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<sst xmlns="http://schemas.openxmlformats.org/spreadsheetml/2006/main" count="8601" uniqueCount="809">
  <si>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</si>
  <si>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</si>
  <si>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</si>
  <si>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</si>
  <si>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</si>
  <si>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</si>
  <si>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</si>
  <si>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</si>
  <si>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</si>
  <si>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</si>
  <si>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</si>
  <si>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</si>
  <si>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</si>
  <si>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</si>
  <si>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</si>
  <si>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</si>
  <si>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</si>
  <si>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</si>
  <si>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</si>
  <si>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</si>
  <si>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</si>
  <si>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</si>
  <si>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</si>
  <si>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</si>
  <si>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X5</t>
  </si>
  <si>
    <t>КЦ ИКС 5</t>
  </si>
  <si>
    <t>CAD</t>
  </si>
  <si>
    <t>TATN</t>
  </si>
  <si>
    <t>Татнфт 3ао</t>
  </si>
  <si>
    <t>CHF</t>
  </si>
  <si>
    <t>SIBN</t>
  </si>
  <si>
    <t>Газпрнефть</t>
  </si>
  <si>
    <t>CNY</t>
  </si>
  <si>
    <t>NVTK</t>
  </si>
  <si>
    <t>Новатэк ао</t>
  </si>
  <si>
    <t>EUR</t>
  </si>
  <si>
    <t>ROSN</t>
  </si>
  <si>
    <t>Роснефть</t>
  </si>
  <si>
    <t>GBP</t>
  </si>
  <si>
    <t>SBERP</t>
  </si>
  <si>
    <t>Сбербанк-п</t>
  </si>
  <si>
    <t>GLD</t>
  </si>
  <si>
    <t>MRKP</t>
  </si>
  <si>
    <t>РСетиЦП ао</t>
  </si>
  <si>
    <t>HKD</t>
  </si>
  <si>
    <t>TRNFP</t>
  </si>
  <si>
    <t>Транснф ап</t>
  </si>
  <si>
    <t>JPY</t>
  </si>
  <si>
    <t>PMSB</t>
  </si>
  <si>
    <t>ПермьЭнСб</t>
  </si>
  <si>
    <t>KZT</t>
  </si>
  <si>
    <t>IRAO</t>
  </si>
  <si>
    <t>ИнтерРАОао</t>
  </si>
  <si>
    <t>CHMF</t>
  </si>
  <si>
    <t>СевСт-ао</t>
  </si>
  <si>
    <t>SLV</t>
  </si>
  <si>
    <t>MGNT</t>
  </si>
  <si>
    <t>Магнит ао</t>
  </si>
  <si>
    <t>TRY</t>
  </si>
  <si>
    <t>MTSS</t>
  </si>
  <si>
    <t>МТС-ао</t>
  </si>
  <si>
    <t>UAH</t>
  </si>
  <si>
    <t>VTBR</t>
  </si>
  <si>
    <t>ВТБ ао</t>
  </si>
  <si>
    <t>USD</t>
  </si>
  <si>
    <t>MOEX</t>
  </si>
  <si>
    <t>МосБиржа</t>
  </si>
  <si>
    <t>PHOR</t>
  </si>
  <si>
    <t>ФосАгро ао</t>
  </si>
  <si>
    <t>GAZP</t>
  </si>
  <si>
    <t>ГАЗПРОМ ао</t>
  </si>
  <si>
    <t>YDEX</t>
  </si>
  <si>
    <t>ЯНДЕКС</t>
  </si>
  <si>
    <t>NLMK</t>
  </si>
  <si>
    <t>НЛМК ао</t>
  </si>
  <si>
    <t>BELU</t>
  </si>
  <si>
    <t>НоваБев ао</t>
  </si>
  <si>
    <t>T</t>
  </si>
  <si>
    <t>Т-Техно ао</t>
  </si>
  <si>
    <t>RTKM</t>
  </si>
  <si>
    <t>Ростел -ао</t>
  </si>
  <si>
    <t>MAGN</t>
  </si>
  <si>
    <t>ММК</t>
  </si>
  <si>
    <t>Сумма по акциям:</t>
  </si>
  <si>
    <t>FXDM</t>
  </si>
  <si>
    <t>etf</t>
  </si>
  <si>
    <t>FXDM ETF</t>
  </si>
  <si>
    <t>RSHE</t>
  </si>
  <si>
    <t>RSHE ETF</t>
  </si>
  <si>
    <t>FXRU</t>
  </si>
  <si>
    <t>FXRU ETF</t>
  </si>
  <si>
    <t>GOLD</t>
  </si>
  <si>
    <t>GOLD ETF</t>
  </si>
  <si>
    <t>LQDT</t>
  </si>
  <si>
    <t>LQDT ETF</t>
  </si>
  <si>
    <t>Сумма по фондам:</t>
  </si>
  <si>
    <t>SU26247RMFS5</t>
  </si>
  <si>
    <t>bond</t>
  </si>
  <si>
    <t>ОФЗ 26247</t>
  </si>
  <si>
    <t>2039-05-11</t>
  </si>
  <si>
    <t>SU26238RMFS4</t>
  </si>
  <si>
    <t>ОФЗ 26238</t>
  </si>
  <si>
    <t>2041-05-15</t>
  </si>
  <si>
    <t>SU26248RMFS3</t>
  </si>
  <si>
    <t>ОФЗ 26248</t>
  </si>
  <si>
    <t>2040-05-16</t>
  </si>
  <si>
    <t>SU26240RMFS0</t>
  </si>
  <si>
    <t>ОФЗ 26240</t>
  </si>
  <si>
    <t>2036-07-30</t>
  </si>
  <si>
    <t>SU26244RMFS2</t>
  </si>
  <si>
    <t>ОФЗ 26244</t>
  </si>
  <si>
    <t>2034-03-15</t>
  </si>
  <si>
    <t>SU26228RMFS5</t>
  </si>
  <si>
    <t>ОФЗ 26228</t>
  </si>
  <si>
    <t>2030-04-10</t>
  </si>
  <si>
    <t>RU000A106K43</t>
  </si>
  <si>
    <t>РЖД 1Р-26R</t>
  </si>
  <si>
    <t>2028-07-19</t>
  </si>
  <si>
    <t>RU000A10BY94</t>
  </si>
  <si>
    <t>Систем2P03</t>
  </si>
  <si>
    <t>2027-03-24</t>
  </si>
  <si>
    <t>RU000A10BS76</t>
  </si>
  <si>
    <t>iВУШ 1P4</t>
  </si>
  <si>
    <t>2028-05-26</t>
  </si>
  <si>
    <t>RU000A10CSA6</t>
  </si>
  <si>
    <t>АЛЬЯНС 1P8</t>
  </si>
  <si>
    <t>2028-09-03</t>
  </si>
  <si>
    <t>RU000A10CMQ5</t>
  </si>
  <si>
    <t>НовТех1Р8</t>
  </si>
  <si>
    <t>2027-08-24</t>
  </si>
  <si>
    <t>RU000A10CQ77</t>
  </si>
  <si>
    <t>КАМАЗ БП16</t>
  </si>
  <si>
    <t>2027-09-02</t>
  </si>
  <si>
    <t>SU26219RMFS4</t>
  </si>
  <si>
    <t>ОФЗ 26219</t>
  </si>
  <si>
    <t>2026-09-16</t>
  </si>
  <si>
    <t>RU000A10BB75</t>
  </si>
  <si>
    <t>ЕвроТранс7</t>
  </si>
  <si>
    <t>2027-03-31</t>
  </si>
  <si>
    <t>RU000A10BW96</t>
  </si>
  <si>
    <t>СамолетP18</t>
  </si>
  <si>
    <t>2029-06-06</t>
  </si>
  <si>
    <t>RU000A105MP6</t>
  </si>
  <si>
    <t>ДФФ 2Р-01</t>
  </si>
  <si>
    <t>2025-12-16</t>
  </si>
  <si>
    <t>RU000A106HB4</t>
  </si>
  <si>
    <t>iВУШ 1P2</t>
  </si>
  <si>
    <t>2026-07-02</t>
  </si>
  <si>
    <t>Сумма по облигациям:</t>
  </si>
  <si>
    <t>Рубль</t>
  </si>
  <si>
    <t>Доллар</t>
  </si>
  <si>
    <t>Евро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</si>
  <si>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</si>
  <si>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</si>
  <si>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</si>
  <si>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</si>
  <si>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</si>
  <si>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</si>
  <si>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</si>
  <si>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</si>
  <si>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</si>
  <si>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</si>
  <si>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Зачисление денежных средств</t>
  </si>
  <si>
    <t>Купон по RU000A0JXS34 - КТЖФинанс1 1шт. по 43.63 RUR - налог 6 RUR (данные из БД)</t>
  </si>
  <si>
    <t>Куп. дох. по обл. ООО КТЖ Финанс 4-01-00332-R. Размер куп. на 1 обл. 43.63 руб. Удержан налог в размере 6.00 руб. НДС не обл. (данные из сделок)</t>
  </si>
  <si>
    <t>Куп. дох. по обл. Минфин России 25083RMFS. Размер куп. на 1 обл. 34.9 руб. Удержан налог в размере 9.00 руб. НДС не обл. (данные из сделок)</t>
  </si>
  <si>
    <t>Купон по SU25083RMFS5 - ОФЗ 25083 2шт. по 34.9 RUR - налог 9 RUR (данные из БД)</t>
  </si>
  <si>
    <t>Дивиденд по ALRS - АЛРОСА ао 10шт. по 9.54 RUR - налог 12 RUR (данные из БД)</t>
  </si>
  <si>
    <t>Дивиденд по TATN - Татнфт 3ао 2шт. по 12.3 RUR - налог 3 RUR (данные из БД)</t>
  </si>
  <si>
    <t>Дивиденды по ценным бумагам АК АЛРОСА (ПАО) 2020 год. НДС не обл. Удержан налог в размере 12.00 руб. (данные из сделок)</t>
  </si>
  <si>
    <t>Дивиденды по ценным бумагам ПАО Татнефть им. В.Д. Шашина 2020 год. НДС не обл. Удержан налог в размере 3.00 руб. (данные из сделок)</t>
  </si>
  <si>
    <t>Купон по RU000A0JXEV5 - МТС 001P-1 1шт. по 44.88 RUR - налог 6 RUR (данные из БД)</t>
  </si>
  <si>
    <t>Куп. дох. по обл. ПАО МТС 4B02-01-04715-A-001P. Размер куп. на 1 обл. 44.88 руб. Удержан налог в размере 6.00 руб. НДС не обл. (данные из сделок)</t>
  </si>
  <si>
    <t>Дивиденд по CHMF - СевСт-ао 2шт. по 84.45 RUR - налог 22 RUR (данные из БД)</t>
  </si>
  <si>
    <t>Дивиденд по NLMK - НЛМК ао 10шт. по 13.62 RUR - налог 18 RUR (данные из БД)</t>
  </si>
  <si>
    <t>Дивиденды по ценным бумагам ПАО Северсталь 1 полугодие 2021 года. НДС не обл. Удержан налог в размере 22.00 руб. (данные из сделок)</t>
  </si>
  <si>
    <t>Дивиденды по ценным бумагам ПАО НЛМК 1 полугодие 2021 года. НДС не обл. Удержан налог в размере 18.00 руб. (данные из сделок)</t>
  </si>
  <si>
    <t>Дивиденд по TATN - Татнфт 3ао 2шт. по 16.52 RUR - налог 4 RUR (данные из БД)</t>
  </si>
  <si>
    <t>Дивиденд по ALRS - АЛРОСА ао 20шт. по 8.79 RUR - налог 23 RUR (данные из БД)</t>
  </si>
  <si>
    <t>Дивиденды по ценным бумагам ПАО Татнефть им. В.Д. Шашина 6 месяцев 2021 г. НДС не обл. Удержан налог в размере 4.00 руб. (данные из сделок)</t>
  </si>
  <si>
    <t>Купон по RU000A1025U5 - Сбер Sb17R 1шт. по 28.42 RUR - налог 4 RUR (данные из БД)</t>
  </si>
  <si>
    <t>Куп. дох. по обл. ПАО Сбербанк 4B02-335-01481-B-001P. Размер куп. на 1 обл. 28.42 руб. Удержан налог в размере 3.00 руб. НДС не  (данные из сделок)</t>
  </si>
  <si>
    <t>Куп. дох. по обл. ПАО ЯТЭК 4B02-01-20510-F-001P. Размер куп. на 1 обл. 42.38 руб. Удержан налог в размере 6.00 руб. НДС не обл. (данные из сделок)</t>
  </si>
  <si>
    <t>Купон по RU000A102B48 - ЯТЭК 1P-1 1шт. по 42.38 RUR - налог 6 RUR (данные из БД)</t>
  </si>
  <si>
    <t>Дивиденды по ценным бумагам АК АЛРОСА (ПАО) 1 полугодие 2021 года. НДС не обл. Удержан налог в размере 22.00 руб. (данные из сделок)</t>
  </si>
  <si>
    <t>Дивиденд по NLMK - НЛМК ао 10шт. по 13.33 RUR - налог 17 RUR (данные из БД)</t>
  </si>
  <si>
    <t>Куп. дох. по обл. ООО КТЖ Финанс 4-01-00332-R. Размер куп. на 1 обл. 43.63 руб. Удержан налог в размере 5.00 руб. НДС не обл. (данные из сделок)</t>
  </si>
  <si>
    <t>Дивиденд по CHMF - СевСт-ао 2шт. по 85.93 RUR - налог 22 RUR (данные из БД)</t>
  </si>
  <si>
    <t>Амортизация ОФЗ 25083: 2 шт. по 1000 RUR.  (данные из БД)</t>
  </si>
  <si>
    <t>Куп. дох. по обл. Минфин России 25083RMFS. Размер куп. на 1 обл. 34.9 руб. Удержан налог в размере 10.00 руб. НДС не обл. (данные из сделок)</t>
  </si>
  <si>
    <t>Ден.ср-ва от погаш. номин.ст-ти обл. Минфин России 25083RMFS. НДС не обл. Налог не удерживается. (данные из сделок)</t>
  </si>
  <si>
    <t>Дивиденды по ценным бумагам ПАО НЛМК 9 мес. 2021 г. НДС не обл. Удержан налог в размере 17.00 руб. (данные из сделок)</t>
  </si>
  <si>
    <t>Дивиденды по ценным бумагам ПАО Северсталь 9 мес. 2021 г. НДС не обл. Удержан налог в размере 22.00 руб. (данные из сделок)</t>
  </si>
  <si>
    <t>Дивиденд по TATN - Татнфт 3ао 3шт. по 9.98 RUR - налог 4 RUR (данные из БД)</t>
  </si>
  <si>
    <t>Дивиденды по ценным бумагам ПАО Татнефть им. В.Д. Шашина 9 мес. 2021 г. НДС не обл. Удержан налог в размере 4.00 руб. (данные из сделок)</t>
  </si>
  <si>
    <t>Амортизация МТС 001P-1: 1 шт. по 1000 RUR.  (данные из БД)</t>
  </si>
  <si>
    <t>Ден.ср-ва от погаш. номин.ст-ти обл. ПАО МТС 4B02-01-04715-A-001P. НДС не обл. Налог не удерживается. (данные из сделок)</t>
  </si>
  <si>
    <t>Купон по SU26219RMFS4 - ОФЗ 26219 3шт. по 38.64 RUR - налог 15 RUR (данные из БД)</t>
  </si>
  <si>
    <t>Куп. дох. по обл. Минфин России 26219RMFS. Размер куп. на 1 обл. 38.64 руб. Удержан налог в размере 15.00 руб. НДС не обл. (данные из сделок)</t>
  </si>
  <si>
    <t>Куп. дох. по обл. ПАО ЯТЭК 4B02-01-20510-F-001P. Размер куп. на 1 обл. 42.38 руб. Удержан налог в размере 5.00 руб. НДС не обл. (данные из сделок)</t>
  </si>
  <si>
    <t>Куп. дох. по обл. ПАО Сбербанк 4B02-335-01481-B-001P. Размер куп. на 1 обл. 28.42 руб. Удержан налог в размере 4.00 руб. НДС не  (данные из сделок)</t>
  </si>
  <si>
    <t>Амортизация КТЖФинанс1: 1 шт. по 1000 RUR.  (данные из БД)</t>
  </si>
  <si>
    <t>Ден.ср-ва от погаш. номин.ст-ти обл. ООО КТЖ Финанс 4-01-00332-R. НДС не обл. Налог не удерживается. (данные из сделок)</t>
  </si>
  <si>
    <t>Дивиденд по TATN - Татнфт 3ао 3шт. по 16.14 RUR - налог 6 RUR (данные из БД)</t>
  </si>
  <si>
    <t>Дивиденд по ROSN - Роснефть 4шт. по 23.63 RUR - налог 12 RUR (данные из БД)</t>
  </si>
  <si>
    <t>Дивиденд по MTSS - МТС-ао 10шт. по 33.85 RUR - налог 44 RUR (данные из БД)</t>
  </si>
  <si>
    <t>Дивиденд по RTKM - Ростел -ао 20шт. по 4.56 RUR - налог 12 RUR (данные из БД)</t>
  </si>
  <si>
    <t>Дивиденды по ценным бумагам ПАО НК Роснефть 2021 год. НДС не обл. Удержан налог в размере 12.00 руб. (данные из сделок)</t>
  </si>
  <si>
    <t>Дивиденды по ценным бумагам ПАО Татнефть им. В.Д. Шашина 2021 год. НДС не обл. Удержан налог в размере 6.00 руб. (данные из сделок)</t>
  </si>
  <si>
    <t>Дивиденды по ценным бумагам ПАО МТС 2021 год. НДС не обл. Удержан налог в размере 42.00 руб. (данные из сделок)</t>
  </si>
  <si>
    <t>Дивиденды по ценным бумагам ПАО Ростелеком 2021 год. НДС не обл. Удержан налог в размере 12.00 руб. (данные из сделок)</t>
  </si>
  <si>
    <t>Купон по RU000A104JQ3 - СамолетP11 3шт. по 63.33 RUR - налог 25 RUR (данные из БД)</t>
  </si>
  <si>
    <t>Куп. дох. по обл. ПАО ГК Самолет 4B02-11-16493-A-001P. Размер куп. на 1 обл. 63.33 руб. Удержан налог в размере 24.00 руб. НДС н (данные из сделок)</t>
  </si>
  <si>
    <t>Куп. дох. по обл. Минфин России 26219RMFS. Размер куп. на 1 обл. 38.64 руб. Удержан налог в размере 16.00 руб. НДС не обл. (данные из сделок)</t>
  </si>
  <si>
    <t>Дивиденд по GAZP - ГАЗПРОМ ао 20шт. по 51.03 RUR - налог 133 RUR (данные из БД)</t>
  </si>
  <si>
    <t>Дивиденд по TATN - Татнфт 3ао 10шт. по 32.71 RUR - налог 43 RUR (данные из БД)</t>
  </si>
  <si>
    <t>Дивиденды по ценным бумагам ПАО Татнефть им. В.Д. Шашина 6 месяцев 2022 г. НДС не обл. Удержан налог в размере 43.00 руб. (данные из сделок)</t>
  </si>
  <si>
    <t>Дивиденды по ценным бумагам ПАО Газпром 6 месяцев 2022 г. НДС не обл. Удержан налог в размере 132.00 руб. (данные из сделок)</t>
  </si>
  <si>
    <t>Дивиденд по TATN - Татнфт 3ао 10шт. по 6.86 RUR - налог 9 RUR (данные из БД)</t>
  </si>
  <si>
    <t>Дивиденд по ROSN - Роснефть 5шт. по 20.39 RUR - налог 13 RUR (данные из БД)</t>
  </si>
  <si>
    <t>Дивиденды по ценным бумагам ПАО Татнефть им. В.Д. Шашина 9 месяцев 2022 года. НДС не обл. (данные из сделок)</t>
  </si>
  <si>
    <t>Дивиденды по ценным бумагам ПАО НК Роснефть 9 месяцев 2022 года. НДС не обл. (данные из сделок)</t>
  </si>
  <si>
    <t>Купон по RU000A104JQ3 - СамолетP11 5шт. по 63.33 RUR - налог 41 RUR (данные из БД)</t>
  </si>
  <si>
    <t>Куп. дох. по обл. ПАО ГК Самолет 4B02-11-16493-A-001P. Размер куп. на 1 обл. 63.33 руб. Удержан налог в размере 41.00 руб. НДС н (данные из сделок)</t>
  </si>
  <si>
    <t>Купон по RU000A105PP9 - ЕвроТранс1 10шт. по 11.1 RUR - налог 14 RUR (данные из БД)</t>
  </si>
  <si>
    <t>Купон по RU000A105PP9 - ЕвроТранс1 6шт. по 11.1 RUR - налог 9 RUR (данные из БД)</t>
  </si>
  <si>
    <t>Куп. дох. по обл. АО ЕвроТранс 4B02-01-80110-H-001P. Размер куп. на 1 обл. 11.1 руб. Удержан налог в размере 9.00 руб. НДС не об (данные из сделок)</t>
  </si>
  <si>
    <t>Дивиденд по NVTK - Новатэк ао 4шт. по 60.58 RUR - налог 32 RUR (данные из БД)</t>
  </si>
  <si>
    <t>Дивиденд по SBERP - Сбербанк-п 30шт. по 25 RUR - налог 98 RUR (данные из БД)</t>
  </si>
  <si>
    <t>Дивиденд по SBER - Сбербанк 10шт. по 25 RUR - налог 33 RUR (данные из БД)</t>
  </si>
  <si>
    <t>Дивиденды по ценным бумагам ПАО НОВАТЭК 2022 год. НДС не обл. Удержан налог в размере 32.00 руб. (данные из сделок)</t>
  </si>
  <si>
    <t>Дивиденды по ценным бумагам ПАО Сбербанк 2022 год. НДС не обл. Удержан налог в размере 129.00 руб. (данные из сделок)</t>
  </si>
  <si>
    <t>Дивиденд по LKOH - ЛУКОЙЛ 1шт. по 438 RUR - налог 57 RUR (данные из БД)</t>
  </si>
  <si>
    <t>Дивиденды по ценным бумагам ПАО ЛУКОЙЛ 2022 год. НДС не обл. Удержан налог в размере 57.00 руб. (данные из сделок)</t>
  </si>
  <si>
    <t>Дивиденд по MOEX - МосБиржа 10шт. по 4.84 RUR - налог 6 RUR (данные из БД)</t>
  </si>
  <si>
    <t>Куп. дох. по обл. АО ЕвроТранс 4B02-01-80110-H-001P. Размер куп. на 1 обл. 11.1 руб.  НДС не обл. Налог не удерживается. (данные из сделок)</t>
  </si>
  <si>
    <t>Дивиденд по MTSS - МТС-ао 10шт. по 34.29 RUR - налог 45 RUR (данные из БД)</t>
  </si>
  <si>
    <t>Дивиденды по ценным бумагам ПАО Московская Биржа 2022 год. НДС не обл. Удержан налог в размере 6.00 руб. (данные из сделок)</t>
  </si>
  <si>
    <t>Дивиденд по TATN - Татнфт 3ао 10шт. по 27.71 RUR - налог 36 RUR (данные из БД)</t>
  </si>
  <si>
    <t>Дивиденд по ROSN - Роснефть 8шт. по 17.97 RUR - налог 19 RUR (данные из БД)</t>
  </si>
  <si>
    <t>Дивиденды по ценным бумагам ПАО МТС 2022 год. НДС не обл. Удержан налог в размере 42.00 руб. (данные из сделок)</t>
  </si>
  <si>
    <t>Дивиденд по SNGSP - Сургнфгз-п 100шт. по 0.8 RUR - налог 10 RUR (данные из БД)</t>
  </si>
  <si>
    <t>Дивиденды по ценным бумагам ПАО Татнефть им. В.Д. Шашина 2022 год. НДС не обл. Удержан налог в размере 36.00 руб. (данные из сделок)</t>
  </si>
  <si>
    <t>Дивиденды по ценным бумагам ПАО НК Роснефть 2022 год. НДС не обл. Удержан налог в размере 19.00 руб. (данные из сделок)</t>
  </si>
  <si>
    <t>Дивиденды по ценным бумагам ПАО Сургутнефтегаз 2022 год. НДС не обл. Удержан налог в размере 10.00 руб. (данные из сделок)</t>
  </si>
  <si>
    <t>Куп. дох. по обл. ПАО ГК Самолет 4B02-11-16493-A-001P. Размер куп. на 1 обл. 63.33 руб.  НДС не обл. Налог не удерживается. (данные из сделок)</t>
  </si>
  <si>
    <t>Купон по SU26219RMFS4 - ОФЗ 26219 10шт. по 38.64 RUR - налог 50 RUR (данные из БД)</t>
  </si>
  <si>
    <t>Куп. дох. по обл. Минфин России 26219RMFS. Размер куп. на 1 обл. 38.64 руб.  НДС не обл. Налог не удерживается. (данные из сделок)</t>
  </si>
  <si>
    <t>Куп. дох. по обл. АО ЕвроТранс 4B02-01-80110-H-001P, А729756. Размер куп. на 1 обл. 11.1 руб.  НДС не обл. Налог не удерживается (данные из сделок)</t>
  </si>
  <si>
    <t>Купон по RU000A106HB4 - iВУШ 1P2 5шт. по 29.42 RUR - налог 19 RUR (данные из БД)</t>
  </si>
  <si>
    <t>Куп. дох. по обл. ООО ВУШ 4B02-02-00075-L-001P, А729756. Размер куп. на 1 обл. 29.42 руб.  НДС не обл. Налог не удерживается. (данные из сделок)</t>
  </si>
  <si>
    <t>Дивиденд по NVTK - Новатэк ао 4шт. по 34.5 RUR - налог 18 RUR (данные из БД)</t>
  </si>
  <si>
    <t>Дивиденд по TATN - Татнфт 3ао 10шт. по 27.54 RUR - налог 36 RUR (данные из БД)</t>
  </si>
  <si>
    <t>Дивиденд по ALRS - АЛРОСА ао 20шт. по 3.77 RUR - налог 10 RUR (данные из БД)</t>
  </si>
  <si>
    <t>Дивиденды ПАО НОВАТЭК 1-02-00268-E, А729756 1 полугодие 2023 года. НДС не обл. Удержан налог в размере 18.00 руб. (данные из сделок)</t>
  </si>
  <si>
    <t>Дивиденды ПАО Татнефть им. В.Д. Шашина 1-03-00161-A, А729756 6 месяцев 2023 г. НДС не обл. Удержан налог в размере 36.00 руб. (данные из сделок)</t>
  </si>
  <si>
    <t>Куп. дох. по обл. ПАО Селигдар 4B02-01-32694-F-001P, А729756. Размер куп. на 1 обл. 53.85 руб.  НДС не обл. Налог не удерживаетс (данные из сделок)</t>
  </si>
  <si>
    <t>Купон по RU000A105CS1 - Селигдар1Р 10шт. по 53.85 RUR - налог 70 RUR (данные из БД)</t>
  </si>
  <si>
    <t>Дивиденды АК АЛРОСА (ПАО) 1-03-40046-N, А729756 1 полугодие 2023 года. НДС не обл. Удержан налог в размере 10.00 руб. (данные из сделок)</t>
  </si>
  <si>
    <t>Дивиденд по RTKM - Ростел -ао 30шт. по 5.45 RUR - налог 21 RUR (данные из БД)</t>
  </si>
  <si>
    <t>Дивиденд по LKOH - ЛУКОЙЛ 2шт. по 447 RUR - налог 116 RUR (данные из БД)</t>
  </si>
  <si>
    <t>Дивиденды ПАО Ростелеком 1-01-00124-A, А729756 2022 год. НДС не обл. Удержан налог в размере 21.00 руб. (данные из сделок)</t>
  </si>
  <si>
    <t>Купон по RU000A105MP6 - ДФФ 2Р-01 5шт. по 63.82 RUR - налог 41 RUR (данные из БД)</t>
  </si>
  <si>
    <t>Куп. дох. по обл. ООО ДФФ 4B02-01-00356-R-002P, А729756. Размер куп. на 1 обл. 63.82 руб.  НДС не обл. Налог не удерживается. (данные из сделок)</t>
  </si>
  <si>
    <t>Дивиденд по PHOR - ФосАгро ао 1шт. по 291 RUR - налог 38 RUR (данные из БД)</t>
  </si>
  <si>
    <t>Дивиденды ПАО ЛУКОЙЛ 1-01-00077-A, А729756 9 месяцев 2023. НДС не обл. Удержан налог в размере 116.00 руб. (данные из сделок)</t>
  </si>
  <si>
    <t>Дивиденд по TATN - Татнфт 3ао 17шт. по 35.17 RUR - налог 78 RUR (данные из БД)</t>
  </si>
  <si>
    <t>Дивиденд по MGNT - Магнит ао 1шт. по 412.13 RUR - налог 54 RUR (данные из БД)</t>
  </si>
  <si>
    <t>Дивиденд по ROSN - Роснефть 10шт. по 30.77 RUR - налог 40 RUR (данные из БД)</t>
  </si>
  <si>
    <t>Дивиденды ПАО ФосАгро 1-02-06556-A, А729756 9 месяцев 2023. НДС не обл. Удержан налог в размере 38.00 руб. (данные из сделок)</t>
  </si>
  <si>
    <t>Дивиденды ПАО Магнит 1-01-60525-P, А729756 2022 год. НДС не обл. Удержан налог в размере 54.00 руб. (данные из сделок)</t>
  </si>
  <si>
    <t>Дивиденды ПАО Татнефть им. В.Д. Шашина 1-03-00161-A, А729756 9 месяцев 2023. НДС не обл. Удержан налог в размере 78.00 руб. (данные из сделок)</t>
  </si>
  <si>
    <t>Дивиденды ПАО НК Роснефть 1-02-00122-A, А729756 9 месяцев 2023. НДС не обл. Удержан налог в размере 40.00 руб. (данные из сделок)</t>
  </si>
  <si>
    <t>Куп. дох. по обл. Минфин России 26219RMFS, А729756. Размер куп. на 1 обл. 38.64 руб.  НДС не обл. Налог не удерживается. (данные из сделок)</t>
  </si>
  <si>
    <t>Дивиденд по NVTK - Новатэк ао 4шт. по 44.09 RUR - налог 23 RUR (данные из БД)</t>
  </si>
  <si>
    <t>Купон по SU26244RMFS2 - ОФЗ 26244 1шт. по 47.47 RUR - налог 6 RUR (данные из БД)</t>
  </si>
  <si>
    <t>Куп. дох. по обл. Минфин России 26244RMFS, А729756. Размер куп. на 1 обл. 47.47 руб.  НДС не обл. Налог не удерживается. (данные из сделок)</t>
  </si>
  <si>
    <t>Дивиденды ПАО НОВАТЭК 1-02-00268-E, А729756 2023 год. НДС не обл. Удержан налог в размере 23.00 руб. (данные из сделок)</t>
  </si>
  <si>
    <t>Дивиденд по LSRG - ЛСР ао 1шт. по 100 RUR - налог 13 RUR (данные из БД)</t>
  </si>
  <si>
    <t>Купон по RU000A105TS5 - ЕвроТранс2 5шт. по 11.01 RUR - налог 7 RUR (данные из БД)</t>
  </si>
  <si>
    <t>Дивиденд по LKOH - ЛУКОЙЛ 2шт. по 498 RUR - налог 129 RUR (данные из БД)</t>
  </si>
  <si>
    <t>Дивиденды ПАО Группа ЛСР 1-01-55234-E, А729756 2023 год. НДС не обл. Удержан налог в размере 13.00 руб. (данные из сделок)</t>
  </si>
  <si>
    <t>Куп. дох. по обл. АО ЕвроТранс 4B02-02-80110-H-001P, А729756. Размер куп. на 1 обл. 11.01 руб.  НДС не обл. Налог не удерживаетс (данные из сделок)</t>
  </si>
  <si>
    <t>Дивиденд по BELU - НоваБев ао 1шт. по 225 RUR - налог 29 RUR (данные из БД)</t>
  </si>
  <si>
    <t>Дивиденды ПАО ЛУКОЙЛ 1-01-00077-A, А729756 2023 год. НДС не обл. Удержан налог в размере 129.00 руб. (данные из сделок)</t>
  </si>
  <si>
    <t>Дивиденд по NLMK - НЛМК ао 40шт. по 25.43 RUR - налог 132 RUR (данные из БД)</t>
  </si>
  <si>
    <t>Дивиденды ПАО НоваБев Групп 1-01-55052-E, А729756 2023 год. НДС не обл. Удержан налог в размере 29.00 руб. (данные из сделок)</t>
  </si>
  <si>
    <t>Дивиденд по ALRS - АЛРОСА ао 20шт. по 2.02 RUR - налог 5 RUR (данные из БД)</t>
  </si>
  <si>
    <t>Купон по SU26238RMFS4 - ОФЗ 26238 29шт. по 35.4 RUR - налог 133 RUR (данные из БД)</t>
  </si>
  <si>
    <t>Куп. дох. по обл. Минфин России 26238RMFS, А729756. Размер куп. на 1 обл. 35.4 руб.  НДС не обл. Налог не удерживается. (данные из сделок)</t>
  </si>
  <si>
    <t>Дивиденд по MAGN - ММК 70шт. по 2.75 RUR - налог 25 RUR (данные из БД)</t>
  </si>
  <si>
    <t>Дивиденды ПАО НЛМК 1-01-00102-A, А729756 2023 год. НДС не обл. Удержан налог в размере 132.00 руб. (данные из сделок)</t>
  </si>
  <si>
    <t>Дивиденд по MOEX - МосБиржа 10шт. по 17.35 RUR - налог 23 RUR (данные из БД)</t>
  </si>
  <si>
    <t>Дивиденд по CHMF - СевСт-ао 7шт. по 191.51 RUR - налог 174 RUR (данные из БД)</t>
  </si>
  <si>
    <t>Дивиденд по CHMF - СевСт-ао 7шт. по 38.3 RUR - налог 35 RUR (данные из БД)</t>
  </si>
  <si>
    <t>Дивиденды АК АЛРОСА (ПАО) 1-03-40046-N, А729756 2023 год. НДС не обл. Удержан налог в размере 5.00 руб. (данные из сделок)</t>
  </si>
  <si>
    <t>Дивиденды ПАО ММК 1-03-00078-A, А729756 2023 год. НДС не обл. Удержан налог в размере 25.00 руб. (данные из сделок)</t>
  </si>
  <si>
    <t>Дивиденды ПАО Северсталь 1-02-00143-A, А729756 1 квартал 2024. НДС не обл. Удержан налог в размере 35.00 руб. (данные из сделок)</t>
  </si>
  <si>
    <t>Дивиденды ПАО Северсталь 1-02-00143-A, А729756 2023 год. НДС не обл. Удержан налог в размере 170.00 руб. (данные из сделок)</t>
  </si>
  <si>
    <t>Дивиденды ПАО Московская Биржа 1-05-08443-H, А729756 2023 год. НДС не обл. Удержан налог в размере 23.00 руб. (данные из сделок)</t>
  </si>
  <si>
    <t>Дивиденд по ROSN - Роснефть 10шт. по 29.01 RUR - налог 38 RUR (данные из БД)</t>
  </si>
  <si>
    <t>Дивиденд по TATN - Татнфт 3ао 20шт. по 25.17 RUR - налог 65 RUR (данные из БД)</t>
  </si>
  <si>
    <t>Дивиденд по PHOR - ФосАгро ао 1шт. по 294 RUR - налог 38 RUR (данные из БД)</t>
  </si>
  <si>
    <t>Дивиденд по PHOR - ФосАгро ао 1шт. по 15 RUR - налог 2 RUR (данные из БД)</t>
  </si>
  <si>
    <t>Дивиденд по SBERP - Сбербанк-п 40шт. по 33.3 RUR - налог 173 RUR (данные из БД)</t>
  </si>
  <si>
    <t>Дивиденд по SBER - Сбербанк 60шт. по 33.3 RUR - налог 260 RUR (данные из БД)</t>
  </si>
  <si>
    <t>Дивиденд по MGNT - Магнит ао 2шт. по 412.13 RUR - налог 107 RUR (данные из БД)</t>
  </si>
  <si>
    <t>Дивиденд по MTSS - МТС-ао 30шт. по 35 RUR - налог 137 RUR (данные из БД)</t>
  </si>
  <si>
    <t>Дивиденды ПАО ФосАгро 1-02-06556-A, А729756 2023 год. НДС не обл. Удержан налог в размере 38.00 руб. (данные из сделок)</t>
  </si>
  <si>
    <t>Дивиденды ПАО ФосАгро 1-02-06556-A, А729756 1 квартал 2024. НДС не обл. Удержан налог в размере 2.00 руб. (данные из сделок)</t>
  </si>
  <si>
    <t>Дивиденды ПАО Магнит 1-01-60525-P, А729756 2023 год. НДС не обл. Удержан налог в размере 107.00 руб. (данные из сделок)</t>
  </si>
  <si>
    <t>Дивиденды ПАО Татнефть им. В.Д. Шашина 1-03-00161-A, А729756 2023 год. НДС не обл. Удержан налог в размере 65.00 руб. (данные из сделок)</t>
  </si>
  <si>
    <t>Дивиденды ПАО НК Роснефть 1-02-00122-A, А729756 2023 год. НДС не обл. Удержан налог в размере 38.00 руб. (данные из сделок)</t>
  </si>
  <si>
    <t>Дивиденды ПАО Сбербанк 10301481B, 20301481B, А729756 2023 год. НДС не обл. Удержан налог в размере 432.00 руб. (данные из сделок)</t>
  </si>
  <si>
    <t>Дивиденды ПАО МТС 1-01-04715-A, А729756 2023 год. НДС не обл. Удержан налог в размере 129.00 руб. (данные из сделок)</t>
  </si>
  <si>
    <t>Куп. дох. по обл. Минфин России 26240RMFS, А729756. Размер куп. на 1 обл. 34.9 руб.  НДС не обл. Налог не удерживается. (данные из сделок)</t>
  </si>
  <si>
    <t>Купон по SU26240RMFS0 - ОФЗ 26240 22шт. по 34.9 RUR - налог 100 RUR (данные из БД)</t>
  </si>
  <si>
    <t>Дивиденд по CHMF - СевСт-ао 10шт. по 31.06 RUR - налог 40 RUR (данные из БД)</t>
  </si>
  <si>
    <t>Дивиденд по YDEX - ЯНДЕКС 1шт. по 80 RUR - налог 10 RUR (данные из БД)</t>
  </si>
  <si>
    <t>Дивиденды ПАО Северсталь 1-02-00143-A, А729756 1 полугодие 2024 года. НДС не обл. Удержан налог в размере 39.00 руб. (данные из сделок)</t>
  </si>
  <si>
    <t>Дивиденд по PHOR - ФосАгро ао 1шт. по 117 RUR - налог 15 RUR (данные из БД)</t>
  </si>
  <si>
    <t>Дивиденды МКПАО ЯНДЕКС 1-01-16777-A, А729756 1 полугодие 2024 года. НДС не обл. Удержан налог в размере 10.00 руб. (данные из сделок)</t>
  </si>
  <si>
    <t>Куп. дох. по обл. Минфин России 26244RMFS, А729756. Размер куп. на 1 обл. 56.1 руб.  НДС не обл. Налог не удерживается. (данные из сделок)</t>
  </si>
  <si>
    <t>Купон по SU26244RMFS2 - ОФЗ 26244 18шт. по 56.1 RUR - налог 131 RUR (данные из БД)</t>
  </si>
  <si>
    <t>Дивиденд по RTKM - Ростел -ао 40шт. по 6.06 RUR - налог 32 RUR (данные из БД)</t>
  </si>
  <si>
    <t>Дивиденды ПАО ФосАгро 1-02-06556-A, А729756 1 полугодие 2024 года. НДС не обл. Удержан налог в размере 15.00 руб. (данные из сделок)</t>
  </si>
  <si>
    <t>Дивиденд по TATN - Татнфт 3ао 21шт. по 38.2 RUR - налог 104 RUR (данные из БД)</t>
  </si>
  <si>
    <t>Дивиденд по NVTK - Новатэк ао 10шт. по 35.5 RUR - налог 46 RUR (данные из БД)</t>
  </si>
  <si>
    <t>Дивиденд по BELU - НоваБев ао 8шт. по 12.5 RUR - налог 13 RUR (данные из БД)</t>
  </si>
  <si>
    <t>Дивиденд по SIBN - Газпрнефть 2шт. по 51.96 RUR - налог 14 RUR (данные из БД)</t>
  </si>
  <si>
    <t>Дивиденды ПАО Ростелеком 1-01-00124-A, А729756 2023 год. НДС не обл. Удержан налог в размере 32.00 руб. (данные из сделок)</t>
  </si>
  <si>
    <t>Купон по SU26228RMFS5 - ОФЗ 26228 23шт. по 38.15 RUR - налог 114 RUR (данные из БД)</t>
  </si>
  <si>
    <t>Куп. дох. по обл. Минфин России 26228RMFS, А729756. Размер куп. на 1 обл. 38.15 руб.  НДС не обл. Налог не удерживается. (данные из сделок)</t>
  </si>
  <si>
    <t>Дивиденд по MAGN - ММК 70шт. по 2.49 RUR - налог 23 RUR (данные из БД)</t>
  </si>
  <si>
    <t>Дивиденд по ALRS - АЛРОСА ао 40шт. по 2.49 RUR - налог 13 RUR (данные из БД)</t>
  </si>
  <si>
    <t>Дивиденды ПАО Татнефть им. В.Д. Шашина 1-03-00161-A, А729756 6 месяцев 2024 г. НДС не обл. Удержан налог в размере 104.00 руб. (данные из сделок)</t>
  </si>
  <si>
    <t>Дивиденды ПАО НоваБев Групп 1-01-55052-E-004D, А729756 6 месяцев 2024 г. НДС не обл. Удержан налог в размере 11.00 руб. (данные из сделок)</t>
  </si>
  <si>
    <t>Дивиденды ПАО НоваБев Групп 1-01-55052-E, А729756 6 месяцев 2024 г. НДС не обл. Удержан налог в размере 2.00 руб. (данные из сделок)</t>
  </si>
  <si>
    <t>Дивиденды ПАО Газпром нефть 1-01-00146-A, А729756 1 полугодие 2024 года. НДС не обл. Удержан налог в размере 14.00 руб. (данные из сделок)</t>
  </si>
  <si>
    <t>Дивиденды ПАО НОВАТЭК 1-02-00268-E, А729756 1 полугодие 2024 года. НДС не обл. Удержан налог в размере 46.00 руб. (данные из сделок)</t>
  </si>
  <si>
    <t>Дивиденды ПАО ММК 1-03-00078-A, А729756 Полугодие 2024 года. НДС не обл. Удержан налог в размере 23.00 руб. (данные из сделок)</t>
  </si>
  <si>
    <t>Дивиденды АК АЛРОСА (ПАО) 1-03-40046-N, А729756 1 полугодие 2024 года. НДС не обл. Удержан налог в размере 13.00 руб. (данные из сделок)</t>
  </si>
  <si>
    <t>Купон по SU26247RMFS5 - ОФЗ 26247 17шт. по 65.78 RUR - налог 145 RUR (данные из БД)</t>
  </si>
  <si>
    <t>Куп. дох. по обл. Минфин России 26247RMFS, А729756. Размер куп. на 1 обл. 65.78 руб.  НДС не обл. Налог не удерживается. (данные из сделок)</t>
  </si>
  <si>
    <t>Куп. дох. по обл. Минфин России 26248RMFS, А729756. Размер куп. на 1 обл. 68.13 руб.  НДС не обл. Налог не удерживается. (данные из сделок)</t>
  </si>
  <si>
    <t>Купон по SU26238RMFS4 - ОФЗ 26238 32шт. по 35.4 RUR - налог 147 RUR (данные из БД)</t>
  </si>
  <si>
    <t>Купон по SU26248RMFS3 - ОФЗ 26248 6шт. по 68.13 RUR - налог 53 RUR (данные из БД)</t>
  </si>
  <si>
    <t>Дивиденд по LKOH - ЛУКОЙЛ 3шт. по 514 RUR - налог 200 RUR (данные из БД)</t>
  </si>
  <si>
    <t>Дивиденд по CHMF - СевСт-ао 11шт. по 49.06 RUR - налог 70 RUR (данные из БД)</t>
  </si>
  <si>
    <t>Дивиденд по PHOR - ФосАгро ао 1шт. по 126 RUR - налог 16 RUR (данные из БД)</t>
  </si>
  <si>
    <t>Дивиденды ПАО ЛУКОЙЛ 1-01-00077-A, А729756 9 месяцев 2024. НДС не обл. Удержан налог в размере 200.00 руб. (данные из сделок)</t>
  </si>
  <si>
    <t>Дивиденды ПАО ФосАгро 1-02-06556-A, А729756 9 месяцев 2024. НДС не обл. Удержан налог в размере 16.00 руб. (данные из сделок)</t>
  </si>
  <si>
    <t>Дивиденд по TATN - Татнфт 3ао 30шт. по 17.39 RUR - налог 68 RUR (данные из БД)</t>
  </si>
  <si>
    <t>Дивиденды ПАО Северсталь 1-02-00143-A, А729756 9 месяцев 2024. НДС не обл. Удержан налог в размере 70.00 руб. (данные из сделок)</t>
  </si>
  <si>
    <t>Дивиденд по ROSN - Роснефть 30шт. по 36.47 RUR - налог 142 RUR (данные из БД)</t>
  </si>
  <si>
    <t>Дивиденды ПАО Татнефть им. В.Д. Шашина 1-03-00161-A, А729756 9 месяцев 2024. НДС не обл. Удержан налог в размере 68.00 руб. (данные из сделок)</t>
  </si>
  <si>
    <t>Дивиденды ПАО НК Роснефть 1-02-00122-A, А729756 9 месяцев 2024. НДС не обл. Удержан налог в размере 141.00 руб. (данные из сделок)</t>
  </si>
  <si>
    <t>Купон по SU26240RMFS0 - ОФЗ 26240 40шт. по 34.9 RUR - налог 181 RUR (данные из БД)</t>
  </si>
  <si>
    <t>Куп. дох. по обл. ПАО ЕвроТранс 4B02-01-80110-H-001P, А729756. Размер куп. на 1 обл. 11.1 руб.  НДС не обл. Налог не удерживаетс (данные из сделок)</t>
  </si>
  <si>
    <t>Куп. дох. по обл. ОАО РЖД 4B02-26-65045-D-001P, А729756. Размер куп. на 1 обл. 18.7 руб.  НДС не обл. Налог не удерживается. (данные из сделок)</t>
  </si>
  <si>
    <t>Купон по RU000A106K43 - РЖД 1Р-26R 1шт. по 18.7 RUR - налог 2 RUR (данные из БД)</t>
  </si>
  <si>
    <t> Вывод денежных средств с брокерского счета /30601/ по распоряжению от 27.01.2025. НДС не облагается</t>
  </si>
  <si>
    <t>Купон по SU26228RMFS5 - ОФЗ 26228 25шт. по 38.15 RUR - налог 124 RUR (данные из БД)</t>
  </si>
  <si>
    <t>Дивиденд по NVTK - Новатэк ао 10шт. по 46.65 RUR - налог 61 RUR (данные из БД)</t>
  </si>
  <si>
    <t>Купон по RU000A106K43 - РЖД 1Р-26R 7шт. по 19.17 RUR - налог 17 RUR (данные из БД)</t>
  </si>
  <si>
    <t>Дивиденды МКПАО ЯНДЕКС 1-01-16777-A, А729756 2024 год. НДС не обл. Удержан налог в размере 10.00 руб. (данные из сделок)</t>
  </si>
  <si>
    <t>Дивиденд по T - Т-Техно ао 1шт. по 32 RUR - налог 4 RUR (данные из БД)</t>
  </si>
  <si>
    <t>Выплата дохода по акциям ПАО НОВАТЭК ISIN RU000A0DKVS5, размер выплаты на 1 ц/б АКЦИЯ 46.65 RUB . (данные из сделок)</t>
  </si>
  <si>
    <t>Купон по SU26247RMFS5 - ОФЗ 26247 53шт. по 61.08 RUR - налог 421 RUR (данные из БД)</t>
  </si>
  <si>
    <t>Выплата дохода по акциям МКПАО Т-Технологии ISIN RU000A107UL4, размер выплаты на 1 ц/б АКЦИЯ 32 RUB . (данные из сделок)</t>
  </si>
  <si>
    <t>Перечисление ДС для приобретения ценных бумаг. Основной рынок. Субпозиция №11092M (НДС не обл.) Канал-ВТБ МИ. ID операции СБП </t>
  </si>
  <si>
    <t>Купон по RU000A106K43 - РЖД 1Р-26R 8шт. по 19.2 RUR - налог 20 RUR (данные из БД)</t>
  </si>
  <si>
    <t>Выплата купонного дохода по облигациям Минфин России ISIN RU000A108EF8, размер выплаты на 1 ц/б 61.08 RUB . (данные из сделок)</t>
  </si>
  <si>
    <t>Выплата купонного дохода по облигациям ОАО РЖД ISIN RU000A106K43, размер выплаты на 1 ц/б 19.2 RUB . (данные из сделок)</t>
  </si>
  <si>
    <t>Дивиденд по TATN - Татнфт 3ао 30шт. по 43.11 RUR - налог 168 RUR (данные из БД)</t>
  </si>
  <si>
    <t>Дивиденд по LKOH - ЛУКОЙЛ 3шт. по 541 RUR - налог 211 RUR (данные из БД)</t>
  </si>
  <si>
    <t>Купон по SU26248RMFS3 - ОФЗ 26248 50шт. по 61.08 RUR - налог 397 RUR (данные из БД)</t>
  </si>
  <si>
    <t>Выплата купонного дохода по облигациям Минфин России ISIN RU000A108EH4, размер выплаты на 1 ц/б 61.08 RUB . (данные из сделок)</t>
  </si>
  <si>
    <t>Выплата купонного дохода по облигациям Минфин России ISIN RU000A1038V6, размер выплаты на 1 ц/б 35.4 RUB . (данные из сделок)</t>
  </si>
  <si>
    <t>Дивиденд по BELU - НоваБев ао 8шт. по 25 RUR - налог 26 RUR (данные из БД)</t>
  </si>
  <si>
    <t>Дивиденд по IRAO - ИнтерРАОао 3200шт. по 0.35 RUR - налог 147 RUR (данные из БД)</t>
  </si>
  <si>
    <t>Дивиденд по PHOR - ФосАгро ао 1шт. по 87 RUR - налог 11 RUR (данные из БД)</t>
  </si>
  <si>
    <t>Купон по RU000A10BB75 - ЕвроТранс7 3шт. по 20.14 RUR - налог 8 RUR (данные из БД)</t>
  </si>
  <si>
    <t>Выплата купонного дохода по облигациям ПАО ЕвроТранс ISIN RU000A10BB75, размер выплаты на 1 ц/б 20.14 RUB . (данные из сделок)</t>
  </si>
  <si>
    <t>Перечисление ДС для приобретения ценных бумаг. Основной рынок. Субпозиция №11092M (НДС не обл.) Канал - ВТБ МИ</t>
  </si>
  <si>
    <t>Выплата купонного дохода по облигациям ПАО ЕвроТранс ISIN RU000A105PP9, размер выплаты на 1 ц/б 11.1 RUB . (данные из сделок)</t>
  </si>
  <si>
    <t>Выплата дохода по акциям ПАО ЛУКОЙЛ ISIN RU0009024277, размер выплаты на 1 ц/б АКЦИЯ 541 RUB . (данные из сделок)</t>
  </si>
  <si>
    <t>Выплата купонного дохода по облигациям ООО ДФФ ISIN RU000A105MP6, размер выплаты на 1 ц/б 63.82 RUB . (данные из сделок)</t>
  </si>
  <si>
    <t>Выплата дохода по акциям ПАО ФосАгро ISIN RU000A0JRKT8, размер выплаты на 1 ц/б АКЦИЯ 87 RUB . (данные из сделок)</t>
  </si>
  <si>
    <t>Выплата дохода по акциям ПАО Татнефть им. В.Д. Шашина ISIN RU0009033591, размер выплаты на 1 ц/б АКЦИЯ 43.11 RUB . (данные из сделок)</t>
  </si>
  <si>
    <t>Выплата дохода по акциям ПАО НоваБев Групп ISIN RU000A0HL5M1, размер выплаты на 1 ц/б АКЦИЯ 25 RUB . (данные из сделок)</t>
  </si>
  <si>
    <t>Выплата дохода по акциям ПАО Интер РАО ISIN RU000A0JPNM1, размер выплаты на 1 ц/б АКЦИЯ 0.35 RUB . (данные из сделок)</t>
  </si>
  <si>
    <t>Купон по RU000A106K43 - РЖД 1Р-26R 11шт. по 18.73 RUR - налог 27 RUR (данные из БД)</t>
  </si>
  <si>
    <t>Выплата купонного дохода по облигациям ОАО РЖД ISIN RU000A106K43, размер выплаты на 1 ц/б 18.73 RUB . (данные из сделок)</t>
  </si>
  <si>
    <t>Дивиденд по MRKP - РСетиЦП ао 30000шт. по 0.05 RUR - налог 196 RUR (данные из БД)</t>
  </si>
  <si>
    <t>Выплата купонного дохода по облигациям ООО ВУШ ISIN RU000A106HB4, размер выплаты на 1 ц/б 29.42 RUB . (данные из сделок)</t>
  </si>
  <si>
    <t>Дивиденд по MTSS - МТС-ао 40шт. по 35 RUR - налог 182 RUR (данные из БД)</t>
  </si>
  <si>
    <t>Дивиденд по SIBN - Газпрнефть 40шт. по 27.21 RUR - налог 141 RUR (данные из БД)</t>
  </si>
  <si>
    <t>Купон по RU000A10BB75 - ЕвроТранс7 6шт. по 20.14 RUR - налог 16 RUR (данные из БД)</t>
  </si>
  <si>
    <t>Дивиденд по X5 - КЦ ИКС 5 5шт. по 648 RUR - налог 421 RUR (данные из БД)</t>
  </si>
  <si>
    <t>Дивиденд по MOEX - МосБиржа 40шт. по 26.11 RUR - налог 136 RUR (данные из БД)</t>
  </si>
  <si>
    <t>Выплата дохода по акциям ПАО Россети Центр и Приволжье ISIN RU000A0JPN96, размер выплаты на 1 ц/б АКЦИЯ 0.05 RUB . (данные из сделок)</t>
  </si>
  <si>
    <t>Дивиденд по T - Т-Техно ао 1шт. по 33 RUR - налог 4 RUR (данные из БД)</t>
  </si>
  <si>
    <t>Дивиденд по TRNFP - Транснф ап 10шт. по 198.25 RUR - налог 258 RUR (данные из БД)</t>
  </si>
  <si>
    <t>Выплата дохода по акциям ПАО Корпоративный центр ИКС 5 ISIN RU000A108X38, размер выплаты на 1 ц/б АКЦИЯ 648 RUB . (данные из сделок)</t>
  </si>
  <si>
    <t>Дивиденд по SBERP - Сбербанк-п 50шт. по 34.84 RUR - налог 226 RUR (данные из БД)</t>
  </si>
  <si>
    <t>Дивиденд по SBER - Сбербанк 100шт. по 34.84 RUR - налог 453 RUR (данные из БД)</t>
  </si>
  <si>
    <t>Дивиденд по ROSN - Роснефть 40шт. по 14.68 RUR - налог 76 RUR (данные из БД)</t>
  </si>
  <si>
    <t>Купон по RU000A10BW96 - СамолетP18 5шт. по 19.73 RUR - налог 13 RUR (данные из БД)</t>
  </si>
  <si>
    <t>Купон по RU000A106K43 - РЖД 1Р-26R 11шт. по 18.4 RUR - налог 26 RUR (данные из БД)</t>
  </si>
  <si>
    <t>Купон по RU000A10BY94 - Систем2P03 10шт. по 17.67 RUR - налог 23 RUR (данные из БД)</t>
  </si>
  <si>
    <t>Дивиденд по RTKM - Ростел -ао 40шт. по 2.71 RUR - налог 14 RUR (данные из БД)</t>
  </si>
  <si>
    <t>Купон по SU26240RMFS0 - ОФЗ 26240 42шт. по 34.9 RUR - налог 191 RUR (данные из БД)</t>
  </si>
  <si>
    <t>Выплата дохода по акциям ПАО Ростелеком ISIN RU0008943394, размер выплаты на 1 ц/б АКЦИЯ 2.71 RUB . (данные из сделок)</t>
  </si>
  <si>
    <t>Купон по RU000A106K43 - РЖД 1Р-26R 11шт. по 17.73 RUR - налог 25 RUR (данные из БД)</t>
  </si>
  <si>
    <t>Выплата купонного дохода по облигациям ПАО АФК Система ISIN RU000A10BY94, размер выплаты на 1 ц/б 17.67 RUB . (данные из сделок)</t>
  </si>
  <si>
    <t>Выплата купонного дохода по облигациям ОАО РЖД ISIN RU000A106K43, размер выплаты на 1 ц/б 17.73 RUB . (данные из сделок)</t>
  </si>
  <si>
    <t>Выплата купонного дохода по облигациям ПАО Сегежа Групп ISIN RU000A10CB66, размер выплаты на 1 ц/б 19.32 RUB . (данные из сделок)</t>
  </si>
  <si>
    <t>Выплата купонного дохода по облигациям Минфин России ISIN RU000A0JWM07, размер выплаты на 1 ц/б 38.64 RUB . (данные из сделок)</t>
  </si>
  <si>
    <t>Выплата купонного дохода по облигациям АО Полипласт ISIN RU000A10CH11, размер выплаты на 1 ц/б 76.21 RUB . (данные из сделок)</t>
  </si>
  <si>
    <t>Купон по SU26244RMFS2 - ОФЗ 26244 19шт. по 56.1 RUR - налог 139 RUR (данные из БД)</t>
  </si>
  <si>
    <t>Выплата купонного дохода по облигациям ПАО ЕвроТранс ISIN RU000A10BVW6, размер выплаты на 1 ц/б 18.9 RUB . (данные из сделок)</t>
  </si>
  <si>
    <t>Выплата купонного дохода по облигациям Минфин России ISIN RU000A1074G2, размер выплаты на 1 ц/б 56.1 RUB . (данные из сделок)</t>
  </si>
  <si>
    <t>Выплата купонного дохода по облигациям ПАО ГК Самолет ISIN RU000A10BW96, размер выплаты на 1 ц/б 19.73 RUB . (данные из сделок)</t>
  </si>
  <si>
    <t>Купон по RU000A106K43 - РЖД 1Р-26R 11шт. по 16.42 RUR - налог 23 RUR (данные из БД)</t>
  </si>
  <si>
    <t>Выплата купонного дохода по облигациям ОАО РЖД ISIN RU000A106K43, размер выплаты на 1 ц/б 16.42 RUB . (данные из сделок)</t>
  </si>
  <si>
    <t>Дивиденд по PHOR - ФосАгро ао 1шт. по 273 RUR - налог 35 RUR (данные из БД)</t>
  </si>
  <si>
    <t>Купон по RU000A10CMQ5 - НовТех1Р8 10шт. по 13.97 RUR - налог 18 RUR (данные из БД)</t>
  </si>
  <si>
    <t>Выплата дохода по акциям МКПАО ЯНДЕКС ISIN RU000A107T19, размер выплаты на 1 ц/б АКЦИЯ 80 RUB . (данные из сделок)</t>
  </si>
  <si>
    <t>Выплата купонного дохода по облигациям ООО Новые технологии ISIN RU000A10CMQ5, размер выплаты на 1 ц/б 13.97 RUB . (данные из сделок)</t>
  </si>
  <si>
    <t>Дивиденд по NVTK - Новатэк ао 14шт. по 35.5 RUR - налог 65 RUR (данные из БД)</t>
  </si>
  <si>
    <t>Дивиденд по T - Т-Техно ао 1шт. по 35 RUR - налог 5 RUR (данные из БД)</t>
  </si>
  <si>
    <t>Выплата дохода по акциям ПАО ФосАгро ISIN RU000A0JRKT8, размер выплаты на 1 ц/б АКЦИЯ 273 RUB . (данные из сделок)</t>
  </si>
  <si>
    <t>Купон по RU000A10BS76 - iВУШ 1P4 10шт. по 16.64 RUR - налог 22 RUR (данные из БД)</t>
  </si>
  <si>
    <t>Выплата купонного дохода по облигациям ООО ВУШ ISIN RU000A10BS76, размер выплаты на 1 ц/б 16.64 RUB . (данные из сделок)</t>
  </si>
  <si>
    <t>Купон по RU000A10CQ77 - КАМАЗ БП16 10шт. по 12.25 RUR - налог 16 RUR (данные из БД)</t>
  </si>
  <si>
    <t>Дивиденд по SIBN - Газпрнефть 42шт. по 17.3 RUR - налог 94 RUR (данные из БД)</t>
  </si>
  <si>
    <t>Выплата дохода по акциям МКПАО Т-Технологии ISIN RU000A107UL4, размер выплаты на 1 ц/б АКЦИЯ 35 RUB . (данные из сделок)</t>
  </si>
  <si>
    <t>Выплата купонного дохода по облигациям ПАО КАМАЗ ISIN RU000A10CQ77, размер выплаты на 1 ц/б 12.25 RUB . (данные из сделок)</t>
  </si>
  <si>
    <t>Дивиденд по TATN - Татнфт 3ао 33шт. по 14.35 RUR - налог 62 RUR (данные из БД)</t>
  </si>
  <si>
    <t>Выплата купонного дохода по облигациям Минфин России ISIN RU000A100A82, размер выплаты на 1 ц/б 38.15 RUB . (данные из сделок)</t>
  </si>
  <si>
    <t>Дивиденд по BELU - НоваБев ао 10шт. по 20 RUR - налог 26 RUR (данные из БД)</t>
  </si>
  <si>
    <t>Купон по RU000A10CSA6 - АЛЬЯНС 1P8 10шт. по 18.08 RUR - налог 24 RUR (данные из БД)</t>
  </si>
  <si>
    <t>Выплата купонного дохода по облигациям АО Полипласт ISIN RU000A10CH11, размер выплаты на 1 ц/б 72.76 RUB . (данные из сделок)</t>
  </si>
  <si>
    <t>Выплата купонного дохода по облигациям АО БИЗНЕС АЛЬЯНС ISIN RU000A10CSA6, размер выплаты на 1 ц/б 18.08 RUB . (данные из сделок)</t>
  </si>
  <si>
    <t>Выплата дохода по акциям ПАО НОВАТЭК ISIN RU000A0DKVS5, размер выплаты на 1 ц/б АКЦИЯ 35.5 RUB . (данные из сделок)</t>
  </si>
  <si>
    <t>Амортизация Селигдар1Р: 10 шт. по 1000 RUR.  (данные из БД)</t>
  </si>
  <si>
    <t>Выплата дохода по акциям ПАО Газпром нефть ISIN RU0009062467, размер выплаты на 1 ц/б АКЦИЯ 17.3 RUB . (данные из сделок)</t>
  </si>
  <si>
    <t>Выплата купонного дохода по облигациям ПАО Селигдар ISIN RU000A105CS1, размер выплаты на 1 ц/б 53.85 RUB . (данные из сделок)</t>
  </si>
  <si>
    <t>Выплата дохода по акциям ПАО Татнефть им. В.Д. Шашина ISIN RU0009033591, размер выплаты на 1 ц/б АКЦИЯ 14.35 RUB . (данные из сделок)</t>
  </si>
  <si>
    <t>Погашение номинальной стоимости облигаций ПАО Селигдар ISIN RU000A105CS1, размер выплаты на 1 ц/б 1000 RUB . (данные из сделок)</t>
  </si>
  <si>
    <t>Купон по RU000A106K43 - РЖД 1Р-26R 11шт. по 15.87 RUR - налог 23 RUR (данные из БД)</t>
  </si>
  <si>
    <t>Выплата дохода по акциям ПАО НоваБев Групп ISIN RU000A0HL5M1, размер выплаты на 1 ц/б АКЦИЯ 20 RUB . (данные из сделок)</t>
  </si>
  <si>
    <t>Выплата купонного дохода по облигациям ОАО РЖД ISIN RU000A106K43, размер выплаты на 1 ц/б 15.87 RUB . (данные из сделок)</t>
  </si>
  <si>
    <t>Выплата купонного дохода по облигациям АО Полипласт ISIN RU000A10CH11, размер выплаты на 1 ц/б 74.64 RUB . (данные из сделок)</t>
  </si>
  <si>
    <t>Купон по SU26247RMFS5 - ОФЗ 26247 75шт. по 61.08 RUR - налог 596 RUR (данные из БД)</t>
  </si>
  <si>
    <t>Купон по RU000A106K43 - РЖД 1Р-26R 11шт. по 15.24 RUR - налог 22 RUR (данные из БД)</t>
  </si>
  <si>
    <t>Купон по SU26238RMFS4 - ОФЗ 26238 100шт. по 35.4 RUR - налог 460 RUR (данные из БД)</t>
  </si>
  <si>
    <t>Амортизация ЕвроТранс1: 10 шт. по 1000 RUR. 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</si>
  <si>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</si>
  <si>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</si>
  <si>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</si>
  <si>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</si>
  <si>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</si>
  <si>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</si>
  <si>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</si>
  <si>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</si>
  <si>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</si>
  <si>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SU25083RMFS5</t>
  </si>
  <si>
    <t>RU000A0JXEV5</t>
  </si>
  <si>
    <t>RU000A102B48</t>
  </si>
  <si>
    <t>RU000A1025U5</t>
  </si>
  <si>
    <t>RU000A0JXS34</t>
  </si>
  <si>
    <t>ALRS</t>
  </si>
  <si>
    <t>POLY</t>
  </si>
  <si>
    <t>EQMX</t>
  </si>
  <si>
    <t>RSHA</t>
  </si>
  <si>
    <t>RU000A104JQ3</t>
  </si>
  <si>
    <t>SNGSP</t>
  </si>
  <si>
    <t>RU000A105PP9</t>
  </si>
  <si>
    <t>YNDX</t>
  </si>
  <si>
    <t>RU000A105CS1</t>
  </si>
  <si>
    <t>RU000A105TS5</t>
  </si>
  <si>
    <t>LSRG</t>
  </si>
  <si>
    <t>LKOH
ЛУКОЙЛ</t>
  </si>
  <si>
    <t>SBER
Сбербанк</t>
  </si>
  <si>
    <t>X5
КЦ ИКС 5</t>
  </si>
  <si>
    <t>TATN
Татнфт 3ао</t>
  </si>
  <si>
    <t>SIBN
Газпрнефть</t>
  </si>
  <si>
    <t>NVTK
Новатэк ао</t>
  </si>
  <si>
    <t>ROSN
Роснефть</t>
  </si>
  <si>
    <t>SBERP
Сбербанк-п</t>
  </si>
  <si>
    <t>MRKP
РСетиЦП ао</t>
  </si>
  <si>
    <t>TRNFP
Транснф ап</t>
  </si>
  <si>
    <t>PMSB
ПермьЭнСб</t>
  </si>
  <si>
    <t>IRAO
ИнтерРАОао</t>
  </si>
  <si>
    <t>CHMF
СевСт-ао</t>
  </si>
  <si>
    <t>MGNT
Магнит ао</t>
  </si>
  <si>
    <t>MTSS
МТС-ао</t>
  </si>
  <si>
    <t>VTBR
ВТБ ао</t>
  </si>
  <si>
    <t>MOEX
МосБиржа</t>
  </si>
  <si>
    <t>PHOR
ФосАгро ао</t>
  </si>
  <si>
    <t>GAZP
ГАЗПРОМ ао</t>
  </si>
  <si>
    <t>YDEX
ЯНДЕКС</t>
  </si>
  <si>
    <t>NLMK
НЛМК ао</t>
  </si>
  <si>
    <t>BELU
НоваБев ао</t>
  </si>
  <si>
    <t>T
Т-Техно ао</t>
  </si>
  <si>
    <t>RTKM
Ростел -ао</t>
  </si>
  <si>
    <t>MAGN
ММК</t>
  </si>
  <si>
    <t>FXDM
FXDM ETF</t>
  </si>
  <si>
    <t>RSHE
RSHE ETF</t>
  </si>
  <si>
    <t>FXRU
FXRU ETF</t>
  </si>
  <si>
    <t>GOLD
GOLD ETF</t>
  </si>
  <si>
    <t>LQDT
LQDT ETF</t>
  </si>
  <si>
    <t>SU26247RMFS5
ОФЗ 26247</t>
  </si>
  <si>
    <t>SU26238RMFS4
ОФЗ 26238</t>
  </si>
  <si>
    <t>SU26248RMFS3
ОФЗ 26248</t>
  </si>
  <si>
    <t>SU26240RMFS0
ОФЗ 26240</t>
  </si>
  <si>
    <t>SU26244RMFS2
ОФЗ 26244</t>
  </si>
  <si>
    <t>SU26228RMFS5
ОФЗ 26228</t>
  </si>
  <si>
    <t>RU000A106K43
РЖД 1Р-26R</t>
  </si>
  <si>
    <t>RU000A10BY94
Систем2P03</t>
  </si>
  <si>
    <t>RU000A10BS76
iВУШ 1P4</t>
  </si>
  <si>
    <t>RU000A10CSA6
АЛЬЯНС 1P8</t>
  </si>
  <si>
    <t>RU000A10CMQ5
НовТех1Р8</t>
  </si>
  <si>
    <t>RU000A10CQ77
КАМАЗ БП16</t>
  </si>
  <si>
    <t>SU26219RMFS4
ОФЗ 26219</t>
  </si>
  <si>
    <t>RU000A10BB75
ЕвроТранс7</t>
  </si>
  <si>
    <t>RU000A10BW96
СамолетP18</t>
  </si>
  <si>
    <t>RU000A105MP6
ДФФ 2Р-01</t>
  </si>
  <si>
    <t>RU000A106HB4
iВУШ 1P2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</si>
  <si>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</si>
  <si>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</si>
  <si>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</si>
  <si>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</si>
  <si>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</si>
  <si>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</si>
  <si>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</si>
  <si>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</si>
  <si>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ОФЗ-ПД 25083 15/12/21</t>
  </si>
  <si>
    <t>Мобильные ТелеСистемы 001P-01</t>
  </si>
  <si>
    <t>ЯТЭК 001Р-01</t>
  </si>
  <si>
    <t>Сбербанк ПАО 001Р-SBER17</t>
  </si>
  <si>
    <t>КТЖ Финанс ООО об.01</t>
  </si>
  <si>
    <t>АЛРОСА ПАО ао</t>
  </si>
  <si>
    <t>ПАО "Татнефть" ао</t>
  </si>
  <si>
    <t>Solidcore Resources plc</t>
  </si>
  <si>
    <t>БПИФ Индекс МосБиржи УК ВИМ</t>
  </si>
  <si>
    <t>БПИФ ВТБ Акции компаний США</t>
  </si>
  <si>
    <t>БПИФ ВТБ Акции разв-ся рынков</t>
  </si>
  <si>
    <t>БПИФ Золото.Биржевой УК ВИМ</t>
  </si>
  <si>
    <t>dohod</t>
  </si>
  <si>
    <t>Куп. дох. по обл. ООО КТЖ Финанс 4-01-00332-R. Размер куп. на 1 обл. 43.63 руб. Удержан налог в размере 6.00 руб. НДС не обл.</t>
  </si>
  <si>
    <t>Куп. дох. по обл. Минфин России 25083RMFS. Размер куп. на 1 обл. 34.9 руб. Удержан налог в размере 9.00 руб. НДС не обл.</t>
  </si>
  <si>
    <t>USD000UTSTOM</t>
  </si>
  <si>
    <t>USDRUB_CNGD</t>
  </si>
  <si>
    <t>selt</t>
  </si>
  <si>
    <t>EUR_RUB__TOM</t>
  </si>
  <si>
    <t>EURRUB_CNGD</t>
  </si>
  <si>
    <t>FinEx Rus Eurobonds ETF (USD)</t>
  </si>
  <si>
    <t>FinEx Ex-USA ETF USD</t>
  </si>
  <si>
    <t>Дивиденды по ценным бумагам АК АЛРОСА (ПАО) 2020 год. НДС не обл. Удержан налог в размере 12.00 руб.</t>
  </si>
  <si>
    <t>Дивиденды по ценным бумагам ПАО Татнефть им. В.Д. Шашина 2020 год. НДС не обл. Удержан налог в размере 3.00 руб.</t>
  </si>
  <si>
    <t>Северсталь (ПАО)ао</t>
  </si>
  <si>
    <t>Куп. дох. по обл. ПАО МТС 4B02-01-04715-A-001P. Размер куп. на 1 обл. 44.88 руб. Удержан налог в размере 6.00 руб. НДС не обл.</t>
  </si>
  <si>
    <t>ПАО "НЛМК" ао</t>
  </si>
  <si>
    <t>Дивиденды по ценным бумагам ПАО Северсталь 1 полугодие 2021 года. НДС не обл. Удержан налог в размере 22.00 руб.</t>
  </si>
  <si>
    <t>Дивиденды по ценным бумагам ПАО НЛМК 1 полугодие 2021 года. НДС не обл. Удержан налог в размере 18.00 руб.</t>
  </si>
  <si>
    <t>"Газпром" (ПАО) ао</t>
  </si>
  <si>
    <t>Дивиденды по ценным бумагам ПАО Татнефть им. В.Д. Шашина 6 месяцев 2021 г. НДС не обл. Удержан налог в размере 4.00 руб.</t>
  </si>
  <si>
    <t>Сбербанк России ПАО ао</t>
  </si>
  <si>
    <t>Куп. дох. по обл. ПАО Сбербанк 4B02-335-01481-B-001P. Размер куп. на 1 обл. 28.42 руб. Удержан налог в размере 3.00 руб. НДС не </t>
  </si>
  <si>
    <t>Куп. дох. по обл. ПАО ЯТЭК 4B02-01-20510-F-001P. Размер куп. на 1 обл. 42.38 руб. Удержан налог в размере 6.00 руб. НДС не обл.</t>
  </si>
  <si>
    <t>Дивиденды по ценным бумагам АК АЛРОСА (ПАО) 1 полугодие 2021 года. НДС не обл. Удержан налог в размере 22.00 руб.</t>
  </si>
  <si>
    <t>Ростелеком (ПАО) ао.</t>
  </si>
  <si>
    <t>Куп. дох. по обл. ООО КТЖ Финанс 4-01-00332-R. Размер куп. на 1 обл. 43.63 руб. Удержан налог в размере 5.00 руб. НДС не обл.</t>
  </si>
  <si>
    <t>amort</t>
  </si>
  <si>
    <t>Ден.ср-ва от погаш. номин.ст-ти обл. Минфин России 25083RMFS. НДС не обл. Налог не удерживается.</t>
  </si>
  <si>
    <t>Куп. дох. по обл. Минфин России 25083RMFS. Размер куп. на 1 обл. 34.9 руб. Удержан налог в размере 10.00 руб. НДС не обл.</t>
  </si>
  <si>
    <t>Дивиденды по ценным бумагам ПАО НЛМК 9 мес. 2021 г. НДС не обл. Удержан налог в размере 17.00 руб.</t>
  </si>
  <si>
    <t>ОФЗ-ПД 26219 16/09/26</t>
  </si>
  <si>
    <t>Сбербанк России ПАО ап</t>
  </si>
  <si>
    <t>Мобильные ТелеСистемы ПАО ао</t>
  </si>
  <si>
    <t>Дивиденды по ценным бумагам ПАО Северсталь 9 мес. 2021 г. НДС не обл. Удержан налог в размере 22.00 руб.</t>
  </si>
  <si>
    <t>ndfl</t>
  </si>
  <si>
    <t>Уплата/возврат налога за предыдущий год</t>
  </si>
  <si>
    <t>Дивиденды по ценным бумагам ПАО Татнефть им. В.Д. Шашина 9 мес. 2021 г. НДС не обл. Удержан налог в размере 4.00 руб.</t>
  </si>
  <si>
    <t>"Магнит" ПАО ао</t>
  </si>
  <si>
    <t>Ден.ср-ва от погаш. номин.ст-ти обл. ПАО МТС 4B02-01-04715-A-001P. НДС не обл. Налог не удерживается.</t>
  </si>
  <si>
    <t>Куп. дох. по обл. Минфин России 26219RMFS. Размер куп. на 1 обл. 38.64 руб. Удержан налог в размере 15.00 руб. НДС не обл.</t>
  </si>
  <si>
    <t>ПАО НК Роснефть</t>
  </si>
  <si>
    <t>Куп. дох. по обл. ПАО Сбербанк 4B02-335-01481-B-001P. Размер куп. на 1 обл. 28.42 руб. Удержан налог в размере 4.00 руб. НДС не </t>
  </si>
  <si>
    <t>Куп. дох. по обл. ПАО ЯТЭК 4B02-01-20510-F-001P. Размер куп. на 1 обл. 42.38 руб. Удержан налог в размере 5.00 руб. НДС не обл.</t>
  </si>
  <si>
    <t>Ден.ср-ва от погаш. номин.ст-ти обл. ООО КТЖ Финанс 4-01-00332-R. НДС не обл. Налог не удерживается.</t>
  </si>
  <si>
    <t>Дивиденды по ценным бумагам ПАО НК Роснефть 2021 год. НДС не обл. Удержан налог в размере 12.00 руб.</t>
  </si>
  <si>
    <t>Дивиденды по ценным бумагам ПАО Татнефть им. В.Д. Шашина 2021 год. НДС не обл. Удержан налог в размере 6.00 руб.</t>
  </si>
  <si>
    <t>Дивиденды по ценным бумагам ПАО МТС 2021 год. НДС не обл. Удержан налог в размере 42.00 руб.</t>
  </si>
  <si>
    <t>ГК Самолет БО-П11</t>
  </si>
  <si>
    <t>Дивиденды по ценным бумагам ПАО Ростелеком 2021 год. НДС не обл. Удержан налог в размере 12.00 руб.</t>
  </si>
  <si>
    <t>Куп. дох. по обл. ПАО ГК Самолет 4B02-11-16493-A-001P. Размер куп. на 1 обл. 63.33 руб. Удержан налог в размере 24.00 руб. НДС н</t>
  </si>
  <si>
    <t>Куп. дох. по обл. Минфин России 26219RMFS. Размер куп. на 1 обл. 38.64 руб. Удержан налог в размере 16.00 руб. НДС не обл.</t>
  </si>
  <si>
    <t>Дивиденды по ценным бумагам ПАО Татнефть им. В.Д. Шашина 6 месяцев 2022 г. НДС не обл. Удержан налог в размере 43.00 руб.</t>
  </si>
  <si>
    <t>Дивиденды по ценным бумагам ПАО Газпром 6 месяцев 2022 г. НДС не обл. Удержан налог в размере 132.00 руб.</t>
  </si>
  <si>
    <t>"Магнитогорск.мет.комб" ПАО ао</t>
  </si>
  <si>
    <t>Уплата/возврат налога за предыдущий год КБК207</t>
  </si>
  <si>
    <t>Дивиденды по ценным бумагам ПАО Татнефть им. В.Д. Шашина 9 месяцев 2022 года. НДС не обл.</t>
  </si>
  <si>
    <t>ПАО Московская Биржа</t>
  </si>
  <si>
    <t>Дивиденды по ценным бумагам ПАО НК Роснефть 9 месяцев 2022 года. НДС не обл.</t>
  </si>
  <si>
    <t>Куп. дох. по обл. ПАО ГК Самолет 4B02-11-16493-A-001P. Размер куп. на 1 обл. 63.33 руб. Удержан налог в размере 41.00 руб. НДС н</t>
  </si>
  <si>
    <t>Сургутнефтегаз ПАО ап</t>
  </si>
  <si>
    <t>ЕвроТранс БО-001Р-01</t>
  </si>
  <si>
    <t>НК ЛУКОЙЛ (ПАО) - ао</t>
  </si>
  <si>
    <t>Куп. дох. по обл. АО ЕвроТранс 4B02-01-80110-H-001P. Размер куп. на 1 обл. 11.1 руб. Удержан налог в размере 9.00 руб. НДС не об</t>
  </si>
  <si>
    <t>ПАО "НОВАТЭК" ао</t>
  </si>
  <si>
    <t>Дивиденды по ценным бумагам ПАО НОВАТЭК 2022 год. НДС не обл. Удержан налог в размере 32.00 руб.</t>
  </si>
  <si>
    <t>Дивиденды по ценным бумагам ПАО Сбербанк 2022 год. НДС не обл. Удержан налог в размере 129.00 руб.</t>
  </si>
  <si>
    <t>PLLC Yandex N.V. class A shs</t>
  </si>
  <si>
    <t>Дивиденды по ценным бумагам ПАО ЛУКОЙЛ 2022 год. НДС не обл. Удержан налог в размере 57.00 руб.</t>
  </si>
  <si>
    <t>Куп. дох. по обл. АО ЕвроТранс 4B02-01-80110-H-001P. Размер куп. на 1 обл. 11.1 руб.  НДС не обл. Налог не удерживается.</t>
  </si>
  <si>
    <t>Дивиденды по ценным бумагам ПАО Московская Биржа 2022 год. НДС не обл. Удержан налог в размере 6.00 руб.</t>
  </si>
  <si>
    <t>Дивиденды по ценным бумагам ПАО МТС 2022 год. НДС не обл. Удержан налог в размере 42.00 руб.</t>
  </si>
  <si>
    <t>Дивиденды по ценным бумагам ПАО Татнефть им. В.Д. Шашина 2022 год. НДС не обл. Удержан налог в размере 36.00 руб.</t>
  </si>
  <si>
    <t>Дивиденды по ценным бумагам ПАО НК Роснефть 2022 год. НДС не обл. Удержан налог в размере 19.00 руб.</t>
  </si>
  <si>
    <t>Дивиденды по ценным бумагам ПАО Сургутнефтегаз 2022 год. НДС не обл. Удержан налог в размере 10.00 руб.</t>
  </si>
  <si>
    <t>Куп. дох. по обл. ПАО ГК Самолет 4B02-11-16493-A-001P. Размер куп. на 1 обл. 63.33 руб.  НДС не обл. Налог не удерживается.</t>
  </si>
  <si>
    <t>Куп. дох. по обл. Минфин России 26219RMFS. Размер куп. на 1 обл. 38.64 руб.  НДС не обл. Налог не удерживается.</t>
  </si>
  <si>
    <t>Куп. дох. по обл. АО ЕвроТранс 4B02-01-80110-H-001P, А729756. Размер куп. на 1 обл. 11.1 руб.  НДС не обл. Налог не удерживается</t>
  </si>
  <si>
    <t>ВУШ БО 001P-02</t>
  </si>
  <si>
    <t>Куп. дох. по обл. ООО ВУШ 4B02-02-00075-L-001P, А729756. Размер куп. на 1 обл. 29.42 руб.  НДС не обл. Налог не удерживается.</t>
  </si>
  <si>
    <t>Дивиденды ПАО НОВАТЭК 1-02-00268-E, А729756 1 полугодие 2023 года. НДС не обл. Удержан налог в размере 18.00 руб.</t>
  </si>
  <si>
    <t>Дивиденды ПАО Татнефть им. В.Д. Шашина 1-03-00161-A, А729756 6 месяцев 2023 г. НДС не обл. Удержан налог в размере 36.00 руб.</t>
  </si>
  <si>
    <t>Селигдар 001Р-01</t>
  </si>
  <si>
    <t>ДОМОДЕДОВО ФьюэлФ 002Р-01</t>
  </si>
  <si>
    <t>Куп. дох. по обл. ПАО Селигдар 4B02-01-32694-F-001P, А729756. Размер куп. на 1 обл. 53.85 руб.  НДС не обл. Налог не удерживаетс</t>
  </si>
  <si>
    <t>Дивиденды АК АЛРОСА (ПАО) 1-03-40046-N, А729756 1 полугодие 2023 года. НДС не обл. Удержан налог в размере 10.00 руб.</t>
  </si>
  <si>
    <t>БПИФ Ликвидность УК ВИМ</t>
  </si>
  <si>
    <t>ФосАгро ПАО ао</t>
  </si>
  <si>
    <t>Дивиденды ПАО Ростелеком 1-01-00124-A, А729756 2022 год. НДС не обл. Удержан налог в размере 21.00 руб.</t>
  </si>
  <si>
    <t>Куп. дох. по обл. ООО ДФФ 4B02-01-00356-R-002P, А729756. Размер куп. на 1 обл. 63.82 руб.  НДС не обл. Налог не удерживается.</t>
  </si>
  <si>
    <t>НоваБев Групп ПАО ао</t>
  </si>
  <si>
    <t>Дивиденды ПАО ЛУКОЙЛ 1-01-00077-A, А729756 9 месяцев 2023. НДС не обл. Удержан налог в размере 116.00 руб.</t>
  </si>
  <si>
    <t>nalog</t>
  </si>
  <si>
    <t>Уплата/возврат налога за предыдущий год КБК201</t>
  </si>
  <si>
    <t>Дивиденды ПАО ФосАгро 1-02-06556-A, А729756 9 месяцев 2023. НДС не обл. Удержан налог в размере 38.00 руб.</t>
  </si>
  <si>
    <t>Дивиденды ПАО Магнит 1-01-60525-P, А729756 2022 год. НДС не обл. Удержан налог в размере 54.00 руб.</t>
  </si>
  <si>
    <t>Дивиденды ПАО Татнефть им. В.Д. Шашина 1-03-00161-A, А729756 9 месяцев 2023. НДС не обл. Удержан налог в размере 78.00 руб.</t>
  </si>
  <si>
    <t>Дивиденды ПАО НК Роснефть 1-02-00122-A, А729756 9 месяцев 2023. НДС не обл. Удержан налог в размере 40.00 руб.</t>
  </si>
  <si>
    <t>ОФЗ-ПД 26244 15/03/34</t>
  </si>
  <si>
    <t>Куп. дох. по обл. Минфин России 26219RMFS, А729756. Размер куп. на 1 обл. 38.64 руб.  НДС не обл. Налог не удерживается.</t>
  </si>
  <si>
    <t>Куп. дох. по обл. Минфин России 26244RMFS, А729756. Размер куп. на 1 обл. 47.47 руб.  НДС не обл. Налог не удерживается.</t>
  </si>
  <si>
    <t>ЕвроТранс БО-001Р-02</t>
  </si>
  <si>
    <t>Группа ЛСР ПАО ао</t>
  </si>
  <si>
    <t>Дивиденды ПАО НОВАТЭК 1-02-00268-E, А729756 2023 год. НДС не обл. Удержан налог в размере 23.00 руб.</t>
  </si>
  <si>
    <t>ОФЗ-ПД 26238 15/05/2041</t>
  </si>
  <si>
    <t>Дивиденды ПАО Группа ЛСР 1-01-55234-E, А729756 2023 год. НДС не обл. Удержан налог в размере 13.00 руб.</t>
  </si>
  <si>
    <t>Куп. дох. по обл. АО ЕвроТранс 4B02-02-80110-H-001P, А729756. Размер куп. на 1 обл. 11.01 руб.  НДС не обл. Налог не удерживаетс</t>
  </si>
  <si>
    <t>Дивиденды ПАО ЛУКОЙЛ 1-01-00077-A, А729756 2023 год. НДС не обл. Удержан налог в размере 129.00 руб.</t>
  </si>
  <si>
    <t>Дивиденды ПАО НоваБев Групп 1-01-55052-E, А729756 2023 год. НДС не обл. Удержан налог в размере 29.00 руб.</t>
  </si>
  <si>
    <t>Куп. дох. по обл. Минфин России 26238RMFS, А729756. Размер куп. на 1 обл. 35.4 руб.  НДС не обл. Налог не удерживается.</t>
  </si>
  <si>
    <t>Дивиденды ПАО НЛМК 1-01-00102-A, А729756 2023 год. НДС не обл. Удержан налог в размере 132.00 руб.</t>
  </si>
  <si>
    <t>Дивиденды АК АЛРОСА (ПАО) 1-03-40046-N, А729756 2023 год. НДС не обл. Удержан налог в размере 5.00 руб.</t>
  </si>
  <si>
    <t>Дивиденды ПАО ММК 1-03-00078-A, А729756 2023 год. НДС не обл. Удержан налог в размере 25.00 руб.</t>
  </si>
  <si>
    <t>Дивиденды ПАО Северсталь 1-02-00143-A, А729756 1 квартал 2024. НДС не обл. Удержан налог в размере 35.00 руб.</t>
  </si>
  <si>
    <t>Дивиденды ПАО Северсталь 1-02-00143-A, А729756 2023 год. НДС не обл. Удержан налог в размере 170.00 руб.</t>
  </si>
  <si>
    <t>ОФЗ-ПД 26228 10/04/30</t>
  </si>
  <si>
    <t>Дивиденды ПАО Московская Биржа 1-05-08443-H, А729756 2023 год. НДС не обл. Удержан налог в размере 23.00 руб.</t>
  </si>
  <si>
    <t>МКПАО ЯНДЕКС</t>
  </si>
  <si>
    <t>ОФЗ-ПД 26240 30/07/2036</t>
  </si>
  <si>
    <t>Дивиденды ПАО ФосАгро 1-02-06556-A, А729756 2023 год. НДС не обл. Удержан налог в размере 38.00 руб.</t>
  </si>
  <si>
    <t>Дивиденды ПАО ФосАгро 1-02-06556-A, А729756 1 квартал 2024. НДС не обл. Удержан налог в размере 2.00 руб.</t>
  </si>
  <si>
    <t>Дивиденды ПАО Магнит 1-01-60525-P, А729756 2023 год. НДС не обл. Удержан налог в размере 107.00 руб.</t>
  </si>
  <si>
    <t>Дивиденды ПАО Татнефть им. В.Д. Шашина 1-03-00161-A, А729756 2023 год. НДС не обл. Удержан налог в размере 65.00 руб.</t>
  </si>
  <si>
    <t>Дивиденды ПАО НК Роснефть 1-02-00122-A, А729756 2023 год. НДС не обл. Удержан налог в размере 38.00 руб.</t>
  </si>
  <si>
    <t>Дивиденды ПАО Сбербанк 10301481B, 20301481B, А729756 2023 год. НДС не обл. Удержан налог в размере 432.00 руб.</t>
  </si>
  <si>
    <t>Дивиденды ПАО МТС 1-01-04715-A, А729756 2023 год. НДС не обл. Удержан налог в размере 129.00 руб.</t>
  </si>
  <si>
    <t>Куп. дох. по обл. Минфин России 26240RMFS, А729756. Размер куп. на 1 обл. 34.9 руб.  НДС не обл. Налог не удерживается.</t>
  </si>
  <si>
    <t>ОФЗ-ПД 26247 11/05/39</t>
  </si>
  <si>
    <t>Газпром нефть ПАО ао</t>
  </si>
  <si>
    <t>Дивиденды ПАО Северсталь 1-02-00143-A, А729756 1 полугодие 2024 года. НДС не обл. Удержан налог в размере 39.00 руб.</t>
  </si>
  <si>
    <t>Дивиденды МКПАО ЯНДЕКС 1-01-16777-A, А729756 1 полугодие 2024 года. НДС не обл. Удержан налог в размере 10.00 руб.</t>
  </si>
  <si>
    <t>Куп. дох. по обл. Минфин России 26244RMFS, А729756. Размер куп. на 1 обл. 56.1 руб.  НДС не обл. Налог не удерживается.</t>
  </si>
  <si>
    <t>Дивиденды ПАО ФосАгро 1-02-06556-A, А729756 1 полугодие 2024 года. НДС не обл. Удержан налог в размере 15.00 руб.</t>
  </si>
  <si>
    <t>Дивиденды ПАО Ростелеком 1-01-00124-A, А729756 2023 год. НДС не обл. Удержан налог в размере 32.00 руб.</t>
  </si>
  <si>
    <t>Куп. дох. по обл. Минфин России 26228RMFS, А729756. Размер куп. на 1 обл. 38.15 руб.  НДС не обл. Налог не удерживается.</t>
  </si>
  <si>
    <t>Дивиденды ПАО Татнефть им. В.Д. Шашина 1-03-00161-A, А729756 6 месяцев 2024 г. НДС не обл. Удержан налог в размере 104.00 руб.</t>
  </si>
  <si>
    <t>Дивиденды ПАО НоваБев Групп 1-01-55052-E-004D, А729756 6 месяцев 2024 г. НДС не обл. Удержан налог в размере 11.00 руб.</t>
  </si>
  <si>
    <t>Дивиденды ПАО НоваБев Групп 1-01-55052-E, А729756 6 месяцев 2024 г. НДС не обл. Удержан налог в размере 2.00 руб.</t>
  </si>
  <si>
    <t>Дивиденды ПАО НОВАТЭК 1-02-00268-E, А729756 1 полугодие 2024 года. НДС не обл. Удержан налог в размере 46.00 руб.</t>
  </si>
  <si>
    <t>Дивиденды ПАО Газпром нефть 1-01-00146-A, А729756 1 полугодие 2024 года. НДС не обл. Удержан налог в размере 14.00 руб.</t>
  </si>
  <si>
    <t>Дивиденды ПАО ММК 1-03-00078-A, А729756 Полугодие 2024 года. НДС не обл. Удержан налог в размере 23.00 руб.</t>
  </si>
  <si>
    <t>ОФЗ-ПД 26248 16/05/40</t>
  </si>
  <si>
    <t>Дивиденды АК АЛРОСА (ПАО) 1-03-40046-N, А729756 1 полугодие 2024 года. НДС не обл. Удержан налог в размере 13.00 руб.</t>
  </si>
  <si>
    <t>Куп. дох. по обл. Минфин России 26247RMFS, А729756. Размер куп. на 1 обл. 65.78 руб.  НДС не обл. Налог не удерживается.</t>
  </si>
  <si>
    <t>Куп. дох. по обл. Минфин России 26248RMFS, А729756. Размер куп. на 1 обл. 68.13 руб.  НДС не обл. Налог не удерживается.</t>
  </si>
  <si>
    <t>Дивиденды ПАО ЛУКОЙЛ 1-01-00077-A, А729756 9 месяцев 2024. НДС не обл. Удержан налог в размере 200.00 руб.</t>
  </si>
  <si>
    <t>Дивиденды ПАО ФосАгро 1-02-06556-A, А729756 9 месяцев 2024. НДС не обл. Удержан налог в размере 16.00 руб.</t>
  </si>
  <si>
    <t>Дивиденды ПАО Северсталь 1-02-00143-A, А729756 9 месяцев 2024. НДС не обл. Удержан налог в размере 70.00 руб.</t>
  </si>
  <si>
    <t>Корпоративный центр ИКС 5</t>
  </si>
  <si>
    <t>Дивиденды ПАО Татнефть им. В.Д. Шашина 1-03-00161-A, А729756 9 месяцев 2024. НДС не обл. Удержан налог в размере 68.00 руб.</t>
  </si>
  <si>
    <t>Дивиденды ПАО НК Роснефть 1-02-00122-A, А729756 9 месяцев 2024. НДС не обл. Удержан налог в размере 141.00 руб.</t>
  </si>
  <si>
    <t>Куп. дох. по обл. ПАО ЕвроТранс 4B02-01-80110-H-001P, А729756. Размер куп. на 1 обл. 11.1 руб.  НДС не обл. Налог не удерживаетс</t>
  </si>
  <si>
    <t>Т-Технологии МКПАО ао</t>
  </si>
  <si>
    <t>Россети Центр и Приволжье ао</t>
  </si>
  <si>
    <t>РЖД БО 001Р-26R</t>
  </si>
  <si>
    <t>Куп. дох. по обл. ОАО РЖД 4B02-26-65045-D-001P, А729756. Размер куп. на 1 обл. 18.7 руб.  НДС не обл. Налог не удерживается.</t>
  </si>
  <si>
    <t>"Интер РАО" ПАО ао</t>
  </si>
  <si>
    <t>Дивиденды МКПАО ЯНДЕКС 1-01-16777-A, А729756 2024 год. НДС не обл. Удержан налог в размере 10.00 руб.</t>
  </si>
  <si>
    <t>Транснефть ПАО акц.пр.</t>
  </si>
  <si>
    <t>Выплата дохода по акциям ПАО НОВАТЭК ISIN RU000A0DKVS5, размер выплаты на 1 ц/б АКЦИЯ 46.65 RUB .</t>
  </si>
  <si>
    <t>Выплата дохода по акциям МКПАО Т-Технологии ISIN RU000A107UL4, размер выплаты на 1 ц/б АКЦИЯ 32 RUB .</t>
  </si>
  <si>
    <t>Выплата купонного дохода по облигациям Минфин России ISIN RU000A108EF8, размер выплаты на 1 ц/б 61.08 RUB .</t>
  </si>
  <si>
    <t>Выплата купонного дохода по облигациям ОАО РЖД ISIN RU000A106K43, размер выплаты на 1 ц/б 19.2 RUB .</t>
  </si>
  <si>
    <t>ЕвроТранс БО-001Р-07</t>
  </si>
  <si>
    <t>Выплата купонного дохода по облигациям Минфин России ISIN RU000A108EH4, размер выплаты на 1 ц/б 61.08 RUB .</t>
  </si>
  <si>
    <t>Выплата купонного дохода по облигациям Минфин России ISIN RU000A1038V6, размер выплаты на 1 ц/б 35.4 RUB .</t>
  </si>
  <si>
    <t>Выплата купонного дохода по облигациям ПАО ЕвроТранс ISIN RU000A10BB75, размер выплаты на 1 ц/б 20.14 RUB .</t>
  </si>
  <si>
    <t>Выплата купонного дохода по облигациям ПАО ЕвроТранс ISIN RU000A105PP9, размер выплаты на 1 ц/б 11.1 RUB .</t>
  </si>
  <si>
    <t>Выплата купонного дохода по облигациям ООО ДФФ ISIN RU000A105MP6, размер выплаты на 1 ц/б 63.82 RUB .</t>
  </si>
  <si>
    <t>Выплата дохода по акциям ПАО ЛУКОЙЛ ISIN RU0009024277, размер выплаты на 1 ц/б АКЦИЯ 541 RUB .</t>
  </si>
  <si>
    <t>Выплата дохода по акциям ПАО ФосАгро ISIN RU000A0JRKT8, размер выплаты на 1 ц/б АКЦИЯ 87 RUB .</t>
  </si>
  <si>
    <t>Выплата дохода по акциям ПАО Татнефть им. В.Д. Шашина ISIN RU0009033591, размер выплаты на 1 ц/б АКЦИЯ 43.11 RUB .</t>
  </si>
  <si>
    <t>Выплата дохода по акциям ПАО НоваБев Групп ISIN RU000A0HL5M1, размер выплаты на 1 ц/б АКЦИЯ 25 RUB .</t>
  </si>
  <si>
    <t>ГК Самолет БО-П18</t>
  </si>
  <si>
    <t>Выплата дохода по акциям ПАО Интер РАО ISIN RU000A0JPNM1, размер выплаты на 1 ц/б АКЦИЯ 0.35 RUB .</t>
  </si>
  <si>
    <t>Выплата купонного дохода по облигациям ОАО РЖД ISIN RU000A106K43, размер выплаты на 1 ц/б 18.73 RUB .</t>
  </si>
  <si>
    <t>АФК Система БО 002Р-03</t>
  </si>
  <si>
    <t>Выплата купонного дохода по облигациям ООО ВУШ ISIN RU000A106HB4, размер выплаты на 1 ц/б 29.42 RUB .</t>
  </si>
  <si>
    <t>Выплата дохода по акциям ПАО Россети Центр и Приволжье ISIN RU000A0JPN96, размер выплаты на 1 ц/б АКЦИЯ 0.05 RUB .</t>
  </si>
  <si>
    <t>Выплата дохода по акциям ПАО Корпоративный центр ИКС 5 ISIN RU000A108X38, размер выплаты на 1 ц/б АКЦИЯ 648 RUB .</t>
  </si>
  <si>
    <t>Выплата дохода по акциям ПАО Ростелеком ISIN RU0008943394, размер выплаты на 1 ц/б АКЦИЯ 2.71 RUB .</t>
  </si>
  <si>
    <t>Выплата купонного дохода по облигациям ПАО АФК Система ISIN RU000A10BY94, размер выплаты на 1 ц/б 17.67 RUB .</t>
  </si>
  <si>
    <t>Выплата купонного дохода по облигациям ОАО РЖД ISIN RU000A106K43, размер выплаты на 1 ц/б 17.73 RUB .</t>
  </si>
  <si>
    <t>Новые технологии 001Р-08</t>
  </si>
  <si>
    <t>Выплата купонного дохода по облигациям ПАО Сегежа Групп ISIN RU000A10CB66, размер выплаты на 1 ц/б 19.32 RUB .</t>
  </si>
  <si>
    <t>КАМАЗ ПАО БО-П16</t>
  </si>
  <si>
    <t>ВУШ БО 001P-04</t>
  </si>
  <si>
    <t>Выплата купонного дохода по облигациям Минфин России ISIN RU000A0JWM07, размер выплаты на 1 ц/б 38.64 RUB .</t>
  </si>
  <si>
    <t>ао ПАО Банк ВТБ</t>
  </si>
  <si>
    <t>Выплата купонного дохода по облигациям АО Полипласт ISIN RU000A10CH11, размер выплаты на 1 ц/б 76.21 RUB .</t>
  </si>
  <si>
    <t>Выплата купонного дохода по облигациям Минфин России ISIN RU000A1074G2, размер выплаты на 1 ц/б 56.1 RUB .</t>
  </si>
  <si>
    <t>Выплата купонного дохода по облигациям ПАО ЕвроТранс ISIN RU000A10BVW6, размер выплаты на 1 ц/б 18.9 RUB .</t>
  </si>
  <si>
    <t>БИЗНЕС АЛЬЯНС 001P-08</t>
  </si>
  <si>
    <t>Выплата купонного дохода по облигациям ПАО ГК Самолет ISIN RU000A10BW96, размер выплаты на 1 ц/б 19.73 RUB .</t>
  </si>
  <si>
    <t>"Пермэнергосбыт" ПАО ао</t>
  </si>
  <si>
    <t>Выплата купонного дохода по облигациям ОАО РЖД ISIN RU000A106K43, размер выплаты на 1 ц/б 16.42 RUB .</t>
  </si>
  <si>
    <t>Выплата дохода по акциям МКПАО ЯНДЕКС ISIN RU000A107T19, размер выплаты на 1 ц/б АКЦИЯ 80 RUB .</t>
  </si>
  <si>
    <t>Выплата купонного дохода по облигациям ООО Новые технологии ISIN RU000A10CMQ5, размер выплаты на 1 ц/б 13.97 RUB .</t>
  </si>
  <si>
    <t>Выплата дохода по акциям ПАО ФосАгро ISIN RU000A0JRKT8, размер выплаты на 1 ц/б АКЦИЯ 273 RUB .</t>
  </si>
  <si>
    <t>Выплата купонного дохода по облигациям ООО ВУШ ISIN RU000A10BS76, размер выплаты на 1 ц/б 16.64 RUB .</t>
  </si>
  <si>
    <t>Выплата дохода по акциям МКПАО Т-Технологии ISIN RU000A107UL4, размер выплаты на 1 ц/б АКЦИЯ 35 RUB .</t>
  </si>
  <si>
    <t>Выплата купонного дохода по облигациям ПАО КАМАЗ ISIN RU000A10CQ77, размер выплаты на 1 ц/б 12.25 RUB .</t>
  </si>
  <si>
    <t>Выплата купонного дохода по облигациям Минфин России ISIN RU000A100A82, размер выплаты на 1 ц/б 38.15 RUB .</t>
  </si>
  <si>
    <t>Выплата купонного дохода по облигациям АО Полипласт ISIN RU000A10CH11, размер выплаты на 1 ц/б 72.76 RUB .</t>
  </si>
  <si>
    <t>Выплата купонного дохода по облигациям АО БИЗНЕС АЛЬЯНС ISIN RU000A10CSA6, размер выплаты на 1 ц/б 18.08 RUB .</t>
  </si>
  <si>
    <t>Выплата дохода по акциям ПАО НОВАТЭК ISIN RU000A0DKVS5, размер выплаты на 1 ц/б АКЦИЯ 35.5 RUB .</t>
  </si>
  <si>
    <t>Выплата дохода по акциям ПАО Газпром нефть ISIN RU0009062467, размер выплаты на 1 ц/б АКЦИЯ 17.3 RUB .</t>
  </si>
  <si>
    <t>Выплата дохода по акциям ПАО Татнефть им. В.Д. Шашина ISIN RU0009033591, размер выплаты на 1 ц/б АКЦИЯ 14.35 RUB .</t>
  </si>
  <si>
    <t>Выплата купонного дохода по облигациям ПАО Селигдар ISIN RU000A105CS1, размер выплаты на 1 ц/б 53.85 RUB .</t>
  </si>
  <si>
    <t>Погашение номинальной стоимости облигаций ПАО Селигдар ISIN RU000A105CS1, размер выплаты на 1 ц/б 1000 RUB .</t>
  </si>
  <si>
    <t>Выплата дохода по акциям ПАО НоваБев Групп ISIN RU000A0HL5M1, размер выплаты на 1 ц/б АКЦИЯ 20 RUB .</t>
  </si>
  <si>
    <t>Выплата купонного дохода по облигациям ОАО РЖД ISIN RU000A106K43, размер выплаты на 1 ц/б 15.87 RUB .</t>
  </si>
  <si>
    <t>Выплата купонного дохода по облигациям АО Полипласт ISIN RU000A10CH11, размер выплаты на 1 ц/б 74.64 RUB .</t>
  </si>
  <si>
    <t>USDRUB_TOM</t>
  </si>
  <si>
    <t>EURRUB_TOM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</si>
  <si>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</si>
  <si>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</si>
  <si>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</si>
  <si>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</si>
  <si>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</si>
  <si>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</si>
  <si>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</si>
  <si>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</si>
  <si>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</si>
  <si>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</si>
  <si>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</si>
  <si>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</si>
  <si>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АЛРОСА ао</t>
  </si>
  <si>
    <t>Сургнфгз-п</t>
  </si>
  <si>
    <t>ЛСР ао</t>
  </si>
  <si>
    <t>Купон</t>
  </si>
  <si>
    <t>КТЖФинанс1</t>
  </si>
  <si>
    <t>ОФЗ 25083</t>
  </si>
  <si>
    <t>МТС 001P-1</t>
  </si>
  <si>
    <t>Сбер Sb17R</t>
  </si>
  <si>
    <t>ЯТЭК 1P-1</t>
  </si>
  <si>
    <t>СамолетP11</t>
  </si>
  <si>
    <t>ЕвроТранс1</t>
  </si>
  <si>
    <t>Селигдар1Р</t>
  </si>
  <si>
    <t>ЕвроТранс2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</si>
  <si>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</si>
  <si>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</si>
  <si>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</si>
  <si>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</si>
  <si>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</si>
  <si>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</si>
  <si>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</si>
  <si>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</si>
  <si>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</si>
  <si>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</si>
  <si>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</si>
  <si>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</si>
  <si>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</si>
  <si>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</si>
  <si>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</si>
  <si>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</si>
  <si>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Solidcore</t>
  </si>
  <si>
    <t>EQMX ETF</t>
  </si>
  <si>
    <t>VTBA ETF</t>
  </si>
  <si>
    <t>Yandex clA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</si>
</sst>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</v>
      </c>
      <c r="F2" s="6" t="n">
        <v>5697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0.057</v>
      </c>
      <c r="L2" s="6" t="n">
        <v>6119.62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100</v>
      </c>
      <c r="F3" s="6" t="n">
        <v>305.08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0.1228</v>
      </c>
      <c r="L3" s="6" t="n">
        <v>286.67</v>
      </c>
      <c r="M3" s="17" t="n">
        <v>27.09</v>
      </c>
      <c r="N3" s="16"/>
      <c r="O3" s="16" t="s">
        <v>23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</v>
      </c>
      <c r="F4" s="6" t="n">
        <v>2949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0.1326</v>
      </c>
      <c r="L4" s="6" t="n">
        <v>2989.12</v>
      </c>
      <c r="M4" s="17" t="n">
        <v>57.884129519384</v>
      </c>
      <c r="N4" s="16"/>
      <c r="O4" s="16" t="s">
        <v>26</v>
      </c>
      <c r="P4" s="17" t="n">
        <v>57.884129519384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40</v>
      </c>
      <c r="F5" s="6" t="n">
        <v>608.7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0.1924</v>
      </c>
      <c r="L5" s="6" t="n">
        <v>555.38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42</v>
      </c>
      <c r="F6" s="6" t="n">
        <v>497.9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-0.0922</v>
      </c>
      <c r="L6" s="6" t="n">
        <v>584.65</v>
      </c>
      <c r="M6" s="17" t="n">
        <v>11.2726</v>
      </c>
      <c r="N6" s="16"/>
      <c r="O6" s="16" t="s">
        <v>32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16</v>
      </c>
      <c r="F7" s="6" t="n">
        <v>1216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0.1036</v>
      </c>
      <c r="L7" s="6" t="n">
        <v>1149.84</v>
      </c>
      <c r="M7" s="17" t="n">
        <v>93.5626</v>
      </c>
      <c r="N7" s="16"/>
      <c r="O7" s="16" t="s">
        <v>35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40</v>
      </c>
      <c r="F8" s="6" t="n">
        <v>409.65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0.0094</v>
      </c>
      <c r="L8" s="6" t="n">
        <v>461.14</v>
      </c>
      <c r="M8" s="17" t="n">
        <v>107.1167</v>
      </c>
      <c r="N8" s="16"/>
      <c r="O8" s="16" t="s">
        <v>38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53</v>
      </c>
      <c r="F9" s="6" t="n">
        <v>301.88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0.1765</v>
      </c>
      <c r="L9" s="6" t="n">
        <v>261.69</v>
      </c>
      <c r="M9" s="17" t="n">
        <v>10920</v>
      </c>
      <c r="N9" s="16"/>
      <c r="O9" s="16" t="s">
        <v>41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30000</v>
      </c>
      <c r="F10" s="6" t="n">
        <v>0.4998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0.5534</v>
      </c>
      <c r="L10" s="6" t="n">
        <v>0.37</v>
      </c>
      <c r="M10" s="17" t="n">
        <v>10.369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10</v>
      </c>
      <c r="F11" s="6" t="n">
        <v>1338.6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0.2333</v>
      </c>
      <c r="L11" s="6" t="n">
        <v>1258.83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30</v>
      </c>
      <c r="F12" s="6" t="n">
        <v>440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0.3781</v>
      </c>
      <c r="L12" s="6" t="n">
        <v>321.39</v>
      </c>
      <c r="M12" s="17" t="n">
        <v>0.151875</v>
      </c>
      <c r="N12" s="16"/>
      <c r="O12" s="16" t="s">
        <v>50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4100</v>
      </c>
      <c r="F13" s="6" t="n">
        <v>3.105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-0.0373</v>
      </c>
      <c r="L13" s="6" t="n">
        <v>3.45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13</v>
      </c>
      <c r="F14" s="6" t="n">
        <v>967.4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-0.1227</v>
      </c>
      <c r="L14" s="6" t="n">
        <v>1457.87</v>
      </c>
      <c r="M14" s="17" t="n">
        <v>161.87</v>
      </c>
      <c r="N14" s="16"/>
      <c r="O14" s="16" t="s">
        <v>55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4</v>
      </c>
      <c r="F15" s="6" t="n">
        <v>3102.5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-0.1501</v>
      </c>
      <c r="L15" s="6" t="n">
        <v>4848.03</v>
      </c>
      <c r="M15" s="17" t="n">
        <v>1.735</v>
      </c>
      <c r="N15" s="16"/>
      <c r="O15" s="16" t="s">
        <v>58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50</v>
      </c>
      <c r="F16" s="6" t="n">
        <v>217.6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0.0608</v>
      </c>
      <c r="L16" s="6" t="n">
        <v>245.58</v>
      </c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101</v>
      </c>
      <c r="F17" s="6" t="n">
        <v>71.85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0.0439</v>
      </c>
      <c r="L17" s="6" t="n">
        <v>68.91</v>
      </c>
      <c r="M17" s="17" t="n">
        <v>79.7296</v>
      </c>
      <c r="N17" s="16"/>
      <c r="O17" s="16" t="s">
        <v>64</v>
      </c>
      <c r="P17" s="17" t="n">
        <v>79.7296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40</v>
      </c>
      <c r="F18" s="6" t="n">
        <v>178.96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0.2553</v>
      </c>
      <c r="L18" s="6" t="n">
        <v>163.61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6442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0.0541</v>
      </c>
      <c r="L19" s="6" t="n">
        <v>6783.42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40</v>
      </c>
      <c r="F20" s="6" t="n">
        <v>129.12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-0.1401</v>
      </c>
      <c r="L20" s="6" t="n">
        <v>219.37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</v>
      </c>
      <c r="F21" s="6" t="n">
        <v>4324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0.0466</v>
      </c>
      <c r="L21" s="6" t="n">
        <v>4252.13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40</v>
      </c>
      <c r="F22" s="6" t="n">
        <v>107.98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-0.205</v>
      </c>
      <c r="L22" s="6" t="n">
        <v>219.11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10</v>
      </c>
      <c r="F23" s="6" t="n">
        <v>419.6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-0.148</v>
      </c>
      <c r="L23" s="6" t="n">
        <v>623.3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</v>
      </c>
      <c r="F24" s="6" t="n">
        <v>3239.2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-0.0585</v>
      </c>
      <c r="L24" s="6" t="n">
        <v>3529.42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40</v>
      </c>
      <c r="F25" s="6" t="n">
        <v>62.22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-0.0404</v>
      </c>
      <c r="L25" s="6" t="n">
        <v>83.96</v>
      </c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70</v>
      </c>
      <c r="F26" s="6" t="n">
        <v>27.39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-0.0553</v>
      </c>
      <c r="L26" s="6" t="n">
        <v>37.11</v>
      </c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83</v>
      </c>
      <c r="I27" s="4"/>
      <c r="J27" s="5" t="s">
        <f>=SUM(J2:J26)</f>
      </c>
      <c r="K27" s="4"/>
      <c r="L27" s="4"/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 t="s">
        <v>84</v>
      </c>
      <c r="B28" s="16" t="s">
        <v>85</v>
      </c>
      <c r="C28" s="16" t="s">
        <v>86</v>
      </c>
      <c r="D28" s="16" t="s">
        <v>19</v>
      </c>
      <c r="E28" s="7" t="n">
        <v>21</v>
      </c>
      <c r="F28" s="6" t="n">
        <v>118.39462898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0.1041</v>
      </c>
      <c r="L28" s="6" t="n">
        <v>77.44</v>
      </c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85</v>
      </c>
      <c r="C29" s="16" t="s">
        <v>88</v>
      </c>
      <c r="D29" s="16" t="s">
        <v>19</v>
      </c>
      <c r="E29" s="7" t="n">
        <v>17</v>
      </c>
      <c r="F29" s="6" t="n">
        <v>93.7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-0.0095</v>
      </c>
      <c r="L29" s="6" t="n">
        <v>97.78</v>
      </c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85</v>
      </c>
      <c r="C30" s="16" t="s">
        <v>90</v>
      </c>
      <c r="D30" s="16" t="s">
        <v>19</v>
      </c>
      <c r="E30" s="7" t="n">
        <v>10</v>
      </c>
      <c r="F30" s="6" t="n">
        <v>54.96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-0.0942</v>
      </c>
      <c r="L30" s="6" t="n">
        <v>94.86</v>
      </c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85</v>
      </c>
      <c r="C31" s="16" t="s">
        <v>92</v>
      </c>
      <c r="D31" s="16" t="s">
        <v>19</v>
      </c>
      <c r="E31" s="7" t="n">
        <v>209</v>
      </c>
      <c r="F31" s="6" t="n">
        <v>2.719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0.1983</v>
      </c>
      <c r="L31" s="6" t="n">
        <v>1.95</v>
      </c>
      <c r="M31" s="17"/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85</v>
      </c>
      <c r="C32" s="16" t="s">
        <v>94</v>
      </c>
      <c r="D32" s="16" t="s">
        <v>19</v>
      </c>
      <c r="E32" s="7" t="n">
        <v>-431</v>
      </c>
      <c r="F32" s="6" t="n">
        <v>1.8721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0.1943</v>
      </c>
      <c r="L32" s="6" t="n">
        <v>0</v>
      </c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/>
      <c r="B33" s="16"/>
      <c r="C33" s="16"/>
      <c r="D33" s="16"/>
      <c r="E33" s="7"/>
      <c r="F33" s="6"/>
      <c r="G33" s="4"/>
      <c r="H33" s="4" t="s">
        <v>95</v>
      </c>
      <c r="I33" s="4"/>
      <c r="J33" s="5" t="s">
        <f>=SUM(J28:J32)</f>
      </c>
      <c r="K33" s="4"/>
      <c r="L33" s="4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 t="s">
        <v>96</v>
      </c>
      <c r="B34" s="16" t="s">
        <v>97</v>
      </c>
      <c r="C34" s="16" t="s">
        <v>98</v>
      </c>
      <c r="D34" s="16" t="s">
        <v>19</v>
      </c>
      <c r="E34" s="7" t="n">
        <v>75</v>
      </c>
      <c r="F34" s="6" t="n">
        <v>90.3</v>
      </c>
      <c r="G34" s="17" t="n">
        <v>1000</v>
      </c>
      <c r="H34" s="6" t="n">
        <v>6.71</v>
      </c>
      <c r="I34" s="16" t="s">
        <v>99</v>
      </c>
      <c r="J34" s="6" t="s">
        <f>=E34*((F34/100*G34)*Портфель!$Q$13 + H34*Портфель!$Q$13) </f>
      </c>
      <c r="K34" s="9" t="n">
        <v>0.2932</v>
      </c>
      <c r="L34" s="6" t="n">
        <v>844.93</v>
      </c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 t="s">
        <v>100</v>
      </c>
      <c r="B35" s="16" t="s">
        <v>97</v>
      </c>
      <c r="C35" s="16" t="s">
        <v>101</v>
      </c>
      <c r="D35" s="16" t="s">
        <v>19</v>
      </c>
      <c r="E35" s="7" t="n">
        <v>100</v>
      </c>
      <c r="F35" s="6" t="n">
        <v>60.13</v>
      </c>
      <c r="G35" s="17" t="n">
        <v>1000</v>
      </c>
      <c r="H35" s="6" t="n">
        <v>2.53</v>
      </c>
      <c r="I35" s="16" t="s">
        <v>102</v>
      </c>
      <c r="J35" s="6" t="s">
        <f>=E35*((F35/100*G35)*Портфель!$Q$13 + H35*Портфель!$Q$13) </f>
      </c>
      <c r="K35" s="9" t="n">
        <v>0.1926</v>
      </c>
      <c r="L35" s="6" t="n">
        <v>595.18</v>
      </c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103</v>
      </c>
      <c r="B36" s="16" t="s">
        <v>97</v>
      </c>
      <c r="C36" s="16" t="s">
        <v>104</v>
      </c>
      <c r="D36" s="16" t="s">
        <v>19</v>
      </c>
      <c r="E36" s="7" t="n">
        <v>50</v>
      </c>
      <c r="F36" s="6" t="n">
        <v>90.296</v>
      </c>
      <c r="G36" s="17" t="n">
        <v>1000</v>
      </c>
      <c r="H36" s="6" t="n">
        <v>4.36</v>
      </c>
      <c r="I36" s="16" t="s">
        <v>105</v>
      </c>
      <c r="J36" s="6" t="s">
        <f>=E36*((F36/100*G36)*Портфель!$Q$13 + H36*Портфель!$Q$13) </f>
      </c>
      <c r="K36" s="9" t="n">
        <v>0.3363</v>
      </c>
      <c r="L36" s="6" t="n">
        <v>802.02</v>
      </c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106</v>
      </c>
      <c r="B37" s="16" t="s">
        <v>97</v>
      </c>
      <c r="C37" s="16" t="s">
        <v>107</v>
      </c>
      <c r="D37" s="16" t="s">
        <v>19</v>
      </c>
      <c r="E37" s="7" t="n">
        <v>44</v>
      </c>
      <c r="F37" s="6" t="n">
        <v>62.978</v>
      </c>
      <c r="G37" s="17" t="n">
        <v>1000</v>
      </c>
      <c r="H37" s="6" t="n">
        <v>23.97</v>
      </c>
      <c r="I37" s="16" t="s">
        <v>108</v>
      </c>
      <c r="J37" s="6" t="s">
        <f>=E37*((F37/100*G37)*Портфель!$Q$13 + H37*Портфель!$Q$13) </f>
      </c>
      <c r="K37" s="9" t="n">
        <v>0.246</v>
      </c>
      <c r="L37" s="6" t="n">
        <v>566.89</v>
      </c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109</v>
      </c>
      <c r="B38" s="16" t="s">
        <v>97</v>
      </c>
      <c r="C38" s="16" t="s">
        <v>110</v>
      </c>
      <c r="D38" s="16" t="s">
        <v>19</v>
      </c>
      <c r="E38" s="7" t="n">
        <v>29</v>
      </c>
      <c r="F38" s="6" t="n">
        <v>87.447</v>
      </c>
      <c r="G38" s="17" t="n">
        <v>1000</v>
      </c>
      <c r="H38" s="6" t="n">
        <v>25.58</v>
      </c>
      <c r="I38" s="16" t="s">
        <v>111</v>
      </c>
      <c r="J38" s="6" t="s">
        <f>=E38*((F38/100*G38)*Портфель!$Q$13 + H38*Портфель!$Q$13) </f>
      </c>
      <c r="K38" s="9" t="n">
        <v>0.163</v>
      </c>
      <c r="L38" s="6" t="n">
        <v>853.59</v>
      </c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 t="s">
        <v>112</v>
      </c>
      <c r="B39" s="16" t="s">
        <v>97</v>
      </c>
      <c r="C39" s="16" t="s">
        <v>113</v>
      </c>
      <c r="D39" s="16" t="s">
        <v>19</v>
      </c>
      <c r="E39" s="7" t="n">
        <v>25</v>
      </c>
      <c r="F39" s="6" t="n">
        <v>81.09</v>
      </c>
      <c r="G39" s="17" t="n">
        <v>1000</v>
      </c>
      <c r="H39" s="6" t="n">
        <v>13</v>
      </c>
      <c r="I39" s="16" t="s">
        <v>114</v>
      </c>
      <c r="J39" s="6" t="s">
        <f>=E39*((F39/100*G39)*Портфель!$Q$13 + H39*Портфель!$Q$13) </f>
      </c>
      <c r="K39" s="9" t="n">
        <v>0.221</v>
      </c>
      <c r="L39" s="6" t="n">
        <v>723.82</v>
      </c>
      <c r="M39" s="17"/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115</v>
      </c>
      <c r="B40" s="16" t="s">
        <v>97</v>
      </c>
      <c r="C40" s="16" t="s">
        <v>116</v>
      </c>
      <c r="D40" s="16" t="s">
        <v>19</v>
      </c>
      <c r="E40" s="7" t="n">
        <v>11</v>
      </c>
      <c r="F40" s="6" t="n">
        <v>98.33</v>
      </c>
      <c r="G40" s="17" t="n">
        <v>1000</v>
      </c>
      <c r="H40" s="6" t="n">
        <v>7.25</v>
      </c>
      <c r="I40" s="16" t="s">
        <v>117</v>
      </c>
      <c r="J40" s="6" t="s">
        <f>=E40*((F40/100*G40)*Портфель!$Q$13 + H40*Портфель!$Q$13) </f>
      </c>
      <c r="K40" s="9" t="n">
        <v>0.1569</v>
      </c>
      <c r="L40" s="6" t="n">
        <v>974.58</v>
      </c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118</v>
      </c>
      <c r="B41" s="16" t="s">
        <v>97</v>
      </c>
      <c r="C41" s="16" t="s">
        <v>119</v>
      </c>
      <c r="D41" s="16" t="s">
        <v>19</v>
      </c>
      <c r="E41" s="7" t="n">
        <v>10</v>
      </c>
      <c r="F41" s="6" t="n">
        <v>105.42</v>
      </c>
      <c r="G41" s="17" t="n">
        <v>1000</v>
      </c>
      <c r="H41" s="6" t="n">
        <v>10.01</v>
      </c>
      <c r="I41" s="16" t="s">
        <v>120</v>
      </c>
      <c r="J41" s="6" t="s">
        <f>=E41*((F41/100*G41)*Портфель!$Q$13 + H41*Портфель!$Q$13) </f>
      </c>
      <c r="K41" s="9" t="n">
        <v>0.1488</v>
      </c>
      <c r="L41" s="6" t="n">
        <v>1000.65</v>
      </c>
      <c r="M41" s="17"/>
      <c r="N41" s="16"/>
      <c r="O41" s="16"/>
      <c r="P41" s="17"/>
      <c r="Q41" s="17"/>
    </row>
    <row collapsed="false" customFormat="false" customHeight="false" hidden="false" ht="12.1" outlineLevel="0" r="42">
      <c r="A42" s="16" t="s">
        <v>121</v>
      </c>
      <c r="B42" s="16" t="s">
        <v>97</v>
      </c>
      <c r="C42" s="16" t="s">
        <v>122</v>
      </c>
      <c r="D42" s="16" t="s">
        <v>19</v>
      </c>
      <c r="E42" s="7" t="n">
        <v>10</v>
      </c>
      <c r="F42" s="6" t="n">
        <v>102.24</v>
      </c>
      <c r="G42" s="17" t="n">
        <v>1000</v>
      </c>
      <c r="H42" s="6" t="n">
        <v>4.44</v>
      </c>
      <c r="I42" s="16" t="s">
        <v>123</v>
      </c>
      <c r="J42" s="6" t="s">
        <f>=E42*((F42/100*G42)*Портфель!$Q$13 + H42*Портфель!$Q$13) </f>
      </c>
      <c r="K42" s="9" t="n">
        <v>0.0275</v>
      </c>
      <c r="L42" s="6" t="n">
        <v>1042.54</v>
      </c>
      <c r="M42" s="17"/>
      <c r="N42" s="16"/>
      <c r="O42" s="16"/>
      <c r="P42" s="17"/>
      <c r="Q42" s="17"/>
    </row>
    <row collapsed="false" customFormat="false" customHeight="false" hidden="false" ht="12.1" outlineLevel="0" r="43">
      <c r="A43" s="16" t="s">
        <v>124</v>
      </c>
      <c r="B43" s="16" t="s">
        <v>97</v>
      </c>
      <c r="C43" s="16" t="s">
        <v>125</v>
      </c>
      <c r="D43" s="16" t="s">
        <v>19</v>
      </c>
      <c r="E43" s="7" t="n">
        <v>10</v>
      </c>
      <c r="F43" s="6" t="n">
        <v>99.99</v>
      </c>
      <c r="G43" s="17" t="n">
        <v>1000</v>
      </c>
      <c r="H43" s="6" t="n">
        <v>16.88</v>
      </c>
      <c r="I43" s="16" t="s">
        <v>126</v>
      </c>
      <c r="J43" s="6" t="s">
        <f>=E43*((F43/100*G43)*Портфель!$Q$13 + H43*Портфель!$Q$13) </f>
      </c>
      <c r="K43" s="9" t="n">
        <v>0.0447</v>
      </c>
      <c r="L43" s="6" t="n">
        <v>1004.51</v>
      </c>
      <c r="M43" s="17"/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127</v>
      </c>
      <c r="B44" s="16" t="s">
        <v>97</v>
      </c>
      <c r="C44" s="16" t="s">
        <v>128</v>
      </c>
      <c r="D44" s="16" t="s">
        <v>19</v>
      </c>
      <c r="E44" s="7" t="n">
        <v>10</v>
      </c>
      <c r="F44" s="6" t="n">
        <v>99.27</v>
      </c>
      <c r="G44" s="17" t="n">
        <v>1000</v>
      </c>
      <c r="H44" s="6" t="n">
        <v>6.52</v>
      </c>
      <c r="I44" s="16" t="s">
        <v>129</v>
      </c>
      <c r="J44" s="6" t="s">
        <f>=E44*((F44/100*G44)*Портфель!$Q$13 + H44*Портфель!$Q$13) </f>
      </c>
      <c r="K44" s="9" t="n">
        <v>0.0322</v>
      </c>
      <c r="L44" s="6" t="n">
        <v>1004.42</v>
      </c>
      <c r="M44" s="17"/>
      <c r="N44" s="16"/>
      <c r="O44" s="16"/>
      <c r="P44" s="17"/>
      <c r="Q44" s="17"/>
    </row>
    <row collapsed="false" customFormat="false" customHeight="false" hidden="false" ht="12.1" outlineLevel="0" r="45">
      <c r="A45" s="16" t="s">
        <v>130</v>
      </c>
      <c r="B45" s="16" t="s">
        <v>97</v>
      </c>
      <c r="C45" s="16" t="s">
        <v>131</v>
      </c>
      <c r="D45" s="16" t="s">
        <v>19</v>
      </c>
      <c r="E45" s="7" t="n">
        <v>10</v>
      </c>
      <c r="F45" s="6" t="n">
        <v>98.5</v>
      </c>
      <c r="G45" s="17" t="n">
        <v>1000</v>
      </c>
      <c r="H45" s="6" t="n">
        <v>2.04</v>
      </c>
      <c r="I45" s="16" t="s">
        <v>132</v>
      </c>
      <c r="J45" s="6" t="s">
        <f>=E45*((F45/100*G45)*Портфель!$Q$13 + H45*Портфель!$Q$13) </f>
      </c>
      <c r="K45" s="9" t="n">
        <v>0.0188</v>
      </c>
      <c r="L45" s="6" t="n">
        <v>1000.65</v>
      </c>
      <c r="M45" s="17"/>
      <c r="N45" s="16"/>
      <c r="O45" s="16"/>
      <c r="P45" s="17"/>
      <c r="Q45" s="17"/>
    </row>
    <row collapsed="false" customFormat="false" customHeight="false" hidden="false" ht="12.1" outlineLevel="0" r="46">
      <c r="A46" s="16" t="s">
        <v>133</v>
      </c>
      <c r="B46" s="16" t="s">
        <v>97</v>
      </c>
      <c r="C46" s="16" t="s">
        <v>134</v>
      </c>
      <c r="D46" s="16" t="s">
        <v>19</v>
      </c>
      <c r="E46" s="7" t="n">
        <v>10</v>
      </c>
      <c r="F46" s="6" t="n">
        <v>95.993</v>
      </c>
      <c r="G46" s="17" t="n">
        <v>1000</v>
      </c>
      <c r="H46" s="6" t="n">
        <v>19.11</v>
      </c>
      <c r="I46" s="16" t="s">
        <v>135</v>
      </c>
      <c r="J46" s="6" t="s">
        <f>=E46*((F46/100*G46)*Портфель!$Q$13 + H46*Портфель!$Q$13) </f>
      </c>
      <c r="K46" s="9" t="n">
        <v>0.0727</v>
      </c>
      <c r="L46" s="6" t="n">
        <v>982.23</v>
      </c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 t="s">
        <v>136</v>
      </c>
      <c r="B47" s="16" t="s">
        <v>97</v>
      </c>
      <c r="C47" s="16" t="s">
        <v>137</v>
      </c>
      <c r="D47" s="16" t="s">
        <v>19</v>
      </c>
      <c r="E47" s="7" t="n">
        <v>6</v>
      </c>
      <c r="F47" s="6" t="n">
        <v>106.24</v>
      </c>
      <c r="G47" s="17" t="n">
        <v>1000</v>
      </c>
      <c r="H47" s="6" t="n">
        <v>6.71</v>
      </c>
      <c r="I47" s="16" t="s">
        <v>138</v>
      </c>
      <c r="J47" s="6" t="s">
        <f>=E47*((F47/100*G47)*Портфель!$Q$13 + H47*Портфель!$Q$13) </f>
      </c>
      <c r="K47" s="9" t="n">
        <v>0.1782</v>
      </c>
      <c r="L47" s="6" t="n">
        <v>1017.68</v>
      </c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 t="s">
        <v>139</v>
      </c>
      <c r="B48" s="16" t="s">
        <v>97</v>
      </c>
      <c r="C48" s="16" t="s">
        <v>140</v>
      </c>
      <c r="D48" s="16" t="s">
        <v>19</v>
      </c>
      <c r="E48" s="7" t="n">
        <v>5</v>
      </c>
      <c r="F48" s="6" t="n">
        <v>111.94</v>
      </c>
      <c r="G48" s="17" t="n">
        <v>1000</v>
      </c>
      <c r="H48" s="6" t="n">
        <v>14.47</v>
      </c>
      <c r="I48" s="16" t="s">
        <v>141</v>
      </c>
      <c r="J48" s="6" t="s">
        <f>=E48*((F48/100*G48)*Портфель!$Q$13 + H48*Портфель!$Q$13) </f>
      </c>
      <c r="K48" s="9" t="n">
        <v>0.227</v>
      </c>
      <c r="L48" s="6" t="n">
        <v>1005.93</v>
      </c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142</v>
      </c>
      <c r="B49" s="16" t="s">
        <v>97</v>
      </c>
      <c r="C49" s="16" t="s">
        <v>143</v>
      </c>
      <c r="D49" s="16" t="s">
        <v>19</v>
      </c>
      <c r="E49" s="7" t="n">
        <v>5</v>
      </c>
      <c r="F49" s="6" t="n">
        <v>97.53</v>
      </c>
      <c r="G49" s="17" t="n">
        <v>1000</v>
      </c>
      <c r="H49" s="6" t="n">
        <v>0</v>
      </c>
      <c r="I49" s="16" t="s">
        <v>144</v>
      </c>
      <c r="J49" s="6" t="s">
        <f>=E49*((F49/100*G49)*Портфель!$Q$13 + H49*Портфель!$Q$13) </f>
      </c>
      <c r="K49" s="9" t="n">
        <v>0.0866</v>
      </c>
      <c r="L49" s="6" t="n">
        <v>1025.61</v>
      </c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 t="s">
        <v>145</v>
      </c>
      <c r="B50" s="16" t="s">
        <v>97</v>
      </c>
      <c r="C50" s="16" t="s">
        <v>146</v>
      </c>
      <c r="D50" s="16" t="s">
        <v>19</v>
      </c>
      <c r="E50" s="7" t="n">
        <v>5</v>
      </c>
      <c r="F50" s="6" t="n">
        <v>93.45</v>
      </c>
      <c r="G50" s="17" t="n">
        <v>1000</v>
      </c>
      <c r="H50" s="6" t="n">
        <v>24.25</v>
      </c>
      <c r="I50" s="16" t="s">
        <v>147</v>
      </c>
      <c r="J50" s="6" t="s">
        <f>=E50*((F50/100*G50)*Портфель!$Q$13 + H50*Портфель!$Q$13) </f>
      </c>
      <c r="K50" s="9" t="n">
        <v>0.095</v>
      </c>
      <c r="L50" s="6" t="n">
        <v>994.45</v>
      </c>
      <c r="M50" s="17"/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148</v>
      </c>
      <c r="I51" s="4"/>
      <c r="J51" s="5" t="s">
        <f>=SUM(J34:J50)</f>
      </c>
      <c r="K51" s="4"/>
      <c r="L51" s="4"/>
      <c r="M51" s="17"/>
      <c r="N51" s="16"/>
      <c r="O51" s="16"/>
      <c r="P51" s="17"/>
      <c r="Q51" s="17"/>
    </row>
    <row collapsed="false" customFormat="false" customHeight="false" hidden="false" ht="12.1" outlineLevel="0" r="52">
      <c r="A52" s="16" t="s">
        <v>19</v>
      </c>
      <c r="B52" s="16" t="s">
        <v>3</v>
      </c>
      <c r="C52" s="16" t="s">
        <v>149</v>
      </c>
      <c r="D52" s="16" t="s">
        <v>19</v>
      </c>
      <c r="E52" s="7" t="n">
        <v>24.81</v>
      </c>
      <c r="F52" s="6" t="n">
        <v>1</v>
      </c>
      <c r="G52" s="17" t="n">
        <v>0</v>
      </c>
      <c r="H52" s="6" t="n">
        <v>0</v>
      </c>
      <c r="I52" s="16"/>
      <c r="J52" s="6" t="s">
        <f>=E52*F52</f>
      </c>
      <c r="K52" s="17"/>
      <c r="L52" s="6"/>
      <c r="M52" s="17"/>
      <c r="N52" s="16"/>
      <c r="O52" s="16"/>
      <c r="P52" s="17"/>
      <c r="Q52" s="17"/>
    </row>
    <row collapsed="false" customFormat="false" customHeight="false" hidden="false" ht="12.1" outlineLevel="0" r="53">
      <c r="A53" s="16" t="s">
        <v>64</v>
      </c>
      <c r="B53" s="16" t="s">
        <v>3</v>
      </c>
      <c r="C53" s="16" t="s">
        <v>150</v>
      </c>
      <c r="D53" s="16" t="s">
        <v>19</v>
      </c>
      <c r="E53" s="7" t="n">
        <v>1</v>
      </c>
      <c r="F53" s="6" t="n">
        <v>79.7296</v>
      </c>
      <c r="G53" s="17" t="n">
        <v>0</v>
      </c>
      <c r="H53" s="6" t="n">
        <v>0</v>
      </c>
      <c r="I53" s="16"/>
      <c r="J53" s="6" t="s">
        <f>=E53*F53</f>
      </c>
      <c r="K53" s="17"/>
      <c r="L53" s="6"/>
      <c r="M53" s="17"/>
      <c r="N53" s="16"/>
      <c r="O53" s="16"/>
      <c r="P53" s="17"/>
      <c r="Q53" s="17"/>
    </row>
    <row collapsed="false" customFormat="false" customHeight="false" hidden="false" ht="12.1" outlineLevel="0" r="54">
      <c r="A54" s="16" t="s">
        <v>35</v>
      </c>
      <c r="B54" s="16" t="s">
        <v>3</v>
      </c>
      <c r="C54" s="16" t="s">
        <v>151</v>
      </c>
      <c r="D54" s="16" t="s">
        <v>19</v>
      </c>
      <c r="E54" s="7" t="n">
        <v>1</v>
      </c>
      <c r="F54" s="6" t="n">
        <v>93.5626</v>
      </c>
      <c r="G54" s="17" t="n">
        <v>0</v>
      </c>
      <c r="H54" s="6" t="n">
        <v>0</v>
      </c>
      <c r="I54" s="16"/>
      <c r="J54" s="6" t="s">
        <f>=E54*F54</f>
      </c>
      <c r="K54" s="17"/>
      <c r="L54" s="6"/>
      <c r="M54" s="17"/>
      <c r="N54" s="16"/>
      <c r="O54" s="16"/>
      <c r="P54" s="17"/>
      <c r="Q54" s="17"/>
    </row>
    <row collapsed="false" customFormat="false" customHeight="false" hidden="false" ht="12.1" outlineLevel="0" r="55">
      <c r="A55" s="16"/>
      <c r="B55" s="16"/>
      <c r="C55" s="16"/>
      <c r="D55" s="16"/>
      <c r="E55" s="7"/>
      <c r="F55" s="6"/>
      <c r="G55" s="4"/>
      <c r="H55" s="4" t="s">
        <v>152</v>
      </c>
      <c r="I55" s="4"/>
      <c r="J55" s="5" t="s">
        <f>=SUM(J52:J54)</f>
      </c>
      <c r="K55" s="4"/>
      <c r="L55" s="4"/>
      <c r="M55" s="17"/>
      <c r="N55" s="16"/>
      <c r="O55" s="16"/>
      <c r="P55" s="17"/>
      <c r="Q55" s="17"/>
    </row>
    <row collapsed="false" customFormat="false" customHeight="false" hidden="false" ht="12.1" outlineLevel="0" r="56">
      <c r="A56" s="16"/>
      <c r="B56" s="16"/>
      <c r="C56" s="16"/>
      <c r="D56" s="16"/>
      <c r="E56" s="7"/>
      <c r="F56" s="6"/>
      <c r="G56" s="4"/>
      <c r="H56" s="4" t="s">
        <v>153</v>
      </c>
      <c r="I56" s="4"/>
      <c r="J56" s="5" t="s">
        <f>=J27+J33+J51+J55</f>
      </c>
      <c r="K56" s="17"/>
      <c r="L56" s="6"/>
      <c r="M56" s="17"/>
      <c r="N56" s="16"/>
      <c r="O56" s="16"/>
      <c r="P56" s="17"/>
      <c r="Q56" s="17"/>
    </row>
  </sheetData>
  <mergeCells>
    <mergeCell ref="H27:I27"/>
    <mergeCell ref="H33:I33"/>
    <mergeCell ref="H51:I51"/>
    <mergeCell ref="H55:I5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8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798</v>
      </c>
      <c r="D1" s="38" t="s">
        <v>799</v>
      </c>
      <c r="E1" s="38" t="s">
        <v>769</v>
      </c>
      <c r="F1" s="38" t="s">
        <v>800</v>
      </c>
      <c r="G1" s="38" t="s">
        <v>766</v>
      </c>
      <c r="H1" s="38" t="s">
        <v>801</v>
      </c>
      <c r="I1" s="38" t="s">
        <v>802</v>
      </c>
      <c r="J1" s="38" t="s">
        <v>803</v>
      </c>
      <c r="K1" s="38" t="s">
        <v>804</v>
      </c>
    </row>
    <row collapsed="false" customFormat="false" customHeight="false" hidden="false" ht="12.1" outlineLevel="0" r="2">
      <c r="A2" s="16" t="s">
        <v>468</v>
      </c>
      <c r="B2" s="16" t="s">
        <v>781</v>
      </c>
      <c r="C2" s="41" t="n">
        <v>44326</v>
      </c>
      <c r="D2" s="42" t="n">
        <v>44544</v>
      </c>
      <c r="E2" s="17" t="n">
        <v>1039.46</v>
      </c>
      <c r="F2" s="17" t="n">
        <v>1000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469</v>
      </c>
      <c r="B3" s="16" t="s">
        <v>782</v>
      </c>
      <c r="C3" s="41" t="n">
        <v>44326</v>
      </c>
      <c r="D3" s="42" t="n">
        <v>44595</v>
      </c>
      <c r="E3" s="17" t="n">
        <v>1056.94</v>
      </c>
      <c r="F3" s="17" t="n">
        <v>1000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470</v>
      </c>
      <c r="B4" s="16" t="s">
        <v>784</v>
      </c>
      <c r="C4" s="41" t="n">
        <v>44326</v>
      </c>
      <c r="D4" s="42" t="n">
        <v>45226</v>
      </c>
      <c r="E4" s="17" t="n">
        <v>1016.94</v>
      </c>
      <c r="F4" s="17" t="n">
        <v>1041.13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471</v>
      </c>
      <c r="B5" s="16" t="s">
        <v>783</v>
      </c>
      <c r="C5" s="41" t="n">
        <v>44326</v>
      </c>
      <c r="D5" s="42" t="n">
        <v>44774</v>
      </c>
      <c r="E5" s="17" t="n">
        <v>987.1</v>
      </c>
      <c r="F5" s="17" t="n">
        <v>986.33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472</v>
      </c>
      <c r="B6" s="16" t="s">
        <v>780</v>
      </c>
      <c r="C6" s="41" t="n">
        <v>44326</v>
      </c>
      <c r="D6" s="42" t="n">
        <v>44718</v>
      </c>
      <c r="E6" s="17" t="n">
        <v>1062.43</v>
      </c>
      <c r="F6" s="17" t="n">
        <v>1000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473</v>
      </c>
      <c r="B7" s="16" t="s">
        <v>776</v>
      </c>
      <c r="C7" s="41" t="n">
        <v>44326</v>
      </c>
      <c r="D7" s="42" t="n">
        <v>45831</v>
      </c>
      <c r="E7" s="17" t="n">
        <v>116.26</v>
      </c>
      <c r="F7" s="17" t="n">
        <v>44.3878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473</v>
      </c>
      <c r="B8" s="16" t="s">
        <v>776</v>
      </c>
      <c r="C8" s="41" t="n">
        <v>44439</v>
      </c>
      <c r="D8" s="42" t="n">
        <v>45831</v>
      </c>
      <c r="E8" s="17" t="n">
        <v>143.596</v>
      </c>
      <c r="F8" s="17" t="n">
        <v>44.3878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473</v>
      </c>
      <c r="B9" s="16" t="s">
        <v>776</v>
      </c>
      <c r="C9" s="41" t="n">
        <v>45560</v>
      </c>
      <c r="D9" s="42" t="n">
        <v>45831</v>
      </c>
      <c r="E9" s="17" t="n">
        <v>54.603</v>
      </c>
      <c r="F9" s="17" t="n">
        <v>44.3878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473</v>
      </c>
      <c r="B10" s="16" t="s">
        <v>776</v>
      </c>
      <c r="C10" s="41" t="n">
        <v>45582</v>
      </c>
      <c r="D10" s="42" t="n">
        <v>45831</v>
      </c>
      <c r="E10" s="17" t="n">
        <v>54.413</v>
      </c>
      <c r="F10" s="17" t="n">
        <v>44.3878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473</v>
      </c>
      <c r="B11" s="16" t="s">
        <v>776</v>
      </c>
      <c r="C11" s="41" t="n">
        <v>45583</v>
      </c>
      <c r="D11" s="42" t="n">
        <v>45831</v>
      </c>
      <c r="E11" s="17" t="n">
        <v>51.842</v>
      </c>
      <c r="F11" s="17" t="n">
        <v>44.3878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473</v>
      </c>
      <c r="B12" s="16" t="s">
        <v>776</v>
      </c>
      <c r="C12" s="41" t="n">
        <v>45639</v>
      </c>
      <c r="D12" s="42" t="n">
        <v>45831</v>
      </c>
      <c r="E12" s="17" t="n">
        <v>47.498</v>
      </c>
      <c r="F12" s="17" t="n">
        <v>44.3878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473</v>
      </c>
      <c r="B13" s="16" t="s">
        <v>776</v>
      </c>
      <c r="C13" s="41" t="n">
        <v>45643</v>
      </c>
      <c r="D13" s="42" t="n">
        <v>45831</v>
      </c>
      <c r="E13" s="17" t="n">
        <v>45.597</v>
      </c>
      <c r="F13" s="17" t="n">
        <v>44.3878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473</v>
      </c>
      <c r="B14" s="16" t="s">
        <v>776</v>
      </c>
      <c r="C14" s="41" t="n">
        <v>45688</v>
      </c>
      <c r="D14" s="42" t="n">
        <v>45831</v>
      </c>
      <c r="E14" s="17" t="n">
        <v>57.949</v>
      </c>
      <c r="F14" s="17" t="n">
        <v>44.3878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474</v>
      </c>
      <c r="B15" s="16" t="s">
        <v>805</v>
      </c>
      <c r="C15" s="41" t="n">
        <v>44326</v>
      </c>
      <c r="D15" s="42" t="n">
        <v>44438</v>
      </c>
      <c r="E15" s="17" t="n">
        <v>1697.02</v>
      </c>
      <c r="F15" s="17" t="n">
        <v>1506.1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475</v>
      </c>
      <c r="B16" s="16" t="s">
        <v>806</v>
      </c>
      <c r="C16" s="41" t="n">
        <v>44347</v>
      </c>
      <c r="D16" s="42" t="n">
        <v>44953</v>
      </c>
      <c r="E16" s="17" t="n">
        <v>143.7133</v>
      </c>
      <c r="F16" s="17" t="n">
        <v>92.3229</v>
      </c>
      <c r="G16" s="17" t="n">
        <v>9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475</v>
      </c>
      <c r="B17" s="16" t="s">
        <v>806</v>
      </c>
      <c r="C17" s="41" t="n">
        <v>44377</v>
      </c>
      <c r="D17" s="42" t="n">
        <v>44953</v>
      </c>
      <c r="E17" s="17" t="n">
        <v>146.365</v>
      </c>
      <c r="F17" s="17" t="n">
        <v>92.3229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475</v>
      </c>
      <c r="B18" s="16" t="s">
        <v>806</v>
      </c>
      <c r="C18" s="41" t="n">
        <v>44469</v>
      </c>
      <c r="D18" s="42" t="n">
        <v>44953</v>
      </c>
      <c r="E18" s="17" t="n">
        <v>161.4667</v>
      </c>
      <c r="F18" s="17" t="n">
        <v>92.3229</v>
      </c>
      <c r="G18" s="17" t="n">
        <v>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476</v>
      </c>
      <c r="B19" s="16" t="s">
        <v>807</v>
      </c>
      <c r="C19" s="41" t="n">
        <v>44347</v>
      </c>
      <c r="D19" s="42" t="n">
        <v>44617</v>
      </c>
      <c r="E19" s="17" t="n">
        <v>106.481</v>
      </c>
      <c r="F19" s="17" t="n">
        <v>113.5888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476</v>
      </c>
      <c r="B20" s="16" t="s">
        <v>807</v>
      </c>
      <c r="C20" s="41" t="n">
        <v>44377</v>
      </c>
      <c r="D20" s="42" t="n">
        <v>44617</v>
      </c>
      <c r="E20" s="17" t="n">
        <v>107.58</v>
      </c>
      <c r="F20" s="17" t="n">
        <v>113.5888</v>
      </c>
      <c r="G20" s="17" t="n">
        <v>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476</v>
      </c>
      <c r="B21" s="16" t="s">
        <v>807</v>
      </c>
      <c r="C21" s="41" t="n">
        <v>44438</v>
      </c>
      <c r="D21" s="42" t="n">
        <v>44617</v>
      </c>
      <c r="E21" s="17" t="n">
        <v>114.712</v>
      </c>
      <c r="F21" s="17" t="n">
        <v>113.5888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476</v>
      </c>
      <c r="B22" s="16" t="s">
        <v>807</v>
      </c>
      <c r="C22" s="41" t="n">
        <v>44496</v>
      </c>
      <c r="D22" s="42" t="n">
        <v>44617</v>
      </c>
      <c r="E22" s="17" t="n">
        <v>110.91</v>
      </c>
      <c r="F22" s="17" t="n">
        <v>113.5888</v>
      </c>
      <c r="G22" s="17" t="n">
        <v>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476</v>
      </c>
      <c r="B23" s="16" t="s">
        <v>807</v>
      </c>
      <c r="C23" s="41" t="n">
        <v>44503</v>
      </c>
      <c r="D23" s="42" t="n">
        <v>44617</v>
      </c>
      <c r="E23" s="17" t="n">
        <v>113.8</v>
      </c>
      <c r="F23" s="17" t="n">
        <v>113.5888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476</v>
      </c>
      <c r="B24" s="16" t="s">
        <v>807</v>
      </c>
      <c r="C24" s="41" t="n">
        <v>44531</v>
      </c>
      <c r="D24" s="42" t="n">
        <v>44617</v>
      </c>
      <c r="E24" s="17" t="n">
        <v>118.448</v>
      </c>
      <c r="F24" s="17" t="n">
        <v>113.5888</v>
      </c>
      <c r="G24" s="17" t="n">
        <v>5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91</v>
      </c>
      <c r="B25" s="16" t="s">
        <v>92</v>
      </c>
      <c r="C25" s="41" t="n">
        <v>44347</v>
      </c>
      <c r="D25" s="42" t="n">
        <v>45167</v>
      </c>
      <c r="E25" s="17" t="n">
        <v>1.17</v>
      </c>
      <c r="F25" s="17" t="n">
        <v>1.5175</v>
      </c>
      <c r="G25" s="17" t="n">
        <v>40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91</v>
      </c>
      <c r="B26" s="16" t="s">
        <v>92</v>
      </c>
      <c r="C26" s="41" t="n">
        <v>44347</v>
      </c>
      <c r="D26" s="42" t="n">
        <v>45226</v>
      </c>
      <c r="E26" s="17" t="n">
        <v>1.17</v>
      </c>
      <c r="F26" s="17" t="n">
        <v>1.5351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91</v>
      </c>
      <c r="B27" s="16" t="s">
        <v>92</v>
      </c>
      <c r="C27" s="41" t="n">
        <v>44356</v>
      </c>
      <c r="D27" s="42" t="n">
        <v>45226</v>
      </c>
      <c r="E27" s="17" t="n">
        <v>1.1409</v>
      </c>
      <c r="F27" s="17" t="n">
        <v>1.5351</v>
      </c>
      <c r="G27" s="17" t="n">
        <v>34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91</v>
      </c>
      <c r="B28" s="16" t="s">
        <v>92</v>
      </c>
      <c r="C28" s="41" t="n">
        <v>44364</v>
      </c>
      <c r="D28" s="42" t="n">
        <v>45226</v>
      </c>
      <c r="E28" s="17" t="n">
        <v>1.0888</v>
      </c>
      <c r="F28" s="17" t="n">
        <v>1.5351</v>
      </c>
      <c r="G28" s="17" t="n">
        <v>26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91</v>
      </c>
      <c r="B29" s="16" t="s">
        <v>92</v>
      </c>
      <c r="C29" s="41" t="n">
        <v>44364</v>
      </c>
      <c r="D29" s="42" t="n">
        <v>45238</v>
      </c>
      <c r="E29" s="17" t="n">
        <v>1.0888</v>
      </c>
      <c r="F29" s="17" t="n">
        <v>1.497</v>
      </c>
      <c r="G29" s="17" t="n">
        <v>68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91</v>
      </c>
      <c r="B30" s="16" t="s">
        <v>92</v>
      </c>
      <c r="C30" s="41" t="n">
        <v>44377</v>
      </c>
      <c r="D30" s="42" t="n">
        <v>45238</v>
      </c>
      <c r="E30" s="17" t="n">
        <v>1.0737</v>
      </c>
      <c r="F30" s="17" t="n">
        <v>1.497</v>
      </c>
      <c r="G30" s="17" t="n">
        <v>30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91</v>
      </c>
      <c r="B31" s="16" t="s">
        <v>92</v>
      </c>
      <c r="C31" s="41" t="n">
        <v>44406</v>
      </c>
      <c r="D31" s="42" t="n">
        <v>45238</v>
      </c>
      <c r="E31" s="17" t="n">
        <v>1.112</v>
      </c>
      <c r="F31" s="17" t="n">
        <v>1.497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91</v>
      </c>
      <c r="B32" s="16" t="s">
        <v>92</v>
      </c>
      <c r="C32" s="41" t="n">
        <v>44439</v>
      </c>
      <c r="D32" s="42" t="n">
        <v>45238</v>
      </c>
      <c r="E32" s="17" t="n">
        <v>1.108</v>
      </c>
      <c r="F32" s="17" t="n">
        <v>1.497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91</v>
      </c>
      <c r="B33" s="16" t="s">
        <v>92</v>
      </c>
      <c r="C33" s="41" t="n">
        <v>44439</v>
      </c>
      <c r="D33" s="42" t="n">
        <v>45387</v>
      </c>
      <c r="E33" s="17" t="n">
        <v>1.108</v>
      </c>
      <c r="F33" s="17" t="n">
        <v>1.7495</v>
      </c>
      <c r="G33" s="17" t="n">
        <v>34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91</v>
      </c>
      <c r="B34" s="16" t="s">
        <v>92</v>
      </c>
      <c r="C34" s="41" t="n">
        <v>44531</v>
      </c>
      <c r="D34" s="42" t="n">
        <v>45387</v>
      </c>
      <c r="E34" s="17" t="n">
        <v>1.0952</v>
      </c>
      <c r="F34" s="17" t="n">
        <v>1.7495</v>
      </c>
      <c r="G34" s="17" t="n">
        <v>50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91</v>
      </c>
      <c r="B35" s="16" t="s">
        <v>92</v>
      </c>
      <c r="C35" s="41" t="n">
        <v>44586</v>
      </c>
      <c r="D35" s="42" t="n">
        <v>45387</v>
      </c>
      <c r="E35" s="17" t="n">
        <v>1.2124</v>
      </c>
      <c r="F35" s="17" t="n">
        <v>1.7495</v>
      </c>
      <c r="G35" s="17" t="n">
        <v>31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91</v>
      </c>
      <c r="B36" s="16" t="s">
        <v>92</v>
      </c>
      <c r="C36" s="41" t="n">
        <v>44586</v>
      </c>
      <c r="D36" s="42" t="n">
        <v>45407</v>
      </c>
      <c r="E36" s="17" t="n">
        <v>1.2124</v>
      </c>
      <c r="F36" s="17" t="n">
        <v>1.7575</v>
      </c>
      <c r="G36" s="17" t="n">
        <v>14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91</v>
      </c>
      <c r="B37" s="16" t="s">
        <v>92</v>
      </c>
      <c r="C37" s="41" t="n">
        <v>45230</v>
      </c>
      <c r="D37" s="42" t="n">
        <v>45407</v>
      </c>
      <c r="E37" s="17" t="n">
        <v>1.536</v>
      </c>
      <c r="F37" s="17" t="n">
        <v>1.7575</v>
      </c>
      <c r="G37" s="17" t="n">
        <v>6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91</v>
      </c>
      <c r="B38" s="16" t="s">
        <v>92</v>
      </c>
      <c r="C38" s="41" t="n">
        <v>45230</v>
      </c>
      <c r="D38" s="42" t="n">
        <v>45434</v>
      </c>
      <c r="E38" s="17" t="n">
        <v>1.536</v>
      </c>
      <c r="F38" s="17" t="n">
        <v>1.7665</v>
      </c>
      <c r="G38" s="17" t="n">
        <v>57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91</v>
      </c>
      <c r="B39" s="16" t="s">
        <v>92</v>
      </c>
      <c r="C39" s="41" t="n">
        <v>45230</v>
      </c>
      <c r="D39" s="42" t="n">
        <v>45443</v>
      </c>
      <c r="E39" s="17" t="n">
        <v>1.536</v>
      </c>
      <c r="F39" s="17" t="n">
        <v>1.73</v>
      </c>
      <c r="G39" s="17" t="n">
        <v>160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91</v>
      </c>
      <c r="B40" s="16" t="s">
        <v>92</v>
      </c>
      <c r="C40" s="41" t="n">
        <v>45230</v>
      </c>
      <c r="D40" s="42" t="n">
        <v>45463</v>
      </c>
      <c r="E40" s="17" t="n">
        <v>1.536</v>
      </c>
      <c r="F40" s="17" t="n">
        <v>1.6428</v>
      </c>
      <c r="G40" s="17" t="n">
        <v>25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91</v>
      </c>
      <c r="B41" s="16" t="s">
        <v>92</v>
      </c>
      <c r="C41" s="41" t="n">
        <v>45230</v>
      </c>
      <c r="D41" s="42" t="n">
        <v>45503</v>
      </c>
      <c r="E41" s="17" t="n">
        <v>1.536</v>
      </c>
      <c r="F41" s="17" t="n">
        <v>1.6914</v>
      </c>
      <c r="G41" s="17" t="n">
        <v>77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91</v>
      </c>
      <c r="B42" s="16" t="s">
        <v>92</v>
      </c>
      <c r="C42" s="41" t="n">
        <v>45230</v>
      </c>
      <c r="D42" s="42" t="n">
        <v>45504</v>
      </c>
      <c r="E42" s="17" t="n">
        <v>1.536</v>
      </c>
      <c r="F42" s="17" t="n">
        <v>1.7004</v>
      </c>
      <c r="G42" s="17" t="n">
        <v>89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91</v>
      </c>
      <c r="B43" s="16" t="s">
        <v>92</v>
      </c>
      <c r="C43" s="41" t="n">
        <v>45230</v>
      </c>
      <c r="D43" s="42" t="n">
        <v>45912</v>
      </c>
      <c r="E43" s="17" t="n">
        <v>1.536</v>
      </c>
      <c r="F43" s="17" t="n">
        <v>2.459</v>
      </c>
      <c r="G43" s="17" t="n">
        <v>41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56</v>
      </c>
      <c r="B44" s="16" t="s">
        <v>57</v>
      </c>
      <c r="C44" s="41" t="n">
        <v>44592</v>
      </c>
      <c r="D44" s="42" t="n">
        <v>45230</v>
      </c>
      <c r="E44" s="17" t="n">
        <v>5001</v>
      </c>
      <c r="F44" s="17" t="n">
        <v>5865.07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477</v>
      </c>
      <c r="B45" s="16" t="s">
        <v>785</v>
      </c>
      <c r="C45" s="41" t="n">
        <v>44774</v>
      </c>
      <c r="D45" s="42" t="n">
        <v>45226</v>
      </c>
      <c r="E45" s="17" t="n">
        <v>1048.8067</v>
      </c>
      <c r="F45" s="17" t="n">
        <v>1001.168</v>
      </c>
      <c r="G45" s="17" t="n">
        <v>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477</v>
      </c>
      <c r="B46" s="16" t="s">
        <v>785</v>
      </c>
      <c r="C46" s="41" t="n">
        <v>44957</v>
      </c>
      <c r="D46" s="42" t="n">
        <v>45226</v>
      </c>
      <c r="E46" s="17" t="n">
        <v>1062.305</v>
      </c>
      <c r="F46" s="17" t="n">
        <v>1001.168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478</v>
      </c>
      <c r="B47" s="16" t="s">
        <v>777</v>
      </c>
      <c r="C47" s="41" t="n">
        <v>44986</v>
      </c>
      <c r="D47" s="42" t="n">
        <v>45463</v>
      </c>
      <c r="E47" s="17" t="n">
        <v>28.1476</v>
      </c>
      <c r="F47" s="17" t="n">
        <v>63.844</v>
      </c>
      <c r="G47" s="17" t="n">
        <v>100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479</v>
      </c>
      <c r="B48" s="16" t="s">
        <v>786</v>
      </c>
      <c r="C48" s="41" t="n">
        <v>45009</v>
      </c>
      <c r="D48" s="42" t="n">
        <v>45019</v>
      </c>
      <c r="E48" s="17" t="n">
        <v>1020.312</v>
      </c>
      <c r="F48" s="17" t="n">
        <v>1022.7975</v>
      </c>
      <c r="G48" s="17" t="n">
        <v>4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479</v>
      </c>
      <c r="B49" s="16" t="s">
        <v>786</v>
      </c>
      <c r="C49" s="41" t="n">
        <v>45009</v>
      </c>
      <c r="D49" s="42" t="n">
        <v>46001</v>
      </c>
      <c r="E49" s="17" t="n">
        <v>1020.312</v>
      </c>
      <c r="F49" s="17" t="n">
        <v>1000</v>
      </c>
      <c r="G49" s="17" t="n">
        <v>6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479</v>
      </c>
      <c r="B50" s="16" t="s">
        <v>786</v>
      </c>
      <c r="C50" s="41" t="n">
        <v>45167</v>
      </c>
      <c r="D50" s="42" t="n">
        <v>46001</v>
      </c>
      <c r="E50" s="17" t="n">
        <v>1024.8175</v>
      </c>
      <c r="F50" s="17" t="n">
        <v>1000</v>
      </c>
      <c r="G50" s="17" t="n">
        <v>4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480</v>
      </c>
      <c r="B51" s="16" t="s">
        <v>808</v>
      </c>
      <c r="C51" s="41" t="n">
        <v>45075</v>
      </c>
      <c r="D51" s="42" t="n">
        <v>45226</v>
      </c>
      <c r="E51" s="17" t="n">
        <v>2368.895</v>
      </c>
      <c r="F51" s="17" t="n">
        <v>2713.24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480</v>
      </c>
      <c r="B52" s="16" t="s">
        <v>808</v>
      </c>
      <c r="C52" s="41" t="n">
        <v>45075</v>
      </c>
      <c r="D52" s="42" t="n">
        <v>45481</v>
      </c>
      <c r="E52" s="17" t="n">
        <v>2368.895</v>
      </c>
      <c r="F52" s="17" t="n">
        <v>4247.87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481</v>
      </c>
      <c r="B53" s="16" t="s">
        <v>787</v>
      </c>
      <c r="C53" s="41" t="n">
        <v>45225</v>
      </c>
      <c r="D53" s="42" t="n">
        <v>45958</v>
      </c>
      <c r="E53" s="17" t="n">
        <v>996.12</v>
      </c>
      <c r="F53" s="17" t="n">
        <v>1000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481</v>
      </c>
      <c r="B54" s="16" t="s">
        <v>787</v>
      </c>
      <c r="C54" s="41" t="n">
        <v>45226</v>
      </c>
      <c r="D54" s="42" t="n">
        <v>45958</v>
      </c>
      <c r="E54" s="17" t="n">
        <v>997.2667</v>
      </c>
      <c r="F54" s="17" t="n">
        <v>1000</v>
      </c>
      <c r="G54" s="17" t="n">
        <v>9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93</v>
      </c>
      <c r="B55" s="16" t="s">
        <v>94</v>
      </c>
      <c r="C55" s="41" t="n">
        <v>45258</v>
      </c>
      <c r="D55" s="42" t="n">
        <v>45322</v>
      </c>
      <c r="E55" s="17" t="n">
        <v>1.3033</v>
      </c>
      <c r="F55" s="17" t="n">
        <v>1.3378</v>
      </c>
      <c r="G55" s="17" t="n">
        <v>150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93</v>
      </c>
      <c r="B56" s="16" t="s">
        <v>94</v>
      </c>
      <c r="C56" s="41" t="n">
        <v>45258</v>
      </c>
      <c r="D56" s="42" t="n">
        <v>45366</v>
      </c>
      <c r="E56" s="17" t="n">
        <v>1.3033</v>
      </c>
      <c r="F56" s="17" t="n">
        <v>1.3639</v>
      </c>
      <c r="G56" s="17" t="n">
        <v>50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93</v>
      </c>
      <c r="B57" s="16" t="s">
        <v>94</v>
      </c>
      <c r="C57" s="41" t="n">
        <v>45259</v>
      </c>
      <c r="D57" s="42" t="n">
        <v>45366</v>
      </c>
      <c r="E57" s="17" t="n">
        <v>1.3038</v>
      </c>
      <c r="F57" s="17" t="n">
        <v>1.3639</v>
      </c>
      <c r="G57" s="17" t="n">
        <v>50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93</v>
      </c>
      <c r="B58" s="16" t="s">
        <v>94</v>
      </c>
      <c r="C58" s="41" t="n">
        <v>45337</v>
      </c>
      <c r="D58" s="42" t="n">
        <v>45366</v>
      </c>
      <c r="E58" s="17" t="n">
        <v>1.3463</v>
      </c>
      <c r="F58" s="17" t="n">
        <v>1.3639</v>
      </c>
      <c r="G58" s="17" t="n">
        <v>150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93</v>
      </c>
      <c r="B59" s="16" t="s">
        <v>94</v>
      </c>
      <c r="C59" s="41" t="n">
        <v>45344</v>
      </c>
      <c r="D59" s="42" t="n">
        <v>45366</v>
      </c>
      <c r="E59" s="17" t="n">
        <v>1.3519</v>
      </c>
      <c r="F59" s="17" t="n">
        <v>1.3639</v>
      </c>
      <c r="G59" s="17" t="n">
        <v>59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93</v>
      </c>
      <c r="B60" s="16" t="s">
        <v>94</v>
      </c>
      <c r="C60" s="41" t="n">
        <v>45344</v>
      </c>
      <c r="D60" s="42" t="n">
        <v>45387</v>
      </c>
      <c r="E60" s="17" t="n">
        <v>1.3519</v>
      </c>
      <c r="F60" s="17" t="n">
        <v>1.3758</v>
      </c>
      <c r="G60" s="17" t="n">
        <v>31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93</v>
      </c>
      <c r="B61" s="16" t="s">
        <v>94</v>
      </c>
      <c r="C61" s="41" t="n">
        <v>45351</v>
      </c>
      <c r="D61" s="42" t="n">
        <v>45387</v>
      </c>
      <c r="E61" s="17" t="n">
        <v>1.3543</v>
      </c>
      <c r="F61" s="17" t="n">
        <v>1.3758</v>
      </c>
      <c r="G61" s="17" t="n">
        <v>104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93</v>
      </c>
      <c r="B62" s="16" t="s">
        <v>94</v>
      </c>
      <c r="C62" s="41" t="n">
        <v>45372</v>
      </c>
      <c r="D62" s="42" t="n">
        <v>45387</v>
      </c>
      <c r="E62" s="17" t="n">
        <v>1.3662</v>
      </c>
      <c r="F62" s="17" t="n">
        <v>1.3758</v>
      </c>
      <c r="G62" s="17" t="n">
        <v>265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93</v>
      </c>
      <c r="B63" s="16" t="s">
        <v>94</v>
      </c>
      <c r="C63" s="41" t="n">
        <v>45372</v>
      </c>
      <c r="D63" s="42" t="n">
        <v>45407</v>
      </c>
      <c r="E63" s="17" t="n">
        <v>1.3662</v>
      </c>
      <c r="F63" s="17" t="n">
        <v>1.3856</v>
      </c>
      <c r="G63" s="17" t="n">
        <v>25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93</v>
      </c>
      <c r="B64" s="16" t="s">
        <v>94</v>
      </c>
      <c r="C64" s="41" t="n">
        <v>45376</v>
      </c>
      <c r="D64" s="42" t="n">
        <v>45407</v>
      </c>
      <c r="E64" s="17" t="n">
        <v>1.3685</v>
      </c>
      <c r="F64" s="17" t="n">
        <v>1.3856</v>
      </c>
      <c r="G64" s="17" t="n">
        <v>80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93</v>
      </c>
      <c r="B65" s="16" t="s">
        <v>94</v>
      </c>
      <c r="C65" s="41" t="n">
        <v>45393</v>
      </c>
      <c r="D65" s="42" t="n">
        <v>45407</v>
      </c>
      <c r="E65" s="17" t="n">
        <v>1.378</v>
      </c>
      <c r="F65" s="17" t="n">
        <v>1.3856</v>
      </c>
      <c r="G65" s="17" t="n">
        <v>124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93</v>
      </c>
      <c r="B66" s="16" t="s">
        <v>94</v>
      </c>
      <c r="C66" s="41" t="n">
        <v>45404</v>
      </c>
      <c r="D66" s="42" t="n">
        <v>45407</v>
      </c>
      <c r="E66" s="17" t="n">
        <v>1.384</v>
      </c>
      <c r="F66" s="17" t="n">
        <v>1.3856</v>
      </c>
      <c r="G66" s="17" t="n">
        <v>71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93</v>
      </c>
      <c r="B67" s="16" t="s">
        <v>94</v>
      </c>
      <c r="C67" s="41" t="n">
        <v>45404</v>
      </c>
      <c r="D67" s="42" t="n">
        <v>45419</v>
      </c>
      <c r="E67" s="17" t="n">
        <v>1.384</v>
      </c>
      <c r="F67" s="17" t="n">
        <v>1.3929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93</v>
      </c>
      <c r="B68" s="16" t="s">
        <v>94</v>
      </c>
      <c r="C68" s="41" t="n">
        <v>45418</v>
      </c>
      <c r="D68" s="42" t="n">
        <v>45419</v>
      </c>
      <c r="E68" s="17" t="n">
        <v>1.3925</v>
      </c>
      <c r="F68" s="17" t="n">
        <v>1.3929</v>
      </c>
      <c r="G68" s="17" t="n">
        <v>358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93</v>
      </c>
      <c r="B69" s="16" t="s">
        <v>94</v>
      </c>
      <c r="C69" s="41" t="n">
        <v>45418</v>
      </c>
      <c r="D69" s="42" t="n">
        <v>45434</v>
      </c>
      <c r="E69" s="17" t="n">
        <v>1.3925</v>
      </c>
      <c r="F69" s="17" t="n">
        <v>1.4015</v>
      </c>
      <c r="G69" s="17" t="n">
        <v>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93</v>
      </c>
      <c r="B70" s="16" t="s">
        <v>94</v>
      </c>
      <c r="C70" s="41" t="n">
        <v>45419</v>
      </c>
      <c r="D70" s="42" t="n">
        <v>45434</v>
      </c>
      <c r="E70" s="17" t="n">
        <v>1.393</v>
      </c>
      <c r="F70" s="17" t="n">
        <v>1.4015</v>
      </c>
      <c r="G70" s="17" t="n">
        <v>20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93</v>
      </c>
      <c r="B71" s="16" t="s">
        <v>94</v>
      </c>
      <c r="C71" s="41" t="n">
        <v>45427</v>
      </c>
      <c r="D71" s="42" t="n">
        <v>45434</v>
      </c>
      <c r="E71" s="17" t="n">
        <v>1.3979</v>
      </c>
      <c r="F71" s="17" t="n">
        <v>1.4015</v>
      </c>
      <c r="G71" s="17" t="n">
        <v>109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93</v>
      </c>
      <c r="B72" s="16" t="s">
        <v>94</v>
      </c>
      <c r="C72" s="41" t="n">
        <v>45433</v>
      </c>
      <c r="D72" s="42" t="n">
        <v>45434</v>
      </c>
      <c r="E72" s="17" t="n">
        <v>1.4009</v>
      </c>
      <c r="F72" s="17" t="n">
        <v>1.4015</v>
      </c>
      <c r="G72" s="17" t="n">
        <v>659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93</v>
      </c>
      <c r="B73" s="16" t="s">
        <v>94</v>
      </c>
      <c r="C73" s="41" t="n">
        <v>45433</v>
      </c>
      <c r="D73" s="42" t="n">
        <v>45441</v>
      </c>
      <c r="E73" s="17" t="n">
        <v>1.4009</v>
      </c>
      <c r="F73" s="17" t="n">
        <v>1.4061</v>
      </c>
      <c r="G73" s="17" t="n">
        <v>31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93</v>
      </c>
      <c r="B74" s="16" t="s">
        <v>94</v>
      </c>
      <c r="C74" s="41" t="n">
        <v>45440</v>
      </c>
      <c r="D74" s="42" t="n">
        <v>45441</v>
      </c>
      <c r="E74" s="17" t="n">
        <v>1.4057</v>
      </c>
      <c r="F74" s="17" t="n">
        <v>1.4061</v>
      </c>
      <c r="G74" s="17" t="n">
        <v>5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93</v>
      </c>
      <c r="B75" s="16" t="s">
        <v>94</v>
      </c>
      <c r="C75" s="41" t="n">
        <v>45440</v>
      </c>
      <c r="D75" s="42" t="n">
        <v>45443</v>
      </c>
      <c r="E75" s="17" t="n">
        <v>1.4057</v>
      </c>
      <c r="F75" s="17" t="n">
        <v>1.4085</v>
      </c>
      <c r="G75" s="17" t="n">
        <v>71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93</v>
      </c>
      <c r="B76" s="16" t="s">
        <v>94</v>
      </c>
      <c r="C76" s="41" t="n">
        <v>45440</v>
      </c>
      <c r="D76" s="42" t="n">
        <v>45447</v>
      </c>
      <c r="E76" s="17" t="n">
        <v>1.4057</v>
      </c>
      <c r="F76" s="17" t="n">
        <v>1.4097</v>
      </c>
      <c r="G76" s="17" t="n">
        <v>69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93</v>
      </c>
      <c r="B77" s="16" t="s">
        <v>94</v>
      </c>
      <c r="C77" s="41" t="n">
        <v>45446</v>
      </c>
      <c r="D77" s="42" t="n">
        <v>45447</v>
      </c>
      <c r="E77" s="17" t="n">
        <v>1.4092</v>
      </c>
      <c r="F77" s="17" t="n">
        <v>1.4097</v>
      </c>
      <c r="G77" s="17" t="n">
        <v>24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93</v>
      </c>
      <c r="B78" s="16" t="s">
        <v>94</v>
      </c>
      <c r="C78" s="41" t="n">
        <v>45446</v>
      </c>
      <c r="D78" s="42" t="n">
        <v>45457</v>
      </c>
      <c r="E78" s="17" t="n">
        <v>1.4092</v>
      </c>
      <c r="F78" s="17" t="n">
        <v>1.4171</v>
      </c>
      <c r="G78" s="17" t="n">
        <v>13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93</v>
      </c>
      <c r="B79" s="16" t="s">
        <v>94</v>
      </c>
      <c r="C79" s="41" t="n">
        <v>45449</v>
      </c>
      <c r="D79" s="42" t="n">
        <v>45457</v>
      </c>
      <c r="E79" s="17" t="n">
        <v>1.4111</v>
      </c>
      <c r="F79" s="17" t="n">
        <v>1.4171</v>
      </c>
      <c r="G79" s="17" t="n">
        <v>97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93</v>
      </c>
      <c r="B80" s="16" t="s">
        <v>94</v>
      </c>
      <c r="C80" s="41" t="n">
        <v>45449</v>
      </c>
      <c r="D80" s="42" t="n">
        <v>45463</v>
      </c>
      <c r="E80" s="17" t="n">
        <v>1.4111</v>
      </c>
      <c r="F80" s="17" t="n">
        <v>1.4193</v>
      </c>
      <c r="G80" s="17" t="n">
        <v>13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93</v>
      </c>
      <c r="B81" s="16" t="s">
        <v>94</v>
      </c>
      <c r="C81" s="41" t="n">
        <v>45454</v>
      </c>
      <c r="D81" s="42" t="n">
        <v>45463</v>
      </c>
      <c r="E81" s="17" t="n">
        <v>1.4148</v>
      </c>
      <c r="F81" s="17" t="n">
        <v>1.4193</v>
      </c>
      <c r="G81" s="17" t="n">
        <v>29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93</v>
      </c>
      <c r="B82" s="16" t="s">
        <v>94</v>
      </c>
      <c r="C82" s="41" t="n">
        <v>45462</v>
      </c>
      <c r="D82" s="42" t="n">
        <v>45463</v>
      </c>
      <c r="E82" s="17" t="n">
        <v>1.419</v>
      </c>
      <c r="F82" s="17" t="n">
        <v>1.4193</v>
      </c>
      <c r="G82" s="17" t="n">
        <v>254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93</v>
      </c>
      <c r="B83" s="16" t="s">
        <v>94</v>
      </c>
      <c r="C83" s="41" t="n">
        <v>45468</v>
      </c>
      <c r="D83" s="42" t="n">
        <v>45471</v>
      </c>
      <c r="E83" s="17" t="n">
        <v>1.4224</v>
      </c>
      <c r="F83" s="17" t="n">
        <v>1.4253</v>
      </c>
      <c r="G83" s="17" t="n">
        <v>140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93</v>
      </c>
      <c r="B84" s="16" t="s">
        <v>94</v>
      </c>
      <c r="C84" s="41" t="n">
        <v>45470</v>
      </c>
      <c r="D84" s="42" t="n">
        <v>45471</v>
      </c>
      <c r="E84" s="17" t="n">
        <v>1.4236</v>
      </c>
      <c r="F84" s="17" t="n">
        <v>1.4253</v>
      </c>
      <c r="G84" s="17" t="n">
        <v>162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93</v>
      </c>
      <c r="B85" s="16" t="s">
        <v>94</v>
      </c>
      <c r="C85" s="41" t="n">
        <v>45471</v>
      </c>
      <c r="D85" s="42" t="n">
        <v>45481</v>
      </c>
      <c r="E85" s="17" t="n">
        <v>1.4255</v>
      </c>
      <c r="F85" s="17" t="n">
        <v>1.4301</v>
      </c>
      <c r="G85" s="17" t="n">
        <v>40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93</v>
      </c>
      <c r="B86" s="16" t="s">
        <v>94</v>
      </c>
      <c r="C86" s="41" t="n">
        <v>45474</v>
      </c>
      <c r="D86" s="42" t="n">
        <v>45481</v>
      </c>
      <c r="E86" s="17" t="n">
        <v>1.426</v>
      </c>
      <c r="F86" s="17" t="n">
        <v>1.4301</v>
      </c>
      <c r="G86" s="17" t="n">
        <v>30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93</v>
      </c>
      <c r="B87" s="16" t="s">
        <v>94</v>
      </c>
      <c r="C87" s="41" t="n">
        <v>45474</v>
      </c>
      <c r="D87" s="42" t="n">
        <v>45488</v>
      </c>
      <c r="E87" s="17" t="n">
        <v>1.426</v>
      </c>
      <c r="F87" s="17" t="n">
        <v>1.4346</v>
      </c>
      <c r="G87" s="17" t="n">
        <v>55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93</v>
      </c>
      <c r="B88" s="16" t="s">
        <v>94</v>
      </c>
      <c r="C88" s="41" t="n">
        <v>45476</v>
      </c>
      <c r="D88" s="42" t="n">
        <v>45488</v>
      </c>
      <c r="E88" s="17" t="n">
        <v>1.4275</v>
      </c>
      <c r="F88" s="17" t="n">
        <v>1.4346</v>
      </c>
      <c r="G88" s="17" t="n">
        <v>60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93</v>
      </c>
      <c r="B89" s="16" t="s">
        <v>94</v>
      </c>
      <c r="C89" s="41" t="n">
        <v>45476</v>
      </c>
      <c r="D89" s="42" t="n">
        <v>45498</v>
      </c>
      <c r="E89" s="17" t="n">
        <v>1.4275</v>
      </c>
      <c r="F89" s="17" t="n">
        <v>1.4408</v>
      </c>
      <c r="G89" s="17" t="n">
        <v>3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93</v>
      </c>
      <c r="B90" s="16" t="s">
        <v>94</v>
      </c>
      <c r="C90" s="41" t="n">
        <v>45477</v>
      </c>
      <c r="D90" s="42" t="n">
        <v>45498</v>
      </c>
      <c r="E90" s="17" t="n">
        <v>1.428</v>
      </c>
      <c r="F90" s="17" t="n">
        <v>1.4408</v>
      </c>
      <c r="G90" s="17" t="n">
        <v>99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93</v>
      </c>
      <c r="B91" s="16" t="s">
        <v>94</v>
      </c>
      <c r="C91" s="41" t="n">
        <v>45490</v>
      </c>
      <c r="D91" s="42" t="n">
        <v>45498</v>
      </c>
      <c r="E91" s="17" t="n">
        <v>1.4359</v>
      </c>
      <c r="F91" s="17" t="n">
        <v>1.4408</v>
      </c>
      <c r="G91" s="17" t="n">
        <v>195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93</v>
      </c>
      <c r="B92" s="16" t="s">
        <v>94</v>
      </c>
      <c r="C92" s="41" t="n">
        <v>45491</v>
      </c>
      <c r="D92" s="42" t="n">
        <v>45498</v>
      </c>
      <c r="E92" s="17" t="n">
        <v>1.4367</v>
      </c>
      <c r="F92" s="17" t="n">
        <v>1.4408</v>
      </c>
      <c r="G92" s="17" t="n">
        <v>51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93</v>
      </c>
      <c r="B93" s="16" t="s">
        <v>94</v>
      </c>
      <c r="C93" s="41" t="n">
        <v>45491</v>
      </c>
      <c r="D93" s="42" t="n">
        <v>45503</v>
      </c>
      <c r="E93" s="17" t="n">
        <v>1.4367</v>
      </c>
      <c r="F93" s="17" t="n">
        <v>1.4439</v>
      </c>
      <c r="G93" s="17" t="n">
        <v>439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93</v>
      </c>
      <c r="B94" s="16" t="s">
        <v>94</v>
      </c>
      <c r="C94" s="41" t="n">
        <v>45496</v>
      </c>
      <c r="D94" s="42" t="n">
        <v>45503</v>
      </c>
      <c r="E94" s="17" t="n">
        <v>1.4397</v>
      </c>
      <c r="F94" s="17" t="n">
        <v>1.4439</v>
      </c>
      <c r="G94" s="17" t="n">
        <v>61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93</v>
      </c>
      <c r="B95" s="16" t="s">
        <v>94</v>
      </c>
      <c r="C95" s="41" t="n">
        <v>45496</v>
      </c>
      <c r="D95" s="42" t="n">
        <v>45555</v>
      </c>
      <c r="E95" s="17" t="n">
        <v>1.4397</v>
      </c>
      <c r="F95" s="17" t="n">
        <v>1.4818</v>
      </c>
      <c r="G95" s="17" t="n">
        <v>14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93</v>
      </c>
      <c r="B96" s="16" t="s">
        <v>94</v>
      </c>
      <c r="C96" s="41" t="n">
        <v>45519</v>
      </c>
      <c r="D96" s="42" t="n">
        <v>45555</v>
      </c>
      <c r="E96" s="17" t="n">
        <v>1.4548</v>
      </c>
      <c r="F96" s="17" t="n">
        <v>1.4818</v>
      </c>
      <c r="G96" s="17" t="n">
        <v>21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93</v>
      </c>
      <c r="B97" s="16" t="s">
        <v>94</v>
      </c>
      <c r="C97" s="41" t="n">
        <v>45523</v>
      </c>
      <c r="D97" s="42" t="n">
        <v>45555</v>
      </c>
      <c r="E97" s="17" t="n">
        <v>1.4575</v>
      </c>
      <c r="F97" s="17" t="n">
        <v>1.4818</v>
      </c>
      <c r="G97" s="17" t="n">
        <v>105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93</v>
      </c>
      <c r="B98" s="16" t="s">
        <v>94</v>
      </c>
      <c r="C98" s="41" t="n">
        <v>45538</v>
      </c>
      <c r="D98" s="42" t="n">
        <v>45555</v>
      </c>
      <c r="E98" s="17" t="n">
        <v>1.4675</v>
      </c>
      <c r="F98" s="17" t="n">
        <v>1.4818</v>
      </c>
      <c r="G98" s="17" t="n">
        <v>96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93</v>
      </c>
      <c r="B99" s="16" t="s">
        <v>94</v>
      </c>
      <c r="C99" s="41" t="n">
        <v>45548</v>
      </c>
      <c r="D99" s="42" t="n">
        <v>45555</v>
      </c>
      <c r="E99" s="17" t="n">
        <v>1.4768</v>
      </c>
      <c r="F99" s="17" t="n">
        <v>1.4818</v>
      </c>
      <c r="G99" s="17" t="n">
        <v>4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93</v>
      </c>
      <c r="B100" s="16" t="s">
        <v>94</v>
      </c>
      <c r="C100" s="41" t="n">
        <v>45548</v>
      </c>
      <c r="D100" s="42" t="n">
        <v>45560</v>
      </c>
      <c r="E100" s="17" t="n">
        <v>1.4768</v>
      </c>
      <c r="F100" s="17" t="n">
        <v>1.484</v>
      </c>
      <c r="G100" s="17" t="n">
        <v>43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93</v>
      </c>
      <c r="B101" s="16" t="s">
        <v>94</v>
      </c>
      <c r="C101" s="41" t="n">
        <v>45555</v>
      </c>
      <c r="D101" s="42" t="n">
        <v>45560</v>
      </c>
      <c r="E101" s="17" t="n">
        <v>1.4819</v>
      </c>
      <c r="F101" s="17" t="n">
        <v>1.484</v>
      </c>
      <c r="G101" s="17" t="n">
        <v>160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93</v>
      </c>
      <c r="B102" s="16" t="s">
        <v>94</v>
      </c>
      <c r="C102" s="41" t="n">
        <v>45566</v>
      </c>
      <c r="D102" s="42" t="n">
        <v>45579</v>
      </c>
      <c r="E102" s="17" t="n">
        <v>1.4885</v>
      </c>
      <c r="F102" s="17" t="n">
        <v>1.4981</v>
      </c>
      <c r="G102" s="17" t="n">
        <v>180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93</v>
      </c>
      <c r="B103" s="16" t="s">
        <v>94</v>
      </c>
      <c r="C103" s="41" t="n">
        <v>45568</v>
      </c>
      <c r="D103" s="42" t="n">
        <v>45579</v>
      </c>
      <c r="E103" s="17" t="n">
        <v>1.4901</v>
      </c>
      <c r="F103" s="17" t="n">
        <v>1.4981</v>
      </c>
      <c r="G103" s="17" t="n">
        <v>90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93</v>
      </c>
      <c r="B104" s="16" t="s">
        <v>94</v>
      </c>
      <c r="C104" s="41" t="n">
        <v>45568</v>
      </c>
      <c r="D104" s="42" t="n">
        <v>45582</v>
      </c>
      <c r="E104" s="17" t="n">
        <v>1.4901</v>
      </c>
      <c r="F104" s="17" t="n">
        <v>1.5003</v>
      </c>
      <c r="G104" s="17" t="n">
        <v>80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93</v>
      </c>
      <c r="B105" s="16" t="s">
        <v>94</v>
      </c>
      <c r="C105" s="41" t="n">
        <v>45568</v>
      </c>
      <c r="D105" s="42" t="n">
        <v>45583</v>
      </c>
      <c r="E105" s="17" t="n">
        <v>1.4901</v>
      </c>
      <c r="F105" s="17" t="n">
        <v>1.5026</v>
      </c>
      <c r="G105" s="17" t="n">
        <v>35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93</v>
      </c>
      <c r="B106" s="16" t="s">
        <v>94</v>
      </c>
      <c r="C106" s="41" t="n">
        <v>45568</v>
      </c>
      <c r="D106" s="42" t="n">
        <v>45615</v>
      </c>
      <c r="E106" s="17" t="n">
        <v>1.4901</v>
      </c>
      <c r="F106" s="17" t="n">
        <v>1.5267</v>
      </c>
      <c r="G106" s="17" t="n">
        <v>11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93</v>
      </c>
      <c r="B107" s="16" t="s">
        <v>94</v>
      </c>
      <c r="C107" s="41" t="n">
        <v>45590</v>
      </c>
      <c r="D107" s="42" t="n">
        <v>45615</v>
      </c>
      <c r="E107" s="17" t="n">
        <v>1.5078</v>
      </c>
      <c r="F107" s="17" t="n">
        <v>1.5267</v>
      </c>
      <c r="G107" s="17" t="n">
        <v>100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93</v>
      </c>
      <c r="B108" s="16" t="s">
        <v>94</v>
      </c>
      <c r="C108" s="41" t="n">
        <v>45611</v>
      </c>
      <c r="D108" s="42" t="n">
        <v>45615</v>
      </c>
      <c r="E108" s="17" t="n">
        <v>1.5251</v>
      </c>
      <c r="F108" s="17" t="n">
        <v>1.5267</v>
      </c>
      <c r="G108" s="17" t="n">
        <v>169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93</v>
      </c>
      <c r="B109" s="16" t="s">
        <v>94</v>
      </c>
      <c r="C109" s="41" t="n">
        <v>45611</v>
      </c>
      <c r="D109" s="42" t="n">
        <v>45666</v>
      </c>
      <c r="E109" s="17" t="n">
        <v>1.5251</v>
      </c>
      <c r="F109" s="17" t="n">
        <v>1.5708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93</v>
      </c>
      <c r="B110" s="16" t="s">
        <v>94</v>
      </c>
      <c r="C110" s="41" t="n">
        <v>45628</v>
      </c>
      <c r="D110" s="42" t="n">
        <v>45666</v>
      </c>
      <c r="E110" s="17" t="n">
        <v>1.5377</v>
      </c>
      <c r="F110" s="17" t="n">
        <v>1.5708</v>
      </c>
      <c r="G110" s="17" t="n">
        <v>66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93</v>
      </c>
      <c r="B111" s="16" t="s">
        <v>94</v>
      </c>
      <c r="C111" s="41" t="n">
        <v>45643</v>
      </c>
      <c r="D111" s="42" t="n">
        <v>45666</v>
      </c>
      <c r="E111" s="17" t="n">
        <v>1.5511</v>
      </c>
      <c r="F111" s="17" t="n">
        <v>1.5708</v>
      </c>
      <c r="G111" s="17" t="n">
        <v>100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93</v>
      </c>
      <c r="B112" s="16" t="s">
        <v>94</v>
      </c>
      <c r="C112" s="41" t="n">
        <v>45644</v>
      </c>
      <c r="D112" s="42" t="n">
        <v>45666</v>
      </c>
      <c r="E112" s="17" t="n">
        <v>1.552</v>
      </c>
      <c r="F112" s="17" t="n">
        <v>1.5708</v>
      </c>
      <c r="G112" s="17" t="n">
        <v>174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93</v>
      </c>
      <c r="B113" s="16" t="s">
        <v>94</v>
      </c>
      <c r="C113" s="41" t="n">
        <v>45644</v>
      </c>
      <c r="D113" s="42" t="n">
        <v>45686</v>
      </c>
      <c r="E113" s="17" t="n">
        <v>1.552</v>
      </c>
      <c r="F113" s="17" t="n">
        <v>1.5883</v>
      </c>
      <c r="G113" s="17" t="n">
        <v>26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93</v>
      </c>
      <c r="B114" s="16" t="s">
        <v>94</v>
      </c>
      <c r="C114" s="41" t="n">
        <v>45672</v>
      </c>
      <c r="D114" s="42" t="n">
        <v>45686</v>
      </c>
      <c r="E114" s="17" t="n">
        <v>1.576</v>
      </c>
      <c r="F114" s="17" t="n">
        <v>1.5883</v>
      </c>
      <c r="G114" s="17" t="n">
        <v>100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93</v>
      </c>
      <c r="B115" s="16" t="s">
        <v>94</v>
      </c>
      <c r="C115" s="41" t="n">
        <v>45684</v>
      </c>
      <c r="D115" s="42" t="n">
        <v>45699</v>
      </c>
      <c r="E115" s="17" t="n">
        <v>1.5866</v>
      </c>
      <c r="F115" s="17" t="n">
        <v>1.5994</v>
      </c>
      <c r="G115" s="17" t="n">
        <v>200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93</v>
      </c>
      <c r="B116" s="16" t="s">
        <v>94</v>
      </c>
      <c r="C116" s="41" t="n">
        <v>45688</v>
      </c>
      <c r="D116" s="42" t="n">
        <v>45699</v>
      </c>
      <c r="E116" s="17" t="n">
        <v>1.5919</v>
      </c>
      <c r="F116" s="17" t="n">
        <v>1.5994</v>
      </c>
      <c r="G116" s="17" t="n">
        <v>115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93</v>
      </c>
      <c r="B117" s="16" t="s">
        <v>94</v>
      </c>
      <c r="C117" s="41" t="n">
        <v>45688</v>
      </c>
      <c r="D117" s="42" t="n">
        <v>45730</v>
      </c>
      <c r="E117" s="17" t="n">
        <v>1.5919</v>
      </c>
      <c r="F117" s="17" t="n">
        <v>1.6294</v>
      </c>
      <c r="G117" s="17" t="n">
        <v>32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93</v>
      </c>
      <c r="B118" s="16" t="s">
        <v>94</v>
      </c>
      <c r="C118" s="41" t="n">
        <v>45688</v>
      </c>
      <c r="D118" s="42" t="n">
        <v>45733</v>
      </c>
      <c r="E118" s="17" t="n">
        <v>1.5919</v>
      </c>
      <c r="F118" s="17" t="n">
        <v>1.6304</v>
      </c>
      <c r="G118" s="17" t="n">
        <v>43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93</v>
      </c>
      <c r="B119" s="16" t="s">
        <v>94</v>
      </c>
      <c r="C119" s="41" t="n">
        <v>45700</v>
      </c>
      <c r="D119" s="42" t="n">
        <v>45733</v>
      </c>
      <c r="E119" s="17" t="n">
        <v>1.6005</v>
      </c>
      <c r="F119" s="17" t="n">
        <v>1.6304</v>
      </c>
      <c r="G119" s="17" t="n">
        <v>137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93</v>
      </c>
      <c r="B120" s="16" t="s">
        <v>94</v>
      </c>
      <c r="C120" s="41" t="n">
        <v>45700</v>
      </c>
      <c r="D120" s="42" t="n">
        <v>45736</v>
      </c>
      <c r="E120" s="17" t="n">
        <v>1.6005</v>
      </c>
      <c r="F120" s="17" t="n">
        <v>1.6332</v>
      </c>
      <c r="G120" s="17" t="n">
        <v>83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93</v>
      </c>
      <c r="B121" s="16" t="s">
        <v>94</v>
      </c>
      <c r="C121" s="41" t="n">
        <v>45702</v>
      </c>
      <c r="D121" s="42" t="n">
        <v>45736</v>
      </c>
      <c r="E121" s="17" t="n">
        <v>1.6039</v>
      </c>
      <c r="F121" s="17" t="n">
        <v>1.6332</v>
      </c>
      <c r="G121" s="17" t="n">
        <v>130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93</v>
      </c>
      <c r="B122" s="16" t="s">
        <v>94</v>
      </c>
      <c r="C122" s="41" t="n">
        <v>45716</v>
      </c>
      <c r="D122" s="42" t="n">
        <v>45736</v>
      </c>
      <c r="E122" s="17" t="n">
        <v>1.6164</v>
      </c>
      <c r="F122" s="17" t="n">
        <v>1.6332</v>
      </c>
      <c r="G122" s="17" t="n">
        <v>72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93</v>
      </c>
      <c r="B123" s="16" t="s">
        <v>94</v>
      </c>
      <c r="C123" s="41" t="n">
        <v>45716</v>
      </c>
      <c r="D123" s="42" t="n">
        <v>45747</v>
      </c>
      <c r="E123" s="17" t="n">
        <v>1.6164</v>
      </c>
      <c r="F123" s="17" t="n">
        <v>1.6436</v>
      </c>
      <c r="G123" s="17" t="n">
        <v>8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93</v>
      </c>
      <c r="B124" s="16" t="s">
        <v>94</v>
      </c>
      <c r="C124" s="41" t="n">
        <v>45733</v>
      </c>
      <c r="D124" s="42" t="n">
        <v>45747</v>
      </c>
      <c r="E124" s="17" t="n">
        <v>1.6305</v>
      </c>
      <c r="F124" s="17" t="n">
        <v>1.6436</v>
      </c>
      <c r="G124" s="17" t="n">
        <v>112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93</v>
      </c>
      <c r="B125" s="16" t="s">
        <v>94</v>
      </c>
      <c r="C125" s="41" t="n">
        <v>45733</v>
      </c>
      <c r="D125" s="42" t="n">
        <v>45779</v>
      </c>
      <c r="E125" s="17" t="n">
        <v>1.6305</v>
      </c>
      <c r="F125" s="17" t="n">
        <v>1.6758</v>
      </c>
      <c r="G125" s="17" t="n">
        <v>28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93</v>
      </c>
      <c r="B126" s="16" t="s">
        <v>94</v>
      </c>
      <c r="C126" s="41" t="n">
        <v>45763</v>
      </c>
      <c r="D126" s="42" t="n">
        <v>45779</v>
      </c>
      <c r="E126" s="17" t="n">
        <v>1.6592</v>
      </c>
      <c r="F126" s="17" t="n">
        <v>1.6758</v>
      </c>
      <c r="G126" s="17" t="n">
        <v>32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93</v>
      </c>
      <c r="B127" s="16" t="s">
        <v>94</v>
      </c>
      <c r="C127" s="41" t="n">
        <v>45763</v>
      </c>
      <c r="D127" s="42" t="n">
        <v>45792</v>
      </c>
      <c r="E127" s="17" t="n">
        <v>1.6592</v>
      </c>
      <c r="F127" s="17" t="n">
        <v>1.6863</v>
      </c>
      <c r="G127" s="17" t="n">
        <v>28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93</v>
      </c>
      <c r="B128" s="16" t="s">
        <v>94</v>
      </c>
      <c r="C128" s="41" t="n">
        <v>45764</v>
      </c>
      <c r="D128" s="42" t="n">
        <v>45792</v>
      </c>
      <c r="E128" s="17" t="n">
        <v>1.66</v>
      </c>
      <c r="F128" s="17" t="n">
        <v>1.6863</v>
      </c>
      <c r="G128" s="17" t="n">
        <v>2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93</v>
      </c>
      <c r="B129" s="16" t="s">
        <v>94</v>
      </c>
      <c r="C129" s="41" t="n">
        <v>45764</v>
      </c>
      <c r="D129" s="42" t="n">
        <v>45800</v>
      </c>
      <c r="E129" s="17" t="n">
        <v>1.66</v>
      </c>
      <c r="F129" s="17" t="n">
        <v>1.6958</v>
      </c>
      <c r="G129" s="17" t="n">
        <v>33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93</v>
      </c>
      <c r="B130" s="16" t="s">
        <v>94</v>
      </c>
      <c r="C130" s="41" t="n">
        <v>45777</v>
      </c>
      <c r="D130" s="42" t="n">
        <v>45800</v>
      </c>
      <c r="E130" s="17" t="n">
        <v>1.6731</v>
      </c>
      <c r="F130" s="17" t="n">
        <v>1.6958</v>
      </c>
      <c r="G130" s="17" t="n">
        <v>87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93</v>
      </c>
      <c r="B131" s="16" t="s">
        <v>94</v>
      </c>
      <c r="C131" s="41" t="n">
        <v>45777</v>
      </c>
      <c r="D131" s="42" t="n">
        <v>45807</v>
      </c>
      <c r="E131" s="17" t="n">
        <v>1.6731</v>
      </c>
      <c r="F131" s="17" t="n">
        <v>1.7025</v>
      </c>
      <c r="G131" s="17" t="n">
        <v>311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93</v>
      </c>
      <c r="B132" s="16" t="s">
        <v>94</v>
      </c>
      <c r="C132" s="41" t="n">
        <v>45777</v>
      </c>
      <c r="D132" s="42" t="n">
        <v>45810</v>
      </c>
      <c r="E132" s="17" t="n">
        <v>1.6731</v>
      </c>
      <c r="F132" s="17" t="n">
        <v>1.7034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93</v>
      </c>
      <c r="B133" s="16" t="s">
        <v>94</v>
      </c>
      <c r="C133" s="41" t="n">
        <v>45808</v>
      </c>
      <c r="D133" s="42" t="n">
        <v>45810</v>
      </c>
      <c r="E133" s="17" t="n">
        <v>1.7026</v>
      </c>
      <c r="F133" s="17" t="n">
        <v>1.7034</v>
      </c>
      <c r="G133" s="17" t="n">
        <v>6098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93</v>
      </c>
      <c r="B134" s="16" t="s">
        <v>94</v>
      </c>
      <c r="C134" s="41" t="n">
        <v>45808</v>
      </c>
      <c r="D134" s="42" t="n">
        <v>45817</v>
      </c>
      <c r="E134" s="17" t="n">
        <v>1.7026</v>
      </c>
      <c r="F134" s="17" t="n">
        <v>1.71</v>
      </c>
      <c r="G134" s="17" t="n">
        <v>2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93</v>
      </c>
      <c r="B135" s="16" t="s">
        <v>94</v>
      </c>
      <c r="C135" s="41" t="n">
        <v>45810</v>
      </c>
      <c r="D135" s="42" t="n">
        <v>45817</v>
      </c>
      <c r="E135" s="17" t="n">
        <v>1.7035</v>
      </c>
      <c r="F135" s="17" t="n">
        <v>1.71</v>
      </c>
      <c r="G135" s="17" t="n">
        <v>280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93</v>
      </c>
      <c r="B136" s="16" t="s">
        <v>94</v>
      </c>
      <c r="C136" s="41" t="n">
        <v>45813</v>
      </c>
      <c r="D136" s="42" t="n">
        <v>45817</v>
      </c>
      <c r="E136" s="17" t="n">
        <v>1.7062</v>
      </c>
      <c r="F136" s="17" t="n">
        <v>1.71</v>
      </c>
      <c r="G136" s="17" t="n">
        <v>1521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93</v>
      </c>
      <c r="B137" s="16" t="s">
        <v>94</v>
      </c>
      <c r="C137" s="41" t="n">
        <v>45813</v>
      </c>
      <c r="D137" s="42" t="n">
        <v>45831</v>
      </c>
      <c r="E137" s="17" t="n">
        <v>1.7062</v>
      </c>
      <c r="F137" s="17" t="n">
        <v>1.7232</v>
      </c>
      <c r="G137" s="17" t="n">
        <v>279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93</v>
      </c>
      <c r="B138" s="16" t="s">
        <v>94</v>
      </c>
      <c r="C138" s="41" t="n">
        <v>45817</v>
      </c>
      <c r="D138" s="42" t="n">
        <v>45831</v>
      </c>
      <c r="E138" s="17" t="n">
        <v>1.7102</v>
      </c>
      <c r="F138" s="17" t="n">
        <v>1.7232</v>
      </c>
      <c r="G138" s="17" t="n">
        <v>60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93</v>
      </c>
      <c r="B139" s="16" t="s">
        <v>94</v>
      </c>
      <c r="C139" s="41" t="n">
        <v>45824</v>
      </c>
      <c r="D139" s="42" t="n">
        <v>45831</v>
      </c>
      <c r="E139" s="17" t="n">
        <v>1.7167</v>
      </c>
      <c r="F139" s="17" t="n">
        <v>1.7232</v>
      </c>
      <c r="G139" s="17" t="n">
        <v>155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93</v>
      </c>
      <c r="B140" s="16" t="s">
        <v>94</v>
      </c>
      <c r="C140" s="41" t="n">
        <v>45827</v>
      </c>
      <c r="D140" s="42" t="n">
        <v>45831</v>
      </c>
      <c r="E140" s="17" t="n">
        <v>1.7196</v>
      </c>
      <c r="F140" s="17" t="n">
        <v>1.7232</v>
      </c>
      <c r="G140" s="17" t="n">
        <v>906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93</v>
      </c>
      <c r="B141" s="16" t="s">
        <v>94</v>
      </c>
      <c r="C141" s="41" t="n">
        <v>45827</v>
      </c>
      <c r="D141" s="42" t="n">
        <v>45832</v>
      </c>
      <c r="E141" s="17" t="n">
        <v>1.7196</v>
      </c>
      <c r="F141" s="17" t="n">
        <v>1.7241</v>
      </c>
      <c r="G141" s="17" t="n">
        <v>104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93</v>
      </c>
      <c r="B142" s="16" t="s">
        <v>94</v>
      </c>
      <c r="C142" s="41" t="n">
        <v>45831</v>
      </c>
      <c r="D142" s="42" t="n">
        <v>45832</v>
      </c>
      <c r="E142" s="17" t="n">
        <v>1.7233</v>
      </c>
      <c r="F142" s="17" t="n">
        <v>1.7241</v>
      </c>
      <c r="G142" s="17" t="n">
        <v>16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93</v>
      </c>
      <c r="B143" s="16" t="s">
        <v>94</v>
      </c>
      <c r="C143" s="41" t="n">
        <v>45831</v>
      </c>
      <c r="D143" s="42" t="n">
        <v>45835</v>
      </c>
      <c r="E143" s="17" t="n">
        <v>1.7233</v>
      </c>
      <c r="F143" s="17" t="n">
        <v>1.729</v>
      </c>
      <c r="G143" s="17" t="n">
        <v>84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93</v>
      </c>
      <c r="B144" s="16" t="s">
        <v>94</v>
      </c>
      <c r="C144" s="41" t="n">
        <v>45832</v>
      </c>
      <c r="D144" s="42" t="n">
        <v>45835</v>
      </c>
      <c r="E144" s="17" t="n">
        <v>1.7242</v>
      </c>
      <c r="F144" s="17" t="n">
        <v>1.729</v>
      </c>
      <c r="G144" s="17" t="n">
        <v>264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93</v>
      </c>
      <c r="B145" s="16" t="s">
        <v>94</v>
      </c>
      <c r="C145" s="41" t="n">
        <v>45832</v>
      </c>
      <c r="D145" s="42" t="n">
        <v>45838</v>
      </c>
      <c r="E145" s="17" t="n">
        <v>1.7242</v>
      </c>
      <c r="F145" s="17" t="n">
        <v>1.7299</v>
      </c>
      <c r="G145" s="17" t="n">
        <v>736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93</v>
      </c>
      <c r="B146" s="16" t="s">
        <v>94</v>
      </c>
      <c r="C146" s="41" t="n">
        <v>45836</v>
      </c>
      <c r="D146" s="42" t="n">
        <v>45838</v>
      </c>
      <c r="E146" s="17" t="n">
        <v>1.7291</v>
      </c>
      <c r="F146" s="17" t="n">
        <v>1.7299</v>
      </c>
      <c r="G146" s="17" t="n">
        <v>424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93</v>
      </c>
      <c r="B147" s="16" t="s">
        <v>94</v>
      </c>
      <c r="C147" s="41" t="n">
        <v>45836</v>
      </c>
      <c r="D147" s="42" t="n">
        <v>45855</v>
      </c>
      <c r="E147" s="17" t="n">
        <v>1.7291</v>
      </c>
      <c r="F147" s="17" t="n">
        <v>1.7459</v>
      </c>
      <c r="G147" s="17" t="n">
        <v>155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93</v>
      </c>
      <c r="B148" s="16" t="s">
        <v>94</v>
      </c>
      <c r="C148" s="41" t="n">
        <v>45841</v>
      </c>
      <c r="D148" s="42" t="n">
        <v>45855</v>
      </c>
      <c r="E148" s="17" t="n">
        <v>1.7328</v>
      </c>
      <c r="F148" s="17" t="n">
        <v>1.7459</v>
      </c>
      <c r="G148" s="17" t="n">
        <v>17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93</v>
      </c>
      <c r="B149" s="16" t="s">
        <v>94</v>
      </c>
      <c r="C149" s="41" t="n">
        <v>45841</v>
      </c>
      <c r="D149" s="42" t="n">
        <v>45898</v>
      </c>
      <c r="E149" s="17" t="n">
        <v>1.7328</v>
      </c>
      <c r="F149" s="17" t="n">
        <v>1.785</v>
      </c>
      <c r="G149" s="17" t="n">
        <v>218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93</v>
      </c>
      <c r="B150" s="16" t="s">
        <v>94</v>
      </c>
      <c r="C150" s="41" t="n">
        <v>45842</v>
      </c>
      <c r="D150" s="42" t="n">
        <v>45898</v>
      </c>
      <c r="E150" s="17" t="n">
        <v>1.7356</v>
      </c>
      <c r="F150" s="17" t="n">
        <v>1.785</v>
      </c>
      <c r="G150" s="17" t="n">
        <v>87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93</v>
      </c>
      <c r="B151" s="16" t="s">
        <v>94</v>
      </c>
      <c r="C151" s="41" t="n">
        <v>45848</v>
      </c>
      <c r="D151" s="42" t="n">
        <v>45898</v>
      </c>
      <c r="E151" s="17" t="n">
        <v>1.7396</v>
      </c>
      <c r="F151" s="17" t="n">
        <v>1.785</v>
      </c>
      <c r="G151" s="17" t="n">
        <v>81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93</v>
      </c>
      <c r="B152" s="16" t="s">
        <v>94</v>
      </c>
      <c r="C152" s="41" t="n">
        <v>45853</v>
      </c>
      <c r="D152" s="42" t="n">
        <v>45898</v>
      </c>
      <c r="E152" s="17" t="n">
        <v>1.7442</v>
      </c>
      <c r="F152" s="17" t="n">
        <v>1.785</v>
      </c>
      <c r="G152" s="17" t="n">
        <v>100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93</v>
      </c>
      <c r="B153" s="16" t="s">
        <v>94</v>
      </c>
      <c r="C153" s="41" t="n">
        <v>45898</v>
      </c>
      <c r="D153" s="42" t="n">
        <v>45901</v>
      </c>
      <c r="E153" s="17" t="n">
        <v>1.785</v>
      </c>
      <c r="F153" s="17" t="n">
        <v>1.7859</v>
      </c>
      <c r="G153" s="17" t="n">
        <v>280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93</v>
      </c>
      <c r="B154" s="16" t="s">
        <v>94</v>
      </c>
      <c r="C154" s="41" t="n">
        <v>45898</v>
      </c>
      <c r="D154" s="42" t="n">
        <v>45915</v>
      </c>
      <c r="E154" s="17" t="n">
        <v>1.785</v>
      </c>
      <c r="F154" s="17" t="n">
        <v>1.7977</v>
      </c>
      <c r="G154" s="17" t="n">
        <v>70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93</v>
      </c>
      <c r="B155" s="16" t="s">
        <v>94</v>
      </c>
      <c r="C155" s="41" t="n">
        <v>45898</v>
      </c>
      <c r="D155" s="42" t="n">
        <v>45917</v>
      </c>
      <c r="E155" s="17" t="n">
        <v>1.785</v>
      </c>
      <c r="F155" s="17" t="n">
        <v>1.7994</v>
      </c>
      <c r="G155" s="17" t="n">
        <v>13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93</v>
      </c>
      <c r="B156" s="16" t="s">
        <v>94</v>
      </c>
      <c r="C156" s="41" t="n">
        <v>45905</v>
      </c>
      <c r="D156" s="42" t="n">
        <v>45917</v>
      </c>
      <c r="E156" s="17" t="n">
        <v>1.7911</v>
      </c>
      <c r="F156" s="17" t="n">
        <v>1.7994</v>
      </c>
      <c r="G156" s="17" t="n">
        <v>212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93</v>
      </c>
      <c r="B157" s="16" t="s">
        <v>94</v>
      </c>
      <c r="C157" s="41" t="n">
        <v>45905</v>
      </c>
      <c r="D157" s="42" t="n">
        <v>45922</v>
      </c>
      <c r="E157" s="17" t="n">
        <v>1.7911</v>
      </c>
      <c r="F157" s="17" t="n">
        <v>1.8035</v>
      </c>
      <c r="G157" s="17" t="n">
        <v>60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93</v>
      </c>
      <c r="B158" s="16" t="s">
        <v>94</v>
      </c>
      <c r="C158" s="41" t="n">
        <v>45905</v>
      </c>
      <c r="D158" s="42" t="n">
        <v>45924</v>
      </c>
      <c r="E158" s="17" t="n">
        <v>1.7911</v>
      </c>
      <c r="F158" s="17" t="n">
        <v>1.8052</v>
      </c>
      <c r="G158" s="17" t="n">
        <v>120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93</v>
      </c>
      <c r="B159" s="16" t="s">
        <v>94</v>
      </c>
      <c r="C159" s="41" t="n">
        <v>45905</v>
      </c>
      <c r="D159" s="42" t="n">
        <v>45925</v>
      </c>
      <c r="E159" s="17" t="n">
        <v>1.7911</v>
      </c>
      <c r="F159" s="17" t="n">
        <v>1.806</v>
      </c>
      <c r="G159" s="17" t="n">
        <v>75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93</v>
      </c>
      <c r="B160" s="16" t="s">
        <v>94</v>
      </c>
      <c r="C160" s="41" t="n">
        <v>45905</v>
      </c>
      <c r="D160" s="42" t="n">
        <v>45930</v>
      </c>
      <c r="E160" s="17" t="n">
        <v>1.7911</v>
      </c>
      <c r="F160" s="17" t="n">
        <v>1.8102</v>
      </c>
      <c r="G160" s="17" t="n">
        <v>43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93</v>
      </c>
      <c r="B161" s="16" t="s">
        <v>94</v>
      </c>
      <c r="C161" s="41" t="n">
        <v>45924</v>
      </c>
      <c r="D161" s="42" t="n">
        <v>45930</v>
      </c>
      <c r="E161" s="17" t="n">
        <v>1.8051</v>
      </c>
      <c r="F161" s="17" t="n">
        <v>1.8102</v>
      </c>
      <c r="G161" s="17" t="n">
        <v>197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93</v>
      </c>
      <c r="B162" s="16" t="s">
        <v>94</v>
      </c>
      <c r="C162" s="41" t="n">
        <v>45924</v>
      </c>
      <c r="D162" s="42" t="n">
        <v>45933</v>
      </c>
      <c r="E162" s="17" t="n">
        <v>1.8051</v>
      </c>
      <c r="F162" s="17" t="n">
        <v>1.8144</v>
      </c>
      <c r="G162" s="17" t="n">
        <v>200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93</v>
      </c>
      <c r="B163" s="16" t="s">
        <v>94</v>
      </c>
      <c r="C163" s="41" t="n">
        <v>45924</v>
      </c>
      <c r="D163" s="42" t="n">
        <v>45935</v>
      </c>
      <c r="E163" s="17" t="n">
        <v>1.8051</v>
      </c>
      <c r="F163" s="17" t="n">
        <v>1.8144</v>
      </c>
      <c r="G163" s="17" t="n">
        <v>21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93</v>
      </c>
      <c r="B164" s="16" t="s">
        <v>94</v>
      </c>
      <c r="C164" s="41" t="n">
        <v>45935</v>
      </c>
      <c r="D164" s="42" t="n">
        <v>45937</v>
      </c>
      <c r="E164" s="17" t="n">
        <v>1.8144</v>
      </c>
      <c r="F164" s="17" t="n">
        <v>1.8159</v>
      </c>
      <c r="G164" s="17" t="n">
        <v>6300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93</v>
      </c>
      <c r="B165" s="16" t="s">
        <v>94</v>
      </c>
      <c r="C165" s="41" t="n">
        <v>45935</v>
      </c>
      <c r="D165" s="42" t="n">
        <v>45940</v>
      </c>
      <c r="E165" s="17" t="n">
        <v>1.8144</v>
      </c>
      <c r="F165" s="17" t="n">
        <v>1.8201</v>
      </c>
      <c r="G165" s="17" t="n">
        <v>3679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93</v>
      </c>
      <c r="B166" s="16" t="s">
        <v>94</v>
      </c>
      <c r="C166" s="41" t="n">
        <v>45937</v>
      </c>
      <c r="D166" s="42" t="n">
        <v>45940</v>
      </c>
      <c r="E166" s="17" t="n">
        <v>1.816</v>
      </c>
      <c r="F166" s="17" t="n">
        <v>1.8201</v>
      </c>
      <c r="G166" s="17" t="n">
        <v>250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93</v>
      </c>
      <c r="B167" s="16" t="s">
        <v>94</v>
      </c>
      <c r="C167" s="41" t="n">
        <v>45940</v>
      </c>
      <c r="D167" s="42" t="n">
        <v>45943</v>
      </c>
      <c r="E167" s="17" t="n">
        <v>1.8201</v>
      </c>
      <c r="F167" s="17" t="n">
        <v>1.8211</v>
      </c>
      <c r="G167" s="17" t="n">
        <v>71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93</v>
      </c>
      <c r="B168" s="16" t="s">
        <v>94</v>
      </c>
      <c r="C168" s="41" t="n">
        <v>45943</v>
      </c>
      <c r="D168" s="42" t="n">
        <v>45964</v>
      </c>
      <c r="E168" s="17" t="n">
        <v>1.8211</v>
      </c>
      <c r="F168" s="17" t="n">
        <v>1.8387</v>
      </c>
      <c r="G168" s="17" t="n">
        <v>79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93</v>
      </c>
      <c r="B169" s="16" t="s">
        <v>94</v>
      </c>
      <c r="C169" s="41" t="n">
        <v>45950</v>
      </c>
      <c r="D169" s="42" t="n">
        <v>45964</v>
      </c>
      <c r="E169" s="17" t="n">
        <v>1.8269</v>
      </c>
      <c r="F169" s="17" t="n">
        <v>1.8387</v>
      </c>
      <c r="G169" s="17" t="n">
        <v>170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93</v>
      </c>
      <c r="B170" s="16" t="s">
        <v>94</v>
      </c>
      <c r="C170" s="41" t="n">
        <v>45951</v>
      </c>
      <c r="D170" s="42" t="n">
        <v>45964</v>
      </c>
      <c r="E170" s="17" t="n">
        <v>1.8277</v>
      </c>
      <c r="F170" s="17" t="n">
        <v>1.8387</v>
      </c>
      <c r="G170" s="17" t="n">
        <v>240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93</v>
      </c>
      <c r="B171" s="16" t="s">
        <v>94</v>
      </c>
      <c r="C171" s="41" t="n">
        <v>45954</v>
      </c>
      <c r="D171" s="42" t="n">
        <v>45964</v>
      </c>
      <c r="E171" s="17" t="n">
        <v>1.8318</v>
      </c>
      <c r="F171" s="17" t="n">
        <v>1.8387</v>
      </c>
      <c r="G171" s="17" t="n">
        <v>120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93</v>
      </c>
      <c r="B172" s="16" t="s">
        <v>94</v>
      </c>
      <c r="C172" s="41" t="n">
        <v>45958</v>
      </c>
      <c r="D172" s="42" t="n">
        <v>45964</v>
      </c>
      <c r="E172" s="17" t="n">
        <v>1.8334</v>
      </c>
      <c r="F172" s="17" t="n">
        <v>1.8387</v>
      </c>
      <c r="G172" s="17" t="n">
        <v>400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93</v>
      </c>
      <c r="B173" s="16" t="s">
        <v>94</v>
      </c>
      <c r="C173" s="41" t="n">
        <v>45959</v>
      </c>
      <c r="D173" s="42" t="n">
        <v>45964</v>
      </c>
      <c r="E173" s="17" t="n">
        <v>1.8342</v>
      </c>
      <c r="F173" s="17" t="n">
        <v>1.8387</v>
      </c>
      <c r="G173" s="17" t="n">
        <v>191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93</v>
      </c>
      <c r="B174" s="16" t="s">
        <v>94</v>
      </c>
      <c r="C174" s="41" t="n">
        <v>45959</v>
      </c>
      <c r="D174" s="42" t="n">
        <v>45976</v>
      </c>
      <c r="E174" s="17" t="n">
        <v>1.8342</v>
      </c>
      <c r="F174" s="17" t="n">
        <v>1.8483</v>
      </c>
      <c r="G174" s="17" t="n">
        <v>234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93</v>
      </c>
      <c r="B175" s="16" t="s">
        <v>94</v>
      </c>
      <c r="C175" s="41" t="n">
        <v>45960</v>
      </c>
      <c r="D175" s="42" t="n">
        <v>45976</v>
      </c>
      <c r="E175" s="17" t="n">
        <v>1.835</v>
      </c>
      <c r="F175" s="17" t="n">
        <v>1.8483</v>
      </c>
      <c r="G175" s="17" t="n">
        <v>240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93</v>
      </c>
      <c r="B176" s="16" t="s">
        <v>94</v>
      </c>
      <c r="C176" s="41" t="n">
        <v>45961</v>
      </c>
      <c r="D176" s="42" t="n">
        <v>45976</v>
      </c>
      <c r="E176" s="17" t="n">
        <v>1.8357</v>
      </c>
      <c r="F176" s="17" t="n">
        <v>1.8483</v>
      </c>
      <c r="G176" s="17" t="n">
        <v>190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93</v>
      </c>
      <c r="B177" s="16" t="s">
        <v>94</v>
      </c>
      <c r="C177" s="41" t="n">
        <v>45967</v>
      </c>
      <c r="D177" s="42" t="n">
        <v>45976</v>
      </c>
      <c r="E177" s="17" t="n">
        <v>1.8404</v>
      </c>
      <c r="F177" s="17" t="n">
        <v>1.8483</v>
      </c>
      <c r="G177" s="17" t="n">
        <v>175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93</v>
      </c>
      <c r="B178" s="16" t="s">
        <v>94</v>
      </c>
      <c r="C178" s="41" t="n">
        <v>45971</v>
      </c>
      <c r="D178" s="42" t="n">
        <v>45976</v>
      </c>
      <c r="E178" s="17" t="n">
        <v>1.8436</v>
      </c>
      <c r="F178" s="17" t="n">
        <v>1.8483</v>
      </c>
      <c r="G178" s="17" t="n">
        <v>90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93</v>
      </c>
      <c r="B179" s="16" t="s">
        <v>94</v>
      </c>
      <c r="C179" s="41" t="n">
        <v>45972</v>
      </c>
      <c r="D179" s="42" t="n">
        <v>45976</v>
      </c>
      <c r="E179" s="17" t="n">
        <v>1.8444</v>
      </c>
      <c r="F179" s="17" t="n">
        <v>1.8483</v>
      </c>
      <c r="G179" s="17" t="n">
        <v>130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93</v>
      </c>
      <c r="B180" s="16" t="s">
        <v>94</v>
      </c>
      <c r="C180" s="41" t="n">
        <v>45976</v>
      </c>
      <c r="D180" s="42" t="n">
        <v>45976</v>
      </c>
      <c r="E180" s="17" t="n">
        <v>1.8483</v>
      </c>
      <c r="F180" s="17" t="n">
        <v>1.8483</v>
      </c>
      <c r="G180" s="17" t="n">
        <v>30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93</v>
      </c>
      <c r="B181" s="16" t="s">
        <v>94</v>
      </c>
      <c r="C181" s="41" t="n">
        <v>45976</v>
      </c>
      <c r="D181" s="42" t="n">
        <v>45979</v>
      </c>
      <c r="E181" s="17" t="n">
        <v>1.8483</v>
      </c>
      <c r="F181" s="17" t="n">
        <v>1.8501</v>
      </c>
      <c r="G181" s="17" t="n">
        <v>90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93</v>
      </c>
      <c r="B182" s="16" t="s">
        <v>94</v>
      </c>
      <c r="C182" s="41" t="n">
        <v>45976</v>
      </c>
      <c r="D182" s="42" t="n">
        <v>45980</v>
      </c>
      <c r="E182" s="17" t="n">
        <v>1.8483</v>
      </c>
      <c r="F182" s="17" t="n">
        <v>1.851</v>
      </c>
      <c r="G182" s="17" t="n">
        <v>40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482</v>
      </c>
      <c r="B183" s="16" t="s">
        <v>788</v>
      </c>
      <c r="C183" s="41" t="n">
        <v>45387</v>
      </c>
      <c r="D183" s="42" t="n">
        <v>45566</v>
      </c>
      <c r="E183" s="17" t="n">
        <v>974.978</v>
      </c>
      <c r="F183" s="17" t="n">
        <v>913.174</v>
      </c>
      <c r="G183" s="17" t="n">
        <v>5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483</v>
      </c>
      <c r="B184" s="16" t="s">
        <v>778</v>
      </c>
      <c r="C184" s="41" t="n">
        <v>45387</v>
      </c>
      <c r="D184" s="42" t="n">
        <v>45440</v>
      </c>
      <c r="E184" s="17" t="n">
        <v>1010.81</v>
      </c>
      <c r="F184" s="17" t="n">
        <v>807.96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154</v>
      </c>
      <c r="B1" s="18" t="s">
        <v>9</v>
      </c>
      <c r="C1" s="18" t="s">
        <v>155</v>
      </c>
      <c r="D1" s="18" t="s">
        <v>156</v>
      </c>
      <c r="E1" s="18" t="s">
        <v>157</v>
      </c>
      <c r="F1" s="18" t="s">
        <v>158</v>
      </c>
      <c r="G1" s="18" t="s">
        <v>159</v>
      </c>
      <c r="H1" s="18" t="s">
        <v>160</v>
      </c>
    </row>
    <row collapsed="false" customFormat="false" customHeight="false" hidden="false" ht="12.1" outlineLevel="0" r="2">
      <c r="A2" s="13" t="n">
        <v>44326</v>
      </c>
      <c r="B2" s="6" t="n">
        <v>10135.66</v>
      </c>
      <c r="C2" s="16" t="s">
        <v>161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44347</v>
      </c>
      <c r="B3" s="6" t="n">
        <v>3000</v>
      </c>
      <c r="C3" s="16" t="s">
        <v>162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44355</v>
      </c>
      <c r="B4" s="6" t="n">
        <v>-37.63</v>
      </c>
      <c r="C4" s="16" t="s">
        <v>163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44356</v>
      </c>
      <c r="B5" s="6" t="n">
        <v>37.63</v>
      </c>
      <c r="C5" s="16" t="s">
        <v>164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44363</v>
      </c>
      <c r="B6" s="6" t="n">
        <v>60.8</v>
      </c>
      <c r="C6" s="16" t="s">
        <v>165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44363</v>
      </c>
      <c r="B7" s="6" t="n">
        <v>-60.8</v>
      </c>
      <c r="C7" s="16" t="s">
        <v>166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44364</v>
      </c>
      <c r="B8" s="6" t="n">
        <v>200</v>
      </c>
      <c r="C8" s="16" t="s">
        <v>162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44377</v>
      </c>
      <c r="B9" s="6" t="n">
        <v>3000</v>
      </c>
      <c r="C9" s="16" t="s">
        <v>162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44381</v>
      </c>
      <c r="B10" s="6" t="n">
        <v>-83.4</v>
      </c>
      <c r="C10" s="16" t="s">
        <v>167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44386</v>
      </c>
      <c r="B11" s="6" t="n">
        <v>-21.6</v>
      </c>
      <c r="C11" s="16" t="s">
        <v>168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44393</v>
      </c>
      <c r="B12" s="6" t="n">
        <v>83.4</v>
      </c>
      <c r="C12" s="16" t="s">
        <v>169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44400</v>
      </c>
      <c r="B13" s="6" t="n">
        <v>21.6</v>
      </c>
      <c r="C13" s="16" t="s">
        <v>170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44406</v>
      </c>
      <c r="B14" s="6" t="n">
        <v>4000</v>
      </c>
      <c r="C14" s="16" t="s">
        <v>162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44414</v>
      </c>
      <c r="B15" s="6" t="n">
        <v>-38.88</v>
      </c>
      <c r="C15" s="16" t="s">
        <v>171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44414</v>
      </c>
      <c r="B16" s="6" t="n">
        <v>38.88</v>
      </c>
      <c r="C16" s="16" t="s">
        <v>172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44439</v>
      </c>
      <c r="B17" s="6" t="n">
        <v>4000</v>
      </c>
      <c r="C17" s="16" t="s">
        <v>162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44441</v>
      </c>
      <c r="B18" s="6" t="n">
        <v>-146.9</v>
      </c>
      <c r="C18" s="16" t="s">
        <v>173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44446</v>
      </c>
      <c r="B19" s="6" t="n">
        <v>-118.2</v>
      </c>
      <c r="C19" s="16" t="s">
        <v>174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44453</v>
      </c>
      <c r="B20" s="6" t="n">
        <v>146.9</v>
      </c>
      <c r="C20" s="16" t="s">
        <v>175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44455</v>
      </c>
      <c r="B21" s="6" t="n">
        <v>118.2</v>
      </c>
      <c r="C21" s="16" t="s">
        <v>176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44469</v>
      </c>
      <c r="B22" s="6" t="n">
        <v>4000</v>
      </c>
      <c r="C22" s="16" t="s">
        <v>162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44481</v>
      </c>
      <c r="B23" s="6" t="n">
        <v>-29.04</v>
      </c>
      <c r="C23" s="16" t="s">
        <v>177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44488</v>
      </c>
      <c r="B24" s="6" t="n">
        <v>-152.8</v>
      </c>
      <c r="C24" s="16" t="s">
        <v>178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44495</v>
      </c>
      <c r="B25" s="6" t="n">
        <v>29.04</v>
      </c>
      <c r="C25" s="16" t="s">
        <v>179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44496</v>
      </c>
      <c r="B26" s="6" t="n">
        <v>4000</v>
      </c>
      <c r="C26" s="16" t="s">
        <v>162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44500</v>
      </c>
      <c r="B27" s="6" t="n">
        <v>-24.42</v>
      </c>
      <c r="C27" s="16" t="s">
        <v>180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44501</v>
      </c>
      <c r="B28" s="6" t="n">
        <v>25.42</v>
      </c>
      <c r="C28" s="16" t="s">
        <v>181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44502</v>
      </c>
      <c r="B29" s="6" t="n">
        <v>36.38</v>
      </c>
      <c r="C29" s="16" t="s">
        <v>182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44502</v>
      </c>
      <c r="B30" s="6" t="n">
        <v>-36.38</v>
      </c>
      <c r="C30" s="16" t="s">
        <v>183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44503</v>
      </c>
      <c r="B31" s="6" t="n">
        <v>153.8</v>
      </c>
      <c r="C31" s="16" t="s">
        <v>184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44531</v>
      </c>
      <c r="B32" s="6" t="n">
        <v>2400</v>
      </c>
      <c r="C32" s="16" t="s">
        <v>162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44537</v>
      </c>
      <c r="B33" s="6" t="n">
        <v>-116.3</v>
      </c>
      <c r="C33" s="16" t="s">
        <v>185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44537</v>
      </c>
      <c r="B34" s="6" t="n">
        <v>-37.63</v>
      </c>
      <c r="C34" s="16" t="s">
        <v>163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44537</v>
      </c>
      <c r="B35" s="6" t="n">
        <v>38.63</v>
      </c>
      <c r="C35" s="16" t="s">
        <v>186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44544</v>
      </c>
      <c r="B36" s="6" t="n">
        <v>-149.86</v>
      </c>
      <c r="C36" s="16" t="s">
        <v>187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44544</v>
      </c>
      <c r="B37" s="6" t="n">
        <v>-2000</v>
      </c>
      <c r="C37" s="16" t="s">
        <v>188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44545</v>
      </c>
      <c r="B38" s="6" t="n">
        <v>-60.8</v>
      </c>
      <c r="C38" s="16" t="s">
        <v>166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44545</v>
      </c>
      <c r="B39" s="6" t="n">
        <v>59.8</v>
      </c>
      <c r="C39" s="16" t="s">
        <v>189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44545</v>
      </c>
      <c r="B40" s="6" t="n">
        <v>2000</v>
      </c>
      <c r="C40" s="16" t="s">
        <v>190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44546</v>
      </c>
      <c r="B41" s="6" t="n">
        <v>3000</v>
      </c>
      <c r="C41" s="16" t="s">
        <v>162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44546</v>
      </c>
      <c r="B42" s="6" t="n">
        <v>116.3</v>
      </c>
      <c r="C42" s="16" t="s">
        <v>191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44547</v>
      </c>
      <c r="B43" s="6" t="n">
        <v>3000</v>
      </c>
      <c r="C43" s="16" t="s">
        <v>162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44551</v>
      </c>
      <c r="B44" s="6" t="n">
        <v>149.86</v>
      </c>
      <c r="C44" s="16" t="s">
        <v>192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44571</v>
      </c>
      <c r="B45" s="6" t="n">
        <v>-25.94</v>
      </c>
      <c r="C45" s="16" t="s">
        <v>193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44586</v>
      </c>
      <c r="B46" s="6" t="n">
        <v>25.94</v>
      </c>
      <c r="C46" s="16" t="s">
        <v>194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44592</v>
      </c>
      <c r="B47" s="6" t="n">
        <v>5100</v>
      </c>
      <c r="C47" s="16" t="s">
        <v>162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44595</v>
      </c>
      <c r="B48" s="6" t="n">
        <v>-1000</v>
      </c>
      <c r="C48" s="16" t="s">
        <v>195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44596</v>
      </c>
      <c r="B49" s="6" t="n">
        <v>-38.88</v>
      </c>
      <c r="C49" s="16" t="s">
        <v>171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44596</v>
      </c>
      <c r="B50" s="6" t="n">
        <v>38.88</v>
      </c>
      <c r="C50" s="16" t="s">
        <v>172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44596</v>
      </c>
      <c r="B51" s="6" t="n">
        <v>1000</v>
      </c>
      <c r="C51" s="16" t="s">
        <v>196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44643</v>
      </c>
      <c r="B52" s="6" t="n">
        <v>-100.92</v>
      </c>
      <c r="C52" s="16" t="s">
        <v>197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44651</v>
      </c>
      <c r="B53" s="6" t="n">
        <v>100.92</v>
      </c>
      <c r="C53" s="16" t="s">
        <v>198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44682</v>
      </c>
      <c r="B54" s="6" t="n">
        <v>-24.42</v>
      </c>
      <c r="C54" s="16" t="s">
        <v>180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44684</v>
      </c>
      <c r="B55" s="6" t="n">
        <v>-36.38</v>
      </c>
      <c r="C55" s="16" t="s">
        <v>183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44686</v>
      </c>
      <c r="B56" s="6" t="n">
        <v>37.38</v>
      </c>
      <c r="C56" s="16" t="s">
        <v>199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44686</v>
      </c>
      <c r="B57" s="6" t="n">
        <v>24.42</v>
      </c>
      <c r="C57" s="16" t="s">
        <v>200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44718</v>
      </c>
      <c r="B58" s="6" t="n">
        <v>-1000</v>
      </c>
      <c r="C58" s="16" t="s">
        <v>201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44719</v>
      </c>
      <c r="B59" s="6" t="n">
        <v>-37.63</v>
      </c>
      <c r="C59" s="16" t="s">
        <v>163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44720</v>
      </c>
      <c r="B60" s="6" t="n">
        <v>37.63</v>
      </c>
      <c r="C60" s="16" t="s">
        <v>164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44720</v>
      </c>
      <c r="B61" s="6" t="n">
        <v>1000</v>
      </c>
      <c r="C61" s="16" t="s">
        <v>202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44750</v>
      </c>
      <c r="B62" s="6" t="n">
        <v>-42.42</v>
      </c>
      <c r="C62" s="16" t="s">
        <v>203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44753</v>
      </c>
      <c r="B63" s="6" t="n">
        <v>-82.52</v>
      </c>
      <c r="C63" s="16" t="s">
        <v>204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44754</v>
      </c>
      <c r="B64" s="6" t="n">
        <v>-294.5</v>
      </c>
      <c r="C64" s="16" t="s">
        <v>205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44762</v>
      </c>
      <c r="B65" s="6" t="n">
        <v>-79.2</v>
      </c>
      <c r="C65" s="16" t="s">
        <v>206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44768</v>
      </c>
      <c r="B66" s="6" t="n">
        <v>82.52</v>
      </c>
      <c r="C66" s="16" t="s">
        <v>207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44768</v>
      </c>
      <c r="B67" s="6" t="n">
        <v>42.42</v>
      </c>
      <c r="C67" s="16" t="s">
        <v>208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44769</v>
      </c>
      <c r="B68" s="6" t="n">
        <v>296.5</v>
      </c>
      <c r="C68" s="16" t="s">
        <v>209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44774</v>
      </c>
      <c r="B69" s="6" t="n">
        <v>2000</v>
      </c>
      <c r="C69" s="16" t="s">
        <v>162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44777</v>
      </c>
      <c r="B70" s="6" t="n">
        <v>79.2</v>
      </c>
      <c r="C70" s="16" t="s">
        <v>210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44789</v>
      </c>
      <c r="B71" s="6" t="n">
        <v>-164.99</v>
      </c>
      <c r="C71" s="16" t="s">
        <v>211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44789</v>
      </c>
      <c r="B72" s="6" t="n">
        <v>165.99</v>
      </c>
      <c r="C72" s="16" t="s">
        <v>212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44805</v>
      </c>
      <c r="B73" s="6" t="n">
        <v>2500</v>
      </c>
      <c r="C73" s="16" t="s">
        <v>162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44825</v>
      </c>
      <c r="B74" s="6" t="n">
        <v>99.92</v>
      </c>
      <c r="C74" s="16" t="s">
        <v>213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44825</v>
      </c>
      <c r="B75" s="6" t="n">
        <v>-100.92</v>
      </c>
      <c r="C75" s="16" t="s">
        <v>197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44838</v>
      </c>
      <c r="B76" s="6" t="n">
        <v>2400</v>
      </c>
      <c r="C76" s="16" t="s">
        <v>162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44845</v>
      </c>
      <c r="B77" s="6" t="n">
        <v>-887.6</v>
      </c>
      <c r="C77" s="16" t="s">
        <v>214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44845</v>
      </c>
      <c r="B78" s="6" t="n">
        <v>-284.1</v>
      </c>
      <c r="C78" s="16" t="s">
        <v>215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44860</v>
      </c>
      <c r="B79" s="6" t="n">
        <v>284.1</v>
      </c>
      <c r="C79" s="16" t="s">
        <v>216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44862</v>
      </c>
      <c r="B80" s="6" t="n">
        <v>888.6</v>
      </c>
      <c r="C80" s="16" t="s">
        <v>217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44866</v>
      </c>
      <c r="B81" s="6" t="n">
        <v>-36.38</v>
      </c>
      <c r="C81" s="16" t="s">
        <v>183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44867</v>
      </c>
      <c r="B82" s="6" t="n">
        <v>37.38</v>
      </c>
      <c r="C82" s="16" t="s">
        <v>199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44936</v>
      </c>
      <c r="B83" s="6" t="n">
        <v>-59.6</v>
      </c>
      <c r="C83" s="16" t="s">
        <v>218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44938</v>
      </c>
      <c r="B84" s="6" t="n">
        <v>-88.95</v>
      </c>
      <c r="C84" s="16" t="s">
        <v>219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44952</v>
      </c>
      <c r="B85" s="6" t="n">
        <v>59.6</v>
      </c>
      <c r="C85" s="16" t="s">
        <v>220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44956</v>
      </c>
      <c r="B86" s="6" t="n">
        <v>88.95</v>
      </c>
      <c r="C86" s="16" t="s">
        <v>221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44957</v>
      </c>
      <c r="B87" s="6" t="n">
        <v>2000</v>
      </c>
      <c r="C87" s="16" t="s">
        <v>162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44971</v>
      </c>
      <c r="B88" s="6" t="n">
        <v>-275.65</v>
      </c>
      <c r="C88" s="16" t="s">
        <v>222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44971</v>
      </c>
      <c r="B89" s="6" t="n">
        <v>275.65</v>
      </c>
      <c r="C89" s="16" t="s">
        <v>223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44986</v>
      </c>
      <c r="B90" s="6" t="n">
        <v>2800</v>
      </c>
      <c r="C90" s="16" t="s">
        <v>162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45007</v>
      </c>
      <c r="B91" s="6" t="n">
        <v>-100.92</v>
      </c>
      <c r="C91" s="16" t="s">
        <v>197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45007</v>
      </c>
      <c r="B92" s="6" t="n">
        <v>100.92</v>
      </c>
      <c r="C92" s="16" t="s">
        <v>198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45009</v>
      </c>
      <c r="B93" s="6" t="n">
        <v>10100</v>
      </c>
      <c r="C93" s="16" t="s">
        <v>162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45012</v>
      </c>
      <c r="B94" s="6" t="n">
        <v>-97</v>
      </c>
      <c r="C94" s="16" t="s">
        <v>224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45013</v>
      </c>
      <c r="B95" s="6" t="n">
        <v>5000</v>
      </c>
      <c r="C95" s="16" t="s">
        <v>162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45042</v>
      </c>
      <c r="B96" s="6" t="n">
        <v>-57.6</v>
      </c>
      <c r="C96" s="16" t="s">
        <v>225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45042</v>
      </c>
      <c r="B97" s="6" t="n">
        <v>5000</v>
      </c>
      <c r="C97" s="16" t="s">
        <v>162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45042</v>
      </c>
      <c r="B98" s="6" t="n">
        <v>57.6</v>
      </c>
      <c r="C98" s="16" t="s">
        <v>226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45048</v>
      </c>
      <c r="B99" s="6" t="n">
        <v>-36.38</v>
      </c>
      <c r="C99" s="16" t="s">
        <v>183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45048</v>
      </c>
      <c r="B100" s="6" t="n">
        <v>37.38</v>
      </c>
      <c r="C100" s="16" t="s">
        <v>199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45049</v>
      </c>
      <c r="B101" s="6" t="n">
        <v>-210.32</v>
      </c>
      <c r="C101" s="16" t="s">
        <v>227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45057</v>
      </c>
      <c r="B102" s="6" t="n">
        <v>-652</v>
      </c>
      <c r="C102" s="16" t="s">
        <v>228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45057</v>
      </c>
      <c r="B103" s="6" t="n">
        <v>-217</v>
      </c>
      <c r="C103" s="16" t="s">
        <v>229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45065</v>
      </c>
      <c r="B104" s="6" t="n">
        <v>210.32</v>
      </c>
      <c r="C104" s="16" t="s">
        <v>230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45072</v>
      </c>
      <c r="B105" s="6" t="n">
        <v>-57.6</v>
      </c>
      <c r="C105" s="16" t="s">
        <v>225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45072</v>
      </c>
      <c r="B106" s="6" t="n">
        <v>871</v>
      </c>
      <c r="C106" s="16" t="s">
        <v>231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45075</v>
      </c>
      <c r="B107" s="6" t="n">
        <v>5000</v>
      </c>
      <c r="C107" s="16" t="s">
        <v>162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45075</v>
      </c>
      <c r="B108" s="6" t="n">
        <v>57.6</v>
      </c>
      <c r="C108" s="16" t="s">
        <v>226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45082</v>
      </c>
      <c r="B109" s="6" t="n">
        <v>-381</v>
      </c>
      <c r="C109" s="16" t="s">
        <v>232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45092</v>
      </c>
      <c r="B110" s="6" t="n">
        <v>381</v>
      </c>
      <c r="C110" s="16" t="s">
        <v>233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45093</v>
      </c>
      <c r="B111" s="6" t="n">
        <v>-42.4</v>
      </c>
      <c r="C111" s="16" t="s">
        <v>234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45102</v>
      </c>
      <c r="B112" s="6" t="n">
        <v>-57.6</v>
      </c>
      <c r="C112" s="16" t="s">
        <v>225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45103</v>
      </c>
      <c r="B113" s="6" t="n">
        <v>66.6</v>
      </c>
      <c r="C113" s="16" t="s">
        <v>235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45106</v>
      </c>
      <c r="B114" s="6" t="n">
        <v>-297.9</v>
      </c>
      <c r="C114" s="16" t="s">
        <v>236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45106</v>
      </c>
      <c r="B115" s="6" t="n">
        <v>5000</v>
      </c>
      <c r="C115" s="16" t="s">
        <v>162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45107</v>
      </c>
      <c r="B116" s="6" t="n">
        <v>42.4</v>
      </c>
      <c r="C116" s="16" t="s">
        <v>237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45118</v>
      </c>
      <c r="B117" s="6" t="n">
        <v>-241.1</v>
      </c>
      <c r="C117" s="16" t="s">
        <v>238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45118</v>
      </c>
      <c r="B118" s="6" t="n">
        <v>-124.76</v>
      </c>
      <c r="C118" s="16" t="s">
        <v>239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45121</v>
      </c>
      <c r="B119" s="6" t="n">
        <v>300.9</v>
      </c>
      <c r="C119" s="16" t="s">
        <v>240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45127</v>
      </c>
      <c r="B120" s="6" t="n">
        <v>-70</v>
      </c>
      <c r="C120" s="16" t="s">
        <v>241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45132</v>
      </c>
      <c r="B121" s="6" t="n">
        <v>-57.6</v>
      </c>
      <c r="C121" s="16" t="s">
        <v>225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45133</v>
      </c>
      <c r="B122" s="6" t="n">
        <v>241.1</v>
      </c>
      <c r="C122" s="16" t="s">
        <v>242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45133</v>
      </c>
      <c r="B123" s="6" t="n">
        <v>66.6</v>
      </c>
      <c r="C123" s="16" t="s">
        <v>235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45134</v>
      </c>
      <c r="B124" s="6" t="n">
        <v>5000</v>
      </c>
      <c r="C124" s="16" t="s">
        <v>162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45134</v>
      </c>
      <c r="B125" s="6" t="n">
        <v>124.76</v>
      </c>
      <c r="C125" s="16" t="s">
        <v>243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45142</v>
      </c>
      <c r="B126" s="6" t="n">
        <v>70</v>
      </c>
      <c r="C126" s="16" t="s">
        <v>244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45153</v>
      </c>
      <c r="B127" s="6" t="n">
        <v>-275.65</v>
      </c>
      <c r="C127" s="16" t="s">
        <v>222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45154</v>
      </c>
      <c r="B128" s="6" t="n">
        <v>316.65</v>
      </c>
      <c r="C128" s="16" t="s">
        <v>245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45162</v>
      </c>
      <c r="B129" s="6" t="n">
        <v>-57.6</v>
      </c>
      <c r="C129" s="16" t="s">
        <v>225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45162</v>
      </c>
      <c r="B130" s="6" t="n">
        <v>66.6</v>
      </c>
      <c r="C130" s="16" t="s">
        <v>235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45167</v>
      </c>
      <c r="B131" s="6" t="n">
        <v>6000</v>
      </c>
      <c r="C131" s="16" t="s">
        <v>162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45189</v>
      </c>
      <c r="B132" s="6" t="n">
        <v>-336.4</v>
      </c>
      <c r="C132" s="16" t="s">
        <v>246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45189</v>
      </c>
      <c r="B133" s="6" t="n">
        <v>386.4</v>
      </c>
      <c r="C133" s="16" t="s">
        <v>247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45192</v>
      </c>
      <c r="B134" s="6" t="n">
        <v>-97</v>
      </c>
      <c r="C134" s="16" t="s">
        <v>224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45194</v>
      </c>
      <c r="B135" s="6" t="n">
        <v>111</v>
      </c>
      <c r="C135" s="16" t="s">
        <v>248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45197</v>
      </c>
      <c r="B136" s="6" t="n">
        <v>5000</v>
      </c>
      <c r="C136" s="16" t="s">
        <v>162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45204</v>
      </c>
      <c r="B137" s="6" t="n">
        <v>-128.1</v>
      </c>
      <c r="C137" s="16" t="s">
        <v>249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45204</v>
      </c>
      <c r="B138" s="6" t="n">
        <v>147.1</v>
      </c>
      <c r="C138" s="16" t="s">
        <v>250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45209</v>
      </c>
      <c r="B139" s="6" t="n">
        <v>-120</v>
      </c>
      <c r="C139" s="16" t="s">
        <v>251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45210</v>
      </c>
      <c r="B140" s="6" t="n">
        <v>-239.4</v>
      </c>
      <c r="C140" s="16" t="s">
        <v>252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45217</v>
      </c>
      <c r="B141" s="6" t="n">
        <v>-65.4</v>
      </c>
      <c r="C141" s="16" t="s">
        <v>253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45222</v>
      </c>
      <c r="B142" s="6" t="n">
        <v>111</v>
      </c>
      <c r="C142" s="16" t="s">
        <v>248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45222</v>
      </c>
      <c r="B143" s="6" t="n">
        <v>-97</v>
      </c>
      <c r="C143" s="16" t="s">
        <v>224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45225</v>
      </c>
      <c r="B144" s="6" t="n">
        <v>120</v>
      </c>
      <c r="C144" s="16" t="s">
        <v>254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45225</v>
      </c>
      <c r="B145" s="6" t="n">
        <v>239.4</v>
      </c>
      <c r="C145" s="16" t="s">
        <v>255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45229</v>
      </c>
      <c r="B146" s="6" t="n">
        <v>5000</v>
      </c>
      <c r="C146" s="16" t="s">
        <v>162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45230</v>
      </c>
      <c r="B147" s="6" t="n">
        <v>100</v>
      </c>
      <c r="C147" s="16" t="s">
        <v>162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45231</v>
      </c>
      <c r="B148" s="6" t="n">
        <v>538.5</v>
      </c>
      <c r="C148" s="16" t="s">
        <v>256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45231</v>
      </c>
      <c r="B149" s="6" t="n">
        <v>-468.5</v>
      </c>
      <c r="C149" s="16" t="s">
        <v>257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45232</v>
      </c>
      <c r="B150" s="6" t="n">
        <v>65.4</v>
      </c>
      <c r="C150" s="16" t="s">
        <v>258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45245</v>
      </c>
      <c r="B151" s="6" t="n">
        <v>5000</v>
      </c>
      <c r="C151" s="16" t="s">
        <v>162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45252</v>
      </c>
      <c r="B152" s="6" t="n">
        <v>-97</v>
      </c>
      <c r="C152" s="16" t="s">
        <v>224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45252</v>
      </c>
      <c r="B153" s="6" t="n">
        <v>111</v>
      </c>
      <c r="C153" s="16" t="s">
        <v>248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45259</v>
      </c>
      <c r="B154" s="6" t="n">
        <v>6800</v>
      </c>
      <c r="C154" s="16" t="s">
        <v>162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45261</v>
      </c>
      <c r="B155" s="6" t="n">
        <v>-142.4</v>
      </c>
      <c r="C155" s="16" t="s">
        <v>259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45275</v>
      </c>
      <c r="B156" s="6" t="n">
        <v>4000</v>
      </c>
      <c r="C156" s="16" t="s">
        <v>162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45277</v>
      </c>
      <c r="B157" s="6" t="n">
        <v>-778</v>
      </c>
      <c r="C157" s="16" t="s">
        <v>260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45278</v>
      </c>
      <c r="B158" s="6" t="n">
        <v>142.4</v>
      </c>
      <c r="C158" s="16" t="s">
        <v>261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45279</v>
      </c>
      <c r="B159" s="6" t="n">
        <v>-278.1</v>
      </c>
      <c r="C159" s="16" t="s">
        <v>262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45279</v>
      </c>
      <c r="B160" s="6" t="n">
        <v>319.1</v>
      </c>
      <c r="C160" s="16" t="s">
        <v>263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45282</v>
      </c>
      <c r="B161" s="6" t="n">
        <v>-97</v>
      </c>
      <c r="C161" s="16" t="s">
        <v>224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45285</v>
      </c>
      <c r="B162" s="6" t="n">
        <v>-253</v>
      </c>
      <c r="C162" s="16" t="s">
        <v>264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45285</v>
      </c>
      <c r="B163" s="6" t="n">
        <v>111</v>
      </c>
      <c r="C163" s="16" t="s">
        <v>248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45287</v>
      </c>
      <c r="B164" s="6" t="n">
        <v>6000</v>
      </c>
      <c r="C164" s="16" t="s">
        <v>162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45288</v>
      </c>
      <c r="B165" s="6" t="n">
        <v>778</v>
      </c>
      <c r="C165" s="16" t="s">
        <v>265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45295</v>
      </c>
      <c r="B166" s="6" t="n">
        <v>-128.1</v>
      </c>
      <c r="C166" s="16" t="s">
        <v>249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45300</v>
      </c>
      <c r="B167" s="6" t="n">
        <v>-519.89</v>
      </c>
      <c r="C167" s="16" t="s">
        <v>266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45301</v>
      </c>
      <c r="B168" s="6" t="n">
        <v>147.1</v>
      </c>
      <c r="C168" s="16" t="s">
        <v>250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45302</v>
      </c>
      <c r="B169" s="6" t="n">
        <v>-358.13</v>
      </c>
      <c r="C169" s="16" t="s">
        <v>267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45302</v>
      </c>
      <c r="B170" s="6" t="n">
        <v>-267.7</v>
      </c>
      <c r="C170" s="16" t="s">
        <v>268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45307</v>
      </c>
      <c r="B171" s="6" t="n">
        <v>253</v>
      </c>
      <c r="C171" s="16" t="s">
        <v>269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45307</v>
      </c>
      <c r="B172" s="6" t="n">
        <v>358.13</v>
      </c>
      <c r="C172" s="16" t="s">
        <v>270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45307</v>
      </c>
      <c r="B173" s="6" t="n">
        <v>5000</v>
      </c>
      <c r="C173" s="16" t="s">
        <v>162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45312</v>
      </c>
      <c r="B174" s="6" t="n">
        <v>-97</v>
      </c>
      <c r="C174" s="16" t="s">
        <v>224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45313</v>
      </c>
      <c r="B175" s="6" t="n">
        <v>111</v>
      </c>
      <c r="C175" s="16" t="s">
        <v>248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45316</v>
      </c>
      <c r="B176" s="6" t="n">
        <v>519.89</v>
      </c>
      <c r="C176" s="16" t="s">
        <v>271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45317</v>
      </c>
      <c r="B177" s="6" t="n">
        <v>267.7</v>
      </c>
      <c r="C177" s="16" t="s">
        <v>272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45322</v>
      </c>
      <c r="B178" s="6" t="n">
        <v>5000</v>
      </c>
      <c r="C178" s="16" t="s">
        <v>162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45337</v>
      </c>
      <c r="B179" s="6" t="n">
        <v>6000</v>
      </c>
      <c r="C179" s="16" t="s">
        <v>162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45342</v>
      </c>
      <c r="B180" s="6" t="n">
        <v>-97</v>
      </c>
      <c r="C180" s="16" t="s">
        <v>224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45344</v>
      </c>
      <c r="B181" s="6" t="n">
        <v>111</v>
      </c>
      <c r="C181" s="16" t="s">
        <v>248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45351</v>
      </c>
      <c r="B182" s="6" t="n">
        <v>6000</v>
      </c>
      <c r="C182" s="16" t="s">
        <v>162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45366</v>
      </c>
      <c r="B183" s="6" t="n">
        <v>5000</v>
      </c>
      <c r="C183" s="16" t="s">
        <v>162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45371</v>
      </c>
      <c r="B184" s="6" t="n">
        <v>-336.4</v>
      </c>
      <c r="C184" s="16" t="s">
        <v>246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45371</v>
      </c>
      <c r="B185" s="6" t="n">
        <v>386.4</v>
      </c>
      <c r="C185" s="16" t="s">
        <v>273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45372</v>
      </c>
      <c r="B186" s="6" t="n">
        <v>-97</v>
      </c>
      <c r="C186" s="16" t="s">
        <v>224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45372</v>
      </c>
      <c r="B187" s="6" t="n">
        <v>111</v>
      </c>
      <c r="C187" s="16" t="s">
        <v>248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45377</v>
      </c>
      <c r="B188" s="6" t="n">
        <v>-153.36</v>
      </c>
      <c r="C188" s="16" t="s">
        <v>274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45378</v>
      </c>
      <c r="B189" s="6" t="n">
        <v>-41.47</v>
      </c>
      <c r="C189" s="16" t="s">
        <v>275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45379</v>
      </c>
      <c r="B190" s="6" t="n">
        <v>47.47</v>
      </c>
      <c r="C190" s="16" t="s">
        <v>276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45380</v>
      </c>
      <c r="B191" s="6" t="n">
        <v>5000</v>
      </c>
      <c r="C191" s="16" t="s">
        <v>162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45386</v>
      </c>
      <c r="B192" s="6" t="n">
        <v>-128.1</v>
      </c>
      <c r="C192" s="16" t="s">
        <v>249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45387</v>
      </c>
      <c r="B193" s="6" t="n">
        <v>147.1</v>
      </c>
      <c r="C193" s="16" t="s">
        <v>250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45387</v>
      </c>
      <c r="B194" s="6" t="n">
        <v>5000</v>
      </c>
      <c r="C194" s="16" t="s">
        <v>162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45393</v>
      </c>
      <c r="B195" s="6" t="n">
        <v>153.36</v>
      </c>
      <c r="C195" s="16" t="s">
        <v>277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45397</v>
      </c>
      <c r="B196" s="6" t="n">
        <v>5000</v>
      </c>
      <c r="C196" s="16" t="s">
        <v>162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45402</v>
      </c>
      <c r="B197" s="6" t="n">
        <v>-97</v>
      </c>
      <c r="C197" s="16" t="s">
        <v>224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45404</v>
      </c>
      <c r="B198" s="6" t="n">
        <v>111</v>
      </c>
      <c r="C198" s="16" t="s">
        <v>248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45407</v>
      </c>
      <c r="B199" s="6" t="n">
        <v>6000</v>
      </c>
      <c r="C199" s="16" t="s">
        <v>162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45413</v>
      </c>
      <c r="B200" s="6" t="n">
        <v>-468.5</v>
      </c>
      <c r="C200" s="16" t="s">
        <v>257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45414</v>
      </c>
      <c r="B201" s="6" t="n">
        <v>-87</v>
      </c>
      <c r="C201" s="16" t="s">
        <v>278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45414</v>
      </c>
      <c r="B202" s="6" t="n">
        <v>538.5</v>
      </c>
      <c r="C202" s="16" t="s">
        <v>256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45416</v>
      </c>
      <c r="B203" s="6" t="n">
        <v>-48.05</v>
      </c>
      <c r="C203" s="16" t="s">
        <v>279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45419</v>
      </c>
      <c r="B204" s="6" t="n">
        <v>-867</v>
      </c>
      <c r="C204" s="16" t="s">
        <v>280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45419</v>
      </c>
      <c r="B205" s="6" t="n">
        <v>87</v>
      </c>
      <c r="C205" s="16" t="s">
        <v>281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45419</v>
      </c>
      <c r="B206" s="6" t="n">
        <v>55.05</v>
      </c>
      <c r="C206" s="16" t="s">
        <v>282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45425</v>
      </c>
      <c r="B207" s="6" t="n">
        <v>-196</v>
      </c>
      <c r="C207" s="16" t="s">
        <v>283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45427</v>
      </c>
      <c r="B208" s="6" t="n">
        <v>5000</v>
      </c>
      <c r="C208" s="16" t="s">
        <v>162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45432</v>
      </c>
      <c r="B209" s="6" t="n">
        <v>-97</v>
      </c>
      <c r="C209" s="16" t="s">
        <v>224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45432</v>
      </c>
      <c r="B210" s="6" t="n">
        <v>111</v>
      </c>
      <c r="C210" s="16" t="s">
        <v>248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45433</v>
      </c>
      <c r="B211" s="6" t="n">
        <v>867</v>
      </c>
      <c r="C211" s="16" t="s">
        <v>284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45439</v>
      </c>
      <c r="B212" s="6" t="n">
        <v>-885.2</v>
      </c>
      <c r="C212" s="16" t="s">
        <v>285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45440</v>
      </c>
      <c r="B213" s="6" t="n">
        <v>196</v>
      </c>
      <c r="C213" s="16" t="s">
        <v>286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45441</v>
      </c>
      <c r="B214" s="6" t="n">
        <v>5000</v>
      </c>
      <c r="C214" s="16" t="s">
        <v>162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45443</v>
      </c>
      <c r="B215" s="6" t="n">
        <v>3000</v>
      </c>
      <c r="C215" s="16" t="s">
        <v>162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45443</v>
      </c>
      <c r="B216" s="6" t="n">
        <v>-35.4</v>
      </c>
      <c r="C216" s="16" t="s">
        <v>287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45446</v>
      </c>
      <c r="B217" s="6" t="n">
        <v>-48.05</v>
      </c>
      <c r="C217" s="16" t="s">
        <v>279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45446</v>
      </c>
      <c r="B218" s="6" t="n">
        <v>55.05</v>
      </c>
      <c r="C218" s="16" t="s">
        <v>282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45447</v>
      </c>
      <c r="B219" s="6" t="n">
        <v>3000</v>
      </c>
      <c r="C219" s="16" t="s">
        <v>162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45448</v>
      </c>
      <c r="B220" s="6" t="n">
        <v>-893.6</v>
      </c>
      <c r="C220" s="16" t="s">
        <v>288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45448</v>
      </c>
      <c r="B221" s="6" t="n">
        <v>1026.6</v>
      </c>
      <c r="C221" s="16" t="s">
        <v>289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45453</v>
      </c>
      <c r="B222" s="6" t="n">
        <v>-167.64</v>
      </c>
      <c r="C222" s="16" t="s">
        <v>290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45454</v>
      </c>
      <c r="B223" s="6" t="n">
        <v>885.2</v>
      </c>
      <c r="C223" s="16" t="s">
        <v>291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45457</v>
      </c>
      <c r="B224" s="6" t="n">
        <v>5000</v>
      </c>
      <c r="C224" s="16" t="s">
        <v>162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45457</v>
      </c>
      <c r="B225" s="6" t="n">
        <v>-150.5</v>
      </c>
      <c r="C225" s="16" t="s">
        <v>292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45461</v>
      </c>
      <c r="B226" s="6" t="n">
        <v>-278.1</v>
      </c>
      <c r="C226" s="16" t="s">
        <v>262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45461</v>
      </c>
      <c r="B227" s="6" t="n">
        <v>-1166.57</v>
      </c>
      <c r="C227" s="16" t="s">
        <v>293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45461</v>
      </c>
      <c r="B228" s="6" t="n">
        <v>-233.1</v>
      </c>
      <c r="C228" s="16" t="s">
        <v>294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45461</v>
      </c>
      <c r="B229" s="6" t="n">
        <v>35.4</v>
      </c>
      <c r="C229" s="16" t="s">
        <v>295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45462</v>
      </c>
      <c r="B230" s="6" t="n">
        <v>111</v>
      </c>
      <c r="C230" s="16" t="s">
        <v>248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45462</v>
      </c>
      <c r="B231" s="6" t="n">
        <v>-97</v>
      </c>
      <c r="C231" s="16" t="s">
        <v>224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45462</v>
      </c>
      <c r="B232" s="6" t="n">
        <v>319.1</v>
      </c>
      <c r="C232" s="16" t="s">
        <v>263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45468</v>
      </c>
      <c r="B233" s="6" t="n">
        <v>167.64</v>
      </c>
      <c r="C233" s="16" t="s">
        <v>296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45470</v>
      </c>
      <c r="B234" s="6" t="n">
        <v>233.1</v>
      </c>
      <c r="C234" s="16" t="s">
        <v>297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45471</v>
      </c>
      <c r="B235" s="6" t="n">
        <v>5000</v>
      </c>
      <c r="C235" s="16" t="s">
        <v>162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45471</v>
      </c>
      <c r="B236" s="6" t="n">
        <v>1170.57</v>
      </c>
      <c r="C236" s="16" t="s">
        <v>298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45472</v>
      </c>
      <c r="B237" s="6" t="n">
        <v>150.5</v>
      </c>
      <c r="C237" s="16" t="s">
        <v>299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45476</v>
      </c>
      <c r="B238" s="6" t="n">
        <v>-48.05</v>
      </c>
      <c r="C238" s="16" t="s">
        <v>279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45476</v>
      </c>
      <c r="B239" s="6" t="n">
        <v>55.05</v>
      </c>
      <c r="C239" s="16" t="s">
        <v>282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45477</v>
      </c>
      <c r="B240" s="6" t="n">
        <v>-128.1</v>
      </c>
      <c r="C240" s="16" t="s">
        <v>249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45477</v>
      </c>
      <c r="B241" s="6" t="n">
        <v>147.1</v>
      </c>
      <c r="C241" s="16" t="s">
        <v>250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45481</v>
      </c>
      <c r="B242" s="6" t="n">
        <v>6000</v>
      </c>
      <c r="C242" s="16" t="s">
        <v>162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45482</v>
      </c>
      <c r="B243" s="6" t="n">
        <v>-252.1</v>
      </c>
      <c r="C243" s="16" t="s">
        <v>300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45482</v>
      </c>
      <c r="B244" s="6" t="n">
        <v>-438.4</v>
      </c>
      <c r="C244" s="16" t="s">
        <v>301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45484</v>
      </c>
      <c r="B245" s="6" t="n">
        <v>-256</v>
      </c>
      <c r="C245" s="16" t="s">
        <v>302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45484</v>
      </c>
      <c r="B246" s="6" t="n">
        <v>-13</v>
      </c>
      <c r="C246" s="16" t="s">
        <v>303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45484</v>
      </c>
      <c r="B247" s="6" t="n">
        <v>-1159</v>
      </c>
      <c r="C247" s="16" t="s">
        <v>304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45484</v>
      </c>
      <c r="B248" s="6" t="n">
        <v>-1738</v>
      </c>
      <c r="C248" s="16" t="s">
        <v>305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45488</v>
      </c>
      <c r="B249" s="6" t="n">
        <v>5000</v>
      </c>
      <c r="C249" s="16" t="s">
        <v>162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45488</v>
      </c>
      <c r="B250" s="6" t="n">
        <v>-717.26</v>
      </c>
      <c r="C250" s="16" t="s">
        <v>306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45489</v>
      </c>
      <c r="B251" s="6" t="n">
        <v>-913</v>
      </c>
      <c r="C251" s="16" t="s">
        <v>307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45490</v>
      </c>
      <c r="B252" s="6" t="n">
        <v>256</v>
      </c>
      <c r="C252" s="16" t="s">
        <v>308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45490</v>
      </c>
      <c r="B253" s="6" t="n">
        <v>13</v>
      </c>
      <c r="C253" s="16" t="s">
        <v>309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45491</v>
      </c>
      <c r="B254" s="6" t="n">
        <v>717.26</v>
      </c>
      <c r="C254" s="16" t="s">
        <v>310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45492</v>
      </c>
      <c r="B255" s="6" t="n">
        <v>-97</v>
      </c>
      <c r="C255" s="16" t="s">
        <v>224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45495</v>
      </c>
      <c r="B256" s="6" t="n">
        <v>111</v>
      </c>
      <c r="C256" s="16" t="s">
        <v>248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45497</v>
      </c>
      <c r="B257" s="6" t="n">
        <v>438.4</v>
      </c>
      <c r="C257" s="16" t="s">
        <v>311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45497</v>
      </c>
      <c r="B258" s="6" t="n">
        <v>252.1</v>
      </c>
      <c r="C258" s="16" t="s">
        <v>312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45502</v>
      </c>
      <c r="B259" s="6" t="n">
        <v>2898</v>
      </c>
      <c r="C259" s="16" t="s">
        <v>313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45503</v>
      </c>
      <c r="B260" s="6" t="n">
        <v>921</v>
      </c>
      <c r="C260" s="16" t="s">
        <v>314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45504</v>
      </c>
      <c r="B261" s="6" t="n">
        <v>5000</v>
      </c>
      <c r="C261" s="16" t="s">
        <v>162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45506</v>
      </c>
      <c r="B262" s="6" t="n">
        <v>-48.05</v>
      </c>
      <c r="C262" s="16" t="s">
        <v>279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45507</v>
      </c>
      <c r="B263" s="6" t="n">
        <v>55.05</v>
      </c>
      <c r="C263" s="16" t="s">
        <v>282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45518</v>
      </c>
      <c r="B264" s="6" t="n">
        <v>767.8</v>
      </c>
      <c r="C264" s="16" t="s">
        <v>315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45518</v>
      </c>
      <c r="B265" s="6" t="n">
        <v>-667.8</v>
      </c>
      <c r="C265" s="16" t="s">
        <v>316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45519</v>
      </c>
      <c r="B266" s="6" t="n">
        <v>4600</v>
      </c>
      <c r="C266" s="16" t="s">
        <v>162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45522</v>
      </c>
      <c r="B267" s="6" t="n">
        <v>-97</v>
      </c>
      <c r="C267" s="16" t="s">
        <v>224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45523</v>
      </c>
      <c r="B268" s="6" t="n">
        <v>111</v>
      </c>
      <c r="C268" s="16" t="s">
        <v>248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45534</v>
      </c>
      <c r="B269" s="6" t="n">
        <v>5000</v>
      </c>
      <c r="C269" s="16" t="s">
        <v>162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45536</v>
      </c>
      <c r="B270" s="6" t="n">
        <v>-48.05</v>
      </c>
      <c r="C270" s="16" t="s">
        <v>279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45537</v>
      </c>
      <c r="B271" s="6" t="n">
        <v>5000</v>
      </c>
      <c r="C271" s="16" t="s">
        <v>162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45538</v>
      </c>
      <c r="B272" s="6" t="n">
        <v>55.05</v>
      </c>
      <c r="C272" s="16" t="s">
        <v>282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45545</v>
      </c>
      <c r="B273" s="6" t="n">
        <v>-270.6</v>
      </c>
      <c r="C273" s="16" t="s">
        <v>317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45548</v>
      </c>
      <c r="B274" s="6" t="n">
        <v>5200</v>
      </c>
      <c r="C274" s="16" t="s">
        <v>162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45552</v>
      </c>
      <c r="B275" s="6" t="n">
        <v>-97</v>
      </c>
      <c r="C275" s="16" t="s">
        <v>224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45553</v>
      </c>
      <c r="B276" s="6" t="n">
        <v>111</v>
      </c>
      <c r="C276" s="16" t="s">
        <v>248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45553</v>
      </c>
      <c r="B277" s="6" t="n">
        <v>386.4</v>
      </c>
      <c r="C277" s="16" t="s">
        <v>273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45553</v>
      </c>
      <c r="B278" s="6" t="n">
        <v>-336.4</v>
      </c>
      <c r="C278" s="16" t="s">
        <v>246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45555</v>
      </c>
      <c r="B279" s="6" t="n">
        <v>-70</v>
      </c>
      <c r="C279" s="16" t="s">
        <v>318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45555</v>
      </c>
      <c r="B280" s="6" t="n">
        <v>271.6</v>
      </c>
      <c r="C280" s="16" t="s">
        <v>319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45557</v>
      </c>
      <c r="B281" s="6" t="n">
        <v>-102</v>
      </c>
      <c r="C281" s="16" t="s">
        <v>320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45559</v>
      </c>
      <c r="B282" s="6" t="n">
        <v>70</v>
      </c>
      <c r="C282" s="16" t="s">
        <v>321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45560</v>
      </c>
      <c r="B283" s="6" t="n">
        <v>1009.8</v>
      </c>
      <c r="C283" s="16" t="s">
        <v>322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45560</v>
      </c>
      <c r="B284" s="6" t="n">
        <v>-878.8</v>
      </c>
      <c r="C284" s="16" t="s">
        <v>323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45562</v>
      </c>
      <c r="B285" s="6" t="n">
        <v>-210.4</v>
      </c>
      <c r="C285" s="16" t="s">
        <v>324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45565</v>
      </c>
      <c r="B286" s="6" t="n">
        <v>5100</v>
      </c>
      <c r="C286" s="16" t="s">
        <v>162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45566</v>
      </c>
      <c r="B287" s="6" t="n">
        <v>5967</v>
      </c>
      <c r="C287" s="16" t="s">
        <v>162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45566</v>
      </c>
      <c r="B288" s="6" t="n">
        <v>-48.05</v>
      </c>
      <c r="C288" s="16" t="s">
        <v>279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45567</v>
      </c>
      <c r="B289" s="6" t="n">
        <v>55.05</v>
      </c>
      <c r="C289" s="16" t="s">
        <v>282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45568</v>
      </c>
      <c r="B290" s="6" t="n">
        <v>147.1</v>
      </c>
      <c r="C290" s="16" t="s">
        <v>250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45568</v>
      </c>
      <c r="B291" s="6" t="n">
        <v>102</v>
      </c>
      <c r="C291" s="16" t="s">
        <v>325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45568</v>
      </c>
      <c r="B292" s="6" t="n">
        <v>-128.1</v>
      </c>
      <c r="C292" s="16" t="s">
        <v>249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45573</v>
      </c>
      <c r="B293" s="6" t="n">
        <v>-698.2</v>
      </c>
      <c r="C293" s="16" t="s">
        <v>326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45576</v>
      </c>
      <c r="B294" s="6" t="n">
        <v>-309</v>
      </c>
      <c r="C294" s="16" t="s">
        <v>327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45576</v>
      </c>
      <c r="B295" s="6" t="n">
        <v>-87</v>
      </c>
      <c r="C295" s="16" t="s">
        <v>328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45579</v>
      </c>
      <c r="B296" s="6" t="n">
        <v>-89.92</v>
      </c>
      <c r="C296" s="16" t="s">
        <v>329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45579</v>
      </c>
      <c r="B297" s="6" t="n">
        <v>210.4</v>
      </c>
      <c r="C297" s="16" t="s">
        <v>330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45580</v>
      </c>
      <c r="B298" s="6" t="n">
        <v>5000</v>
      </c>
      <c r="C298" s="16" t="s">
        <v>162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45581</v>
      </c>
      <c r="B299" s="6" t="n">
        <v>-763.45</v>
      </c>
      <c r="C299" s="16" t="s">
        <v>331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45582</v>
      </c>
      <c r="B300" s="6" t="n">
        <v>877.45</v>
      </c>
      <c r="C300" s="16" t="s">
        <v>332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45582</v>
      </c>
      <c r="B301" s="6" t="n">
        <v>150</v>
      </c>
      <c r="C301" s="16" t="s">
        <v>162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45582</v>
      </c>
      <c r="B302" s="6" t="n">
        <v>111</v>
      </c>
      <c r="C302" s="16" t="s">
        <v>248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45582</v>
      </c>
      <c r="B303" s="6" t="n">
        <v>-151.58</v>
      </c>
      <c r="C303" s="16" t="s">
        <v>333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45582</v>
      </c>
      <c r="B304" s="6" t="n">
        <v>-97</v>
      </c>
      <c r="C304" s="16" t="s">
        <v>224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45583</v>
      </c>
      <c r="B305" s="6" t="n">
        <v>1700</v>
      </c>
      <c r="C305" s="16" t="s">
        <v>162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45584</v>
      </c>
      <c r="B306" s="6" t="n">
        <v>-86.6</v>
      </c>
      <c r="C306" s="16" t="s">
        <v>334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45589</v>
      </c>
      <c r="B307" s="6" t="n">
        <v>698.2</v>
      </c>
      <c r="C307" s="16" t="s">
        <v>335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45590</v>
      </c>
      <c r="B308" s="6" t="n">
        <v>76.5</v>
      </c>
      <c r="C308" s="16" t="s">
        <v>336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45590</v>
      </c>
      <c r="B309" s="6" t="n">
        <v>10.5</v>
      </c>
      <c r="C309" s="16" t="s">
        <v>337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45593</v>
      </c>
      <c r="B310" s="6" t="n">
        <v>89.92</v>
      </c>
      <c r="C310" s="16" t="s">
        <v>338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45593</v>
      </c>
      <c r="B311" s="6" t="n">
        <v>309</v>
      </c>
      <c r="C311" s="16" t="s">
        <v>339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45594</v>
      </c>
      <c r="B312" s="6" t="n">
        <v>151.58</v>
      </c>
      <c r="C312" s="16" t="s">
        <v>340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45595</v>
      </c>
      <c r="B313" s="6" t="n">
        <v>-468.5</v>
      </c>
      <c r="C313" s="16" t="s">
        <v>257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45595</v>
      </c>
      <c r="B314" s="6" t="n">
        <v>538.5</v>
      </c>
      <c r="C314" s="16" t="s">
        <v>256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45596</v>
      </c>
      <c r="B315" s="6" t="n">
        <v>5000</v>
      </c>
      <c r="C315" s="16" t="s">
        <v>162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45597</v>
      </c>
      <c r="B316" s="6" t="n">
        <v>7000</v>
      </c>
      <c r="C316" s="16" t="s">
        <v>162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45598</v>
      </c>
      <c r="B317" s="6" t="n">
        <v>86.6</v>
      </c>
      <c r="C317" s="16" t="s">
        <v>341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45598</v>
      </c>
      <c r="B318" s="6" t="n">
        <v>2300</v>
      </c>
      <c r="C318" s="16" t="s">
        <v>162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45611</v>
      </c>
      <c r="B319" s="6" t="n">
        <v>5000</v>
      </c>
      <c r="C319" s="16" t="s">
        <v>162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45612</v>
      </c>
      <c r="B320" s="6" t="n">
        <v>-97</v>
      </c>
      <c r="C320" s="16" t="s">
        <v>224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45614</v>
      </c>
      <c r="B321" s="6" t="n">
        <v>111</v>
      </c>
      <c r="C321" s="16" t="s">
        <v>248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45623</v>
      </c>
      <c r="B322" s="6" t="n">
        <v>-973.26</v>
      </c>
      <c r="C322" s="16" t="s">
        <v>342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45623</v>
      </c>
      <c r="B323" s="6" t="n">
        <v>1118.26</v>
      </c>
      <c r="C323" s="16" t="s">
        <v>343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45625</v>
      </c>
      <c r="B324" s="6" t="n">
        <v>5000</v>
      </c>
      <c r="C324" s="16" t="s">
        <v>162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45628</v>
      </c>
      <c r="B325" s="6" t="n">
        <v>4200</v>
      </c>
      <c r="C325" s="16" t="s">
        <v>162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45630</v>
      </c>
      <c r="B326" s="6" t="n">
        <v>1132.8</v>
      </c>
      <c r="C326" s="16" t="s">
        <v>289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45630</v>
      </c>
      <c r="B327" s="6" t="n">
        <v>408.78</v>
      </c>
      <c r="C327" s="16" t="s">
        <v>344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45630</v>
      </c>
      <c r="B328" s="6" t="n">
        <v>-985.8</v>
      </c>
      <c r="C328" s="16" t="s">
        <v>345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45630</v>
      </c>
      <c r="B329" s="6" t="n">
        <v>-355.78</v>
      </c>
      <c r="C329" s="16" t="s">
        <v>346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45639</v>
      </c>
      <c r="B330" s="6" t="n">
        <v>5000</v>
      </c>
      <c r="C330" s="16" t="s">
        <v>162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45642</v>
      </c>
      <c r="B331" s="6" t="n">
        <v>-97</v>
      </c>
      <c r="C331" s="16" t="s">
        <v>224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45643</v>
      </c>
      <c r="B332" s="6" t="n">
        <v>5000</v>
      </c>
      <c r="C332" s="16" t="s">
        <v>162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45643</v>
      </c>
      <c r="B333" s="6" t="n">
        <v>111</v>
      </c>
      <c r="C333" s="16" t="s">
        <v>248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45643</v>
      </c>
      <c r="B334" s="6" t="n">
        <v>-1342</v>
      </c>
      <c r="C334" s="16" t="s">
        <v>347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45643</v>
      </c>
      <c r="B335" s="6" t="n">
        <v>-469.66</v>
      </c>
      <c r="C335" s="16" t="s">
        <v>348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45643</v>
      </c>
      <c r="B336" s="6" t="n">
        <v>-278.1</v>
      </c>
      <c r="C336" s="16" t="s">
        <v>262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45644</v>
      </c>
      <c r="B337" s="6" t="n">
        <v>319.1</v>
      </c>
      <c r="C337" s="16" t="s">
        <v>263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45648</v>
      </c>
      <c r="B338" s="6" t="n">
        <v>-110</v>
      </c>
      <c r="C338" s="16" t="s">
        <v>349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45650</v>
      </c>
      <c r="B339" s="6" t="n">
        <v>1342</v>
      </c>
      <c r="C339" s="16" t="s">
        <v>350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45651</v>
      </c>
      <c r="B340" s="6" t="n">
        <v>5000</v>
      </c>
      <c r="C340" s="16" t="s">
        <v>162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45653</v>
      </c>
      <c r="B341" s="6" t="n">
        <v>110</v>
      </c>
      <c r="C341" s="16" t="s">
        <v>351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45659</v>
      </c>
      <c r="B342" s="6" t="n">
        <v>-128.1</v>
      </c>
      <c r="C342" s="16" t="s">
        <v>249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45665</v>
      </c>
      <c r="B343" s="6" t="n">
        <v>-453.7</v>
      </c>
      <c r="C343" s="16" t="s">
        <v>352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45666</v>
      </c>
      <c r="B344" s="6" t="n">
        <v>800</v>
      </c>
      <c r="C344" s="16" t="s">
        <v>162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45666</v>
      </c>
      <c r="B345" s="6" t="n">
        <v>469.66</v>
      </c>
      <c r="C345" s="16" t="s">
        <v>353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45667</v>
      </c>
      <c r="B346" s="6" t="n">
        <v>-952.1</v>
      </c>
      <c r="C346" s="16" t="s">
        <v>354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45670</v>
      </c>
      <c r="B347" s="6" t="n">
        <v>147.1</v>
      </c>
      <c r="C347" s="16" t="s">
        <v>250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45672</v>
      </c>
      <c r="B348" s="6" t="n">
        <v>-97</v>
      </c>
      <c r="C348" s="16" t="s">
        <v>224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45672</v>
      </c>
      <c r="B349" s="6" t="n">
        <v>111</v>
      </c>
      <c r="C349" s="16" t="s">
        <v>248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45672</v>
      </c>
      <c r="B350" s="6" t="n">
        <v>5000</v>
      </c>
      <c r="C350" s="16" t="s">
        <v>162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45680</v>
      </c>
      <c r="B351" s="6" t="n">
        <v>453.7</v>
      </c>
      <c r="C351" s="16" t="s">
        <v>355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45684</v>
      </c>
      <c r="B352" s="6" t="n">
        <v>953.1</v>
      </c>
      <c r="C352" s="16" t="s">
        <v>356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45686</v>
      </c>
      <c r="B353" s="6" t="n">
        <v>8000</v>
      </c>
      <c r="C353" s="16" t="s">
        <v>162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45688</v>
      </c>
      <c r="B354" s="6" t="n">
        <v>6000</v>
      </c>
      <c r="C354" s="16" t="s">
        <v>162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45699</v>
      </c>
      <c r="B355" s="6" t="n">
        <v>52000</v>
      </c>
      <c r="C355" s="16" t="s">
        <v>162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45700</v>
      </c>
      <c r="B356" s="6" t="n">
        <v>-1215</v>
      </c>
      <c r="C356" s="16" t="s">
        <v>357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45700</v>
      </c>
      <c r="B357" s="6" t="n">
        <v>1396</v>
      </c>
      <c r="C357" s="16" t="s">
        <v>315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45702</v>
      </c>
      <c r="B358" s="6" t="n">
        <v>-97</v>
      </c>
      <c r="C358" s="16" t="s">
        <v>224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45702</v>
      </c>
      <c r="B359" s="6" t="n">
        <v>111</v>
      </c>
      <c r="C359" s="16" t="s">
        <v>358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45702</v>
      </c>
      <c r="B360" s="6" t="n">
        <v>5000</v>
      </c>
      <c r="C360" s="16" t="s">
        <v>162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45716</v>
      </c>
      <c r="B361" s="6" t="n">
        <v>11000</v>
      </c>
      <c r="C361" s="16" t="s">
        <v>162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45730</v>
      </c>
      <c r="B362" s="6" t="n">
        <v>7000</v>
      </c>
      <c r="C362" s="16" t="s">
        <v>162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45732</v>
      </c>
      <c r="B363" s="6" t="n">
        <v>-97</v>
      </c>
      <c r="C363" s="16" t="s">
        <v>224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45734</v>
      </c>
      <c r="B364" s="6" t="n">
        <v>111</v>
      </c>
      <c r="C364" s="16" t="s">
        <v>358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45735</v>
      </c>
      <c r="B365" s="6" t="n">
        <v>-336.4</v>
      </c>
      <c r="C365" s="16" t="s">
        <v>246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45735</v>
      </c>
      <c r="B366" s="6" t="n">
        <v>386.4</v>
      </c>
      <c r="C366" s="16" t="s">
        <v>273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45742</v>
      </c>
      <c r="B367" s="6" t="n">
        <v>-878.8</v>
      </c>
      <c r="C367" s="16" t="s">
        <v>323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45742</v>
      </c>
      <c r="B368" s="6" t="n">
        <v>1009.8</v>
      </c>
      <c r="C368" s="16" t="s">
        <v>322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45744</v>
      </c>
      <c r="B369" s="6" t="n">
        <v>18.7</v>
      </c>
      <c r="C369" s="16" t="s">
        <v>359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45744</v>
      </c>
      <c r="B370" s="6" t="n">
        <v>5000</v>
      </c>
      <c r="C370" s="16" t="s">
        <v>162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45744</v>
      </c>
      <c r="B371" s="6" t="n">
        <v>-16.7</v>
      </c>
      <c r="C371" s="16" t="s">
        <v>360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45747</v>
      </c>
      <c r="B372" s="6" t="n">
        <v>9000</v>
      </c>
      <c r="C372" s="16" t="s">
        <v>361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45750</v>
      </c>
      <c r="B373" s="6" t="n">
        <v>-128.1</v>
      </c>
      <c r="C373" s="16" t="s">
        <v>249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45750</v>
      </c>
      <c r="B374" s="6" t="n">
        <v>147.1</v>
      </c>
      <c r="C374" s="16" t="s">
        <v>250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45761</v>
      </c>
      <c r="B375" s="6" t="n">
        <v>3000</v>
      </c>
      <c r="C375" s="16" t="s">
        <v>162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45762</v>
      </c>
      <c r="B376" s="6" t="n">
        <v>-97</v>
      </c>
      <c r="C376" s="16" t="s">
        <v>224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45762</v>
      </c>
      <c r="B377" s="6" t="n">
        <v>10000</v>
      </c>
      <c r="C377" s="16" t="s">
        <v>162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45763</v>
      </c>
      <c r="B378" s="6" t="n">
        <v>-829.75</v>
      </c>
      <c r="C378" s="16" t="s">
        <v>362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45763</v>
      </c>
      <c r="B379" s="6" t="n">
        <v>953.75</v>
      </c>
      <c r="C379" s="16" t="s">
        <v>332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45763</v>
      </c>
      <c r="B380" s="6" t="n">
        <v>111</v>
      </c>
      <c r="C380" s="16" t="s">
        <v>358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45764</v>
      </c>
      <c r="B381" s="6" t="n">
        <v>5000</v>
      </c>
      <c r="C381" s="16" t="s">
        <v>162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45775</v>
      </c>
      <c r="B382" s="6" t="n">
        <v>-405.5</v>
      </c>
      <c r="C382" s="16" t="s">
        <v>363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45775</v>
      </c>
      <c r="B383" s="6" t="n">
        <v>-70</v>
      </c>
      <c r="C383" s="16" t="s">
        <v>318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45775</v>
      </c>
      <c r="B384" s="6" t="n">
        <v>-117.19</v>
      </c>
      <c r="C384" s="16" t="s">
        <v>364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45777</v>
      </c>
      <c r="B385" s="6" t="n">
        <v>538.5</v>
      </c>
      <c r="C385" s="16" t="s">
        <v>256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45777</v>
      </c>
      <c r="B386" s="6" t="n">
        <v>-468.5</v>
      </c>
      <c r="C386" s="16" t="s">
        <v>257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45779</v>
      </c>
      <c r="B387" s="6" t="n">
        <v>8700</v>
      </c>
      <c r="C387" s="16" t="s">
        <v>162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45779</v>
      </c>
      <c r="B388" s="6" t="n">
        <v>70</v>
      </c>
      <c r="C388" s="16" t="s">
        <v>365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45792</v>
      </c>
      <c r="B389" s="6" t="n">
        <v>-97</v>
      </c>
      <c r="C389" s="16" t="s">
        <v>224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45792</v>
      </c>
      <c r="B390" s="6" t="n">
        <v>111</v>
      </c>
      <c r="C390" s="16" t="s">
        <v>358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45792</v>
      </c>
      <c r="B391" s="6" t="n">
        <v>6000</v>
      </c>
      <c r="C391" s="16" t="s">
        <v>162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45793</v>
      </c>
      <c r="B392" s="6" t="n">
        <v>-28</v>
      </c>
      <c r="C392" s="16" t="s">
        <v>366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45800</v>
      </c>
      <c r="B393" s="6" t="n">
        <v>405.5</v>
      </c>
      <c r="C393" s="16" t="s">
        <v>367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45805</v>
      </c>
      <c r="B394" s="6" t="n">
        <v>-2816.24</v>
      </c>
      <c r="C394" s="16" t="s">
        <v>368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45805</v>
      </c>
      <c r="B395" s="6" t="n">
        <v>28</v>
      </c>
      <c r="C395" s="16" t="s">
        <v>369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45805</v>
      </c>
      <c r="B396" s="6" t="n">
        <v>10200</v>
      </c>
      <c r="C396" s="16" t="s">
        <v>370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45806</v>
      </c>
      <c r="B397" s="6" t="n">
        <v>-133.6</v>
      </c>
      <c r="C397" s="16" t="s">
        <v>371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45806</v>
      </c>
      <c r="B398" s="6" t="n">
        <v>3237.24</v>
      </c>
      <c r="C398" s="16" t="s">
        <v>372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45807</v>
      </c>
      <c r="B399" s="6" t="n">
        <v>153.6</v>
      </c>
      <c r="C399" s="16" t="s">
        <v>373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45810</v>
      </c>
      <c r="B400" s="6" t="n">
        <v>-1125.3</v>
      </c>
      <c r="C400" s="16" t="s">
        <v>374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45810</v>
      </c>
      <c r="B401" s="6" t="n">
        <v>3400</v>
      </c>
      <c r="C401" s="16" t="s">
        <v>370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45811</v>
      </c>
      <c r="B402" s="6" t="n">
        <v>-1412</v>
      </c>
      <c r="C402" s="16" t="s">
        <v>375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45812</v>
      </c>
      <c r="B403" s="6" t="n">
        <v>-985.8</v>
      </c>
      <c r="C403" s="16" t="s">
        <v>345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45812</v>
      </c>
      <c r="B404" s="6" t="n">
        <v>-2657</v>
      </c>
      <c r="C404" s="16" t="s">
        <v>376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45813</v>
      </c>
      <c r="B405" s="6" t="n">
        <v>3054</v>
      </c>
      <c r="C405" s="16" t="s">
        <v>377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45813</v>
      </c>
      <c r="B406" s="6" t="n">
        <v>1132.8</v>
      </c>
      <c r="C406" s="16" t="s">
        <v>378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45817</v>
      </c>
      <c r="B407" s="6" t="n">
        <v>-174</v>
      </c>
      <c r="C407" s="16" t="s">
        <v>379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45817</v>
      </c>
      <c r="B408" s="6" t="n">
        <v>-985.02</v>
      </c>
      <c r="C408" s="16" t="s">
        <v>380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45817</v>
      </c>
      <c r="B409" s="6" t="n">
        <v>-76</v>
      </c>
      <c r="C409" s="16" t="s">
        <v>381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45817</v>
      </c>
      <c r="B410" s="6" t="n">
        <v>-52.42</v>
      </c>
      <c r="C410" s="16" t="s">
        <v>382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45817</v>
      </c>
      <c r="B411" s="6" t="n">
        <v>60.42</v>
      </c>
      <c r="C411" s="16" t="s">
        <v>383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45822</v>
      </c>
      <c r="B412" s="6" t="n">
        <v>-97</v>
      </c>
      <c r="C412" s="16" t="s">
        <v>224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45824</v>
      </c>
      <c r="B413" s="6" t="n">
        <v>5000</v>
      </c>
      <c r="C413" s="16" t="s">
        <v>384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45824</v>
      </c>
      <c r="B414" s="6" t="n">
        <v>111</v>
      </c>
      <c r="C414" s="16" t="s">
        <v>385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45825</v>
      </c>
      <c r="B415" s="6" t="n">
        <v>-278.1</v>
      </c>
      <c r="C415" s="16" t="s">
        <v>262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45827</v>
      </c>
      <c r="B416" s="6" t="n">
        <v>1412</v>
      </c>
      <c r="C416" s="16" t="s">
        <v>386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45827</v>
      </c>
      <c r="B417" s="6" t="n">
        <v>319.1</v>
      </c>
      <c r="C417" s="16" t="s">
        <v>387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45828</v>
      </c>
      <c r="B418" s="6" t="n">
        <v>76</v>
      </c>
      <c r="C418" s="16" t="s">
        <v>388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45832</v>
      </c>
      <c r="B419" s="6" t="n">
        <v>5000</v>
      </c>
      <c r="C419" s="16" t="s">
        <v>370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45832</v>
      </c>
      <c r="B420" s="6" t="n">
        <v>1125.3</v>
      </c>
      <c r="C420" s="16" t="s">
        <v>389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45835</v>
      </c>
      <c r="B421" s="6" t="n">
        <v>10000</v>
      </c>
      <c r="C421" s="16" t="s">
        <v>370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45835</v>
      </c>
      <c r="B422" s="6" t="n">
        <v>174</v>
      </c>
      <c r="C422" s="16" t="s">
        <v>390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45836</v>
      </c>
      <c r="B423" s="6" t="n">
        <v>986.02</v>
      </c>
      <c r="C423" s="16" t="s">
        <v>391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45837</v>
      </c>
      <c r="B424" s="6" t="n">
        <v>-179.03</v>
      </c>
      <c r="C424" s="16" t="s">
        <v>392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45838</v>
      </c>
      <c r="B425" s="6" t="n">
        <v>1822</v>
      </c>
      <c r="C425" s="16" t="s">
        <v>384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45838</v>
      </c>
      <c r="B426" s="6" t="n">
        <v>206.03</v>
      </c>
      <c r="C426" s="16" t="s">
        <v>393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45839</v>
      </c>
      <c r="B427" s="6" t="n">
        <v>-1310.45</v>
      </c>
      <c r="C427" s="16" t="s">
        <v>394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45841</v>
      </c>
      <c r="B428" s="6" t="n">
        <v>-128.1</v>
      </c>
      <c r="C428" s="16" t="s">
        <v>249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45841</v>
      </c>
      <c r="B429" s="6" t="n">
        <v>147.1</v>
      </c>
      <c r="C429" s="16" t="s">
        <v>395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45845</v>
      </c>
      <c r="B430" s="6" t="n">
        <v>-1218</v>
      </c>
      <c r="C430" s="16" t="s">
        <v>396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45846</v>
      </c>
      <c r="B431" s="6" t="n">
        <v>-947.4</v>
      </c>
      <c r="C431" s="16" t="s">
        <v>397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45847</v>
      </c>
      <c r="B432" s="6" t="n">
        <v>-104.84</v>
      </c>
      <c r="C432" s="16" t="s">
        <v>398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45847</v>
      </c>
      <c r="B433" s="6" t="n">
        <v>-2819</v>
      </c>
      <c r="C433" s="16" t="s">
        <v>399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45847</v>
      </c>
      <c r="B434" s="6" t="n">
        <v>120.84</v>
      </c>
      <c r="C434" s="16" t="s">
        <v>383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45848</v>
      </c>
      <c r="B435" s="6" t="n">
        <v>-908.4</v>
      </c>
      <c r="C435" s="16" t="s">
        <v>400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45852</v>
      </c>
      <c r="B436" s="6" t="n">
        <v>-97</v>
      </c>
      <c r="C436" s="16" t="s">
        <v>224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45852</v>
      </c>
      <c r="B437" s="6" t="n">
        <v>111</v>
      </c>
      <c r="C437" s="16" t="s">
        <v>385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45853</v>
      </c>
      <c r="B438" s="6" t="n">
        <v>1310.45</v>
      </c>
      <c r="C438" s="16" t="s">
        <v>401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45853</v>
      </c>
      <c r="B439" s="6" t="n">
        <v>5000</v>
      </c>
      <c r="C439" s="16" t="s">
        <v>370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45855</v>
      </c>
      <c r="B440" s="6" t="n">
        <v>-29</v>
      </c>
      <c r="C440" s="16" t="s">
        <v>402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45855</v>
      </c>
      <c r="B441" s="6" t="n">
        <v>-1724.5</v>
      </c>
      <c r="C441" s="16" t="s">
        <v>403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45855</v>
      </c>
      <c r="B442" s="6" t="n">
        <v>2819</v>
      </c>
      <c r="C442" s="16" t="s">
        <v>404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45856</v>
      </c>
      <c r="B443" s="6" t="n">
        <v>-1516</v>
      </c>
      <c r="C443" s="16" t="s">
        <v>405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45856</v>
      </c>
      <c r="B444" s="6" t="n">
        <v>-3031</v>
      </c>
      <c r="C444" s="16" t="s">
        <v>406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45858</v>
      </c>
      <c r="B445" s="6" t="n">
        <v>-511.2</v>
      </c>
      <c r="C445" s="16" t="s">
        <v>407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45865</v>
      </c>
      <c r="B446" s="6" t="n">
        <v>-85.65</v>
      </c>
      <c r="C446" s="16" t="s">
        <v>408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45868</v>
      </c>
      <c r="B447" s="6" t="n">
        <v>-176.4</v>
      </c>
      <c r="C447" s="16" t="s">
        <v>409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45870</v>
      </c>
      <c r="B448" s="6" t="n">
        <v>-153.7</v>
      </c>
      <c r="C448" s="16" t="s">
        <v>410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45877</v>
      </c>
      <c r="B449" s="6" t="n">
        <v>-104.84</v>
      </c>
      <c r="C449" s="16" t="s">
        <v>398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45882</v>
      </c>
      <c r="B450" s="6" t="n">
        <v>-94.4</v>
      </c>
      <c r="C450" s="16" t="s">
        <v>411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45882</v>
      </c>
      <c r="B451" s="6" t="n">
        <v>-97</v>
      </c>
      <c r="C451" s="16" t="s">
        <v>224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45882</v>
      </c>
      <c r="B452" s="6" t="n">
        <v>-1274.8</v>
      </c>
      <c r="C452" s="16" t="s">
        <v>412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45895</v>
      </c>
      <c r="B453" s="6" t="n">
        <v>-85.65</v>
      </c>
      <c r="C453" s="16" t="s">
        <v>408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45897</v>
      </c>
      <c r="B454" s="6" t="n">
        <v>95.4</v>
      </c>
      <c r="C454" s="16" t="s">
        <v>413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45898</v>
      </c>
      <c r="B455" s="6" t="n">
        <v>12900</v>
      </c>
      <c r="C455" s="16" t="s">
        <v>370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45899</v>
      </c>
      <c r="B456" s="6" t="n">
        <v>-170.03</v>
      </c>
      <c r="C456" s="16" t="s">
        <v>414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45900</v>
      </c>
      <c r="B457" s="6" t="n">
        <v>-153.7</v>
      </c>
      <c r="C457" s="16" t="s">
        <v>410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45901</v>
      </c>
      <c r="B458" s="6" t="n">
        <v>194.37</v>
      </c>
      <c r="C458" s="16" t="s">
        <v>415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45901</v>
      </c>
      <c r="B459" s="6" t="n">
        <v>195.03</v>
      </c>
      <c r="C459" s="16" t="s">
        <v>416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45907</v>
      </c>
      <c r="B460" s="6" t="n">
        <v>-104.84</v>
      </c>
      <c r="C460" s="16" t="s">
        <v>398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45908</v>
      </c>
      <c r="B461" s="6" t="n">
        <v>193.2</v>
      </c>
      <c r="C461" s="16" t="s">
        <v>417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45908</v>
      </c>
      <c r="B462" s="6" t="n">
        <v>120.84</v>
      </c>
      <c r="C462" s="16" t="s">
        <v>383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45909</v>
      </c>
      <c r="B463" s="6" t="n">
        <v>10000</v>
      </c>
      <c r="C463" s="16" t="s">
        <v>370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45912</v>
      </c>
      <c r="B464" s="6" t="n">
        <v>-97</v>
      </c>
      <c r="C464" s="16" t="s">
        <v>224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45912</v>
      </c>
      <c r="B465" s="6" t="n">
        <v>111</v>
      </c>
      <c r="C465" s="16" t="s">
        <v>385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45912</v>
      </c>
      <c r="B466" s="6" t="n">
        <v>10100</v>
      </c>
      <c r="C466" s="16" t="s">
        <v>370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45917</v>
      </c>
      <c r="B467" s="6" t="n">
        <v>-336.4</v>
      </c>
      <c r="C467" s="16" t="s">
        <v>246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45917</v>
      </c>
      <c r="B468" s="6" t="n">
        <v>386.4</v>
      </c>
      <c r="C468" s="16" t="s">
        <v>418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45918</v>
      </c>
      <c r="B469" s="6" t="n">
        <v>5000</v>
      </c>
      <c r="C469" s="16" t="s">
        <v>370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45922</v>
      </c>
      <c r="B470" s="6" t="n">
        <v>76.21</v>
      </c>
      <c r="C470" s="16" t="s">
        <v>419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45924</v>
      </c>
      <c r="B471" s="6" t="n">
        <v>-926.9</v>
      </c>
      <c r="C471" s="16" t="s">
        <v>420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45924</v>
      </c>
      <c r="B472" s="6" t="n">
        <v>10000</v>
      </c>
      <c r="C472" s="16" t="s">
        <v>370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45924</v>
      </c>
      <c r="B473" s="6" t="n">
        <v>189</v>
      </c>
      <c r="C473" s="16" t="s">
        <v>421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45924</v>
      </c>
      <c r="B474" s="6" t="n">
        <v>1065.9</v>
      </c>
      <c r="C474" s="16" t="s">
        <v>422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45925</v>
      </c>
      <c r="B475" s="6" t="n">
        <v>-85.65</v>
      </c>
      <c r="C475" s="16" t="s">
        <v>408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45925</v>
      </c>
      <c r="B476" s="6" t="n">
        <v>98.65</v>
      </c>
      <c r="C476" s="16" t="s">
        <v>423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45929</v>
      </c>
      <c r="B477" s="6" t="n">
        <v>-70</v>
      </c>
      <c r="C477" s="16" t="s">
        <v>318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45929</v>
      </c>
      <c r="B478" s="6" t="n">
        <v>10000</v>
      </c>
      <c r="C478" s="16" t="s">
        <v>370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45930</v>
      </c>
      <c r="B479" s="6" t="n">
        <v>-157.62</v>
      </c>
      <c r="C479" s="16" t="s">
        <v>424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45930</v>
      </c>
      <c r="B480" s="6" t="n">
        <v>-153.7</v>
      </c>
      <c r="C480" s="16" t="s">
        <v>410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45930</v>
      </c>
      <c r="B481" s="6" t="n">
        <v>194.37</v>
      </c>
      <c r="C481" s="16" t="s">
        <v>415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45930</v>
      </c>
      <c r="B482" s="6" t="n">
        <v>180.62</v>
      </c>
      <c r="C482" s="16" t="s">
        <v>425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45931</v>
      </c>
      <c r="B483" s="6" t="n">
        <v>-238</v>
      </c>
      <c r="C483" s="16" t="s">
        <v>426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45932</v>
      </c>
      <c r="B484" s="6" t="n">
        <v>-128.1</v>
      </c>
      <c r="C484" s="16" t="s">
        <v>249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45932</v>
      </c>
      <c r="B485" s="6" t="n">
        <v>147.1</v>
      </c>
      <c r="C485" s="16" t="s">
        <v>395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45933</v>
      </c>
      <c r="B486" s="6" t="n">
        <v>-121.7</v>
      </c>
      <c r="C486" s="16" t="s">
        <v>427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45933</v>
      </c>
      <c r="B487" s="6" t="n">
        <v>70</v>
      </c>
      <c r="C487" s="16" t="s">
        <v>428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45933</v>
      </c>
      <c r="B488" s="6" t="n">
        <v>139.7</v>
      </c>
      <c r="C488" s="16" t="s">
        <v>429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45935</v>
      </c>
      <c r="B489" s="6" t="n">
        <v>30000</v>
      </c>
      <c r="C489" s="16" t="s">
        <v>370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45936</v>
      </c>
      <c r="B490" s="6" t="n">
        <v>-432</v>
      </c>
      <c r="C490" s="16" t="s">
        <v>430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45936</v>
      </c>
      <c r="B491" s="6" t="n">
        <v>-30</v>
      </c>
      <c r="C491" s="16" t="s">
        <v>431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45937</v>
      </c>
      <c r="B492" s="6" t="n">
        <v>-104.84</v>
      </c>
      <c r="C492" s="16" t="s">
        <v>398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45937</v>
      </c>
      <c r="B493" s="6" t="n">
        <v>238</v>
      </c>
      <c r="C493" s="16" t="s">
        <v>432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45937</v>
      </c>
      <c r="B494" s="6" t="n">
        <v>120.84</v>
      </c>
      <c r="C494" s="16" t="s">
        <v>383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45937</v>
      </c>
      <c r="B495" s="6" t="n">
        <v>193.2</v>
      </c>
      <c r="C495" s="16" t="s">
        <v>417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45939</v>
      </c>
      <c r="B496" s="6" t="n">
        <v>-144.4</v>
      </c>
      <c r="C496" s="16" t="s">
        <v>433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45939</v>
      </c>
      <c r="B497" s="6" t="n">
        <v>166.4</v>
      </c>
      <c r="C497" s="16" t="s">
        <v>434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45942</v>
      </c>
      <c r="B498" s="6" t="n">
        <v>-97</v>
      </c>
      <c r="C498" s="16" t="s">
        <v>224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45942</v>
      </c>
      <c r="B499" s="6" t="n">
        <v>-106.5</v>
      </c>
      <c r="C499" s="16" t="s">
        <v>435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45943</v>
      </c>
      <c r="B500" s="6" t="n">
        <v>-632.6</v>
      </c>
      <c r="C500" s="16" t="s">
        <v>436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45943</v>
      </c>
      <c r="B501" s="6" t="n">
        <v>30</v>
      </c>
      <c r="C501" s="16" t="s">
        <v>437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45943</v>
      </c>
      <c r="B502" s="6" t="n">
        <v>122.5</v>
      </c>
      <c r="C502" s="16" t="s">
        <v>438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45943</v>
      </c>
      <c r="B503" s="6" t="n">
        <v>111</v>
      </c>
      <c r="C503" s="16" t="s">
        <v>385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45944</v>
      </c>
      <c r="B504" s="6" t="n">
        <v>-411.55</v>
      </c>
      <c r="C504" s="16" t="s">
        <v>439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45945</v>
      </c>
      <c r="B505" s="6" t="n">
        <v>-829.75</v>
      </c>
      <c r="C505" s="16" t="s">
        <v>362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45945</v>
      </c>
      <c r="B506" s="6" t="n">
        <v>10000</v>
      </c>
      <c r="C506" s="16" t="s">
        <v>370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45945</v>
      </c>
      <c r="B507" s="6" t="n">
        <v>953.75</v>
      </c>
      <c r="C507" s="16" t="s">
        <v>440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45948</v>
      </c>
      <c r="B508" s="6" t="n">
        <v>-174</v>
      </c>
      <c r="C508" s="16" t="s">
        <v>441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45949</v>
      </c>
      <c r="B509" s="6" t="n">
        <v>-156.8</v>
      </c>
      <c r="C509" s="16" t="s">
        <v>442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45950</v>
      </c>
      <c r="B510" s="6" t="n">
        <v>72.76</v>
      </c>
      <c r="C510" s="16" t="s">
        <v>443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45950</v>
      </c>
      <c r="B511" s="6" t="n">
        <v>180.8</v>
      </c>
      <c r="C511" s="16" t="s">
        <v>444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45951</v>
      </c>
      <c r="B512" s="6" t="n">
        <v>463.5</v>
      </c>
      <c r="C512" s="16" t="s">
        <v>445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45954</v>
      </c>
      <c r="B513" s="6" t="n">
        <v>189</v>
      </c>
      <c r="C513" s="16" t="s">
        <v>421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45955</v>
      </c>
      <c r="B514" s="6" t="n">
        <v>-85.65</v>
      </c>
      <c r="C514" s="16" t="s">
        <v>408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45958</v>
      </c>
      <c r="B515" s="6" t="n">
        <v>-10000</v>
      </c>
      <c r="C515" s="16" t="s">
        <v>446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45958</v>
      </c>
      <c r="B516" s="6" t="n">
        <v>632.6</v>
      </c>
      <c r="C516" s="16" t="s">
        <v>447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45958</v>
      </c>
      <c r="B517" s="6" t="n">
        <v>98.65</v>
      </c>
      <c r="C517" s="16" t="s">
        <v>423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45959</v>
      </c>
      <c r="B518" s="6" t="n">
        <v>-468.5</v>
      </c>
      <c r="C518" s="16" t="s">
        <v>257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45959</v>
      </c>
      <c r="B519" s="6" t="n">
        <v>538.5</v>
      </c>
      <c r="C519" s="16" t="s">
        <v>448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45959</v>
      </c>
      <c r="B520" s="6" t="n">
        <v>412.55</v>
      </c>
      <c r="C520" s="16" t="s">
        <v>449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45959</v>
      </c>
      <c r="B521" s="6" t="n">
        <v>10000</v>
      </c>
      <c r="C521" s="16" t="s">
        <v>450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45960</v>
      </c>
      <c r="B522" s="6" t="n">
        <v>-153.7</v>
      </c>
      <c r="C522" s="16" t="s">
        <v>410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45960</v>
      </c>
      <c r="B523" s="6" t="n">
        <v>194.37</v>
      </c>
      <c r="C523" s="16" t="s">
        <v>415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45960</v>
      </c>
      <c r="B524" s="6" t="n">
        <v>34000</v>
      </c>
      <c r="C524" s="16" t="s">
        <v>370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45961</v>
      </c>
      <c r="B525" s="6" t="n">
        <v>-151.57</v>
      </c>
      <c r="C525" s="16" t="s">
        <v>451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45961</v>
      </c>
      <c r="B526" s="6" t="n">
        <v>174</v>
      </c>
      <c r="C526" s="16" t="s">
        <v>452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45961</v>
      </c>
      <c r="B527" s="6" t="n">
        <v>174.57</v>
      </c>
      <c r="C527" s="16" t="s">
        <v>453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45963</v>
      </c>
      <c r="B528" s="6" t="n">
        <v>-121.7</v>
      </c>
      <c r="C528" s="16" t="s">
        <v>427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45966</v>
      </c>
      <c r="B529" s="6" t="n">
        <v>139.7</v>
      </c>
      <c r="C529" s="16" t="s">
        <v>429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45967</v>
      </c>
      <c r="B530" s="6" t="n">
        <v>-104.84</v>
      </c>
      <c r="C530" s="16" t="s">
        <v>398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45967</v>
      </c>
      <c r="B531" s="6" t="n">
        <v>120.84</v>
      </c>
      <c r="C531" s="16" t="s">
        <v>383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45967</v>
      </c>
      <c r="B532" s="6" t="n">
        <v>193.2</v>
      </c>
      <c r="C532" s="16" t="s">
        <v>417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45969</v>
      </c>
      <c r="B533" s="6" t="n">
        <v>-144.4</v>
      </c>
      <c r="C533" s="16" t="s">
        <v>433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45971</v>
      </c>
      <c r="B534" s="6" t="n">
        <v>166.4</v>
      </c>
      <c r="C534" s="16" t="s">
        <v>434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45972</v>
      </c>
      <c r="B535" s="6" t="n">
        <v>-106.5</v>
      </c>
      <c r="C535" s="16" t="s">
        <v>435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45972</v>
      </c>
      <c r="B536" s="6" t="n">
        <v>-97</v>
      </c>
      <c r="C536" s="16" t="s">
        <v>224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45972</v>
      </c>
      <c r="B537" s="6" t="n">
        <v>122.5</v>
      </c>
      <c r="C537" s="16" t="s">
        <v>438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45972</v>
      </c>
      <c r="B538" s="6" t="n">
        <v>111</v>
      </c>
      <c r="C538" s="16" t="s">
        <v>385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45979</v>
      </c>
      <c r="B539" s="6" t="n">
        <v>-156.8</v>
      </c>
      <c r="C539" s="16" t="s">
        <v>442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45979</v>
      </c>
      <c r="B540" s="6" t="n">
        <v>180.8</v>
      </c>
      <c r="C540" s="16" t="s">
        <v>444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45980</v>
      </c>
      <c r="B541" s="6" t="n">
        <v>74.64</v>
      </c>
      <c r="C541" s="16" t="s">
        <v>454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45985</v>
      </c>
      <c r="B542" s="6" t="n">
        <v>-85.65</v>
      </c>
      <c r="C542" s="16" t="s">
        <v>408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45987</v>
      </c>
      <c r="B543" s="6" t="n">
        <v>-3985</v>
      </c>
      <c r="C543" s="16" t="s">
        <v>455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45990</v>
      </c>
      <c r="B544" s="6" t="n">
        <v>-153.7</v>
      </c>
      <c r="C544" s="16" t="s">
        <v>410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45992</v>
      </c>
      <c r="B545" s="6" t="n">
        <v>-145.64</v>
      </c>
      <c r="C545" s="16" t="s">
        <v>456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45993</v>
      </c>
      <c r="B546" s="6" t="n">
        <v>-121.7</v>
      </c>
      <c r="C546" s="16" t="s">
        <v>427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45994</v>
      </c>
      <c r="B547" s="6" t="n">
        <v>-2657</v>
      </c>
      <c r="C547" s="16" t="s">
        <v>376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45994</v>
      </c>
      <c r="B548" s="6" t="n">
        <v>-3080</v>
      </c>
      <c r="C548" s="16" t="s">
        <v>457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45997</v>
      </c>
      <c r="B549" s="6" t="n">
        <v>-104.84</v>
      </c>
      <c r="C549" s="16" t="s">
        <v>398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45999</v>
      </c>
      <c r="B550" s="6" t="n">
        <v>-144.4</v>
      </c>
      <c r="C550" s="16" t="s">
        <v>433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46001</v>
      </c>
      <c r="B551" s="6" t="n">
        <v>-10000</v>
      </c>
      <c r="C551" s="16" t="s">
        <v>458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46002</v>
      </c>
      <c r="B552" s="6" t="n">
        <v>-106.5</v>
      </c>
      <c r="C552" s="16" t="s">
        <v>435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46002</v>
      </c>
      <c r="B553" s="6" t="n">
        <v>-97</v>
      </c>
      <c r="C553" s="16" t="s">
        <v>224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2" t="n">
        <v>46006.999988426</v>
      </c>
      <c r="B554" s="5" t="n">
        <v>-675375.79</v>
      </c>
      <c r="C554" s="14" t="s">
        <v>459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/>
      <c r="B555" s="9" t="s">
        <f>=XIRR(B2:B554,A2:A554)</f>
      </c>
      <c r="C555" s="16" t="s">
        <v>460</v>
      </c>
      <c r="D555" s="16"/>
      <c r="E555" s="16"/>
      <c r="F555" s="7"/>
      <c r="G555" s="2" t="s">
        <v>461</v>
      </c>
      <c r="H555" s="6" t="s">
        <f>=SUM(I2:H554)/365</f>
      </c>
    </row>
    <row collapsed="false" customFormat="false" customHeight="false" hidden="false" ht="12.1" outlineLevel="0" r="556">
      <c r="A556" s="13"/>
      <c r="B556" s="5" t="s">
        <f>=-SUM(B2:B554)</f>
      </c>
      <c r="C556" s="16" t="s">
        <v>462</v>
      </c>
      <c r="D556" s="16"/>
      <c r="E556" s="16"/>
      <c r="F556" s="7"/>
      <c r="G556" s="14" t="s">
        <v>463</v>
      </c>
      <c r="H556" s="9" t="s">
        <f>=B556/H555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K1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84</v>
      </c>
      <c r="BZ1" s="0"/>
      <c r="CA1" s="0"/>
      <c r="CB1" s="4" t="s">
        <v>87</v>
      </c>
      <c r="CC1" s="0"/>
      <c r="CD1" s="0"/>
      <c r="CE1" s="4" t="s">
        <v>89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96</v>
      </c>
      <c r="CO1" s="0"/>
      <c r="CP1" s="0"/>
      <c r="CQ1" s="4" t="s">
        <v>100</v>
      </c>
      <c r="CR1" s="0"/>
      <c r="CS1" s="0"/>
      <c r="CT1" s="4" t="s">
        <v>103</v>
      </c>
      <c r="CU1" s="0"/>
      <c r="CV1" s="0"/>
      <c r="CW1" s="4" t="s">
        <v>106</v>
      </c>
      <c r="CX1" s="0"/>
      <c r="CY1" s="0"/>
      <c r="CZ1" s="4" t="s">
        <v>109</v>
      </c>
      <c r="DA1" s="0"/>
      <c r="DB1" s="0"/>
      <c r="DC1" s="4" t="s">
        <v>112</v>
      </c>
      <c r="DD1" s="0"/>
      <c r="DE1" s="0"/>
      <c r="DF1" s="4" t="s">
        <v>115</v>
      </c>
      <c r="DG1" s="0"/>
      <c r="DH1" s="0"/>
      <c r="DI1" s="4" t="s">
        <v>118</v>
      </c>
      <c r="DJ1" s="0"/>
      <c r="DK1" s="0"/>
      <c r="DL1" s="4" t="s">
        <v>121</v>
      </c>
      <c r="DM1" s="0"/>
      <c r="DN1" s="0"/>
      <c r="DO1" s="4" t="s">
        <v>124</v>
      </c>
      <c r="DP1" s="0"/>
      <c r="DQ1" s="0"/>
      <c r="DR1" s="4" t="s">
        <v>127</v>
      </c>
      <c r="DS1" s="0"/>
      <c r="DT1" s="0"/>
      <c r="DU1" s="4" t="s">
        <v>130</v>
      </c>
      <c r="DV1" s="0"/>
      <c r="DW1" s="0"/>
      <c r="DX1" s="4" t="s">
        <v>133</v>
      </c>
      <c r="DY1" s="0"/>
      <c r="DZ1" s="0"/>
      <c r="EA1" s="4" t="s">
        <v>136</v>
      </c>
      <c r="EB1" s="0"/>
      <c r="EC1" s="0"/>
      <c r="ED1" s="4" t="s">
        <v>139</v>
      </c>
      <c r="EE1" s="0"/>
      <c r="EF1" s="0"/>
      <c r="EG1" s="4" t="s">
        <v>142</v>
      </c>
      <c r="EH1" s="0"/>
      <c r="EI1" s="0"/>
      <c r="EJ1" s="4" t="s">
        <v>145</v>
      </c>
      <c r="EK1" s="0"/>
    </row>
    <row collapsed="false" customFormat="false" customHeight="false" hidden="false" ht="12.1" outlineLevel="0" r="2">
      <c r="A2" s="11" t="n">
        <v>45019</v>
      </c>
      <c r="B2" s="6" t="n">
        <v>4456.07</v>
      </c>
      <c r="C2" s="0" t="s">
        <v>464</v>
      </c>
      <c r="D2" s="11" t="n">
        <v>44496</v>
      </c>
      <c r="E2" s="6" t="n">
        <v>3724.53</v>
      </c>
      <c r="F2" s="0" t="s">
        <v>464</v>
      </c>
      <c r="G2" s="11" t="n">
        <v>45672</v>
      </c>
      <c r="H2" s="6" t="n">
        <v>2919.83</v>
      </c>
      <c r="I2" s="0" t="s">
        <v>464</v>
      </c>
      <c r="J2" s="11" t="n">
        <v>44326</v>
      </c>
      <c r="K2" s="6" t="n">
        <v>1028.61</v>
      </c>
      <c r="L2" s="0" t="s">
        <v>464</v>
      </c>
      <c r="M2" s="11" t="n">
        <v>45534</v>
      </c>
      <c r="N2" s="6" t="n">
        <v>658.32</v>
      </c>
      <c r="O2" s="0" t="s">
        <v>464</v>
      </c>
      <c r="P2" s="11" t="n">
        <v>45042</v>
      </c>
      <c r="Q2" s="6" t="n">
        <v>5259.41</v>
      </c>
      <c r="R2" s="0" t="s">
        <v>464</v>
      </c>
      <c r="S2" s="11" t="n">
        <v>44651</v>
      </c>
      <c r="T2" s="6" t="n">
        <v>438.57</v>
      </c>
      <c r="U2" s="0" t="s">
        <v>464</v>
      </c>
      <c r="V2" s="11" t="n">
        <v>44546</v>
      </c>
      <c r="W2" s="6" t="n">
        <v>2764.26</v>
      </c>
      <c r="X2" s="0" t="s">
        <v>464</v>
      </c>
      <c r="Y2" s="11" t="n">
        <v>45733</v>
      </c>
      <c r="Z2" s="6" t="n">
        <v>3574.87</v>
      </c>
      <c r="AA2" s="0" t="s">
        <v>464</v>
      </c>
      <c r="AB2" s="11" t="n">
        <v>45792</v>
      </c>
      <c r="AC2" s="6" t="n">
        <v>6035.02</v>
      </c>
      <c r="AD2" s="0" t="s">
        <v>464</v>
      </c>
      <c r="AE2" s="11" t="n">
        <v>45929</v>
      </c>
      <c r="AF2" s="6" t="n">
        <v>3312.65</v>
      </c>
      <c r="AG2" s="0" t="s">
        <v>464</v>
      </c>
      <c r="AH2" s="11" t="n">
        <v>45744</v>
      </c>
      <c r="AI2" s="6" t="n">
        <v>363.73</v>
      </c>
      <c r="AJ2" s="0" t="s">
        <v>464</v>
      </c>
      <c r="AK2" s="11" t="n">
        <v>44406</v>
      </c>
      <c r="AL2" s="6" t="n">
        <v>3608.56</v>
      </c>
      <c r="AM2" s="0" t="s">
        <v>464</v>
      </c>
      <c r="AN2" s="11" t="n">
        <v>44592</v>
      </c>
      <c r="AO2" s="6" t="n">
        <v>5001</v>
      </c>
      <c r="AP2" s="0" t="s">
        <v>464</v>
      </c>
      <c r="AQ2" s="11" t="n">
        <v>44547</v>
      </c>
      <c r="AR2" s="6" t="n">
        <v>2893.24</v>
      </c>
      <c r="AS2" s="0" t="s">
        <v>464</v>
      </c>
      <c r="AT2" s="11" t="n">
        <v>45919</v>
      </c>
      <c r="AU2" s="6" t="n">
        <v>4983.04</v>
      </c>
      <c r="AV2" s="0" t="s">
        <v>464</v>
      </c>
      <c r="AW2" s="11" t="n">
        <v>44953</v>
      </c>
      <c r="AX2" s="6" t="n">
        <v>1035.03</v>
      </c>
      <c r="AY2" s="0" t="s">
        <v>464</v>
      </c>
      <c r="AZ2" s="11" t="n">
        <v>45259</v>
      </c>
      <c r="BA2" s="6" t="n">
        <v>6783.42</v>
      </c>
      <c r="BB2" s="0" t="s">
        <v>464</v>
      </c>
      <c r="BC2" s="11" t="n">
        <v>44469</v>
      </c>
      <c r="BD2" s="6" t="n">
        <v>3607.26</v>
      </c>
      <c r="BE2" s="0" t="s">
        <v>464</v>
      </c>
      <c r="BF2" s="11" t="n">
        <v>45481</v>
      </c>
      <c r="BG2" s="6" t="n">
        <v>4252.13</v>
      </c>
      <c r="BH2" s="0" t="s">
        <v>464</v>
      </c>
      <c r="BI2" s="11" t="n">
        <v>44439</v>
      </c>
      <c r="BJ2" s="6" t="n">
        <v>2507.9</v>
      </c>
      <c r="BK2" s="0" t="s">
        <v>464</v>
      </c>
      <c r="BL2" s="11" t="n">
        <v>45287</v>
      </c>
      <c r="BM2" s="6" t="n">
        <v>5330.66</v>
      </c>
      <c r="BN2" s="0" t="s">
        <v>464</v>
      </c>
      <c r="BO2" s="11" t="n">
        <v>45733</v>
      </c>
      <c r="BP2" s="6" t="n">
        <v>3529.42</v>
      </c>
      <c r="BQ2" s="0" t="s">
        <v>464</v>
      </c>
      <c r="BR2" s="11" t="n">
        <v>44531</v>
      </c>
      <c r="BS2" s="6" t="n">
        <v>1740.44</v>
      </c>
      <c r="BT2" s="0" t="s">
        <v>464</v>
      </c>
      <c r="BU2" s="11" t="n">
        <v>44862</v>
      </c>
      <c r="BV2" s="6" t="n">
        <v>955.47</v>
      </c>
      <c r="BW2" s="0" t="s">
        <v>464</v>
      </c>
      <c r="BX2" s="11" t="n">
        <v>44377</v>
      </c>
      <c r="BY2" s="6" t="n">
        <v>305.18</v>
      </c>
      <c r="BZ2" s="0" t="s">
        <v>464</v>
      </c>
      <c r="CA2" s="11" t="n">
        <v>44347</v>
      </c>
      <c r="CB2" s="6" t="n">
        <v>590.34</v>
      </c>
      <c r="CC2" s="0" t="s">
        <v>464</v>
      </c>
      <c r="CD2" s="11" t="n">
        <v>44377</v>
      </c>
      <c r="CE2" s="6" t="n">
        <v>948.56</v>
      </c>
      <c r="CF2" s="0" t="s">
        <v>464</v>
      </c>
      <c r="CG2" s="11" t="n">
        <v>44347</v>
      </c>
      <c r="CH2" s="6" t="n">
        <v>58.5</v>
      </c>
      <c r="CI2" s="0" t="s">
        <v>464</v>
      </c>
      <c r="CJ2" s="11" t="n">
        <v>45258</v>
      </c>
      <c r="CK2" s="6" t="n">
        <v>260.66</v>
      </c>
      <c r="CL2" s="0" t="s">
        <v>464</v>
      </c>
      <c r="CM2" s="11" t="n">
        <v>45519</v>
      </c>
      <c r="CN2" s="6" t="s">
        <f>=1735.18</f>
      </c>
      <c r="CO2" s="0" t="s">
        <v>464</v>
      </c>
      <c r="CP2" s="11" t="n">
        <v>45397</v>
      </c>
      <c r="CQ2" s="6" t="s">
        <f>=4941.73</f>
      </c>
      <c r="CR2" s="0" t="s">
        <v>464</v>
      </c>
      <c r="CS2" s="11" t="n">
        <v>45596</v>
      </c>
      <c r="CT2" s="6" t="s">
        <f>=4814.92</f>
      </c>
      <c r="CU2" s="0" t="s">
        <v>464</v>
      </c>
      <c r="CV2" s="11" t="n">
        <v>45481</v>
      </c>
      <c r="CW2" s="6" t="s">
        <f>=583.84</f>
      </c>
      <c r="CX2" s="0" t="s">
        <v>464</v>
      </c>
      <c r="CY2" s="11" t="n">
        <v>45366</v>
      </c>
      <c r="CZ2" s="6" t="s">
        <f>=959.22</f>
      </c>
      <c r="DA2" s="0" t="s">
        <v>464</v>
      </c>
      <c r="DB2" s="11" t="n">
        <v>45471</v>
      </c>
      <c r="DC2" s="6" t="s">
        <f>=4446.69</f>
      </c>
      <c r="DD2" s="0" t="s">
        <v>464</v>
      </c>
      <c r="DE2" s="11" t="n">
        <v>45736</v>
      </c>
      <c r="DF2" s="6" t="s">
        <f>=980.04</f>
      </c>
      <c r="DG2" s="0" t="s">
        <v>464</v>
      </c>
      <c r="DH2" s="11" t="n">
        <v>45840</v>
      </c>
      <c r="DI2" s="6" t="s">
        <f>=10006.5</f>
      </c>
      <c r="DJ2" s="0" t="s">
        <v>464</v>
      </c>
      <c r="DK2" s="11" t="n">
        <v>45912</v>
      </c>
      <c r="DL2" s="6" t="s">
        <f>=10425.38</f>
      </c>
      <c r="DM2" s="0" t="s">
        <v>464</v>
      </c>
      <c r="DN2" s="11" t="n">
        <v>45924</v>
      </c>
      <c r="DO2" s="6" t="s">
        <f>=10045.05</f>
      </c>
      <c r="DP2" s="0" t="s">
        <v>464</v>
      </c>
      <c r="DQ2" s="11" t="n">
        <v>45903</v>
      </c>
      <c r="DR2" s="6" t="s">
        <f>=7004.55</f>
      </c>
      <c r="DS2" s="0" t="s">
        <v>464</v>
      </c>
      <c r="DT2" s="11" t="n">
        <v>45912</v>
      </c>
      <c r="DU2" s="6" t="s">
        <f>=10006.5</f>
      </c>
      <c r="DV2" s="0" t="s">
        <v>464</v>
      </c>
      <c r="DW2" s="11" t="n">
        <v>44546</v>
      </c>
      <c r="DX2" s="6" t="s">
        <f>=1982.54</f>
      </c>
      <c r="DY2" s="0" t="s">
        <v>464</v>
      </c>
      <c r="DZ2" s="11" t="n">
        <v>45810</v>
      </c>
      <c r="EA2" s="6" t="s">
        <f>=3046.19</f>
      </c>
      <c r="EB2" s="0" t="s">
        <v>464</v>
      </c>
      <c r="EC2" s="11" t="n">
        <v>45835</v>
      </c>
      <c r="ED2" s="6" t="s">
        <f>=4002.61</f>
      </c>
      <c r="EE2" s="0" t="s">
        <v>464</v>
      </c>
      <c r="EF2" s="11" t="n">
        <v>45230</v>
      </c>
      <c r="EG2" s="6" t="s">
        <f>=3056.58</f>
      </c>
      <c r="EH2" s="0" t="s">
        <v>464</v>
      </c>
      <c r="EI2" s="11" t="n">
        <v>45197</v>
      </c>
      <c r="EJ2" s="6" t="s">
        <f>=4972.23</f>
      </c>
      <c r="EK2" s="0" t="s">
        <v>464</v>
      </c>
    </row>
    <row collapsed="false" customFormat="false" customHeight="false" hidden="false" ht="12.1" outlineLevel="0" r="3">
      <c r="A3" s="11" t="n">
        <v>45082</v>
      </c>
      <c r="B3" s="6" t="n">
        <v>-381</v>
      </c>
      <c r="C3" s="0" t="s">
        <v>232</v>
      </c>
      <c r="D3" s="11" t="n">
        <v>45057</v>
      </c>
      <c r="E3" s="6" t="n">
        <v>-217</v>
      </c>
      <c r="F3" s="0" t="s">
        <v>229</v>
      </c>
      <c r="G3" s="11" t="n">
        <v>45686</v>
      </c>
      <c r="H3" s="6" t="n">
        <v>6353.08</v>
      </c>
      <c r="I3" s="0" t="s">
        <v>464</v>
      </c>
      <c r="J3" s="11" t="n">
        <v>44386</v>
      </c>
      <c r="K3" s="6" t="n">
        <v>-21.6</v>
      </c>
      <c r="L3" s="0" t="s">
        <v>168</v>
      </c>
      <c r="M3" s="11" t="n">
        <v>45566</v>
      </c>
      <c r="N3" s="6" t="n">
        <v>689.85</v>
      </c>
      <c r="O3" s="0" t="s">
        <v>464</v>
      </c>
      <c r="P3" s="11" t="n">
        <v>45049</v>
      </c>
      <c r="Q3" s="6" t="n">
        <v>-210.32</v>
      </c>
      <c r="R3" s="0" t="s">
        <v>227</v>
      </c>
      <c r="S3" s="11" t="n">
        <v>44720</v>
      </c>
      <c r="T3" s="6" t="n">
        <v>1115.47</v>
      </c>
      <c r="U3" s="0" t="s">
        <v>464</v>
      </c>
      <c r="V3" s="11" t="n">
        <v>45013</v>
      </c>
      <c r="W3" s="6" t="n">
        <v>4235.39</v>
      </c>
      <c r="X3" s="0" t="s">
        <v>464</v>
      </c>
      <c r="Y3" s="11" t="n">
        <v>45747</v>
      </c>
      <c r="Z3" s="6" t="n">
        <v>3692.96</v>
      </c>
      <c r="AA3" s="0" t="s">
        <v>464</v>
      </c>
      <c r="AB3" s="11" t="n">
        <v>45810</v>
      </c>
      <c r="AC3" s="6" t="n">
        <v>6553.28</v>
      </c>
      <c r="AD3" s="0" t="s">
        <v>464</v>
      </c>
      <c r="AE3" s="11" t="n">
        <v>45935</v>
      </c>
      <c r="AF3" s="6" t="n">
        <v>3207.56</v>
      </c>
      <c r="AG3" s="0" t="s">
        <v>464</v>
      </c>
      <c r="AH3" s="11" t="n">
        <v>45747</v>
      </c>
      <c r="AI3" s="6" t="n">
        <v>1087.7</v>
      </c>
      <c r="AJ3" s="0" t="s">
        <v>464</v>
      </c>
      <c r="AK3" s="11" t="n">
        <v>44441</v>
      </c>
      <c r="AL3" s="6" t="n">
        <v>-146.9</v>
      </c>
      <c r="AM3" s="0" t="s">
        <v>173</v>
      </c>
      <c r="AN3" s="11" t="n">
        <v>44617</v>
      </c>
      <c r="AO3" s="6" t="n">
        <v>3496.1</v>
      </c>
      <c r="AP3" s="0" t="s">
        <v>464</v>
      </c>
      <c r="AQ3" s="11" t="n">
        <v>44754</v>
      </c>
      <c r="AR3" s="6" t="n">
        <v>-294.5</v>
      </c>
      <c r="AS3" s="0" t="s">
        <v>205</v>
      </c>
      <c r="AT3" s="11" t="n">
        <v>45941</v>
      </c>
      <c r="AU3" s="6" t="n">
        <v>133.69</v>
      </c>
      <c r="AV3" s="0" t="s">
        <v>464</v>
      </c>
      <c r="AW3" s="11" t="n">
        <v>45093</v>
      </c>
      <c r="AX3" s="6" t="n">
        <v>-42.4</v>
      </c>
      <c r="AY3" s="0" t="s">
        <v>234</v>
      </c>
      <c r="AZ3" s="11" t="n">
        <v>45285</v>
      </c>
      <c r="BA3" s="6" t="n">
        <v>-253</v>
      </c>
      <c r="BB3" s="0" t="s">
        <v>264</v>
      </c>
      <c r="BC3" s="11" t="n">
        <v>44805</v>
      </c>
      <c r="BD3" s="6" t="n">
        <v>2488.99</v>
      </c>
      <c r="BE3" s="0" t="s">
        <v>464</v>
      </c>
      <c r="BF3" s="11" t="n">
        <v>45555</v>
      </c>
      <c r="BG3" s="6" t="n">
        <v>-70</v>
      </c>
      <c r="BH3" s="0" t="s">
        <v>318</v>
      </c>
      <c r="BI3" s="11" t="n">
        <v>44446</v>
      </c>
      <c r="BJ3" s="6" t="n">
        <v>-118.2</v>
      </c>
      <c r="BK3" s="0" t="s">
        <v>174</v>
      </c>
      <c r="BL3" s="11" t="n">
        <v>45425</v>
      </c>
      <c r="BM3" s="6" t="n">
        <v>-196</v>
      </c>
      <c r="BN3" s="0" t="s">
        <v>283</v>
      </c>
      <c r="BO3" s="11" t="n">
        <v>45793</v>
      </c>
      <c r="BP3" s="6" t="n">
        <v>-28</v>
      </c>
      <c r="BQ3" s="0" t="s">
        <v>366</v>
      </c>
      <c r="BR3" s="11" t="n">
        <v>44762</v>
      </c>
      <c r="BS3" s="6" t="n">
        <v>-79.2</v>
      </c>
      <c r="BT3" s="0" t="s">
        <v>206</v>
      </c>
      <c r="BU3" s="11" t="n">
        <v>44953</v>
      </c>
      <c r="BV3" s="6" t="n">
        <v>341.67</v>
      </c>
      <c r="BW3" s="0" t="s">
        <v>464</v>
      </c>
      <c r="BX3" s="11" t="n">
        <v>44393</v>
      </c>
      <c r="BY3" s="6" t="n">
        <v>77.12</v>
      </c>
      <c r="BZ3" s="0" t="s">
        <v>464</v>
      </c>
      <c r="CA3" s="11" t="n">
        <v>44377</v>
      </c>
      <c r="CB3" s="6" t="n">
        <v>978.6</v>
      </c>
      <c r="CC3" s="0" t="s">
        <v>464</v>
      </c>
      <c r="CD3" s="11" t="n">
        <v>46006</v>
      </c>
      <c r="CE3" s="8" t="s">
        <f>=-Портфель!J30</f>
      </c>
      <c r="CF3" s="0" t="s">
        <v>465</v>
      </c>
      <c r="CG3" s="11" t="n">
        <v>44356</v>
      </c>
      <c r="CH3" s="6" t="n">
        <v>38.79</v>
      </c>
      <c r="CI3" s="0" t="s">
        <v>464</v>
      </c>
      <c r="CJ3" s="11" t="n">
        <v>45259</v>
      </c>
      <c r="CK3" s="6" t="n">
        <v>65.19</v>
      </c>
      <c r="CL3" s="0" t="s">
        <v>464</v>
      </c>
      <c r="CM3" s="11" t="n">
        <v>45537</v>
      </c>
      <c r="CN3" s="6" t="s">
        <f>=4208.57</f>
      </c>
      <c r="CO3" s="0" t="s">
        <v>464</v>
      </c>
      <c r="CP3" s="11" t="n">
        <v>45407</v>
      </c>
      <c r="CQ3" s="6" t="s">
        <f>=1889.55</f>
      </c>
      <c r="CR3" s="0" t="s">
        <v>464</v>
      </c>
      <c r="CS3" s="11" t="n">
        <v>45630</v>
      </c>
      <c r="CT3" s="6" t="s">
        <f>=-355.78</f>
      </c>
      <c r="CU3" s="0" t="s">
        <v>346</v>
      </c>
      <c r="CV3" s="11" t="n">
        <v>45488</v>
      </c>
      <c r="CW3" s="6" t="s">
        <f>=5192.71</f>
      </c>
      <c r="CX3" s="0" t="s">
        <v>464</v>
      </c>
      <c r="CY3" s="11" t="n">
        <v>45378</v>
      </c>
      <c r="CZ3" s="6" t="s">
        <f>=-41.47</f>
      </c>
      <c r="DA3" s="0" t="s">
        <v>275</v>
      </c>
      <c r="DB3" s="11" t="n">
        <v>45534</v>
      </c>
      <c r="DC3" s="6" t="s">
        <f>=4363.96</f>
      </c>
      <c r="DD3" s="0" t="s">
        <v>464</v>
      </c>
      <c r="DE3" s="11" t="n">
        <v>45744</v>
      </c>
      <c r="DF3" s="6" t="s">
        <f>=-16.7</f>
      </c>
      <c r="DG3" s="0" t="s">
        <v>360</v>
      </c>
      <c r="DH3" s="11" t="n">
        <v>45870</v>
      </c>
      <c r="DI3" s="6" t="s">
        <f>=-153.7</f>
      </c>
      <c r="DJ3" s="0" t="s">
        <v>410</v>
      </c>
      <c r="DK3" s="11" t="n">
        <v>45939</v>
      </c>
      <c r="DL3" s="6" t="s">
        <f>=-144.4</f>
      </c>
      <c r="DM3" s="0" t="s">
        <v>433</v>
      </c>
      <c r="DN3" s="11" t="n">
        <v>45949</v>
      </c>
      <c r="DO3" s="6" t="s">
        <f>=-156.8</f>
      </c>
      <c r="DP3" s="0" t="s">
        <v>442</v>
      </c>
      <c r="DQ3" s="11" t="n">
        <v>45904</v>
      </c>
      <c r="DR3" s="6" t="s">
        <f>=3039.67</f>
      </c>
      <c r="DS3" s="0" t="s">
        <v>464</v>
      </c>
      <c r="DT3" s="11" t="n">
        <v>45942</v>
      </c>
      <c r="DU3" s="6" t="s">
        <f>=-106.5</f>
      </c>
      <c r="DV3" s="0" t="s">
        <v>435</v>
      </c>
      <c r="DW3" s="11" t="n">
        <v>44596</v>
      </c>
      <c r="DX3" s="6" t="s">
        <f>=974.36</f>
      </c>
      <c r="DY3" s="0" t="s">
        <v>464</v>
      </c>
      <c r="DZ3" s="11" t="n">
        <v>45817</v>
      </c>
      <c r="EA3" s="6" t="s">
        <f>=-52.42</f>
      </c>
      <c r="EB3" s="0" t="s">
        <v>382</v>
      </c>
      <c r="EC3" s="11" t="n">
        <v>45838</v>
      </c>
      <c r="ED3" s="6" t="s">
        <f>=1027.03</f>
      </c>
      <c r="EE3" s="0" t="s">
        <v>464</v>
      </c>
      <c r="EF3" s="11" t="n">
        <v>45245</v>
      </c>
      <c r="EG3" s="6" t="s">
        <f>=2071.48</f>
      </c>
      <c r="EH3" s="0" t="s">
        <v>464</v>
      </c>
      <c r="EI3" s="11" t="n">
        <v>45204</v>
      </c>
      <c r="EJ3" s="6" t="s">
        <f>=-128.1</f>
      </c>
      <c r="EK3" s="0" t="s">
        <v>249</v>
      </c>
    </row>
    <row collapsed="false" customFormat="false" customHeight="false" hidden="false" ht="12.1" outlineLevel="0" r="4">
      <c r="A4" s="11" t="n">
        <v>45230</v>
      </c>
      <c r="B4" s="6" t="n">
        <v>7159.58</v>
      </c>
      <c r="C4" s="0" t="s">
        <v>464</v>
      </c>
      <c r="D4" s="11" t="n">
        <v>45245</v>
      </c>
      <c r="E4" s="6" t="n">
        <v>2797.64</v>
      </c>
      <c r="F4" s="0" t="s">
        <v>464</v>
      </c>
      <c r="G4" s="11" t="n">
        <v>45688</v>
      </c>
      <c r="H4" s="6" t="n">
        <v>3217.57</v>
      </c>
      <c r="I4" s="0" t="s">
        <v>464</v>
      </c>
      <c r="J4" s="11" t="n">
        <v>44481</v>
      </c>
      <c r="K4" s="6" t="n">
        <v>-29.04</v>
      </c>
      <c r="L4" s="0" t="s">
        <v>177</v>
      </c>
      <c r="M4" s="11" t="n">
        <v>45579</v>
      </c>
      <c r="N4" s="6" t="n">
        <v>-89.92</v>
      </c>
      <c r="O4" s="0" t="s">
        <v>329</v>
      </c>
      <c r="P4" s="11" t="n">
        <v>45209</v>
      </c>
      <c r="Q4" s="6" t="n">
        <v>-120</v>
      </c>
      <c r="R4" s="0" t="s">
        <v>251</v>
      </c>
      <c r="S4" s="11" t="n">
        <v>44753</v>
      </c>
      <c r="T4" s="6" t="n">
        <v>-82.52</v>
      </c>
      <c r="U4" s="0" t="s">
        <v>204</v>
      </c>
      <c r="V4" s="11" t="n">
        <v>45057</v>
      </c>
      <c r="W4" s="6" t="n">
        <v>-652</v>
      </c>
      <c r="X4" s="0" t="s">
        <v>228</v>
      </c>
      <c r="Y4" s="11" t="n">
        <v>45779</v>
      </c>
      <c r="Z4" s="6" t="n">
        <v>3814.06</v>
      </c>
      <c r="AA4" s="0" t="s">
        <v>464</v>
      </c>
      <c r="AB4" s="11" t="n">
        <v>45855</v>
      </c>
      <c r="AC4" s="6" t="n">
        <v>-1724.5</v>
      </c>
      <c r="AD4" s="0" t="s">
        <v>403</v>
      </c>
      <c r="AE4" s="11" t="n">
        <v>45945</v>
      </c>
      <c r="AF4" s="6" t="n">
        <v>3121.5</v>
      </c>
      <c r="AG4" s="0" t="s">
        <v>464</v>
      </c>
      <c r="AH4" s="11" t="n">
        <v>45761</v>
      </c>
      <c r="AI4" s="6" t="n">
        <v>3152.97</v>
      </c>
      <c r="AJ4" s="0" t="s">
        <v>464</v>
      </c>
      <c r="AK4" s="11" t="n">
        <v>44544</v>
      </c>
      <c r="AL4" s="6" t="n">
        <v>-149.86</v>
      </c>
      <c r="AM4" s="0" t="s">
        <v>187</v>
      </c>
      <c r="AN4" s="11" t="n">
        <v>45230</v>
      </c>
      <c r="AO4" s="6" t="n">
        <v>-5865.07</v>
      </c>
      <c r="AP4" s="0" t="s">
        <v>466</v>
      </c>
      <c r="AQ4" s="11" t="n">
        <v>45106</v>
      </c>
      <c r="AR4" s="6" t="n">
        <v>-297.9</v>
      </c>
      <c r="AS4" s="0" t="s">
        <v>236</v>
      </c>
      <c r="AT4" s="11" t="n">
        <v>45945</v>
      </c>
      <c r="AU4" s="6" t="n">
        <v>882.1</v>
      </c>
      <c r="AV4" s="0" t="s">
        <v>464</v>
      </c>
      <c r="AW4" s="11" t="n">
        <v>45457</v>
      </c>
      <c r="AX4" s="6" t="n">
        <v>-150.5</v>
      </c>
      <c r="AY4" s="0" t="s">
        <v>292</v>
      </c>
      <c r="AZ4" s="11" t="n">
        <v>45484</v>
      </c>
      <c r="BA4" s="6" t="n">
        <v>-13</v>
      </c>
      <c r="BB4" s="0" t="s">
        <v>303</v>
      </c>
      <c r="BC4" s="11" t="n">
        <v>44845</v>
      </c>
      <c r="BD4" s="6" t="n">
        <v>-887.6</v>
      </c>
      <c r="BE4" s="0" t="s">
        <v>214</v>
      </c>
      <c r="BF4" s="11" t="n">
        <v>45775</v>
      </c>
      <c r="BG4" s="6" t="n">
        <v>-70</v>
      </c>
      <c r="BH4" s="0" t="s">
        <v>318</v>
      </c>
      <c r="BI4" s="11" t="n">
        <v>44537</v>
      </c>
      <c r="BJ4" s="6" t="n">
        <v>-116.3</v>
      </c>
      <c r="BK4" s="0" t="s">
        <v>185</v>
      </c>
      <c r="BL4" s="11" t="n">
        <v>45576</v>
      </c>
      <c r="BM4" s="6" t="n">
        <v>-87</v>
      </c>
      <c r="BN4" s="0" t="s">
        <v>328</v>
      </c>
      <c r="BO4" s="11" t="n">
        <v>45855</v>
      </c>
      <c r="BP4" s="6" t="n">
        <v>-29</v>
      </c>
      <c r="BQ4" s="0" t="s">
        <v>402</v>
      </c>
      <c r="BR4" s="11" t="n">
        <v>45238</v>
      </c>
      <c r="BS4" s="6" t="n">
        <v>767.21</v>
      </c>
      <c r="BT4" s="0" t="s">
        <v>464</v>
      </c>
      <c r="BU4" s="11" t="n">
        <v>44971</v>
      </c>
      <c r="BV4" s="6" t="n">
        <v>376.4</v>
      </c>
      <c r="BW4" s="0" t="s">
        <v>464</v>
      </c>
      <c r="BX4" s="11" t="n">
        <v>44406</v>
      </c>
      <c r="BY4" s="6" t="n">
        <v>385.03</v>
      </c>
      <c r="BZ4" s="0" t="s">
        <v>464</v>
      </c>
      <c r="CA4" s="11" t="n">
        <v>44592</v>
      </c>
      <c r="CB4" s="6" t="n">
        <v>93.25</v>
      </c>
      <c r="CC4" s="0" t="s">
        <v>464</v>
      </c>
      <c r="CD4" s="0"/>
      <c r="CE4" s="10" t="s">
        <f>=XIRR(CE2:CE3,CD2:CD3)</f>
      </c>
      <c r="CF4" s="0"/>
      <c r="CG4" s="11" t="n">
        <v>44364</v>
      </c>
      <c r="CH4" s="6" t="n">
        <v>102.35</v>
      </c>
      <c r="CI4" s="0" t="s">
        <v>464</v>
      </c>
      <c r="CJ4" s="11" t="n">
        <v>45322</v>
      </c>
      <c r="CK4" s="6" t="n">
        <v>-200.67</v>
      </c>
      <c r="CL4" s="0" t="s">
        <v>466</v>
      </c>
      <c r="CM4" s="11" t="n">
        <v>45548</v>
      </c>
      <c r="CN4" s="6" t="s">
        <f>=5130.52</f>
      </c>
      <c r="CO4" s="0" t="s">
        <v>464</v>
      </c>
      <c r="CP4" s="11" t="n">
        <v>45419</v>
      </c>
      <c r="CQ4" s="6" t="s">
        <f>=616.33</f>
      </c>
      <c r="CR4" s="0" t="s">
        <v>464</v>
      </c>
      <c r="CS4" s="11" t="n">
        <v>45699</v>
      </c>
      <c r="CT4" s="6" t="s">
        <f>=25409.14</f>
      </c>
      <c r="CU4" s="0" t="s">
        <v>464</v>
      </c>
      <c r="CV4" s="11" t="n">
        <v>45503</v>
      </c>
      <c r="CW4" s="6" t="s">
        <f>=1707.07</f>
      </c>
      <c r="CX4" s="0" t="s">
        <v>464</v>
      </c>
      <c r="CY4" s="11" t="n">
        <v>45441</v>
      </c>
      <c r="CZ4" s="6" t="s">
        <f>=1724.44</f>
      </c>
      <c r="DA4" s="0" t="s">
        <v>464</v>
      </c>
      <c r="DB4" s="11" t="n">
        <v>45537</v>
      </c>
      <c r="DC4" s="6" t="s">
        <f>=724.59</f>
      </c>
      <c r="DD4" s="0" t="s">
        <v>464</v>
      </c>
      <c r="DE4" s="11" t="n">
        <v>45744</v>
      </c>
      <c r="DF4" s="6" t="s">
        <f>=4819.6</f>
      </c>
      <c r="DG4" s="0" t="s">
        <v>464</v>
      </c>
      <c r="DH4" s="11" t="n">
        <v>45900</v>
      </c>
      <c r="DI4" s="6" t="s">
        <f>=-153.7</f>
      </c>
      <c r="DJ4" s="0" t="s">
        <v>410</v>
      </c>
      <c r="DK4" s="11" t="n">
        <v>45969</v>
      </c>
      <c r="DL4" s="6" t="s">
        <f>=-144.4</f>
      </c>
      <c r="DM4" s="0" t="s">
        <v>433</v>
      </c>
      <c r="DN4" s="11" t="n">
        <v>45979</v>
      </c>
      <c r="DO4" s="6" t="s">
        <f>=-156.8</f>
      </c>
      <c r="DP4" s="0" t="s">
        <v>442</v>
      </c>
      <c r="DQ4" s="11" t="n">
        <v>45933</v>
      </c>
      <c r="DR4" s="6" t="s">
        <f>=-121.7</f>
      </c>
      <c r="DS4" s="0" t="s">
        <v>427</v>
      </c>
      <c r="DT4" s="11" t="n">
        <v>45972</v>
      </c>
      <c r="DU4" s="6" t="s">
        <f>=-106.5</f>
      </c>
      <c r="DV4" s="0" t="s">
        <v>435</v>
      </c>
      <c r="DW4" s="11" t="n">
        <v>44643</v>
      </c>
      <c r="DX4" s="6" t="s">
        <f>=-100.92</f>
      </c>
      <c r="DY4" s="0" t="s">
        <v>197</v>
      </c>
      <c r="DZ4" s="11" t="n">
        <v>45817</v>
      </c>
      <c r="EA4" s="6" t="s">
        <f>=3059.9</f>
      </c>
      <c r="EB4" s="0" t="s">
        <v>464</v>
      </c>
      <c r="EC4" s="11" t="n">
        <v>45865</v>
      </c>
      <c r="ED4" s="6" t="s">
        <f>=-85.65</f>
      </c>
      <c r="EE4" s="0" t="s">
        <v>408</v>
      </c>
      <c r="EF4" s="11" t="n">
        <v>45279</v>
      </c>
      <c r="EG4" s="6" t="s">
        <f>=-278.1</f>
      </c>
      <c r="EH4" s="0" t="s">
        <v>262</v>
      </c>
      <c r="EI4" s="11" t="n">
        <v>45295</v>
      </c>
      <c r="EJ4" s="6" t="s">
        <f>=-128.1</f>
      </c>
      <c r="EK4" s="0" t="s">
        <v>249</v>
      </c>
    </row>
    <row collapsed="false" customFormat="false" customHeight="false" hidden="false" ht="12.1" outlineLevel="0" r="5">
      <c r="A5" s="11" t="n">
        <v>45277</v>
      </c>
      <c r="B5" s="6" t="n">
        <v>-778</v>
      </c>
      <c r="C5" s="0" t="s">
        <v>260</v>
      </c>
      <c r="D5" s="11" t="n">
        <v>45337</v>
      </c>
      <c r="E5" s="6" t="n">
        <v>5785.89</v>
      </c>
      <c r="F5" s="0" t="s">
        <v>464</v>
      </c>
      <c r="G5" s="11" t="n">
        <v>45716</v>
      </c>
      <c r="H5" s="6" t="n">
        <v>3231.08</v>
      </c>
      <c r="I5" s="0" t="s">
        <v>464</v>
      </c>
      <c r="J5" s="11" t="n">
        <v>44547</v>
      </c>
      <c r="K5" s="6" t="n">
        <v>486.49</v>
      </c>
      <c r="L5" s="0" t="s">
        <v>464</v>
      </c>
      <c r="M5" s="11" t="n">
        <v>45597</v>
      </c>
      <c r="N5" s="6" t="n">
        <v>4416.73</v>
      </c>
      <c r="O5" s="0" t="s">
        <v>464</v>
      </c>
      <c r="P5" s="11" t="n">
        <v>45377</v>
      </c>
      <c r="Q5" s="6" t="n">
        <v>-153.36</v>
      </c>
      <c r="R5" s="0" t="s">
        <v>274</v>
      </c>
      <c r="S5" s="11" t="n">
        <v>44781</v>
      </c>
      <c r="T5" s="6" t="n">
        <v>326.19</v>
      </c>
      <c r="U5" s="0" t="s">
        <v>464</v>
      </c>
      <c r="V5" s="11" t="n">
        <v>45366</v>
      </c>
      <c r="W5" s="6" t="n">
        <v>2975.09</v>
      </c>
      <c r="X5" s="0" t="s">
        <v>464</v>
      </c>
      <c r="Y5" s="11" t="n">
        <v>45839</v>
      </c>
      <c r="Z5" s="6" t="n">
        <v>-1310.45</v>
      </c>
      <c r="AA5" s="0" t="s">
        <v>394</v>
      </c>
      <c r="AB5" s="11" t="n">
        <v>46157</v>
      </c>
      <c r="AC5" s="8" t="s">
        <f>=-Портфель!J11</f>
      </c>
      <c r="AD5" s="0" t="s">
        <v>465</v>
      </c>
      <c r="AE5" s="11" t="n">
        <v>46294</v>
      </c>
      <c r="AF5" s="8" t="s">
        <f>=-Портфель!J12</f>
      </c>
      <c r="AG5" s="0" t="s">
        <v>465</v>
      </c>
      <c r="AH5" s="11" t="n">
        <v>45764</v>
      </c>
      <c r="AI5" s="6" t="n">
        <v>4938.87</v>
      </c>
      <c r="AJ5" s="0" t="s">
        <v>464</v>
      </c>
      <c r="AK5" s="11" t="n">
        <v>45106</v>
      </c>
      <c r="AL5" s="6" t="n">
        <v>3500.2</v>
      </c>
      <c r="AM5" s="0" t="s">
        <v>464</v>
      </c>
      <c r="AN5" s="11" t="n">
        <v>45302</v>
      </c>
      <c r="AO5" s="6" t="n">
        <v>-358.13</v>
      </c>
      <c r="AP5" s="0" t="s">
        <v>267</v>
      </c>
      <c r="AQ5" s="11" t="n">
        <v>45322</v>
      </c>
      <c r="AR5" s="6" t="n">
        <v>5484.39</v>
      </c>
      <c r="AS5" s="0" t="s">
        <v>464</v>
      </c>
      <c r="AT5" s="11" t="n">
        <v>45960</v>
      </c>
      <c r="AU5" s="6" t="n">
        <v>684.15</v>
      </c>
      <c r="AV5" s="0" t="s">
        <v>464</v>
      </c>
      <c r="AW5" s="11" t="n">
        <v>45639</v>
      </c>
      <c r="AX5" s="6" t="n">
        <v>1761.88</v>
      </c>
      <c r="AY5" s="0" t="s">
        <v>464</v>
      </c>
      <c r="AZ5" s="11" t="n">
        <v>45484</v>
      </c>
      <c r="BA5" s="6" t="n">
        <v>-256</v>
      </c>
      <c r="BB5" s="0" t="s">
        <v>302</v>
      </c>
      <c r="BC5" s="11" t="n">
        <v>45583</v>
      </c>
      <c r="BD5" s="6" t="n">
        <v>1355.58</v>
      </c>
      <c r="BE5" s="0" t="s">
        <v>464</v>
      </c>
      <c r="BF5" s="11" t="n">
        <v>45929</v>
      </c>
      <c r="BG5" s="6" t="n">
        <v>-70</v>
      </c>
      <c r="BH5" s="0" t="s">
        <v>318</v>
      </c>
      <c r="BI5" s="11" t="n">
        <v>45106</v>
      </c>
      <c r="BJ5" s="6" t="n">
        <v>1691.96</v>
      </c>
      <c r="BK5" s="0" t="s">
        <v>464</v>
      </c>
      <c r="BL5" s="11" t="n">
        <v>45817</v>
      </c>
      <c r="BM5" s="6" t="n">
        <v>-174</v>
      </c>
      <c r="BN5" s="0" t="s">
        <v>379</v>
      </c>
      <c r="BO5" s="11" t="n">
        <v>45936</v>
      </c>
      <c r="BP5" s="6" t="n">
        <v>-30</v>
      </c>
      <c r="BQ5" s="0" t="s">
        <v>431</v>
      </c>
      <c r="BR5" s="11" t="n">
        <v>45261</v>
      </c>
      <c r="BS5" s="6" t="n">
        <v>-142.4</v>
      </c>
      <c r="BT5" s="0" t="s">
        <v>259</v>
      </c>
      <c r="BU5" s="11" t="n">
        <v>45075</v>
      </c>
      <c r="BV5" s="6" t="n">
        <v>408.22</v>
      </c>
      <c r="BW5" s="0" t="s">
        <v>464</v>
      </c>
      <c r="BX5" s="11" t="n">
        <v>44438</v>
      </c>
      <c r="BY5" s="6" t="n">
        <v>391.29</v>
      </c>
      <c r="BZ5" s="0" t="s">
        <v>464</v>
      </c>
      <c r="CA5" s="11" t="n">
        <v>46006</v>
      </c>
      <c r="CB5" s="8" t="s">
        <f>=-Портфель!J29</f>
      </c>
      <c r="CC5" s="0" t="s">
        <v>465</v>
      </c>
      <c r="CD5" s="0"/>
      <c r="CE5" s="8" t="s">
        <f>=-SUM(CE2:CE3)</f>
      </c>
      <c r="CF5" s="0" t="s">
        <v>467</v>
      </c>
      <c r="CG5" s="11" t="n">
        <v>44377</v>
      </c>
      <c r="CH5" s="6" t="n">
        <v>32.21</v>
      </c>
      <c r="CI5" s="0" t="s">
        <v>464</v>
      </c>
      <c r="CJ5" s="11" t="n">
        <v>45337</v>
      </c>
      <c r="CK5" s="6" t="n">
        <v>201.95</v>
      </c>
      <c r="CL5" s="0" t="s">
        <v>464</v>
      </c>
      <c r="CM5" s="11" t="n">
        <v>45555</v>
      </c>
      <c r="CN5" s="6" t="s">
        <f>=844.37</f>
      </c>
      <c r="CO5" s="0" t="s">
        <v>464</v>
      </c>
      <c r="CP5" s="11" t="n">
        <v>45427</v>
      </c>
      <c r="CQ5" s="6" t="s">
        <f>=4845.96</f>
      </c>
      <c r="CR5" s="0" t="s">
        <v>464</v>
      </c>
      <c r="CS5" s="11" t="n">
        <v>45702</v>
      </c>
      <c r="CT5" s="6" t="s">
        <f>=4915.36</f>
      </c>
      <c r="CU5" s="0" t="s">
        <v>464</v>
      </c>
      <c r="CV5" s="11" t="n">
        <v>45504</v>
      </c>
      <c r="CW5" s="6" t="s">
        <f>=5159.04</f>
      </c>
      <c r="CX5" s="0" t="s">
        <v>464</v>
      </c>
      <c r="CY5" s="11" t="n">
        <v>45443</v>
      </c>
      <c r="CZ5" s="6" t="s">
        <f>=3403.16</f>
      </c>
      <c r="DA5" s="0" t="s">
        <v>464</v>
      </c>
      <c r="DB5" s="11" t="n">
        <v>45565</v>
      </c>
      <c r="DC5" s="6" t="s">
        <f>=2870.67</f>
      </c>
      <c r="DD5" s="0" t="s">
        <v>464</v>
      </c>
      <c r="DE5" s="11" t="n">
        <v>45763</v>
      </c>
      <c r="DF5" s="6" t="s">
        <f>=980.43</f>
      </c>
      <c r="DG5" s="0" t="s">
        <v>464</v>
      </c>
      <c r="DH5" s="11" t="n">
        <v>45930</v>
      </c>
      <c r="DI5" s="6" t="s">
        <f>=-153.7</f>
      </c>
      <c r="DJ5" s="0" t="s">
        <v>410</v>
      </c>
      <c r="DK5" s="11" t="n">
        <v>45999</v>
      </c>
      <c r="DL5" s="6" t="s">
        <f>=-144.4</f>
      </c>
      <c r="DM5" s="0" t="s">
        <v>433</v>
      </c>
      <c r="DN5" s="11" t="n">
        <v>46289</v>
      </c>
      <c r="DO5" s="8" t="s">
        <f>=-Портфель!J43</f>
      </c>
      <c r="DP5" s="0" t="s">
        <v>465</v>
      </c>
      <c r="DQ5" s="11" t="n">
        <v>45963</v>
      </c>
      <c r="DR5" s="6" t="s">
        <f>=-121.7</f>
      </c>
      <c r="DS5" s="0" t="s">
        <v>427</v>
      </c>
      <c r="DT5" s="11" t="n">
        <v>46002</v>
      </c>
      <c r="DU5" s="6" t="s">
        <f>=-106.5</f>
      </c>
      <c r="DV5" s="0" t="s">
        <v>435</v>
      </c>
      <c r="DW5" s="11" t="n">
        <v>44825</v>
      </c>
      <c r="DX5" s="6" t="s">
        <f>=-100.92</f>
      </c>
      <c r="DY5" s="0" t="s">
        <v>197</v>
      </c>
      <c r="DZ5" s="11" t="n">
        <v>45847</v>
      </c>
      <c r="EA5" s="6" t="s">
        <f>=-104.84</f>
      </c>
      <c r="EB5" s="0" t="s">
        <v>398</v>
      </c>
      <c r="EC5" s="11" t="n">
        <v>45895</v>
      </c>
      <c r="ED5" s="6" t="s">
        <f>=-85.65</f>
      </c>
      <c r="EE5" s="0" t="s">
        <v>408</v>
      </c>
      <c r="EF5" s="11" t="n">
        <v>45461</v>
      </c>
      <c r="EG5" s="6" t="s">
        <f>=-278.1</f>
      </c>
      <c r="EH5" s="0" t="s">
        <v>262</v>
      </c>
      <c r="EI5" s="11" t="n">
        <v>45386</v>
      </c>
      <c r="EJ5" s="6" t="s">
        <f>=-128.1</f>
      </c>
      <c r="EK5" s="0" t="s">
        <v>249</v>
      </c>
    </row>
    <row collapsed="false" customFormat="false" customHeight="false" hidden="false" ht="12.1" outlineLevel="0" r="6">
      <c r="A6" s="11" t="n">
        <v>45419</v>
      </c>
      <c r="B6" s="6" t="n">
        <v>-867</v>
      </c>
      <c r="C6" s="0" t="s">
        <v>280</v>
      </c>
      <c r="D6" s="11" t="n">
        <v>45351</v>
      </c>
      <c r="E6" s="6" t="n">
        <v>5856.09</v>
      </c>
      <c r="F6" s="0" t="s">
        <v>464</v>
      </c>
      <c r="G6" s="11" t="n">
        <v>45847</v>
      </c>
      <c r="H6" s="6" t="n">
        <v>-2819</v>
      </c>
      <c r="I6" s="0" t="s">
        <v>399</v>
      </c>
      <c r="J6" s="11" t="n">
        <v>44571</v>
      </c>
      <c r="K6" s="6" t="n">
        <v>-25.94</v>
      </c>
      <c r="L6" s="0" t="s">
        <v>193</v>
      </c>
      <c r="M6" s="11" t="n">
        <v>45651</v>
      </c>
      <c r="N6" s="6" t="n">
        <v>6148.41</v>
      </c>
      <c r="O6" s="0" t="s">
        <v>464</v>
      </c>
      <c r="P6" s="11" t="n">
        <v>45380</v>
      </c>
      <c r="Q6" s="6" t="n">
        <v>1324.86</v>
      </c>
      <c r="R6" s="0" t="s">
        <v>464</v>
      </c>
      <c r="S6" s="11" t="n">
        <v>44938</v>
      </c>
      <c r="T6" s="6" t="n">
        <v>-88.95</v>
      </c>
      <c r="U6" s="0" t="s">
        <v>219</v>
      </c>
      <c r="V6" s="11" t="n">
        <v>45484</v>
      </c>
      <c r="W6" s="6" t="n">
        <v>-1159</v>
      </c>
      <c r="X6" s="0" t="s">
        <v>304</v>
      </c>
      <c r="Y6" s="11" t="n">
        <v>46098</v>
      </c>
      <c r="Z6" s="8" t="s">
        <f>=-Портфель!J10</f>
      </c>
      <c r="AA6" s="0" t="s">
        <v>465</v>
      </c>
      <c r="AB6" s="0"/>
      <c r="AC6" s="10" t="s">
        <f>=XIRR(AC2:AC5,AB2:AB5)</f>
      </c>
      <c r="AD6" s="0"/>
      <c r="AE6" s="0"/>
      <c r="AF6" s="10" t="s">
        <f>=XIRR(AF2:AF5,AE2:AE5)</f>
      </c>
      <c r="AG6" s="0"/>
      <c r="AH6" s="11" t="n">
        <v>45779</v>
      </c>
      <c r="AI6" s="6" t="n">
        <v>1047.68</v>
      </c>
      <c r="AJ6" s="0" t="s">
        <v>464</v>
      </c>
      <c r="AK6" s="11" t="n">
        <v>45380</v>
      </c>
      <c r="AL6" s="6" t="n">
        <v>3690.55</v>
      </c>
      <c r="AM6" s="0" t="s">
        <v>464</v>
      </c>
      <c r="AN6" s="11" t="n">
        <v>45307</v>
      </c>
      <c r="AO6" s="6" t="n">
        <v>6940.55</v>
      </c>
      <c r="AP6" s="0" t="s">
        <v>464</v>
      </c>
      <c r="AQ6" s="11" t="n">
        <v>45489</v>
      </c>
      <c r="AR6" s="6" t="n">
        <v>-913</v>
      </c>
      <c r="AS6" s="0" t="s">
        <v>307</v>
      </c>
      <c r="AT6" s="11" t="n">
        <v>45964</v>
      </c>
      <c r="AU6" s="6" t="n">
        <v>68.83</v>
      </c>
      <c r="AV6" s="0" t="s">
        <v>464</v>
      </c>
      <c r="AW6" s="11" t="n">
        <v>45810</v>
      </c>
      <c r="AX6" s="6" t="n">
        <v>3747.47</v>
      </c>
      <c r="AY6" s="0" t="s">
        <v>464</v>
      </c>
      <c r="AZ6" s="11" t="n">
        <v>45557</v>
      </c>
      <c r="BA6" s="6" t="n">
        <v>-102</v>
      </c>
      <c r="BB6" s="0" t="s">
        <v>320</v>
      </c>
      <c r="BC6" s="11" t="n">
        <v>45672</v>
      </c>
      <c r="BD6" s="6" t="n">
        <v>1323.16</v>
      </c>
      <c r="BE6" s="0" t="s">
        <v>464</v>
      </c>
      <c r="BF6" s="11" t="n">
        <v>46006</v>
      </c>
      <c r="BG6" s="8" t="s">
        <f>=-Портфель!J21</f>
      </c>
      <c r="BH6" s="0" t="s">
        <v>465</v>
      </c>
      <c r="BI6" s="11" t="n">
        <v>45407</v>
      </c>
      <c r="BJ6" s="6" t="n">
        <v>4564.68</v>
      </c>
      <c r="BK6" s="0" t="s">
        <v>464</v>
      </c>
      <c r="BL6" s="11" t="n">
        <v>45905</v>
      </c>
      <c r="BM6" s="6" t="n">
        <v>902.32</v>
      </c>
      <c r="BN6" s="0" t="s">
        <v>464</v>
      </c>
      <c r="BO6" s="11" t="n">
        <v>46098</v>
      </c>
      <c r="BP6" s="8" t="s">
        <f>=-Портфель!J24</f>
      </c>
      <c r="BQ6" s="0" t="s">
        <v>465</v>
      </c>
      <c r="BR6" s="11" t="n">
        <v>45519</v>
      </c>
      <c r="BS6" s="6" t="n">
        <v>850.73</v>
      </c>
      <c r="BT6" s="0" t="s">
        <v>464</v>
      </c>
      <c r="BU6" s="11" t="n">
        <v>45128</v>
      </c>
      <c r="BV6" s="6" t="n">
        <v>516.12</v>
      </c>
      <c r="BW6" s="0" t="s">
        <v>464</v>
      </c>
      <c r="BX6" s="11" t="n">
        <v>44453</v>
      </c>
      <c r="BY6" s="6" t="n">
        <v>156.08</v>
      </c>
      <c r="BZ6" s="0" t="s">
        <v>464</v>
      </c>
      <c r="CA6" s="0"/>
      <c r="CB6" s="10" t="s">
        <f>=XIRR(CB2:CB5,CA2:CA5)</f>
      </c>
      <c r="CC6" s="0"/>
      <c r="CD6" s="0"/>
      <c r="CE6" s="0"/>
      <c r="CF6" s="0"/>
      <c r="CG6" s="11" t="n">
        <v>44406</v>
      </c>
      <c r="CH6" s="6" t="n">
        <v>33.36</v>
      </c>
      <c r="CI6" s="0" t="s">
        <v>464</v>
      </c>
      <c r="CJ6" s="11" t="n">
        <v>45344</v>
      </c>
      <c r="CK6" s="6" t="n">
        <v>121.67</v>
      </c>
      <c r="CL6" s="0" t="s">
        <v>464</v>
      </c>
      <c r="CM6" s="11" t="n">
        <v>45560</v>
      </c>
      <c r="CN6" s="6" t="s">
        <f>=841.42</f>
      </c>
      <c r="CO6" s="0" t="s">
        <v>464</v>
      </c>
      <c r="CP6" s="11" t="n">
        <v>45434</v>
      </c>
      <c r="CQ6" s="6" t="s">
        <f>=1207.29</f>
      </c>
      <c r="CR6" s="0" t="s">
        <v>464</v>
      </c>
      <c r="CS6" s="11" t="n">
        <v>45716</v>
      </c>
      <c r="CT6" s="6" t="s">
        <f>=4961.38</f>
      </c>
      <c r="CU6" s="0" t="s">
        <v>464</v>
      </c>
      <c r="CV6" s="11" t="n">
        <v>45518</v>
      </c>
      <c r="CW6" s="6" t="s">
        <f>=-667.8</f>
      </c>
      <c r="CX6" s="0" t="s">
        <v>316</v>
      </c>
      <c r="CY6" s="11" t="n">
        <v>45447</v>
      </c>
      <c r="CZ6" s="6" t="s">
        <f>=2581.88</f>
      </c>
      <c r="DA6" s="0" t="s">
        <v>464</v>
      </c>
      <c r="DB6" s="11" t="n">
        <v>45566</v>
      </c>
      <c r="DC6" s="6" t="s">
        <f>=4291.04</f>
      </c>
      <c r="DD6" s="0" t="s">
        <v>464</v>
      </c>
      <c r="DE6" s="11" t="n">
        <v>45775</v>
      </c>
      <c r="DF6" s="6" t="s">
        <f>=-117.19</f>
      </c>
      <c r="DG6" s="0" t="s">
        <v>364</v>
      </c>
      <c r="DH6" s="11" t="n">
        <v>45960</v>
      </c>
      <c r="DI6" s="6" t="s">
        <f>=-153.7</f>
      </c>
      <c r="DJ6" s="0" t="s">
        <v>410</v>
      </c>
      <c r="DK6" s="11" t="n">
        <v>46277</v>
      </c>
      <c r="DL6" s="8" t="s">
        <f>=-Портфель!J42</f>
      </c>
      <c r="DM6" s="0" t="s">
        <v>465</v>
      </c>
      <c r="DN6" s="0"/>
      <c r="DO6" s="10" t="s">
        <f>=XIRR(DO2:DO5,DN2:DN5)</f>
      </c>
      <c r="DP6" s="0"/>
      <c r="DQ6" s="11" t="n">
        <v>45993</v>
      </c>
      <c r="DR6" s="6" t="s">
        <f>=-121.7</f>
      </c>
      <c r="DS6" s="0" t="s">
        <v>427</v>
      </c>
      <c r="DT6" s="11" t="n">
        <v>46277</v>
      </c>
      <c r="DU6" s="8" t="s">
        <f>=-Портфель!J45</f>
      </c>
      <c r="DV6" s="0" t="s">
        <v>465</v>
      </c>
      <c r="DW6" s="11" t="n">
        <v>45007</v>
      </c>
      <c r="DX6" s="6" t="s">
        <f>=-100.92</f>
      </c>
      <c r="DY6" s="0" t="s">
        <v>197</v>
      </c>
      <c r="DZ6" s="11" t="n">
        <v>45877</v>
      </c>
      <c r="EA6" s="6" t="s">
        <f>=-104.84</f>
      </c>
      <c r="EB6" s="0" t="s">
        <v>398</v>
      </c>
      <c r="EC6" s="11" t="n">
        <v>45925</v>
      </c>
      <c r="ED6" s="6" t="s">
        <f>=-85.65</f>
      </c>
      <c r="EE6" s="0" t="s">
        <v>408</v>
      </c>
      <c r="EF6" s="11" t="n">
        <v>45643</v>
      </c>
      <c r="EG6" s="6" t="s">
        <f>=-278.1</f>
      </c>
      <c r="EH6" s="0" t="s">
        <v>262</v>
      </c>
      <c r="EI6" s="11" t="n">
        <v>45477</v>
      </c>
      <c r="EJ6" s="6" t="s">
        <f>=-128.1</f>
      </c>
      <c r="EK6" s="0" t="s">
        <v>249</v>
      </c>
    </row>
    <row collapsed="false" customFormat="false" customHeight="false" hidden="false" ht="12.1" outlineLevel="0" r="7">
      <c r="A7" s="11" t="n">
        <v>45463</v>
      </c>
      <c r="B7" s="6" t="n">
        <v>6961.57</v>
      </c>
      <c r="C7" s="0" t="s">
        <v>464</v>
      </c>
      <c r="D7" s="11" t="n">
        <v>45484</v>
      </c>
      <c r="E7" s="6" t="n">
        <v>-1738</v>
      </c>
      <c r="F7" s="0" t="s">
        <v>305</v>
      </c>
      <c r="G7" s="11" t="n">
        <v>45855</v>
      </c>
      <c r="H7" s="6" t="n">
        <v>2980.88</v>
      </c>
      <c r="I7" s="0" t="s">
        <v>464</v>
      </c>
      <c r="J7" s="11" t="n">
        <v>44750</v>
      </c>
      <c r="K7" s="6" t="n">
        <v>-42.42</v>
      </c>
      <c r="L7" s="0" t="s">
        <v>203</v>
      </c>
      <c r="M7" s="11" t="n">
        <v>45670</v>
      </c>
      <c r="N7" s="6" t="n">
        <v>588.56</v>
      </c>
      <c r="O7" s="0" t="s">
        <v>464</v>
      </c>
      <c r="P7" s="11" t="n">
        <v>45481</v>
      </c>
      <c r="Q7" s="6" t="n">
        <v>5477.74</v>
      </c>
      <c r="R7" s="0" t="s">
        <v>464</v>
      </c>
      <c r="S7" s="11" t="n">
        <v>45075</v>
      </c>
      <c r="T7" s="6" t="n">
        <v>1314.81</v>
      </c>
      <c r="U7" s="0" t="s">
        <v>464</v>
      </c>
      <c r="V7" s="11" t="n">
        <v>45779</v>
      </c>
      <c r="W7" s="6" t="n">
        <v>3013.41</v>
      </c>
      <c r="X7" s="0" t="s">
        <v>464</v>
      </c>
      <c r="Y7" s="0"/>
      <c r="Z7" s="10" t="s">
        <f>=XIRR(Z2:Z6,Y2:Y6)</f>
      </c>
      <c r="AA7" s="0"/>
      <c r="AB7" s="0"/>
      <c r="AC7" s="8" t="s">
        <f>=-SUM(AC2:AC5)</f>
      </c>
      <c r="AD7" s="0" t="s">
        <v>467</v>
      </c>
      <c r="AE7" s="0"/>
      <c r="AF7" s="8" t="s">
        <f>=-SUM(AF2:AF5)</f>
      </c>
      <c r="AG7" s="0" t="s">
        <v>467</v>
      </c>
      <c r="AH7" s="11" t="n">
        <v>45800</v>
      </c>
      <c r="AI7" s="6" t="n">
        <v>695.24</v>
      </c>
      <c r="AJ7" s="0" t="s">
        <v>464</v>
      </c>
      <c r="AK7" s="11" t="n">
        <v>45461</v>
      </c>
      <c r="AL7" s="6" t="n">
        <v>-1166.57</v>
      </c>
      <c r="AM7" s="0" t="s">
        <v>293</v>
      </c>
      <c r="AN7" s="11" t="n">
        <v>45488</v>
      </c>
      <c r="AO7" s="6" t="n">
        <v>-717.26</v>
      </c>
      <c r="AP7" s="0" t="s">
        <v>306</v>
      </c>
      <c r="AQ7" s="11" t="n">
        <v>45598</v>
      </c>
      <c r="AR7" s="6" t="n">
        <v>1855.99</v>
      </c>
      <c r="AS7" s="0" t="s">
        <v>464</v>
      </c>
      <c r="AT7" s="11" t="n">
        <v>45966</v>
      </c>
      <c r="AU7" s="6" t="n">
        <v>138.93</v>
      </c>
      <c r="AV7" s="0" t="s">
        <v>464</v>
      </c>
      <c r="AW7" s="11" t="n">
        <v>45848</v>
      </c>
      <c r="AX7" s="6" t="n">
        <v>-908.4</v>
      </c>
      <c r="AY7" s="0" t="s">
        <v>400</v>
      </c>
      <c r="AZ7" s="11" t="n">
        <v>45648</v>
      </c>
      <c r="BA7" s="6" t="n">
        <v>-110</v>
      </c>
      <c r="BB7" s="0" t="s">
        <v>349</v>
      </c>
      <c r="BC7" s="11" t="n">
        <v>46006</v>
      </c>
      <c r="BD7" s="8" t="s">
        <f>=-Портфель!J20</f>
      </c>
      <c r="BE7" s="0" t="s">
        <v>465</v>
      </c>
      <c r="BF7" s="0"/>
      <c r="BG7" s="10" t="s">
        <f>=XIRR(BG2:BG6,BF2:BF6)</f>
      </c>
      <c r="BH7" s="0"/>
      <c r="BI7" s="11" t="n">
        <v>45439</v>
      </c>
      <c r="BJ7" s="6" t="n">
        <v>-885.2</v>
      </c>
      <c r="BK7" s="0" t="s">
        <v>285</v>
      </c>
      <c r="BL7" s="11" t="n">
        <v>45948</v>
      </c>
      <c r="BM7" s="6" t="n">
        <v>-174</v>
      </c>
      <c r="BN7" s="0" t="s">
        <v>441</v>
      </c>
      <c r="BO7" s="0"/>
      <c r="BP7" s="10" t="s">
        <f>=XIRR(BP2:BP6,BO2:BO6)</f>
      </c>
      <c r="BQ7" s="0"/>
      <c r="BR7" s="11" t="n">
        <v>45562</v>
      </c>
      <c r="BS7" s="6" t="n">
        <v>-210.4</v>
      </c>
      <c r="BT7" s="0" t="s">
        <v>324</v>
      </c>
      <c r="BU7" s="11" t="n">
        <v>45453</v>
      </c>
      <c r="BV7" s="6" t="n">
        <v>-167.64</v>
      </c>
      <c r="BW7" s="0" t="s">
        <v>290</v>
      </c>
      <c r="BX7" s="11" t="n">
        <v>44547</v>
      </c>
      <c r="BY7" s="6" t="n">
        <v>77.83</v>
      </c>
      <c r="BZ7" s="0" t="s">
        <v>464</v>
      </c>
      <c r="CA7" s="0"/>
      <c r="CB7" s="8" t="s">
        <f>=-SUM(CB2:CB5)</f>
      </c>
      <c r="CC7" s="0" t="s">
        <v>467</v>
      </c>
      <c r="CD7" s="0"/>
      <c r="CE7" s="0"/>
      <c r="CF7" s="0"/>
      <c r="CG7" s="11" t="n">
        <v>44439</v>
      </c>
      <c r="CH7" s="6" t="n">
        <v>50.97</v>
      </c>
      <c r="CI7" s="0" t="s">
        <v>464</v>
      </c>
      <c r="CJ7" s="11" t="n">
        <v>45351</v>
      </c>
      <c r="CK7" s="6" t="n">
        <v>140.85</v>
      </c>
      <c r="CL7" s="0" t="s">
        <v>464</v>
      </c>
      <c r="CM7" s="11" t="n">
        <v>45565</v>
      </c>
      <c r="CN7" s="6" t="s">
        <f>=1675.23</f>
      </c>
      <c r="CO7" s="0" t="s">
        <v>464</v>
      </c>
      <c r="CP7" s="11" t="n">
        <v>45440</v>
      </c>
      <c r="CQ7" s="6" t="s">
        <f>=586.77</f>
      </c>
      <c r="CR7" s="0" t="s">
        <v>464</v>
      </c>
      <c r="CS7" s="11" t="n">
        <v>45812</v>
      </c>
      <c r="CT7" s="6" t="s">
        <f>=-2657</f>
      </c>
      <c r="CU7" s="0" t="s">
        <v>376</v>
      </c>
      <c r="CV7" s="11" t="n">
        <v>45580</v>
      </c>
      <c r="CW7" s="6" t="s">
        <f>=4925.53</f>
      </c>
      <c r="CX7" s="0" t="s">
        <v>464</v>
      </c>
      <c r="CY7" s="11" t="n">
        <v>45449</v>
      </c>
      <c r="CZ7" s="6" t="s">
        <f>=864.7</f>
      </c>
      <c r="DA7" s="0" t="s">
        <v>464</v>
      </c>
      <c r="DB7" s="11" t="n">
        <v>45581</v>
      </c>
      <c r="DC7" s="6" t="s">
        <f>=-763.45</f>
      </c>
      <c r="DD7" s="0" t="s">
        <v>331</v>
      </c>
      <c r="DE7" s="11" t="n">
        <v>45779</v>
      </c>
      <c r="DF7" s="6" t="s">
        <f>=984.07</f>
      </c>
      <c r="DG7" s="0" t="s">
        <v>464</v>
      </c>
      <c r="DH7" s="11" t="n">
        <v>45990</v>
      </c>
      <c r="DI7" s="6" t="s">
        <f>=-153.7</f>
      </c>
      <c r="DJ7" s="0" t="s">
        <v>410</v>
      </c>
      <c r="DK7" s="0"/>
      <c r="DL7" s="10" t="s">
        <f>=XIRR(DL2:DL6,DK2:DK6)</f>
      </c>
      <c r="DM7" s="0"/>
      <c r="DN7" s="0"/>
      <c r="DO7" s="8" t="s">
        <f>=-SUM(DO2:DO5)</f>
      </c>
      <c r="DP7" s="0" t="s">
        <v>467</v>
      </c>
      <c r="DQ7" s="11" t="n">
        <v>46268</v>
      </c>
      <c r="DR7" s="8" t="s">
        <f>=-Портфель!J44</f>
      </c>
      <c r="DS7" s="0" t="s">
        <v>465</v>
      </c>
      <c r="DT7" s="0"/>
      <c r="DU7" s="10" t="s">
        <f>=XIRR(DU2:DU6,DT2:DT6)</f>
      </c>
      <c r="DV7" s="0"/>
      <c r="DW7" s="11" t="n">
        <v>45134</v>
      </c>
      <c r="DX7" s="6" t="s">
        <f>=4934.75</f>
      </c>
      <c r="DY7" s="0" t="s">
        <v>464</v>
      </c>
      <c r="DZ7" s="11" t="n">
        <v>45907</v>
      </c>
      <c r="EA7" s="6" t="s">
        <f>=-104.84</f>
      </c>
      <c r="EB7" s="0" t="s">
        <v>398</v>
      </c>
      <c r="EC7" s="11" t="n">
        <v>45955</v>
      </c>
      <c r="ED7" s="6" t="s">
        <f>=-85.65</f>
      </c>
      <c r="EE7" s="0" t="s">
        <v>408</v>
      </c>
      <c r="EF7" s="11" t="n">
        <v>45825</v>
      </c>
      <c r="EG7" s="6" t="s">
        <f>=-278.1</f>
      </c>
      <c r="EH7" s="0" t="s">
        <v>262</v>
      </c>
      <c r="EI7" s="11" t="n">
        <v>45568</v>
      </c>
      <c r="EJ7" s="6" t="s">
        <f>=-128.1</f>
      </c>
      <c r="EK7" s="0" t="s">
        <v>249</v>
      </c>
    </row>
    <row collapsed="false" customFormat="false" customHeight="false" hidden="false" ht="12.1" outlineLevel="0" r="8">
      <c r="A8" s="11" t="n">
        <v>45643</v>
      </c>
      <c r="B8" s="6" t="n">
        <v>-1342</v>
      </c>
      <c r="C8" s="0" t="s">
        <v>347</v>
      </c>
      <c r="D8" s="11" t="n">
        <v>45503</v>
      </c>
      <c r="E8" s="6" t="n">
        <v>2890.44</v>
      </c>
      <c r="F8" s="0" t="s">
        <v>464</v>
      </c>
      <c r="G8" s="11" t="n">
        <v>45898</v>
      </c>
      <c r="H8" s="6" t="n">
        <v>2960.37</v>
      </c>
      <c r="I8" s="0" t="s">
        <v>464</v>
      </c>
      <c r="J8" s="11" t="n">
        <v>44838</v>
      </c>
      <c r="K8" s="6" t="n">
        <v>2687.5</v>
      </c>
      <c r="L8" s="0" t="s">
        <v>464</v>
      </c>
      <c r="M8" s="11" t="n">
        <v>45672</v>
      </c>
      <c r="N8" s="6" t="n">
        <v>594.1</v>
      </c>
      <c r="O8" s="0" t="s">
        <v>464</v>
      </c>
      <c r="P8" s="11" t="n">
        <v>45576</v>
      </c>
      <c r="Q8" s="6" t="n">
        <v>-309</v>
      </c>
      <c r="R8" s="0" t="s">
        <v>327</v>
      </c>
      <c r="S8" s="11" t="n">
        <v>45118</v>
      </c>
      <c r="T8" s="6" t="n">
        <v>-124.76</v>
      </c>
      <c r="U8" s="0" t="s">
        <v>239</v>
      </c>
      <c r="V8" s="11" t="n">
        <v>45856</v>
      </c>
      <c r="W8" s="6" t="n">
        <v>-1516</v>
      </c>
      <c r="X8" s="0" t="s">
        <v>405</v>
      </c>
      <c r="Y8" s="0"/>
      <c r="Z8" s="8" t="s">
        <f>=-SUM(Z2:Z6)</f>
      </c>
      <c r="AA8" s="0" t="s">
        <v>467</v>
      </c>
      <c r="AB8" s="0"/>
      <c r="AC8" s="0"/>
      <c r="AD8" s="0"/>
      <c r="AE8" s="0"/>
      <c r="AF8" s="0"/>
      <c r="AG8" s="0"/>
      <c r="AH8" s="11" t="n">
        <v>45817</v>
      </c>
      <c r="AI8" s="6" t="n">
        <v>-985.02</v>
      </c>
      <c r="AJ8" s="0" t="s">
        <v>380</v>
      </c>
      <c r="AK8" s="11" t="n">
        <v>45461</v>
      </c>
      <c r="AL8" s="6" t="n">
        <v>-233.1</v>
      </c>
      <c r="AM8" s="0" t="s">
        <v>294</v>
      </c>
      <c r="AN8" s="11" t="n">
        <v>45625</v>
      </c>
      <c r="AO8" s="6" t="n">
        <v>4542.77</v>
      </c>
      <c r="AP8" s="0" t="s">
        <v>464</v>
      </c>
      <c r="AQ8" s="11" t="n">
        <v>45845</v>
      </c>
      <c r="AR8" s="6" t="n">
        <v>-1218</v>
      </c>
      <c r="AS8" s="0" t="s">
        <v>396</v>
      </c>
      <c r="AT8" s="11" t="n">
        <v>45976</v>
      </c>
      <c r="AU8" s="6" t="n">
        <v>68.95</v>
      </c>
      <c r="AV8" s="0" t="s">
        <v>464</v>
      </c>
      <c r="AW8" s="11" t="n">
        <v>46006</v>
      </c>
      <c r="AX8" s="8" t="s">
        <f>=-Портфель!J18</f>
      </c>
      <c r="AY8" s="0" t="s">
        <v>465</v>
      </c>
      <c r="AZ8" s="11" t="n">
        <v>45817</v>
      </c>
      <c r="BA8" s="6" t="n">
        <v>-76</v>
      </c>
      <c r="BB8" s="0" t="s">
        <v>381</v>
      </c>
      <c r="BC8" s="0"/>
      <c r="BD8" s="10" t="s">
        <f>=XIRR(BD2:BD7,BC2:BC7)</f>
      </c>
      <c r="BE8" s="0"/>
      <c r="BF8" s="0"/>
      <c r="BG8" s="8" t="s">
        <f>=-SUM(BG2:BG6)</f>
      </c>
      <c r="BH8" s="0" t="s">
        <v>467</v>
      </c>
      <c r="BI8" s="11" t="n">
        <v>46006</v>
      </c>
      <c r="BJ8" s="8" t="s">
        <f>=-Портфель!J22</f>
      </c>
      <c r="BK8" s="0" t="s">
        <v>465</v>
      </c>
      <c r="BL8" s="11" t="n">
        <v>46006</v>
      </c>
      <c r="BM8" s="8" t="s">
        <f>=-Портфель!J23</f>
      </c>
      <c r="BN8" s="0" t="s">
        <v>465</v>
      </c>
      <c r="BO8" s="0"/>
      <c r="BP8" s="8" t="s">
        <f>=-SUM(BP2:BP6)</f>
      </c>
      <c r="BQ8" s="0" t="s">
        <v>467</v>
      </c>
      <c r="BR8" s="11" t="n">
        <v>45882</v>
      </c>
      <c r="BS8" s="6" t="n">
        <v>-94.4</v>
      </c>
      <c r="BT8" s="0" t="s">
        <v>411</v>
      </c>
      <c r="BU8" s="11" t="n">
        <v>45582</v>
      </c>
      <c r="BV8" s="6" t="n">
        <v>-151.58</v>
      </c>
      <c r="BW8" s="0" t="s">
        <v>333</v>
      </c>
      <c r="BX8" s="11" t="n">
        <v>44551</v>
      </c>
      <c r="BY8" s="6" t="n">
        <v>154.48</v>
      </c>
      <c r="BZ8" s="0" t="s">
        <v>464</v>
      </c>
      <c r="CA8" s="0"/>
      <c r="CB8" s="0"/>
      <c r="CC8" s="0"/>
      <c r="CD8" s="0"/>
      <c r="CE8" s="0"/>
      <c r="CF8" s="0"/>
      <c r="CG8" s="11" t="n">
        <v>44531</v>
      </c>
      <c r="CH8" s="6" t="n">
        <v>54.76</v>
      </c>
      <c r="CI8" s="0" t="s">
        <v>464</v>
      </c>
      <c r="CJ8" s="11" t="n">
        <v>45366</v>
      </c>
      <c r="CK8" s="6" t="n">
        <v>-421.45</v>
      </c>
      <c r="CL8" s="0" t="s">
        <v>466</v>
      </c>
      <c r="CM8" s="11" t="n">
        <v>45623</v>
      </c>
      <c r="CN8" s="6" t="s">
        <f>=-973.26</f>
      </c>
      <c r="CO8" s="0" t="s">
        <v>342</v>
      </c>
      <c r="CP8" s="11" t="n">
        <v>45441</v>
      </c>
      <c r="CQ8" s="6" t="s">
        <f>=3520.45</f>
      </c>
      <c r="CR8" s="0" t="s">
        <v>464</v>
      </c>
      <c r="CS8" s="11" t="n">
        <v>45994</v>
      </c>
      <c r="CT8" s="6" t="s">
        <f>=-2657</f>
      </c>
      <c r="CU8" s="0" t="s">
        <v>376</v>
      </c>
      <c r="CV8" s="11" t="n">
        <v>45596</v>
      </c>
      <c r="CW8" s="6" t="s">
        <f>=524.89</f>
      </c>
      <c r="CX8" s="0" t="s">
        <v>464</v>
      </c>
      <c r="CY8" s="11" t="n">
        <v>45454</v>
      </c>
      <c r="CZ8" s="6" t="s">
        <f>=854.49</f>
      </c>
      <c r="DA8" s="0" t="s">
        <v>464</v>
      </c>
      <c r="DB8" s="11" t="n">
        <v>45582</v>
      </c>
      <c r="DC8" s="6" t="s">
        <f>=672.51</f>
      </c>
      <c r="DD8" s="0" t="s">
        <v>464</v>
      </c>
      <c r="DE8" s="11" t="n">
        <v>45806</v>
      </c>
      <c r="DF8" s="6" t="s">
        <f>=-133.6</f>
      </c>
      <c r="DG8" s="0" t="s">
        <v>371</v>
      </c>
      <c r="DH8" s="11" t="n">
        <v>46205</v>
      </c>
      <c r="DI8" s="8" t="s">
        <f>=-Портфель!J41</f>
      </c>
      <c r="DJ8" s="0" t="s">
        <v>465</v>
      </c>
      <c r="DK8" s="0"/>
      <c r="DL8" s="8" t="s">
        <f>=-SUM(DL2:DL6)</f>
      </c>
      <c r="DM8" s="0" t="s">
        <v>467</v>
      </c>
      <c r="DN8" s="0"/>
      <c r="DO8" s="0"/>
      <c r="DP8" s="0"/>
      <c r="DQ8" s="0"/>
      <c r="DR8" s="10" t="s">
        <f>=XIRR(DR2:DR7,DQ2:DQ7)</f>
      </c>
      <c r="DS8" s="0"/>
      <c r="DT8" s="0"/>
      <c r="DU8" s="8" t="s">
        <f>=-SUM(DU2:DU6)</f>
      </c>
      <c r="DV8" s="0" t="s">
        <v>467</v>
      </c>
      <c r="DW8" s="11" t="n">
        <v>45167</v>
      </c>
      <c r="DX8" s="6" t="s">
        <f>=1930.64</f>
      </c>
      <c r="DY8" s="0" t="s">
        <v>464</v>
      </c>
      <c r="DZ8" s="11" t="n">
        <v>45937</v>
      </c>
      <c r="EA8" s="6" t="s">
        <f>=-104.84</f>
      </c>
      <c r="EB8" s="0" t="s">
        <v>398</v>
      </c>
      <c r="EC8" s="11" t="n">
        <v>45985</v>
      </c>
      <c r="ED8" s="6" t="s">
        <f>=-85.65</f>
      </c>
      <c r="EE8" s="0" t="s">
        <v>408</v>
      </c>
      <c r="EF8" s="11" t="n">
        <v>46006</v>
      </c>
      <c r="EG8" s="8" t="s">
        <f>=-Портфель!J49</f>
      </c>
      <c r="EH8" s="0" t="s">
        <v>465</v>
      </c>
      <c r="EI8" s="11" t="n">
        <v>45659</v>
      </c>
      <c r="EJ8" s="6" t="s">
        <f>=-128.1</f>
      </c>
      <c r="EK8" s="0" t="s">
        <v>249</v>
      </c>
    </row>
    <row collapsed="false" customFormat="false" customHeight="false" hidden="false" ht="12.1" outlineLevel="0" r="9">
      <c r="A9" s="11" t="n">
        <v>45811</v>
      </c>
      <c r="B9" s="6" t="n">
        <v>-1412</v>
      </c>
      <c r="C9" s="0" t="s">
        <v>375</v>
      </c>
      <c r="D9" s="11" t="n">
        <v>45566</v>
      </c>
      <c r="E9" s="6" t="n">
        <v>5309.85</v>
      </c>
      <c r="F9" s="0" t="s">
        <v>464</v>
      </c>
      <c r="G9" s="11" t="n">
        <v>45929</v>
      </c>
      <c r="H9" s="6" t="n">
        <v>5618.81</v>
      </c>
      <c r="I9" s="0" t="s">
        <v>464</v>
      </c>
      <c r="J9" s="11" t="n">
        <v>44845</v>
      </c>
      <c r="K9" s="6" t="n">
        <v>-284.1</v>
      </c>
      <c r="L9" s="0" t="s">
        <v>215</v>
      </c>
      <c r="M9" s="11" t="n">
        <v>45680</v>
      </c>
      <c r="N9" s="6" t="n">
        <v>616.15</v>
      </c>
      <c r="O9" s="0" t="s">
        <v>464</v>
      </c>
      <c r="P9" s="11" t="n">
        <v>45775</v>
      </c>
      <c r="Q9" s="6" t="n">
        <v>-405.5</v>
      </c>
      <c r="R9" s="0" t="s">
        <v>363</v>
      </c>
      <c r="S9" s="11" t="n">
        <v>45134</v>
      </c>
      <c r="T9" s="6" t="n">
        <v>494.45</v>
      </c>
      <c r="U9" s="0" t="s">
        <v>464</v>
      </c>
      <c r="V9" s="11" t="n">
        <v>45976</v>
      </c>
      <c r="W9" s="6" t="n">
        <v>881.38</v>
      </c>
      <c r="X9" s="0" t="s">
        <v>464</v>
      </c>
      <c r="Y9" s="0"/>
      <c r="Z9" s="0"/>
      <c r="AA9" s="0"/>
      <c r="AB9" s="0"/>
      <c r="AC9" s="0"/>
      <c r="AD9" s="0"/>
      <c r="AE9" s="0"/>
      <c r="AF9" s="0"/>
      <c r="AG9" s="0"/>
      <c r="AH9" s="11" t="n">
        <v>45824</v>
      </c>
      <c r="AI9" s="6" t="n">
        <v>632.21</v>
      </c>
      <c r="AJ9" s="0" t="s">
        <v>464</v>
      </c>
      <c r="AK9" s="11" t="n">
        <v>45471</v>
      </c>
      <c r="AL9" s="6" t="n">
        <v>1548.57</v>
      </c>
      <c r="AM9" s="0" t="s">
        <v>464</v>
      </c>
      <c r="AN9" s="11" t="n">
        <v>45747</v>
      </c>
      <c r="AO9" s="6" t="n">
        <v>4412.71</v>
      </c>
      <c r="AP9" s="0" t="s">
        <v>464</v>
      </c>
      <c r="AQ9" s="11" t="n">
        <v>45976</v>
      </c>
      <c r="AR9" s="6" t="n">
        <v>2045.13</v>
      </c>
      <c r="AS9" s="0" t="s">
        <v>464</v>
      </c>
      <c r="AT9" s="11" t="n">
        <v>46284</v>
      </c>
      <c r="AU9" s="8" t="s">
        <f>=-Портфель!J17</f>
      </c>
      <c r="AV9" s="0" t="s">
        <v>465</v>
      </c>
      <c r="AW9" s="0"/>
      <c r="AX9" s="10" t="s">
        <f>=XIRR(AX2:AX8,AW2:AW8)</f>
      </c>
      <c r="AY9" s="0"/>
      <c r="AZ9" s="11" t="n">
        <v>45931</v>
      </c>
      <c r="BA9" s="6" t="n">
        <v>-238</v>
      </c>
      <c r="BB9" s="0" t="s">
        <v>426</v>
      </c>
      <c r="BC9" s="0"/>
      <c r="BD9" s="8" t="s">
        <f>=-SUM(BD2:BD7)</f>
      </c>
      <c r="BE9" s="0" t="s">
        <v>467</v>
      </c>
      <c r="BF9" s="0"/>
      <c r="BG9" s="0"/>
      <c r="BH9" s="0"/>
      <c r="BI9" s="0"/>
      <c r="BJ9" s="10" t="s">
        <f>=XIRR(BJ2:BJ8,BI2:BI8)</f>
      </c>
      <c r="BK9" s="0"/>
      <c r="BL9" s="0"/>
      <c r="BM9" s="10" t="s">
        <f>=XIRR(BM2:BM8,BL2:BL8)</f>
      </c>
      <c r="BN9" s="0"/>
      <c r="BO9" s="0"/>
      <c r="BP9" s="0"/>
      <c r="BQ9" s="0"/>
      <c r="BR9" s="11" t="n">
        <v>46006</v>
      </c>
      <c r="BS9" s="8" t="s">
        <f>=-Портфель!J25</f>
      </c>
      <c r="BT9" s="0" t="s">
        <v>465</v>
      </c>
      <c r="BU9" s="11" t="n">
        <v>46006</v>
      </c>
      <c r="BV9" s="8" t="s">
        <f>=-Портфель!J26</f>
      </c>
      <c r="BW9" s="0" t="s">
        <v>465</v>
      </c>
      <c r="BX9" s="11" t="n">
        <v>44596</v>
      </c>
      <c r="BY9" s="6" t="n">
        <v>79.33</v>
      </c>
      <c r="BZ9" s="0" t="s">
        <v>464</v>
      </c>
      <c r="CA9" s="0"/>
      <c r="CB9" s="0"/>
      <c r="CC9" s="0"/>
      <c r="CD9" s="0"/>
      <c r="CE9" s="0"/>
      <c r="CF9" s="0"/>
      <c r="CG9" s="11" t="n">
        <v>44586</v>
      </c>
      <c r="CH9" s="6" t="n">
        <v>54.56</v>
      </c>
      <c r="CI9" s="0" t="s">
        <v>464</v>
      </c>
      <c r="CJ9" s="11" t="n">
        <v>45372</v>
      </c>
      <c r="CK9" s="6" t="n">
        <v>396.2</v>
      </c>
      <c r="CL9" s="0" t="s">
        <v>464</v>
      </c>
      <c r="CM9" s="11" t="n">
        <v>45623</v>
      </c>
      <c r="CN9" s="6" t="s">
        <f>=758.29</f>
      </c>
      <c r="CO9" s="0" t="s">
        <v>464</v>
      </c>
      <c r="CP9" s="11" t="n">
        <v>45447</v>
      </c>
      <c r="CQ9" s="6" t="s">
        <f>=550.06</f>
      </c>
      <c r="CR9" s="0" t="s">
        <v>464</v>
      </c>
      <c r="CS9" s="11" t="n">
        <v>46006</v>
      </c>
      <c r="CT9" s="8" t="s">
        <f>=-Портфель!J36</f>
      </c>
      <c r="CU9" s="0" t="s">
        <v>465</v>
      </c>
      <c r="CV9" s="11" t="n">
        <v>45643</v>
      </c>
      <c r="CW9" s="6" t="s">
        <f>=4496.52</f>
      </c>
      <c r="CX9" s="0" t="s">
        <v>464</v>
      </c>
      <c r="CY9" s="11" t="n">
        <v>45457</v>
      </c>
      <c r="CZ9" s="6" t="s">
        <f>=5116.67</f>
      </c>
      <c r="DA9" s="0" t="s">
        <v>464</v>
      </c>
      <c r="DB9" s="11" t="n">
        <v>45699</v>
      </c>
      <c r="DC9" s="6" t="s">
        <f>=725.99</f>
      </c>
      <c r="DD9" s="0" t="s">
        <v>464</v>
      </c>
      <c r="DE9" s="11" t="n">
        <v>45807</v>
      </c>
      <c r="DF9" s="6" t="s">
        <f>=2956.29</f>
      </c>
      <c r="DG9" s="0" t="s">
        <v>464</v>
      </c>
      <c r="DH9" s="0"/>
      <c r="DI9" s="10" t="s">
        <f>=XIRR(DI2:DI8,DH2:DH8)</f>
      </c>
      <c r="DJ9" s="0"/>
      <c r="DK9" s="0"/>
      <c r="DL9" s="0"/>
      <c r="DM9" s="0"/>
      <c r="DN9" s="0"/>
      <c r="DO9" s="0"/>
      <c r="DP9" s="0"/>
      <c r="DQ9" s="0"/>
      <c r="DR9" s="8" t="s">
        <f>=-SUM(DR2:DR7)</f>
      </c>
      <c r="DS9" s="0" t="s">
        <v>467</v>
      </c>
      <c r="DT9" s="0"/>
      <c r="DU9" s="0"/>
      <c r="DV9" s="0"/>
      <c r="DW9" s="11" t="n">
        <v>45189</v>
      </c>
      <c r="DX9" s="6" t="s">
        <f>=-336.4</f>
      </c>
      <c r="DY9" s="0" t="s">
        <v>246</v>
      </c>
      <c r="DZ9" s="11" t="n">
        <v>45967</v>
      </c>
      <c r="EA9" s="6" t="s">
        <f>=-104.84</f>
      </c>
      <c r="EB9" s="0" t="s">
        <v>398</v>
      </c>
      <c r="EC9" s="11" t="n">
        <v>46200</v>
      </c>
      <c r="ED9" s="8" t="s">
        <f>=-Портфель!J48</f>
      </c>
      <c r="EE9" s="0" t="s">
        <v>465</v>
      </c>
      <c r="EF9" s="0"/>
      <c r="EG9" s="10" t="s">
        <f>=XIRR(EG2:EG8,EF2:EF8)</f>
      </c>
      <c r="EH9" s="0"/>
      <c r="EI9" s="11" t="n">
        <v>45750</v>
      </c>
      <c r="EJ9" s="6" t="s">
        <f>=-128.1</f>
      </c>
      <c r="EK9" s="0" t="s">
        <v>249</v>
      </c>
    </row>
    <row collapsed="false" customFormat="false" customHeight="false" hidden="false" ht="12.1" outlineLevel="0" r="10">
      <c r="A10" s="11" t="n">
        <v>45831</v>
      </c>
      <c r="B10" s="6" t="n">
        <v>6311.04</v>
      </c>
      <c r="C10" s="0" t="s">
        <v>464</v>
      </c>
      <c r="D10" s="11" t="n">
        <v>45639</v>
      </c>
      <c r="E10" s="6" t="n">
        <v>2302.54</v>
      </c>
      <c r="F10" s="0" t="s">
        <v>464</v>
      </c>
      <c r="G10" s="11" t="n">
        <v>45935</v>
      </c>
      <c r="H10" s="6" t="n">
        <v>2609.58</v>
      </c>
      <c r="I10" s="0" t="s">
        <v>464</v>
      </c>
      <c r="J10" s="11" t="n">
        <v>44936</v>
      </c>
      <c r="K10" s="6" t="n">
        <v>-59.6</v>
      </c>
      <c r="L10" s="0" t="s">
        <v>218</v>
      </c>
      <c r="M10" s="11" t="n">
        <v>45684</v>
      </c>
      <c r="N10" s="6" t="n">
        <v>613.81</v>
      </c>
      <c r="O10" s="0" t="s">
        <v>464</v>
      </c>
      <c r="P10" s="11" t="n">
        <v>45824</v>
      </c>
      <c r="Q10" s="6" t="n">
        <v>4205.31</v>
      </c>
      <c r="R10" s="0" t="s">
        <v>464</v>
      </c>
      <c r="S10" s="11" t="n">
        <v>45167</v>
      </c>
      <c r="T10" s="6" t="n">
        <v>540.98</v>
      </c>
      <c r="U10" s="0" t="s">
        <v>464</v>
      </c>
      <c r="V10" s="11" t="n">
        <v>46006</v>
      </c>
      <c r="W10" s="8" t="s">
        <f>=-Портфель!J9</f>
      </c>
      <c r="X10" s="0" t="s">
        <v>465</v>
      </c>
      <c r="Y10" s="0"/>
      <c r="Z10" s="0"/>
      <c r="AA10" s="0"/>
      <c r="AB10" s="0"/>
      <c r="AC10" s="0"/>
      <c r="AD10" s="0"/>
      <c r="AE10" s="0"/>
      <c r="AF10" s="0"/>
      <c r="AG10" s="0"/>
      <c r="AH10" s="11" t="n">
        <v>45838</v>
      </c>
      <c r="AI10" s="6" t="n">
        <v>1935.95</v>
      </c>
      <c r="AJ10" s="0" t="s">
        <v>464</v>
      </c>
      <c r="AK10" s="11" t="n">
        <v>45519</v>
      </c>
      <c r="AL10" s="6" t="n">
        <v>2792.64</v>
      </c>
      <c r="AM10" s="0" t="s">
        <v>464</v>
      </c>
      <c r="AN10" s="11" t="n">
        <v>46006</v>
      </c>
      <c r="AO10" s="8" t="s">
        <f>=-Портфель!J15</f>
      </c>
      <c r="AP10" s="0" t="s">
        <v>465</v>
      </c>
      <c r="AQ10" s="11" t="n">
        <v>46006</v>
      </c>
      <c r="AR10" s="8" t="s">
        <f>=-Портфель!J16</f>
      </c>
      <c r="AS10" s="0" t="s">
        <v>465</v>
      </c>
      <c r="AT10" s="0"/>
      <c r="AU10" s="10" t="s">
        <f>=XIRR(AU2:AU9,AT2:AT9)</f>
      </c>
      <c r="AV10" s="0"/>
      <c r="AW10" s="0"/>
      <c r="AX10" s="8" t="s">
        <f>=-SUM(AX2:AX8)</f>
      </c>
      <c r="AY10" s="0" t="s">
        <v>467</v>
      </c>
      <c r="AZ10" s="11" t="n">
        <v>46006</v>
      </c>
      <c r="BA10" s="8" t="s">
        <f>=-Портфель!J19</f>
      </c>
      <c r="BB10" s="0" t="s">
        <v>465</v>
      </c>
      <c r="BC10" s="0"/>
      <c r="BD10" s="0"/>
      <c r="BE10" s="0"/>
      <c r="BF10" s="0"/>
      <c r="BG10" s="0"/>
      <c r="BH10" s="0"/>
      <c r="BI10" s="0"/>
      <c r="BJ10" s="8" t="s">
        <f>=-SUM(BJ2:BJ8)</f>
      </c>
      <c r="BK10" s="0" t="s">
        <v>467</v>
      </c>
      <c r="BL10" s="0"/>
      <c r="BM10" s="8" t="s">
        <f>=-SUM(BM2:BM8)</f>
      </c>
      <c r="BN10" s="0" t="s">
        <v>467</v>
      </c>
      <c r="BO10" s="0"/>
      <c r="BP10" s="0"/>
      <c r="BQ10" s="0"/>
      <c r="BR10" s="0"/>
      <c r="BS10" s="10" t="s">
        <f>=XIRR(BS2:BS9,BR2:BR9)</f>
      </c>
      <c r="BT10" s="0"/>
      <c r="BU10" s="0"/>
      <c r="BV10" s="10" t="s">
        <f>=XIRR(BV2:BV9,BU2:BU9)</f>
      </c>
      <c r="BW10" s="0"/>
      <c r="BX10" s="11" t="n">
        <v>46006</v>
      </c>
      <c r="BY10" s="8" t="s">
        <f>=-Портфель!J28</f>
      </c>
      <c r="BZ10" s="0" t="s">
        <v>465</v>
      </c>
      <c r="CA10" s="0"/>
      <c r="CB10" s="0"/>
      <c r="CC10" s="0"/>
      <c r="CD10" s="0"/>
      <c r="CE10" s="0"/>
      <c r="CF10" s="0"/>
      <c r="CG10" s="11" t="n">
        <v>45167</v>
      </c>
      <c r="CH10" s="6" t="n">
        <v>-60.7</v>
      </c>
      <c r="CI10" s="0" t="s">
        <v>466</v>
      </c>
      <c r="CJ10" s="11" t="n">
        <v>45376</v>
      </c>
      <c r="CK10" s="6" t="n">
        <v>109.48</v>
      </c>
      <c r="CL10" s="0" t="s">
        <v>464</v>
      </c>
      <c r="CM10" s="11" t="n">
        <v>45631</v>
      </c>
      <c r="CN10" s="6" t="s">
        <f>=1527.91</f>
      </c>
      <c r="CO10" s="0" t="s">
        <v>464</v>
      </c>
      <c r="CP10" s="11" t="n">
        <v>45448</v>
      </c>
      <c r="CQ10" s="6" t="s">
        <f>=-893.6</f>
      </c>
      <c r="CR10" s="0" t="s">
        <v>288</v>
      </c>
      <c r="CS10" s="0"/>
      <c r="CT10" s="10" t="s">
        <f>=XIRR(CT2:CT9,CS2:CS9)</f>
      </c>
      <c r="CU10" s="0"/>
      <c r="CV10" s="11" t="n">
        <v>45700</v>
      </c>
      <c r="CW10" s="6" t="s">
        <f>=-1215</f>
      </c>
      <c r="CX10" s="0" t="s">
        <v>357</v>
      </c>
      <c r="CY10" s="11" t="n">
        <v>45560</v>
      </c>
      <c r="CZ10" s="6" t="s">
        <f>=-878.8</f>
      </c>
      <c r="DA10" s="0" t="s">
        <v>323</v>
      </c>
      <c r="DB10" s="11" t="n">
        <v>45763</v>
      </c>
      <c r="DC10" s="6" t="s">
        <f>=-829.75</f>
      </c>
      <c r="DD10" s="0" t="s">
        <v>362</v>
      </c>
      <c r="DE10" s="11" t="n">
        <v>45837</v>
      </c>
      <c r="DF10" s="6" t="s">
        <f>=-179.03</f>
      </c>
      <c r="DG10" s="0" t="s">
        <v>392</v>
      </c>
      <c r="DH10" s="0"/>
      <c r="DI10" s="8" t="s">
        <f>=-SUM(DI2:DI8)</f>
      </c>
      <c r="DJ10" s="0" t="s">
        <v>467</v>
      </c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11" t="n">
        <v>45371</v>
      </c>
      <c r="DX10" s="6" t="s">
        <f>=-336.4</f>
      </c>
      <c r="DY10" s="0" t="s">
        <v>246</v>
      </c>
      <c r="DZ10" s="11" t="n">
        <v>45997</v>
      </c>
      <c r="EA10" s="6" t="s">
        <f>=-104.84</f>
      </c>
      <c r="EB10" s="0" t="s">
        <v>398</v>
      </c>
      <c r="EC10" s="0"/>
      <c r="ED10" s="10" t="s">
        <f>=XIRR(ED2:ED9,EC2:EC9)</f>
      </c>
      <c r="EE10" s="0"/>
      <c r="EF10" s="0"/>
      <c r="EG10" s="8" t="s">
        <f>=-SUM(EG2:EG8)</f>
      </c>
      <c r="EH10" s="0" t="s">
        <v>467</v>
      </c>
      <c r="EI10" s="11" t="n">
        <v>45841</v>
      </c>
      <c r="EJ10" s="6" t="s">
        <f>=-128.1</f>
      </c>
      <c r="EK10" s="0" t="s">
        <v>249</v>
      </c>
    </row>
    <row collapsed="false" customFormat="false" customHeight="false" hidden="false" ht="12.1" outlineLevel="0" r="11">
      <c r="A11" s="11" t="n">
        <v>45853</v>
      </c>
      <c r="B11" s="6" t="n">
        <v>5937.75</v>
      </c>
      <c r="C11" s="0" t="s">
        <v>464</v>
      </c>
      <c r="D11" s="11" t="n">
        <v>45856</v>
      </c>
      <c r="E11" s="6" t="n">
        <v>-3031</v>
      </c>
      <c r="F11" s="0" t="s">
        <v>406</v>
      </c>
      <c r="G11" s="11" t="n">
        <v>46037</v>
      </c>
      <c r="H11" s="8" t="s">
        <f>=-Портфель!J4</f>
      </c>
      <c r="I11" s="0" t="s">
        <v>465</v>
      </c>
      <c r="J11" s="11" t="n">
        <v>45118</v>
      </c>
      <c r="K11" s="6" t="n">
        <v>-241.1</v>
      </c>
      <c r="L11" s="0" t="s">
        <v>238</v>
      </c>
      <c r="M11" s="11" t="n">
        <v>45686</v>
      </c>
      <c r="N11" s="6" t="n">
        <v>1853.45</v>
      </c>
      <c r="O11" s="0" t="s">
        <v>464</v>
      </c>
      <c r="P11" s="11" t="n">
        <v>45936</v>
      </c>
      <c r="Q11" s="6" t="n">
        <v>-432</v>
      </c>
      <c r="R11" s="0" t="s">
        <v>430</v>
      </c>
      <c r="S11" s="11" t="n">
        <v>45302</v>
      </c>
      <c r="T11" s="6" t="n">
        <v>-267.7</v>
      </c>
      <c r="U11" s="0" t="s">
        <v>268</v>
      </c>
      <c r="V11" s="0"/>
      <c r="W11" s="10" t="s">
        <f>=XIRR(W2:W10,V2:V10)</f>
      </c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45853</v>
      </c>
      <c r="AI11" s="6" t="n">
        <v>309.24</v>
      </c>
      <c r="AJ11" s="0" t="s">
        <v>464</v>
      </c>
      <c r="AK11" s="11" t="n">
        <v>45545</v>
      </c>
      <c r="AL11" s="6" t="n">
        <v>-270.6</v>
      </c>
      <c r="AM11" s="0" t="s">
        <v>317</v>
      </c>
      <c r="AN11" s="0"/>
      <c r="AO11" s="10" t="s">
        <f>=XIRR(AO2:AO10,AN2:AN10)</f>
      </c>
      <c r="AP11" s="0"/>
      <c r="AQ11" s="0"/>
      <c r="AR11" s="10" t="s">
        <f>=XIRR(AR2:AR10,AQ2:AQ10)</f>
      </c>
      <c r="AS11" s="0"/>
      <c r="AT11" s="0"/>
      <c r="AU11" s="8" t="s">
        <f>=-SUM(AU2:AU9)</f>
      </c>
      <c r="AV11" s="0" t="s">
        <v>467</v>
      </c>
      <c r="AW11" s="0"/>
      <c r="AX11" s="0"/>
      <c r="AY11" s="0"/>
      <c r="AZ11" s="0"/>
      <c r="BA11" s="10" t="s">
        <f>=XIRR(BA2:BA10,AZ2:AZ10)</f>
      </c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8" t="s">
        <f>=-SUM(BS2:BS9)</f>
      </c>
      <c r="BT11" s="0" t="s">
        <v>467</v>
      </c>
      <c r="BU11" s="0"/>
      <c r="BV11" s="8" t="s">
        <f>=-SUM(BV2:BV9)</f>
      </c>
      <c r="BW11" s="0" t="s">
        <v>467</v>
      </c>
      <c r="BX11" s="0"/>
      <c r="BY11" s="10" t="s">
        <f>=XIRR(BY2:BY10,BX2:BX10)</f>
      </c>
      <c r="BZ11" s="0"/>
      <c r="CA11" s="0"/>
      <c r="CB11" s="0"/>
      <c r="CC11" s="0"/>
      <c r="CD11" s="0"/>
      <c r="CE11" s="0"/>
      <c r="CF11" s="0"/>
      <c r="CG11" s="11" t="n">
        <v>45226</v>
      </c>
      <c r="CH11" s="6" t="n">
        <v>-107.46</v>
      </c>
      <c r="CI11" s="0" t="s">
        <v>466</v>
      </c>
      <c r="CJ11" s="11" t="n">
        <v>45387</v>
      </c>
      <c r="CK11" s="6" t="n">
        <v>-550.32</v>
      </c>
      <c r="CL11" s="0" t="s">
        <v>466</v>
      </c>
      <c r="CM11" s="11" t="n">
        <v>45699</v>
      </c>
      <c r="CN11" s="6" t="s">
        <f>=26347.39</f>
      </c>
      <c r="CO11" s="0" t="s">
        <v>464</v>
      </c>
      <c r="CP11" s="11" t="n">
        <v>45471</v>
      </c>
      <c r="CQ11" s="6" t="s">
        <f>=545.25</f>
      </c>
      <c r="CR11" s="0" t="s">
        <v>464</v>
      </c>
      <c r="CS11" s="0"/>
      <c r="CT11" s="8" t="s">
        <f>=-SUM(CT2:CT9)</f>
      </c>
      <c r="CU11" s="0" t="s">
        <v>467</v>
      </c>
      <c r="CV11" s="11" t="n">
        <v>45700</v>
      </c>
      <c r="CW11" s="6" t="s">
        <f>=1072.25</f>
      </c>
      <c r="CX11" s="0" t="s">
        <v>464</v>
      </c>
      <c r="CY11" s="11" t="n">
        <v>45742</v>
      </c>
      <c r="CZ11" s="6" t="s">
        <f>=-878.8</f>
      </c>
      <c r="DA11" s="0" t="s">
        <v>323</v>
      </c>
      <c r="DB11" s="11" t="n">
        <v>45945</v>
      </c>
      <c r="DC11" s="6" t="s">
        <f>=-829.75</f>
      </c>
      <c r="DD11" s="0" t="s">
        <v>362</v>
      </c>
      <c r="DE11" s="11" t="n">
        <v>45868</v>
      </c>
      <c r="DF11" s="6" t="s">
        <f>=-176.4</f>
      </c>
      <c r="DG11" s="0" t="s">
        <v>409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11" t="n">
        <v>45553</v>
      </c>
      <c r="DX11" s="6" t="s">
        <f>=-336.4</f>
      </c>
      <c r="DY11" s="0" t="s">
        <v>246</v>
      </c>
      <c r="DZ11" s="11" t="n">
        <v>46175</v>
      </c>
      <c r="EA11" s="8" t="s">
        <f>=-Портфель!J47</f>
      </c>
      <c r="EB11" s="0" t="s">
        <v>465</v>
      </c>
      <c r="EC11" s="0"/>
      <c r="ED11" s="8" t="s">
        <f>=-SUM(ED2:ED9)</f>
      </c>
      <c r="EE11" s="0" t="s">
        <v>467</v>
      </c>
      <c r="EF11" s="0"/>
      <c r="EG11" s="0"/>
      <c r="EH11" s="0"/>
      <c r="EI11" s="11" t="n">
        <v>45932</v>
      </c>
      <c r="EJ11" s="6" t="s">
        <f>=-128.1</f>
      </c>
      <c r="EK11" s="0" t="s">
        <v>249</v>
      </c>
    </row>
    <row collapsed="false" customFormat="false" customHeight="false" hidden="false" ht="12.1" outlineLevel="0" r="12">
      <c r="A12" s="11" t="n">
        <v>45935</v>
      </c>
      <c r="B12" s="6" t="n">
        <v>5891.71</v>
      </c>
      <c r="C12" s="0" t="s">
        <v>464</v>
      </c>
      <c r="D12" s="11" t="n">
        <v>46006</v>
      </c>
      <c r="E12" s="8" t="s">
        <f>=-Портфель!J3</f>
      </c>
      <c r="F12" s="0" t="s">
        <v>465</v>
      </c>
      <c r="G12" s="0"/>
      <c r="H12" s="10" t="s">
        <f>=XIRR(H2:H11,G2:G11)</f>
      </c>
      <c r="I12" s="0"/>
      <c r="J12" s="11" t="n">
        <v>45210</v>
      </c>
      <c r="K12" s="6" t="n">
        <v>-239.4</v>
      </c>
      <c r="L12" s="0" t="s">
        <v>252</v>
      </c>
      <c r="M12" s="11" t="n">
        <v>45688</v>
      </c>
      <c r="N12" s="6" t="n">
        <v>1885.5</v>
      </c>
      <c r="O12" s="0" t="s">
        <v>464</v>
      </c>
      <c r="P12" s="11" t="n">
        <v>45964</v>
      </c>
      <c r="Q12" s="6" t="n">
        <v>2130.1</v>
      </c>
      <c r="R12" s="0" t="s">
        <v>464</v>
      </c>
      <c r="S12" s="11" t="n">
        <v>45482</v>
      </c>
      <c r="T12" s="6" t="n">
        <v>-252.1</v>
      </c>
      <c r="U12" s="0" t="s">
        <v>300</v>
      </c>
      <c r="V12" s="0"/>
      <c r="W12" s="8" t="s">
        <f>=-SUM(W2:W10)</f>
      </c>
      <c r="X12" s="0" t="s">
        <v>467</v>
      </c>
      <c r="Y12" s="0"/>
      <c r="Z12" s="0"/>
      <c r="AA12" s="0"/>
      <c r="AB12" s="0"/>
      <c r="AC12" s="0"/>
      <c r="AD12" s="0"/>
      <c r="AE12" s="0"/>
      <c r="AF12" s="0"/>
      <c r="AG12" s="0"/>
      <c r="AH12" s="11" t="n">
        <v>46109</v>
      </c>
      <c r="AI12" s="8" t="s">
        <f>=-Портфель!J13</f>
      </c>
      <c r="AJ12" s="0" t="s">
        <v>465</v>
      </c>
      <c r="AK12" s="11" t="n">
        <v>45628</v>
      </c>
      <c r="AL12" s="6" t="n">
        <v>1136.91</v>
      </c>
      <c r="AM12" s="0" t="s">
        <v>464</v>
      </c>
      <c r="AN12" s="0"/>
      <c r="AO12" s="8" t="s">
        <f>=-SUM(AO2:AO10)</f>
      </c>
      <c r="AP12" s="0" t="s">
        <v>467</v>
      </c>
      <c r="AQ12" s="0"/>
      <c r="AR12" s="8" t="s">
        <f>=-SUM(AR2:AR10)</f>
      </c>
      <c r="AS12" s="0" t="s">
        <v>467</v>
      </c>
      <c r="AT12" s="0"/>
      <c r="AU12" s="0"/>
      <c r="AV12" s="0"/>
      <c r="AW12" s="0"/>
      <c r="AX12" s="0"/>
      <c r="AY12" s="0"/>
      <c r="AZ12" s="0"/>
      <c r="BA12" s="8" t="s">
        <f>=-SUM(BA2:BA10)</f>
      </c>
      <c r="BB12" s="0" t="s">
        <v>467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8" t="s">
        <f>=-SUM(BY2:BY10)</f>
      </c>
      <c r="BZ12" s="0" t="s">
        <v>467</v>
      </c>
      <c r="CA12" s="0"/>
      <c r="CB12" s="0"/>
      <c r="CC12" s="0"/>
      <c r="CD12" s="0"/>
      <c r="CE12" s="0"/>
      <c r="CF12" s="0"/>
      <c r="CG12" s="11" t="n">
        <v>45230</v>
      </c>
      <c r="CH12" s="6" t="n">
        <v>767.98</v>
      </c>
      <c r="CI12" s="0" t="s">
        <v>464</v>
      </c>
      <c r="CJ12" s="11" t="n">
        <v>45393</v>
      </c>
      <c r="CK12" s="6" t="n">
        <v>170.87</v>
      </c>
      <c r="CL12" s="0" t="s">
        <v>464</v>
      </c>
      <c r="CM12" s="11" t="n">
        <v>45805</v>
      </c>
      <c r="CN12" s="6" t="s">
        <f>=-2816.24</f>
      </c>
      <c r="CO12" s="0" t="s">
        <v>368</v>
      </c>
      <c r="CP12" s="11" t="n">
        <v>45565</v>
      </c>
      <c r="CQ12" s="6" t="s">
        <f>=541.25</f>
      </c>
      <c r="CR12" s="0" t="s">
        <v>464</v>
      </c>
      <c r="CS12" s="0"/>
      <c r="CT12" s="0"/>
      <c r="CU12" s="0"/>
      <c r="CV12" s="11" t="n">
        <v>45882</v>
      </c>
      <c r="CW12" s="6" t="s">
        <f>=-1274.8</f>
      </c>
      <c r="CX12" s="0" t="s">
        <v>412</v>
      </c>
      <c r="CY12" s="11" t="n">
        <v>45743</v>
      </c>
      <c r="CZ12" s="6" t="s">
        <f>=823.61</f>
      </c>
      <c r="DA12" s="0" t="s">
        <v>464</v>
      </c>
      <c r="DB12" s="11" t="n">
        <v>46006</v>
      </c>
      <c r="DC12" s="8" t="s">
        <f>=-Портфель!J39</f>
      </c>
      <c r="DD12" s="0" t="s">
        <v>465</v>
      </c>
      <c r="DE12" s="11" t="n">
        <v>45899</v>
      </c>
      <c r="DF12" s="6" t="s">
        <f>=-170.03</f>
      </c>
      <c r="DG12" s="0" t="s">
        <v>414</v>
      </c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11" t="n">
        <v>45735</v>
      </c>
      <c r="DX12" s="6" t="s">
        <f>=-336.4</f>
      </c>
      <c r="DY12" s="0" t="s">
        <v>246</v>
      </c>
      <c r="DZ12" s="0"/>
      <c r="EA12" s="10" t="s">
        <f>=XIRR(EA2:EA11,DZ2:DZ11)</f>
      </c>
      <c r="EB12" s="0"/>
      <c r="EC12" s="0"/>
      <c r="ED12" s="0"/>
      <c r="EE12" s="0"/>
      <c r="EF12" s="0"/>
      <c r="EG12" s="0"/>
      <c r="EH12" s="0"/>
      <c r="EI12" s="11" t="n">
        <v>46006</v>
      </c>
      <c r="EJ12" s="8" t="s">
        <f>=-Портфель!J50</f>
      </c>
      <c r="EK12" s="0" t="s">
        <v>465</v>
      </c>
    </row>
    <row collapsed="false" customFormat="false" customHeight="false" hidden="false" ht="12.1" outlineLevel="0" r="13">
      <c r="A13" s="11" t="n">
        <v>46006</v>
      </c>
      <c r="B13" s="8" t="s">
        <f>=-Портфель!J2</f>
      </c>
      <c r="C13" s="0" t="s">
        <v>465</v>
      </c>
      <c r="D13" s="0"/>
      <c r="E13" s="10" t="s">
        <f>=XIRR(E2:E12,D2:D12)</f>
      </c>
      <c r="F13" s="0"/>
      <c r="G13" s="0"/>
      <c r="H13" s="8" t="s">
        <f>=-SUM(H2:H11)</f>
      </c>
      <c r="I13" s="0" t="s">
        <v>467</v>
      </c>
      <c r="J13" s="11" t="n">
        <v>45275</v>
      </c>
      <c r="K13" s="6" t="n">
        <v>3763.81</v>
      </c>
      <c r="L13" s="0" t="s">
        <v>464</v>
      </c>
      <c r="M13" s="11" t="n">
        <v>45762</v>
      </c>
      <c r="N13" s="6" t="n">
        <v>5483.74</v>
      </c>
      <c r="O13" s="0" t="s">
        <v>464</v>
      </c>
      <c r="P13" s="11" t="n">
        <v>46006</v>
      </c>
      <c r="Q13" s="8" t="s">
        <f>=-Портфель!J7</f>
      </c>
      <c r="R13" s="0" t="s">
        <v>465</v>
      </c>
      <c r="S13" s="11" t="n">
        <v>45498</v>
      </c>
      <c r="T13" s="6" t="n">
        <v>534.88</v>
      </c>
      <c r="U13" s="0" t="s">
        <v>464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10" t="s">
        <f>=XIRR(AI2:AI12,AH2:AH12)</f>
      </c>
      <c r="AJ13" s="0"/>
      <c r="AK13" s="11" t="n">
        <v>45643</v>
      </c>
      <c r="AL13" s="6" t="n">
        <v>-469.66</v>
      </c>
      <c r="AM13" s="0" t="s">
        <v>348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11" t="n">
        <v>45238</v>
      </c>
      <c r="CH13" s="6" t="n">
        <v>-209.58</v>
      </c>
      <c r="CI13" s="0" t="s">
        <v>466</v>
      </c>
      <c r="CJ13" s="11" t="n">
        <v>45404</v>
      </c>
      <c r="CK13" s="6" t="n">
        <v>101.03</v>
      </c>
      <c r="CL13" s="0" t="s">
        <v>464</v>
      </c>
      <c r="CM13" s="11" t="n">
        <v>45807</v>
      </c>
      <c r="CN13" s="6" t="s">
        <f>=820.65</f>
      </c>
      <c r="CO13" s="0" t="s">
        <v>464</v>
      </c>
      <c r="CP13" s="11" t="n">
        <v>45630</v>
      </c>
      <c r="CQ13" s="6" t="s">
        <f>=-985.8</f>
      </c>
      <c r="CR13" s="0" t="s">
        <v>345</v>
      </c>
      <c r="CS13" s="0"/>
      <c r="CT13" s="0"/>
      <c r="CU13" s="0"/>
      <c r="CV13" s="11" t="n">
        <v>45898</v>
      </c>
      <c r="CW13" s="6" t="s">
        <f>=1281.35</f>
      </c>
      <c r="CX13" s="0" t="s">
        <v>464</v>
      </c>
      <c r="CY13" s="11" t="n">
        <v>45924</v>
      </c>
      <c r="CZ13" s="6" t="s">
        <f>=-926.9</f>
      </c>
      <c r="DA13" s="0" t="s">
        <v>420</v>
      </c>
      <c r="DB13" s="0"/>
      <c r="DC13" s="10" t="s">
        <f>=XIRR(DC2:DC12,DB2:DB12)</f>
      </c>
      <c r="DD13" s="0"/>
      <c r="DE13" s="11" t="n">
        <v>45930</v>
      </c>
      <c r="DF13" s="6" t="s">
        <f>=-157.62</f>
      </c>
      <c r="DG13" s="0" t="s">
        <v>424</v>
      </c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11" t="n">
        <v>45917</v>
      </c>
      <c r="DX13" s="6" t="s">
        <f>=-336.4</f>
      </c>
      <c r="DY13" s="0" t="s">
        <v>246</v>
      </c>
      <c r="DZ13" s="0"/>
      <c r="EA13" s="8" t="s">
        <f>=-SUM(EA2:EA11)</f>
      </c>
      <c r="EB13" s="0" t="s">
        <v>467</v>
      </c>
      <c r="EC13" s="0"/>
      <c r="ED13" s="0"/>
      <c r="EE13" s="0"/>
      <c r="EF13" s="0"/>
      <c r="EG13" s="0"/>
      <c r="EH13" s="0"/>
      <c r="EI13" s="0"/>
      <c r="EJ13" s="10" t="s">
        <f>=XIRR(EJ2:EJ12,EI2:EI12)</f>
      </c>
      <c r="EK13" s="0"/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8" t="s">
        <f>=-SUM(E2:E12)</f>
      </c>
      <c r="F14" s="0" t="s">
        <v>467</v>
      </c>
      <c r="G14" s="0"/>
      <c r="H14" s="0"/>
      <c r="I14" s="0"/>
      <c r="J14" s="11" t="n">
        <v>45280</v>
      </c>
      <c r="K14" s="6" t="n">
        <v>659.62</v>
      </c>
      <c r="L14" s="0" t="s">
        <v>464</v>
      </c>
      <c r="M14" s="11" t="n">
        <v>45846</v>
      </c>
      <c r="N14" s="6" t="n">
        <v>-947.4</v>
      </c>
      <c r="O14" s="0" t="s">
        <v>397</v>
      </c>
      <c r="P14" s="0"/>
      <c r="Q14" s="10" t="s">
        <f>=XIRR(Q2:Q13,P2:P13)</f>
      </c>
      <c r="R14" s="0"/>
      <c r="S14" s="11" t="n">
        <v>45611</v>
      </c>
      <c r="T14" s="6" t="n">
        <v>4805.19</v>
      </c>
      <c r="U14" s="0" t="s">
        <v>464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8" t="s">
        <f>=-SUM(AI2:AI12)</f>
      </c>
      <c r="AJ14" s="0" t="s">
        <v>467</v>
      </c>
      <c r="AK14" s="11" t="n">
        <v>45716</v>
      </c>
      <c r="AL14" s="6" t="n">
        <v>2674.94</v>
      </c>
      <c r="AM14" s="0" t="s">
        <v>464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11" t="n">
        <v>45387</v>
      </c>
      <c r="CH14" s="6" t="n">
        <v>-201.19</v>
      </c>
      <c r="CI14" s="0" t="s">
        <v>466</v>
      </c>
      <c r="CJ14" s="11" t="n">
        <v>45407</v>
      </c>
      <c r="CK14" s="6" t="n">
        <v>-415.68</v>
      </c>
      <c r="CL14" s="0" t="s">
        <v>466</v>
      </c>
      <c r="CM14" s="11" t="n">
        <v>45959</v>
      </c>
      <c r="CN14" s="6" t="s">
        <f>=10169</f>
      </c>
      <c r="CO14" s="0" t="s">
        <v>464</v>
      </c>
      <c r="CP14" s="11" t="n">
        <v>45812</v>
      </c>
      <c r="CQ14" s="6" t="s">
        <f>=-985.8</f>
      </c>
      <c r="CR14" s="0" t="s">
        <v>345</v>
      </c>
      <c r="CS14" s="0"/>
      <c r="CT14" s="0"/>
      <c r="CU14" s="0"/>
      <c r="CV14" s="11" t="n">
        <v>46006</v>
      </c>
      <c r="CW14" s="8" t="s">
        <f>=-Портфель!J37</f>
      </c>
      <c r="CX14" s="0" t="s">
        <v>465</v>
      </c>
      <c r="CY14" s="11" t="n">
        <v>45924</v>
      </c>
      <c r="CZ14" s="6" t="s">
        <f>=1714.46</f>
      </c>
      <c r="DA14" s="0" t="s">
        <v>464</v>
      </c>
      <c r="DB14" s="0"/>
      <c r="DC14" s="8" t="s">
        <f>=-SUM(DC2:DC12)</f>
      </c>
      <c r="DD14" s="0" t="s">
        <v>467</v>
      </c>
      <c r="DE14" s="11" t="n">
        <v>45961</v>
      </c>
      <c r="DF14" s="6" t="s">
        <f>=-151.57</f>
      </c>
      <c r="DG14" s="0" t="s">
        <v>451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11" t="n">
        <v>46006</v>
      </c>
      <c r="DX14" s="8" t="s">
        <f>=-Портфель!J46</f>
      </c>
      <c r="DY14" s="0" t="s">
        <v>465</v>
      </c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8" t="s">
        <f>=-SUM(EJ2:EJ12)</f>
      </c>
      <c r="EK14" s="0" t="s">
        <v>467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467</v>
      </c>
      <c r="D15" s="0"/>
      <c r="E15" s="0"/>
      <c r="F15" s="0"/>
      <c r="G15" s="0"/>
      <c r="H15" s="0"/>
      <c r="I15" s="0"/>
      <c r="J15" s="11" t="n">
        <v>45300</v>
      </c>
      <c r="K15" s="6" t="n">
        <v>-519.89</v>
      </c>
      <c r="L15" s="0" t="s">
        <v>266</v>
      </c>
      <c r="M15" s="11" t="n">
        <v>45929</v>
      </c>
      <c r="N15" s="6" t="n">
        <v>1006.5</v>
      </c>
      <c r="O15" s="0" t="s">
        <v>464</v>
      </c>
      <c r="P15" s="0"/>
      <c r="Q15" s="8" t="s">
        <f>=-SUM(Q2:Q13)</f>
      </c>
      <c r="R15" s="0" t="s">
        <v>467</v>
      </c>
      <c r="S15" s="11" t="n">
        <v>45615</v>
      </c>
      <c r="T15" s="6" t="n">
        <v>465.92</v>
      </c>
      <c r="U15" s="0" t="s">
        <v>464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46006</v>
      </c>
      <c r="AL15" s="8" t="s">
        <f>=-Портфель!J14</f>
      </c>
      <c r="AM15" s="0" t="s">
        <v>465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11" t="n">
        <v>45387</v>
      </c>
      <c r="CH15" s="6" t="n">
        <v>29.78</v>
      </c>
      <c r="CI15" s="0" t="s">
        <v>464</v>
      </c>
      <c r="CJ15" s="11" t="n">
        <v>45418</v>
      </c>
      <c r="CK15" s="6" t="n">
        <v>501.3</v>
      </c>
      <c r="CL15" s="0" t="s">
        <v>464</v>
      </c>
      <c r="CM15" s="11" t="n">
        <v>45960</v>
      </c>
      <c r="CN15" s="6" t="s">
        <f>=9311.45</f>
      </c>
      <c r="CO15" s="0" t="s">
        <v>464</v>
      </c>
      <c r="CP15" s="11" t="n">
        <v>45813</v>
      </c>
      <c r="CQ15" s="6" t="s">
        <f>=1108.23</f>
      </c>
      <c r="CR15" s="0" t="s">
        <v>464</v>
      </c>
      <c r="CS15" s="0"/>
      <c r="CT15" s="0"/>
      <c r="CU15" s="0"/>
      <c r="CV15" s="0"/>
      <c r="CW15" s="10" t="s">
        <f>=XIRR(CW2:CW14,CV2:CV14)</f>
      </c>
      <c r="CX15" s="0"/>
      <c r="CY15" s="11" t="n">
        <v>45940</v>
      </c>
      <c r="CZ15" s="6" t="s">
        <f>=6711.37</f>
      </c>
      <c r="DA15" s="0" t="s">
        <v>464</v>
      </c>
      <c r="DB15" s="0"/>
      <c r="DC15" s="0"/>
      <c r="DD15" s="0"/>
      <c r="DE15" s="11" t="n">
        <v>45992</v>
      </c>
      <c r="DF15" s="6" t="s">
        <f>=-145.64</f>
      </c>
      <c r="DG15" s="0" t="s">
        <v>456</v>
      </c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10" t="s">
        <f>=XIRR(DX2:DX14,DW2:DW14)</f>
      </c>
      <c r="DY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45322</v>
      </c>
      <c r="K16" s="6" t="n">
        <v>695.56</v>
      </c>
      <c r="L16" s="0" t="s">
        <v>464</v>
      </c>
      <c r="M16" s="11" t="n">
        <v>45943</v>
      </c>
      <c r="N16" s="6" t="n">
        <v>-632.6</v>
      </c>
      <c r="O16" s="0" t="s">
        <v>436</v>
      </c>
      <c r="P16" s="0"/>
      <c r="Q16" s="0"/>
      <c r="R16" s="0"/>
      <c r="S16" s="11" t="n">
        <v>45623</v>
      </c>
      <c r="T16" s="6" t="n">
        <v>465.77</v>
      </c>
      <c r="U16" s="0" t="s">
        <v>464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10" t="s">
        <f>=XIRR(AL2:AL15,AK2:AK15)</f>
      </c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11" t="n">
        <v>45397</v>
      </c>
      <c r="CH16" s="6" t="n">
        <v>45.08</v>
      </c>
      <c r="CI16" s="0" t="s">
        <v>464</v>
      </c>
      <c r="CJ16" s="11" t="n">
        <v>45419</v>
      </c>
      <c r="CK16" s="6" t="n">
        <v>-501.44</v>
      </c>
      <c r="CL16" s="0" t="s">
        <v>466</v>
      </c>
      <c r="CM16" s="11" t="n">
        <v>45987</v>
      </c>
      <c r="CN16" s="6" t="s">
        <f>=-3985</f>
      </c>
      <c r="CO16" s="0" t="s">
        <v>455</v>
      </c>
      <c r="CP16" s="11" t="n">
        <v>45937</v>
      </c>
      <c r="CQ16" s="6" t="s">
        <f>=11678.55</f>
      </c>
      <c r="CR16" s="0" t="s">
        <v>464</v>
      </c>
      <c r="CS16" s="0"/>
      <c r="CT16" s="0"/>
      <c r="CU16" s="0"/>
      <c r="CV16" s="0"/>
      <c r="CW16" s="8" t="s">
        <f>=-SUM(CW2:CW14)</f>
      </c>
      <c r="CX16" s="0" t="s">
        <v>467</v>
      </c>
      <c r="CY16" s="11" t="n">
        <v>46006</v>
      </c>
      <c r="CZ16" s="8" t="s">
        <f>=-Портфель!J38</f>
      </c>
      <c r="DA16" s="0" t="s">
        <v>465</v>
      </c>
      <c r="DB16" s="0"/>
      <c r="DC16" s="0"/>
      <c r="DD16" s="0"/>
      <c r="DE16" s="11" t="n">
        <v>46101</v>
      </c>
      <c r="DF16" s="8" t="s">
        <f>=-Портфель!J40</f>
      </c>
      <c r="DG16" s="0" t="s">
        <v>465</v>
      </c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8" t="s">
        <f>=-SUM(DX2:DX14)</f>
      </c>
      <c r="DY16" s="0" t="s">
        <v>467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45366</v>
      </c>
      <c r="K17" s="6" t="n">
        <v>1504</v>
      </c>
      <c r="L17" s="0" t="s">
        <v>464</v>
      </c>
      <c r="M17" s="11" t="n">
        <v>46006</v>
      </c>
      <c r="N17" s="8" t="s">
        <f>=-Портфель!J6</f>
      </c>
      <c r="O17" s="0" t="s">
        <v>465</v>
      </c>
      <c r="P17" s="0"/>
      <c r="Q17" s="0"/>
      <c r="R17" s="0"/>
      <c r="S17" s="11" t="n">
        <v>45628</v>
      </c>
      <c r="T17" s="6" t="n">
        <v>3413.41</v>
      </c>
      <c r="U17" s="0" t="s">
        <v>464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8" t="s">
        <f>=-SUM(AL2:AL15)</f>
      </c>
      <c r="AM17" s="0" t="s">
        <v>467</v>
      </c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11" t="n">
        <v>45407</v>
      </c>
      <c r="CH17" s="6" t="n">
        <v>-35.15</v>
      </c>
      <c r="CI17" s="0" t="s">
        <v>466</v>
      </c>
      <c r="CJ17" s="11" t="n">
        <v>45419</v>
      </c>
      <c r="CK17" s="6" t="n">
        <v>27.86</v>
      </c>
      <c r="CL17" s="0" t="s">
        <v>464</v>
      </c>
      <c r="CM17" s="11" t="n">
        <v>46006</v>
      </c>
      <c r="CN17" s="8" t="s">
        <f>=-Портфель!J34</f>
      </c>
      <c r="CO17" s="0" t="s">
        <v>465</v>
      </c>
      <c r="CP17" s="11" t="n">
        <v>45940</v>
      </c>
      <c r="CQ17" s="6" t="s">
        <f>=579.62</f>
      </c>
      <c r="CR17" s="0" t="s">
        <v>464</v>
      </c>
      <c r="CS17" s="0"/>
      <c r="CT17" s="0"/>
      <c r="CU17" s="0"/>
      <c r="CV17" s="0"/>
      <c r="CW17" s="0"/>
      <c r="CX17" s="0"/>
      <c r="CY17" s="0"/>
      <c r="CZ17" s="10" t="s">
        <f>=XIRR(CZ2:CZ16,CY2:CY16)</f>
      </c>
      <c r="DA17" s="0"/>
      <c r="DB17" s="0"/>
      <c r="DC17" s="0"/>
      <c r="DD17" s="0"/>
      <c r="DE17" s="0"/>
      <c r="DF17" s="10" t="s">
        <f>=XIRR(DF2:DF16,DE2:DE16)</f>
      </c>
      <c r="DG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45482</v>
      </c>
      <c r="K18" s="6" t="n">
        <v>-438.4</v>
      </c>
      <c r="L18" s="0" t="s">
        <v>301</v>
      </c>
      <c r="M18" s="0"/>
      <c r="N18" s="10" t="s">
        <f>=XIRR(N2:N17,M2:M17)</f>
      </c>
      <c r="O18" s="0"/>
      <c r="P18" s="0"/>
      <c r="Q18" s="0"/>
      <c r="R18" s="0"/>
      <c r="S18" s="11" t="n">
        <v>45667</v>
      </c>
      <c r="T18" s="6" t="n">
        <v>-952.1</v>
      </c>
      <c r="U18" s="0" t="s">
        <v>354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11" t="n">
        <v>45418</v>
      </c>
      <c r="CH18" s="6" t="n">
        <v>60.85</v>
      </c>
      <c r="CI18" s="0" t="s">
        <v>464</v>
      </c>
      <c r="CJ18" s="11" t="n">
        <v>45427</v>
      </c>
      <c r="CK18" s="6" t="n">
        <v>152.37</v>
      </c>
      <c r="CL18" s="0" t="s">
        <v>464</v>
      </c>
      <c r="CM18" s="0"/>
      <c r="CN18" s="10" t="s">
        <f>=XIRR(CN2:CN17,CM2:CM17)</f>
      </c>
      <c r="CO18" s="0"/>
      <c r="CP18" s="11" t="n">
        <v>45945</v>
      </c>
      <c r="CQ18" s="6" t="s">
        <f>=5819.07</f>
      </c>
      <c r="CR18" s="0" t="s">
        <v>464</v>
      </c>
      <c r="CS18" s="0"/>
      <c r="CT18" s="0"/>
      <c r="CU18" s="0"/>
      <c r="CV18" s="0"/>
      <c r="CW18" s="0"/>
      <c r="CX18" s="0"/>
      <c r="CY18" s="0"/>
      <c r="CZ18" s="8" t="s">
        <f>=-SUM(CZ2:CZ16)</f>
      </c>
      <c r="DA18" s="0" t="s">
        <v>467</v>
      </c>
      <c r="DB18" s="0"/>
      <c r="DC18" s="0"/>
      <c r="DD18" s="0"/>
      <c r="DE18" s="0"/>
      <c r="DF18" s="8" t="s">
        <f>=-SUM(DF2:DF16)</f>
      </c>
      <c r="DG18" s="0" t="s">
        <v>467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45498</v>
      </c>
      <c r="K19" s="6" t="n">
        <v>666.72</v>
      </c>
      <c r="L19" s="0" t="s">
        <v>464</v>
      </c>
      <c r="M19" s="0"/>
      <c r="N19" s="8" t="s">
        <f>=-SUM(N2:N17)</f>
      </c>
      <c r="O19" s="0" t="s">
        <v>467</v>
      </c>
      <c r="P19" s="0"/>
      <c r="Q19" s="0"/>
      <c r="R19" s="0"/>
      <c r="S19" s="11" t="n">
        <v>45762</v>
      </c>
      <c r="T19" s="6" t="n">
        <v>4530.12</v>
      </c>
      <c r="U19" s="0" t="s">
        <v>464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11" t="n">
        <v>45434</v>
      </c>
      <c r="CH19" s="6" t="n">
        <v>-100.69</v>
      </c>
      <c r="CI19" s="0" t="s">
        <v>466</v>
      </c>
      <c r="CJ19" s="11" t="n">
        <v>45433</v>
      </c>
      <c r="CK19" s="6" t="n">
        <v>966.62</v>
      </c>
      <c r="CL19" s="0" t="s">
        <v>464</v>
      </c>
      <c r="CM19" s="0"/>
      <c r="CN19" s="8" t="s">
        <f>=-SUM(CN2:CN17)</f>
      </c>
      <c r="CO19" s="0" t="s">
        <v>467</v>
      </c>
      <c r="CP19" s="11" t="n">
        <v>45960</v>
      </c>
      <c r="CQ19" s="6" t="s">
        <f>=21088.29</f>
      </c>
      <c r="CR19" s="0" t="s">
        <v>464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45573</v>
      </c>
      <c r="K20" s="6" t="n">
        <v>-698.2</v>
      </c>
      <c r="L20" s="0" t="s">
        <v>326</v>
      </c>
      <c r="M20" s="0"/>
      <c r="N20" s="0"/>
      <c r="O20" s="0"/>
      <c r="P20" s="0"/>
      <c r="Q20" s="0"/>
      <c r="R20" s="0"/>
      <c r="S20" s="11" t="n">
        <v>45858</v>
      </c>
      <c r="T20" s="6" t="n">
        <v>-511.2</v>
      </c>
      <c r="U20" s="0" t="s">
        <v>407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11" t="n">
        <v>45443</v>
      </c>
      <c r="CH20" s="6" t="n">
        <v>-276.8</v>
      </c>
      <c r="CI20" s="0" t="s">
        <v>466</v>
      </c>
      <c r="CJ20" s="11" t="n">
        <v>45434</v>
      </c>
      <c r="CK20" s="6" t="n">
        <v>-1107.19</v>
      </c>
      <c r="CL20" s="0" t="s">
        <v>466</v>
      </c>
      <c r="CM20" s="0"/>
      <c r="CN20" s="0"/>
      <c r="CO20" s="0"/>
      <c r="CP20" s="11" t="n">
        <v>45994</v>
      </c>
      <c r="CQ20" s="6" t="s">
        <f>=-3080</f>
      </c>
      <c r="CR20" s="0" t="s">
        <v>457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45579</v>
      </c>
      <c r="K21" s="6" t="n">
        <v>610.8</v>
      </c>
      <c r="L21" s="0" t="s">
        <v>464</v>
      </c>
      <c r="M21" s="0"/>
      <c r="N21" s="0"/>
      <c r="O21" s="0"/>
      <c r="P21" s="0"/>
      <c r="Q21" s="0"/>
      <c r="R21" s="0"/>
      <c r="S21" s="11" t="n">
        <v>46006</v>
      </c>
      <c r="T21" s="8" t="s">
        <f>=-Портфель!J8</f>
      </c>
      <c r="U21" s="0" t="s">
        <v>465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11" t="n">
        <v>45463</v>
      </c>
      <c r="CH21" s="6" t="n">
        <v>-41.07</v>
      </c>
      <c r="CI21" s="0" t="s">
        <v>466</v>
      </c>
      <c r="CJ21" s="11" t="n">
        <v>45440</v>
      </c>
      <c r="CK21" s="6" t="n">
        <v>203.83</v>
      </c>
      <c r="CL21" s="0" t="s">
        <v>464</v>
      </c>
      <c r="CM21" s="0"/>
      <c r="CN21" s="0"/>
      <c r="CO21" s="0"/>
      <c r="CP21" s="11" t="n">
        <v>46006</v>
      </c>
      <c r="CQ21" s="8" t="s">
        <f>=-Портфель!J35</f>
      </c>
      <c r="CR21" s="0" t="s">
        <v>465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45589</v>
      </c>
      <c r="K22" s="6" t="n">
        <v>580.86</v>
      </c>
      <c r="L22" s="0" t="s">
        <v>464</v>
      </c>
      <c r="M22" s="0"/>
      <c r="N22" s="0"/>
      <c r="O22" s="0"/>
      <c r="P22" s="0"/>
      <c r="Q22" s="0"/>
      <c r="R22" s="0"/>
      <c r="S22" s="0"/>
      <c r="T22" s="10" t="s">
        <f>=XIRR(T2:T21,S2:S21)</f>
      </c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11" t="n">
        <v>45503</v>
      </c>
      <c r="CH22" s="6" t="n">
        <v>-130.24</v>
      </c>
      <c r="CI22" s="0" t="s">
        <v>466</v>
      </c>
      <c r="CJ22" s="11" t="n">
        <v>45441</v>
      </c>
      <c r="CK22" s="6" t="n">
        <v>-50.62</v>
      </c>
      <c r="CL22" s="0" t="s">
        <v>466</v>
      </c>
      <c r="CM22" s="0"/>
      <c r="CN22" s="0"/>
      <c r="CO22" s="0"/>
      <c r="CP22" s="0"/>
      <c r="CQ22" s="10" t="s">
        <f>=XIRR(CQ2:CQ21,CP2:CP21)</f>
      </c>
      <c r="CR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45594</v>
      </c>
      <c r="K23" s="6" t="n">
        <v>551.25</v>
      </c>
      <c r="L23" s="0" t="s">
        <v>464</v>
      </c>
      <c r="M23" s="0"/>
      <c r="N23" s="0"/>
      <c r="O23" s="0"/>
      <c r="P23" s="0"/>
      <c r="Q23" s="0"/>
      <c r="R23" s="0"/>
      <c r="S23" s="0"/>
      <c r="T23" s="8" t="s">
        <f>=-SUM(T2:T21)</f>
      </c>
      <c r="U23" s="0" t="s">
        <v>467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11" t="n">
        <v>45504</v>
      </c>
      <c r="CH23" s="6" t="n">
        <v>-151.34</v>
      </c>
      <c r="CI23" s="0" t="s">
        <v>466</v>
      </c>
      <c r="CJ23" s="11" t="n">
        <v>45443</v>
      </c>
      <c r="CK23" s="6" t="n">
        <v>-100</v>
      </c>
      <c r="CL23" s="0" t="s">
        <v>466</v>
      </c>
      <c r="CM23" s="0"/>
      <c r="CN23" s="0"/>
      <c r="CO23" s="0"/>
      <c r="CP23" s="0"/>
      <c r="CQ23" s="8" t="s">
        <f>=-SUM(CQ2:CQ21)</f>
      </c>
      <c r="CR23" s="0" t="s">
        <v>467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45597</v>
      </c>
      <c r="K24" s="6" t="n">
        <v>2685.14</v>
      </c>
      <c r="L24" s="0" t="s">
        <v>464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11" t="n">
        <v>45590</v>
      </c>
      <c r="CH24" s="6" t="n">
        <v>53.26</v>
      </c>
      <c r="CI24" s="0" t="s">
        <v>464</v>
      </c>
      <c r="CJ24" s="11" t="n">
        <v>45446</v>
      </c>
      <c r="CK24" s="6" t="n">
        <v>52.14</v>
      </c>
      <c r="CL24" s="0" t="s">
        <v>464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45598</v>
      </c>
      <c r="K25" s="6" t="n">
        <v>541.13</v>
      </c>
      <c r="L25" s="0" t="s">
        <v>464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11" t="n">
        <v>45912</v>
      </c>
      <c r="CH25" s="6" t="n">
        <v>-100.82</v>
      </c>
      <c r="CI25" s="0" t="s">
        <v>466</v>
      </c>
      <c r="CJ25" s="11" t="n">
        <v>45447</v>
      </c>
      <c r="CK25" s="6" t="n">
        <v>-131.1</v>
      </c>
      <c r="CL25" s="0" t="s">
        <v>466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45665</v>
      </c>
      <c r="K26" s="6" t="n">
        <v>-453.7</v>
      </c>
      <c r="L26" s="0" t="s">
        <v>352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11" t="n">
        <v>45915</v>
      </c>
      <c r="CH26" s="6" t="n">
        <v>150.13</v>
      </c>
      <c r="CI26" s="0" t="s">
        <v>464</v>
      </c>
      <c r="CJ26" s="11" t="n">
        <v>45449</v>
      </c>
      <c r="CK26" s="6" t="n">
        <v>155.22</v>
      </c>
      <c r="CL26" s="0" t="s">
        <v>464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45810</v>
      </c>
      <c r="K27" s="6" t="n">
        <v>-1125.3</v>
      </c>
      <c r="L27" s="0" t="s">
        <v>374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11" t="n">
        <v>46006</v>
      </c>
      <c r="CH27" s="8" t="s">
        <f>=-Портфель!J31</f>
      </c>
      <c r="CI27" s="0" t="s">
        <v>465</v>
      </c>
      <c r="CJ27" s="11" t="n">
        <v>45454</v>
      </c>
      <c r="CK27" s="6" t="n">
        <v>41.03</v>
      </c>
      <c r="CL27" s="0" t="s">
        <v>464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45838</v>
      </c>
      <c r="K28" s="6" t="n">
        <v>1994.79</v>
      </c>
      <c r="L28" s="0" t="s">
        <v>464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10" t="s">
        <f>=XIRR(CH2:CH27,CG2:CG27)</f>
      </c>
      <c r="CI28" s="0"/>
      <c r="CJ28" s="11" t="n">
        <v>45457</v>
      </c>
      <c r="CK28" s="6" t="n">
        <v>-155.88</v>
      </c>
      <c r="CL28" s="0" t="s">
        <v>466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45944</v>
      </c>
      <c r="K29" s="6" t="n">
        <v>-411.55</v>
      </c>
      <c r="L29" s="0" t="s">
        <v>439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8" t="s">
        <f>=-SUM(CH2:CH27)</f>
      </c>
      <c r="CI29" s="0" t="s">
        <v>467</v>
      </c>
      <c r="CJ29" s="11" t="n">
        <v>45462</v>
      </c>
      <c r="CK29" s="6" t="n">
        <v>360.43</v>
      </c>
      <c r="CL29" s="0" t="s">
        <v>464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45945</v>
      </c>
      <c r="K30" s="6" t="n">
        <v>1092.88</v>
      </c>
      <c r="L30" s="0" t="s">
        <v>464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11" t="n">
        <v>45463</v>
      </c>
      <c r="CK30" s="6" t="n">
        <v>-420.11</v>
      </c>
      <c r="CL30" s="0" t="s">
        <v>466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45960</v>
      </c>
      <c r="K31" s="6" t="n">
        <v>2666.13</v>
      </c>
      <c r="L31" s="0" t="s">
        <v>464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11" t="n">
        <v>45468</v>
      </c>
      <c r="CK31" s="6" t="n">
        <v>199.14</v>
      </c>
      <c r="CL31" s="0" t="s">
        <v>464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46006</v>
      </c>
      <c r="K32" s="8" t="s">
        <f>=-Портфель!J5</f>
      </c>
      <c r="L32" s="0" t="s">
        <v>465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11" t="n">
        <v>45470</v>
      </c>
      <c r="CK32" s="6" t="n">
        <v>230.62</v>
      </c>
      <c r="CL32" s="0" t="s">
        <v>464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11" t="n">
        <v>45471</v>
      </c>
      <c r="CK33" s="6" t="n">
        <v>-430.44</v>
      </c>
      <c r="CL33" s="0" t="s">
        <v>466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8" t="s">
        <f>=-SUM(K2:K32)</f>
      </c>
      <c r="L34" s="0" t="s">
        <v>467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11" t="n">
        <v>45471</v>
      </c>
      <c r="CK34" s="6" t="n">
        <v>57.02</v>
      </c>
      <c r="CL34" s="0" t="s">
        <v>464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11" t="n">
        <v>45474</v>
      </c>
      <c r="CK35" s="6" t="n">
        <v>121.21</v>
      </c>
      <c r="CL35" s="0" t="s">
        <v>464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11" t="n">
        <v>45476</v>
      </c>
      <c r="CK36" s="6" t="n">
        <v>89.93</v>
      </c>
      <c r="CL36" s="0" t="s">
        <v>464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11" t="n">
        <v>45477</v>
      </c>
      <c r="CK37" s="6" t="n">
        <v>141.37</v>
      </c>
      <c r="CL37" s="0" t="s">
        <v>464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11" t="n">
        <v>45481</v>
      </c>
      <c r="CK38" s="6" t="n">
        <v>-100.11</v>
      </c>
      <c r="CL38" s="0" t="s">
        <v>466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11" t="n">
        <v>45488</v>
      </c>
      <c r="CK39" s="6" t="n">
        <v>-164.98</v>
      </c>
      <c r="CL39" s="0" t="s">
        <v>466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11" t="n">
        <v>45490</v>
      </c>
      <c r="CK40" s="6" t="n">
        <v>280</v>
      </c>
      <c r="CL40" s="0" t="s">
        <v>464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11" t="n">
        <v>45491</v>
      </c>
      <c r="CK41" s="6" t="n">
        <v>703.98</v>
      </c>
      <c r="CL41" s="0" t="s">
        <v>464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11" t="n">
        <v>45496</v>
      </c>
      <c r="CK42" s="6" t="n">
        <v>107.98</v>
      </c>
      <c r="CL42" s="0" t="s">
        <v>464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11" t="n">
        <v>45498</v>
      </c>
      <c r="CK43" s="6" t="n">
        <v>-501.4</v>
      </c>
      <c r="CL43" s="0" t="s">
        <v>466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11" t="n">
        <v>45503</v>
      </c>
      <c r="CK44" s="6" t="n">
        <v>-721.95</v>
      </c>
      <c r="CL44" s="0" t="s">
        <v>466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11" t="n">
        <v>45519</v>
      </c>
      <c r="CK45" s="6" t="n">
        <v>30.55</v>
      </c>
      <c r="CL45" s="0" t="s">
        <v>464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11" t="n">
        <v>45523</v>
      </c>
      <c r="CK46" s="6" t="n">
        <v>153.04</v>
      </c>
      <c r="CL46" s="0" t="s">
        <v>464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11" t="n">
        <v>45538</v>
      </c>
      <c r="CK47" s="6" t="n">
        <v>140.88</v>
      </c>
      <c r="CL47" s="0" t="s">
        <v>464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11" t="n">
        <v>45548</v>
      </c>
      <c r="CK48" s="6" t="n">
        <v>69.41</v>
      </c>
      <c r="CL48" s="0" t="s">
        <v>464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11" t="n">
        <v>45555</v>
      </c>
      <c r="CK49" s="6" t="n">
        <v>-355.63</v>
      </c>
      <c r="CL49" s="0" t="s">
        <v>466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11" t="n">
        <v>45555</v>
      </c>
      <c r="CK50" s="6" t="n">
        <v>237.1</v>
      </c>
      <c r="CL50" s="0" t="s">
        <v>464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11" t="n">
        <v>45560</v>
      </c>
      <c r="CK51" s="6" t="n">
        <v>-301.25</v>
      </c>
      <c r="CL51" s="0" t="s">
        <v>466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11" t="n">
        <v>45566</v>
      </c>
      <c r="CK52" s="6" t="n">
        <v>267.93</v>
      </c>
      <c r="CL52" s="0" t="s">
        <v>464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11" t="n">
        <v>45568</v>
      </c>
      <c r="CK53" s="6" t="n">
        <v>321.87</v>
      </c>
      <c r="CL53" s="0" t="s">
        <v>464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11" t="n">
        <v>45579</v>
      </c>
      <c r="CK54" s="6" t="n">
        <v>-404.49</v>
      </c>
      <c r="CL54" s="0" t="s">
        <v>466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11" t="n">
        <v>45582</v>
      </c>
      <c r="CK55" s="6" t="n">
        <v>-120.02</v>
      </c>
      <c r="CL55" s="0" t="s">
        <v>466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11" t="n">
        <v>45583</v>
      </c>
      <c r="CK56" s="6" t="n">
        <v>-52.59</v>
      </c>
      <c r="CL56" s="0" t="s">
        <v>466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11" t="n">
        <v>45590</v>
      </c>
      <c r="CK57" s="6" t="n">
        <v>150.78</v>
      </c>
      <c r="CL57" s="0" t="s">
        <v>464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11" t="n">
        <v>45611</v>
      </c>
      <c r="CK58" s="6" t="n">
        <v>259.27</v>
      </c>
      <c r="CL58" s="0" t="s">
        <v>464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11" t="n">
        <v>45615</v>
      </c>
      <c r="CK59" s="6" t="n">
        <v>-427.48</v>
      </c>
      <c r="CL59" s="0" t="s">
        <v>466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11" t="n">
        <v>45628</v>
      </c>
      <c r="CK60" s="6" t="n">
        <v>101.49</v>
      </c>
      <c r="CL60" s="0" t="s">
        <v>464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11" t="n">
        <v>45643</v>
      </c>
      <c r="CK61" s="6" t="n">
        <v>155.11</v>
      </c>
      <c r="CL61" s="0" t="s">
        <v>464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11" t="n">
        <v>45644</v>
      </c>
      <c r="CK62" s="6" t="n">
        <v>310.4</v>
      </c>
      <c r="CL62" s="0" t="s">
        <v>464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11" t="n">
        <v>45666</v>
      </c>
      <c r="CK63" s="6" t="n">
        <v>-535.64</v>
      </c>
      <c r="CL63" s="0" t="s">
        <v>466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11" t="n">
        <v>45672</v>
      </c>
      <c r="CK64" s="6" t="n">
        <v>157.6</v>
      </c>
      <c r="CL64" s="0" t="s">
        <v>464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11" t="n">
        <v>45684</v>
      </c>
      <c r="CK65" s="6" t="n">
        <v>317.32</v>
      </c>
      <c r="CL65" s="0" t="s">
        <v>464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11" t="n">
        <v>45686</v>
      </c>
      <c r="CK66" s="6" t="n">
        <v>-200.13</v>
      </c>
      <c r="CL66" s="0" t="s">
        <v>466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11" t="n">
        <v>45688</v>
      </c>
      <c r="CK67" s="6" t="n">
        <v>302.46</v>
      </c>
      <c r="CL67" s="0" t="s">
        <v>464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11" t="n">
        <v>45699</v>
      </c>
      <c r="CK68" s="6" t="n">
        <v>-503.81</v>
      </c>
      <c r="CL68" s="0" t="s">
        <v>466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11" t="n">
        <v>45700</v>
      </c>
      <c r="CK69" s="6" t="n">
        <v>352.11</v>
      </c>
      <c r="CL69" s="0" t="s">
        <v>464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11" t="n">
        <v>45702</v>
      </c>
      <c r="CK70" s="6" t="n">
        <v>208.51</v>
      </c>
      <c r="CL70" s="0" t="s">
        <v>464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11" t="n">
        <v>45716</v>
      </c>
      <c r="CK71" s="6" t="n">
        <v>129.31</v>
      </c>
      <c r="CL71" s="0" t="s">
        <v>464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11" t="n">
        <v>45730</v>
      </c>
      <c r="CK72" s="6" t="n">
        <v>-52.14</v>
      </c>
      <c r="CL72" s="0" t="s">
        <v>466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11" t="n">
        <v>45733</v>
      </c>
      <c r="CK73" s="6" t="n">
        <v>-293.47</v>
      </c>
      <c r="CL73" s="0" t="s">
        <v>466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11" t="n">
        <v>45733</v>
      </c>
      <c r="CK74" s="6" t="n">
        <v>228.27</v>
      </c>
      <c r="CL74" s="0" t="s">
        <v>464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11" t="n">
        <v>45736</v>
      </c>
      <c r="CK75" s="6" t="n">
        <v>-465.46</v>
      </c>
      <c r="CL75" s="0" t="s">
        <v>466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11" t="n">
        <v>45747</v>
      </c>
      <c r="CK76" s="6" t="n">
        <v>-197.23</v>
      </c>
      <c r="CL76" s="0" t="s">
        <v>466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11" t="n">
        <v>45763</v>
      </c>
      <c r="CK77" s="6" t="n">
        <v>99.55</v>
      </c>
      <c r="CL77" s="0" t="s">
        <v>464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11" t="n">
        <v>45764</v>
      </c>
      <c r="CK78" s="6" t="n">
        <v>58.1</v>
      </c>
      <c r="CL78" s="0" t="s">
        <v>464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11" t="n">
        <v>45777</v>
      </c>
      <c r="CK79" s="6" t="n">
        <v>669.24</v>
      </c>
      <c r="CL79" s="0" t="s">
        <v>464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11" t="n">
        <v>45779</v>
      </c>
      <c r="CK80" s="6" t="n">
        <v>-100.55</v>
      </c>
      <c r="CL80" s="0" t="s">
        <v>466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11" t="n">
        <v>45792</v>
      </c>
      <c r="CK81" s="6" t="n">
        <v>-50.59</v>
      </c>
      <c r="CL81" s="0" t="s">
        <v>466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11" t="n">
        <v>45800</v>
      </c>
      <c r="CK82" s="6" t="n">
        <v>-203.5</v>
      </c>
      <c r="CL82" s="0" t="s">
        <v>466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11" t="n">
        <v>45807</v>
      </c>
      <c r="CK83" s="6" t="n">
        <v>-529.48</v>
      </c>
      <c r="CL83" s="0" t="s">
        <v>466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11" t="n">
        <v>45808</v>
      </c>
      <c r="CK84" s="6" t="n">
        <v>10385.86</v>
      </c>
      <c r="CL84" s="0" t="s">
        <v>464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11" t="n">
        <v>45810</v>
      </c>
      <c r="CK85" s="6" t="n">
        <v>-10390.74</v>
      </c>
      <c r="CL85" s="0" t="s">
        <v>466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11" t="n">
        <v>45810</v>
      </c>
      <c r="CK86" s="6" t="n">
        <v>476.98</v>
      </c>
      <c r="CL86" s="0" t="s">
        <v>464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11" t="n">
        <v>45813</v>
      </c>
      <c r="CK87" s="6" t="n">
        <v>3071.16</v>
      </c>
      <c r="CL87" s="0" t="s">
        <v>464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11" t="n">
        <v>45817</v>
      </c>
      <c r="CK88" s="6" t="n">
        <v>-3083.13</v>
      </c>
      <c r="CL88" s="0" t="s">
        <v>466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11" t="n">
        <v>45817</v>
      </c>
      <c r="CK89" s="6" t="n">
        <v>102.61</v>
      </c>
      <c r="CL89" s="0" t="s">
        <v>464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11" t="n">
        <v>45824</v>
      </c>
      <c r="CK90" s="6" t="n">
        <v>266.09</v>
      </c>
      <c r="CL90" s="0" t="s">
        <v>464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11" t="n">
        <v>45827</v>
      </c>
      <c r="CK91" s="6" t="n">
        <v>1736.8</v>
      </c>
      <c r="CL91" s="0" t="s">
        <v>464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11" t="n">
        <v>45831</v>
      </c>
      <c r="CK92" s="6" t="n">
        <v>-2412.48</v>
      </c>
      <c r="CL92" s="0" t="s">
        <v>466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11" t="n">
        <v>45831</v>
      </c>
      <c r="CK93" s="6" t="n">
        <v>172.33</v>
      </c>
      <c r="CL93" s="0" t="s">
        <v>464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11" t="n">
        <v>45832</v>
      </c>
      <c r="CK94" s="6" t="n">
        <v>-206.89</v>
      </c>
      <c r="CL94" s="0" t="s">
        <v>466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11" t="n">
        <v>45832</v>
      </c>
      <c r="CK95" s="6" t="n">
        <v>1724.2</v>
      </c>
      <c r="CL95" s="0" t="s">
        <v>464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11" t="n">
        <v>45835</v>
      </c>
      <c r="CK96" s="6" t="n">
        <v>-601.69</v>
      </c>
      <c r="CL96" s="0" t="s">
        <v>466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11" t="n">
        <v>45836</v>
      </c>
      <c r="CK97" s="6" t="n">
        <v>1001.15</v>
      </c>
      <c r="CL97" s="0" t="s">
        <v>464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11" t="n">
        <v>45838</v>
      </c>
      <c r="CK98" s="6" t="n">
        <v>-2006.68</v>
      </c>
      <c r="CL98" s="0" t="s">
        <v>466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11" t="n">
        <v>45841</v>
      </c>
      <c r="CK99" s="6" t="n">
        <v>407.21</v>
      </c>
      <c r="CL99" s="0" t="s">
        <v>464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11" t="n">
        <v>45842</v>
      </c>
      <c r="CK100" s="6" t="n">
        <v>151</v>
      </c>
      <c r="CL100" s="0" t="s">
        <v>464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11" t="n">
        <v>45848</v>
      </c>
      <c r="CK101" s="6" t="n">
        <v>140.91</v>
      </c>
      <c r="CL101" s="0" t="s">
        <v>464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11" t="n">
        <v>45853</v>
      </c>
      <c r="CK102" s="6" t="n">
        <v>174.42</v>
      </c>
      <c r="CL102" s="0" t="s">
        <v>464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11" t="n">
        <v>45855</v>
      </c>
      <c r="CK103" s="6" t="n">
        <v>-300.29</v>
      </c>
      <c r="CL103" s="0" t="s">
        <v>466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11" t="n">
        <v>45898</v>
      </c>
      <c r="CK104" s="6" t="n">
        <v>-1515.47</v>
      </c>
      <c r="CL104" s="0" t="s">
        <v>466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11" t="n">
        <v>45901</v>
      </c>
      <c r="CK105" s="6" t="n">
        <v>500.05</v>
      </c>
      <c r="CL105" s="0" t="s">
        <v>464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11" t="n">
        <v>45905</v>
      </c>
      <c r="CK106" s="6" t="n">
        <v>-913.46</v>
      </c>
      <c r="CL106" s="0" t="s">
        <v>466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11" t="n">
        <v>45915</v>
      </c>
      <c r="CK107" s="6" t="n">
        <v>125.84</v>
      </c>
      <c r="CL107" s="0" t="s">
        <v>464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11" t="n">
        <v>45917</v>
      </c>
      <c r="CK108" s="6" t="n">
        <v>404.87</v>
      </c>
      <c r="CL108" s="0" t="s">
        <v>464</v>
      </c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11" t="n">
        <v>45922</v>
      </c>
      <c r="CK109" s="6" t="n">
        <v>108.21</v>
      </c>
      <c r="CL109" s="0" t="s">
        <v>464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11" t="n">
        <v>45924</v>
      </c>
      <c r="CK110" s="6" t="n">
        <v>-754.53</v>
      </c>
      <c r="CL110" s="0" t="s">
        <v>466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11" t="n">
        <v>45924</v>
      </c>
      <c r="CK111" s="6" t="n">
        <v>216.62</v>
      </c>
      <c r="CL111" s="0" t="s">
        <v>464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11" t="n">
        <v>45925</v>
      </c>
      <c r="CK112" s="6" t="n">
        <v>135.45</v>
      </c>
      <c r="CL112" s="0" t="s">
        <v>464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11" t="n">
        <v>45930</v>
      </c>
      <c r="CK113" s="6" t="n">
        <v>434.45</v>
      </c>
      <c r="CL113" s="0" t="s">
        <v>464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11" t="n">
        <v>45933</v>
      </c>
      <c r="CK114" s="6" t="n">
        <v>362.88</v>
      </c>
      <c r="CL114" s="0" t="s">
        <v>464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11" t="n">
        <v>45935</v>
      </c>
      <c r="CK115" s="6" t="n">
        <v>18144</v>
      </c>
      <c r="CL115" s="0" t="s">
        <v>464</v>
      </c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11" t="n">
        <v>45937</v>
      </c>
      <c r="CK116" s="6" t="n">
        <v>-11440.17</v>
      </c>
      <c r="CL116" s="0" t="s">
        <v>466</v>
      </c>
    </row>
    <row collapsed="false" customFormat="false" customHeight="false" hidden="false" ht="12.1" outlineLevel="0" r="117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11" t="n">
        <v>45937</v>
      </c>
      <c r="CK117" s="6" t="n">
        <v>454</v>
      </c>
      <c r="CL117" s="0" t="s">
        <v>464</v>
      </c>
    </row>
    <row collapsed="false" customFormat="false" customHeight="false" hidden="false" ht="12.1" outlineLevel="0" r="118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11" t="n">
        <v>45940</v>
      </c>
      <c r="CK118" s="6" t="n">
        <v>-7280.4</v>
      </c>
      <c r="CL118" s="0" t="s">
        <v>466</v>
      </c>
    </row>
    <row collapsed="false" customFormat="false" customHeight="false" hidden="false" ht="12.1" outlineLevel="0" r="119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11" t="n">
        <v>45943</v>
      </c>
      <c r="CK119" s="6" t="n">
        <v>273.17</v>
      </c>
      <c r="CL119" s="0" t="s">
        <v>464</v>
      </c>
    </row>
    <row collapsed="false" customFormat="false" customHeight="false" hidden="false" ht="12.1" outlineLevel="0" r="120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11" t="n">
        <v>45950</v>
      </c>
      <c r="CK120" s="6" t="n">
        <v>310.57</v>
      </c>
      <c r="CL120" s="0" t="s">
        <v>464</v>
      </c>
    </row>
    <row collapsed="false" customFormat="false" customHeight="false" hidden="false" ht="12.1" outlineLevel="0" r="121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11" t="n">
        <v>45951</v>
      </c>
      <c r="CK121" s="6" t="n">
        <v>438.65</v>
      </c>
      <c r="CL121" s="0" t="s">
        <v>464</v>
      </c>
    </row>
    <row collapsed="false" customFormat="false" customHeight="false" hidden="false" ht="12.1" outlineLevel="0" r="122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11" t="n">
        <v>45954</v>
      </c>
      <c r="CK122" s="6" t="n">
        <v>219.82</v>
      </c>
      <c r="CL122" s="0" t="s">
        <v>464</v>
      </c>
    </row>
    <row collapsed="false" customFormat="false" customHeight="false" hidden="false" ht="12.1" outlineLevel="0" r="123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11" t="n">
        <v>45958</v>
      </c>
      <c r="CK123" s="6" t="n">
        <v>733.36</v>
      </c>
      <c r="CL123" s="0" t="s">
        <v>464</v>
      </c>
    </row>
    <row collapsed="false" customFormat="false" customHeight="false" hidden="false" ht="12.1" outlineLevel="0" r="124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11" t="n">
        <v>45959</v>
      </c>
      <c r="CK124" s="6" t="n">
        <v>779.54</v>
      </c>
      <c r="CL124" s="0" t="s">
        <v>464</v>
      </c>
    </row>
    <row collapsed="false" customFormat="false" customHeight="false" hidden="false" ht="12.1" outlineLevel="0" r="125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11" t="n">
        <v>45960</v>
      </c>
      <c r="CK125" s="6" t="n">
        <v>440.4</v>
      </c>
      <c r="CL125" s="0" t="s">
        <v>464</v>
      </c>
    </row>
    <row collapsed="false" customFormat="false" customHeight="false" hidden="false" ht="12.1" outlineLevel="0" r="126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11" t="n">
        <v>45961</v>
      </c>
      <c r="CK126" s="6" t="n">
        <v>348.78</v>
      </c>
      <c r="CL126" s="0" t="s">
        <v>464</v>
      </c>
    </row>
    <row collapsed="false" customFormat="false" customHeight="false" hidden="false" ht="12.1" outlineLevel="0" r="127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11" t="n">
        <v>45964</v>
      </c>
      <c r="CK127" s="6" t="n">
        <v>-2206.44</v>
      </c>
      <c r="CL127" s="0" t="s">
        <v>466</v>
      </c>
    </row>
    <row collapsed="false" customFormat="false" customHeight="false" hidden="false" ht="12.1" outlineLevel="0" r="128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11" t="n">
        <v>45967</v>
      </c>
      <c r="CK128" s="6" t="n">
        <v>322.07</v>
      </c>
      <c r="CL128" s="0" t="s">
        <v>464</v>
      </c>
    </row>
    <row collapsed="false" customFormat="false" customHeight="false" hidden="false" ht="12.1" outlineLevel="0" r="129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11" t="n">
        <v>45971</v>
      </c>
      <c r="CK129" s="6" t="n">
        <v>165.92</v>
      </c>
      <c r="CL129" s="0" t="s">
        <v>464</v>
      </c>
    </row>
    <row collapsed="false" customFormat="false" customHeight="false" hidden="false" ht="12.1" outlineLevel="0" r="130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11" t="n">
        <v>45972</v>
      </c>
      <c r="CK130" s="6" t="n">
        <v>239.77</v>
      </c>
      <c r="CL130" s="0" t="s">
        <v>464</v>
      </c>
    </row>
    <row collapsed="false" customFormat="false" customHeight="false" hidden="false" ht="12.1" outlineLevel="0" r="131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11" t="n">
        <v>45976</v>
      </c>
      <c r="CK131" s="6" t="n">
        <v>-3049.7</v>
      </c>
      <c r="CL131" s="0" t="s">
        <v>466</v>
      </c>
    </row>
    <row collapsed="false" customFormat="false" customHeight="false" hidden="false" ht="12.1" outlineLevel="0" r="132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11" t="n">
        <v>45976</v>
      </c>
      <c r="CK132" s="6" t="n">
        <v>55.45</v>
      </c>
      <c r="CL132" s="0" t="s">
        <v>464</v>
      </c>
    </row>
    <row collapsed="false" customFormat="false" customHeight="false" hidden="false" ht="12.1" outlineLevel="0" r="133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11" t="n">
        <v>45979</v>
      </c>
      <c r="CK133" s="6" t="n">
        <v>166.51</v>
      </c>
      <c r="CL133" s="0" t="s">
        <v>464</v>
      </c>
    </row>
    <row collapsed="false" customFormat="false" customHeight="false" hidden="false" ht="12.1" outlineLevel="0" r="134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11" t="n">
        <v>45980</v>
      </c>
      <c r="CK134" s="6" t="n">
        <v>74.04</v>
      </c>
      <c r="CL134" s="0" t="s">
        <v>464</v>
      </c>
    </row>
    <row collapsed="false" customFormat="false" customHeight="false" hidden="false" ht="12.1" outlineLevel="0" r="135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11" t="n">
        <v>46006</v>
      </c>
      <c r="CK135" s="8" t="s">
        <f>=-Портфель!J32</f>
      </c>
      <c r="CL135" s="0" t="s">
        <v>465</v>
      </c>
    </row>
    <row collapsed="false" customFormat="false" customHeight="false" hidden="false" ht="12.1" outlineLevel="0" r="136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10" t="s">
        <f>=XIRR(CK2:CK135,CJ2:CJ135)</f>
      </c>
      <c r="CL136" s="0"/>
    </row>
    <row collapsed="false" customFormat="false" customHeight="false" hidden="false" ht="12.1" outlineLevel="0" r="137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8" t="s">
        <f>=-SUM(CK2:CK135)</f>
      </c>
      <c r="CL137" s="0" t="s">
        <v>467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468</v>
      </c>
      <c r="C1" s="0"/>
      <c r="D1" s="0"/>
      <c r="E1" s="4" t="s">
        <v>469</v>
      </c>
      <c r="F1" s="0"/>
      <c r="G1" s="0"/>
      <c r="H1" s="4" t="s">
        <v>470</v>
      </c>
      <c r="I1" s="0"/>
      <c r="J1" s="0"/>
      <c r="K1" s="4" t="s">
        <v>471</v>
      </c>
      <c r="L1" s="0"/>
      <c r="M1" s="0"/>
      <c r="N1" s="4" t="s">
        <v>472</v>
      </c>
      <c r="O1" s="0"/>
      <c r="P1" s="0"/>
      <c r="Q1" s="4" t="s">
        <v>473</v>
      </c>
      <c r="R1" s="0"/>
      <c r="S1" s="0"/>
      <c r="T1" s="4" t="s">
        <v>474</v>
      </c>
      <c r="U1" s="0"/>
      <c r="V1" s="0"/>
      <c r="W1" s="4" t="s">
        <v>475</v>
      </c>
      <c r="X1" s="0"/>
      <c r="Y1" s="0"/>
      <c r="Z1" s="4" t="s">
        <v>476</v>
      </c>
      <c r="AA1" s="0"/>
      <c r="AB1" s="0"/>
      <c r="AC1" s="4" t="s">
        <v>477</v>
      </c>
      <c r="AD1" s="0"/>
      <c r="AE1" s="0"/>
      <c r="AF1" s="4" t="s">
        <v>478</v>
      </c>
      <c r="AG1" s="0"/>
      <c r="AH1" s="0"/>
      <c r="AI1" s="4" t="s">
        <v>479</v>
      </c>
      <c r="AJ1" s="0"/>
      <c r="AK1" s="0"/>
      <c r="AL1" s="4" t="s">
        <v>480</v>
      </c>
      <c r="AM1" s="0"/>
      <c r="AN1" s="0"/>
      <c r="AO1" s="4" t="s">
        <v>481</v>
      </c>
      <c r="AP1" s="0"/>
      <c r="AQ1" s="0"/>
      <c r="AR1" s="4" t="s">
        <v>482</v>
      </c>
      <c r="AS1" s="0"/>
      <c r="AT1" s="0"/>
      <c r="AU1" s="4" t="s">
        <v>483</v>
      </c>
      <c r="AV1" s="0"/>
    </row>
    <row collapsed="false" customFormat="false" customHeight="false" hidden="false" ht="12.1" outlineLevel="0" r="2">
      <c r="A2" s="11" t="n">
        <v>44326</v>
      </c>
      <c r="B2" s="6" t="n">
        <v>2078.92</v>
      </c>
      <c r="C2" s="0" t="s">
        <v>464</v>
      </c>
      <c r="D2" s="11" t="n">
        <v>44326</v>
      </c>
      <c r="E2" s="6" t="n">
        <v>1056.94</v>
      </c>
      <c r="F2" s="0" t="s">
        <v>464</v>
      </c>
      <c r="G2" s="11" t="n">
        <v>44326</v>
      </c>
      <c r="H2" s="6" t="n">
        <v>1016.94</v>
      </c>
      <c r="I2" s="0" t="s">
        <v>464</v>
      </c>
      <c r="J2" s="11" t="n">
        <v>44326</v>
      </c>
      <c r="K2" s="6" t="n">
        <v>987.1</v>
      </c>
      <c r="L2" s="0" t="s">
        <v>464</v>
      </c>
      <c r="M2" s="11" t="n">
        <v>44326</v>
      </c>
      <c r="N2" s="6" t="n">
        <v>1062.43</v>
      </c>
      <c r="O2" s="0" t="s">
        <v>464</v>
      </c>
      <c r="P2" s="11" t="n">
        <v>44326</v>
      </c>
      <c r="Q2" s="6" t="n">
        <v>1162.6</v>
      </c>
      <c r="R2" s="0" t="s">
        <v>464</v>
      </c>
      <c r="S2" s="11" t="n">
        <v>44326</v>
      </c>
      <c r="T2" s="6" t="n">
        <v>1697.02</v>
      </c>
      <c r="U2" s="0" t="s">
        <v>464</v>
      </c>
      <c r="V2" s="11" t="n">
        <v>44347</v>
      </c>
      <c r="W2" s="6" t="n">
        <v>1293.42</v>
      </c>
      <c r="X2" s="0" t="s">
        <v>464</v>
      </c>
      <c r="Y2" s="11" t="n">
        <v>44347</v>
      </c>
      <c r="Z2" s="6" t="n">
        <v>1064.81</v>
      </c>
      <c r="AA2" s="0" t="s">
        <v>464</v>
      </c>
      <c r="AB2" s="11" t="n">
        <v>44774</v>
      </c>
      <c r="AC2" s="6" t="n">
        <v>3146.42</v>
      </c>
      <c r="AD2" s="0" t="s">
        <v>464</v>
      </c>
      <c r="AE2" s="11" t="n">
        <v>44986</v>
      </c>
      <c r="AF2" s="6" t="n">
        <v>2814.76</v>
      </c>
      <c r="AG2" s="0" t="s">
        <v>464</v>
      </c>
      <c r="AH2" s="11" t="n">
        <v>45009</v>
      </c>
      <c r="AI2" s="6" t="n">
        <v>10203.12</v>
      </c>
      <c r="AJ2" s="0" t="s">
        <v>464</v>
      </c>
      <c r="AK2" s="11" t="n">
        <v>45075</v>
      </c>
      <c r="AL2" s="6" t="n">
        <v>4737.79</v>
      </c>
      <c r="AM2" s="0" t="s">
        <v>464</v>
      </c>
      <c r="AN2" s="11" t="n">
        <v>45225</v>
      </c>
      <c r="AO2" s="6" t="n">
        <v>996.12</v>
      </c>
      <c r="AP2" s="0" t="s">
        <v>464</v>
      </c>
      <c r="AQ2" s="11" t="n">
        <v>45387</v>
      </c>
      <c r="AR2" s="6" t="n">
        <v>4874.89</v>
      </c>
      <c r="AS2" s="0" t="s">
        <v>464</v>
      </c>
      <c r="AT2" s="11" t="n">
        <v>45387</v>
      </c>
      <c r="AU2" s="6" t="n">
        <v>1010.81</v>
      </c>
      <c r="AV2" s="0" t="s">
        <v>464</v>
      </c>
    </row>
    <row collapsed="false" customFormat="false" customHeight="false" hidden="false" ht="12.1" outlineLevel="0" r="3">
      <c r="A3" s="11" t="n">
        <v>44363</v>
      </c>
      <c r="B3" s="6" t="n">
        <v>-60.8</v>
      </c>
      <c r="C3" s="0" t="s">
        <v>166</v>
      </c>
      <c r="D3" s="11" t="n">
        <v>44414</v>
      </c>
      <c r="E3" s="6" t="n">
        <v>-38.88</v>
      </c>
      <c r="F3" s="0" t="s">
        <v>171</v>
      </c>
      <c r="G3" s="11" t="n">
        <v>44502</v>
      </c>
      <c r="H3" s="6" t="n">
        <v>-36.38</v>
      </c>
      <c r="I3" s="0" t="s">
        <v>183</v>
      </c>
      <c r="J3" s="11" t="n">
        <v>44500</v>
      </c>
      <c r="K3" s="6" t="n">
        <v>-24.42</v>
      </c>
      <c r="L3" s="0" t="s">
        <v>180</v>
      </c>
      <c r="M3" s="11" t="n">
        <v>44355</v>
      </c>
      <c r="N3" s="6" t="n">
        <v>-37.63</v>
      </c>
      <c r="O3" s="0" t="s">
        <v>163</v>
      </c>
      <c r="P3" s="11" t="n">
        <v>44381</v>
      </c>
      <c r="Q3" s="6" t="n">
        <v>-83.4</v>
      </c>
      <c r="R3" s="0" t="s">
        <v>167</v>
      </c>
      <c r="S3" s="11" t="n">
        <v>44438</v>
      </c>
      <c r="T3" s="6" t="n">
        <v>-1506.1</v>
      </c>
      <c r="U3" s="0" t="s">
        <v>466</v>
      </c>
      <c r="V3" s="11" t="n">
        <v>44377</v>
      </c>
      <c r="W3" s="6" t="n">
        <v>292.73</v>
      </c>
      <c r="X3" s="0" t="s">
        <v>464</v>
      </c>
      <c r="Y3" s="11" t="n">
        <v>44377</v>
      </c>
      <c r="Z3" s="6" t="n">
        <v>430.32</v>
      </c>
      <c r="AA3" s="0" t="s">
        <v>464</v>
      </c>
      <c r="AB3" s="11" t="n">
        <v>44789</v>
      </c>
      <c r="AC3" s="6" t="n">
        <v>-164.99</v>
      </c>
      <c r="AD3" s="0" t="s">
        <v>211</v>
      </c>
      <c r="AE3" s="11" t="n">
        <v>45127</v>
      </c>
      <c r="AF3" s="6" t="n">
        <v>-70</v>
      </c>
      <c r="AG3" s="0" t="s">
        <v>241</v>
      </c>
      <c r="AH3" s="11" t="n">
        <v>45012</v>
      </c>
      <c r="AI3" s="6" t="n">
        <v>-97</v>
      </c>
      <c r="AJ3" s="0" t="s">
        <v>224</v>
      </c>
      <c r="AK3" s="11" t="n">
        <v>45226</v>
      </c>
      <c r="AL3" s="6" t="n">
        <v>-2713.24</v>
      </c>
      <c r="AM3" s="0" t="s">
        <v>466</v>
      </c>
      <c r="AN3" s="11" t="n">
        <v>45226</v>
      </c>
      <c r="AO3" s="6" t="n">
        <v>8975.4</v>
      </c>
      <c r="AP3" s="0" t="s">
        <v>464</v>
      </c>
      <c r="AQ3" s="11" t="n">
        <v>45416</v>
      </c>
      <c r="AR3" s="6" t="n">
        <v>-48.05</v>
      </c>
      <c r="AS3" s="0" t="s">
        <v>279</v>
      </c>
      <c r="AT3" s="11" t="n">
        <v>45414</v>
      </c>
      <c r="AU3" s="6" t="n">
        <v>-87</v>
      </c>
      <c r="AV3" s="0" t="s">
        <v>278</v>
      </c>
    </row>
    <row collapsed="false" customFormat="false" customHeight="false" hidden="false" ht="12.1" outlineLevel="0" r="4">
      <c r="A4" s="11" t="n">
        <v>44545</v>
      </c>
      <c r="B4" s="6" t="n">
        <v>-60.8</v>
      </c>
      <c r="C4" s="0" t="s">
        <v>166</v>
      </c>
      <c r="D4" s="11" t="n">
        <v>44596</v>
      </c>
      <c r="E4" s="6" t="n">
        <v>-38.88</v>
      </c>
      <c r="F4" s="0" t="s">
        <v>171</v>
      </c>
      <c r="G4" s="11" t="n">
        <v>44684</v>
      </c>
      <c r="H4" s="6" t="n">
        <v>-36.38</v>
      </c>
      <c r="I4" s="0" t="s">
        <v>183</v>
      </c>
      <c r="J4" s="11" t="n">
        <v>44682</v>
      </c>
      <c r="K4" s="6" t="n">
        <v>-24.42</v>
      </c>
      <c r="L4" s="0" t="s">
        <v>180</v>
      </c>
      <c r="M4" s="11" t="n">
        <v>44537</v>
      </c>
      <c r="N4" s="6" t="n">
        <v>-37.63</v>
      </c>
      <c r="O4" s="0" t="s">
        <v>163</v>
      </c>
      <c r="P4" s="11" t="n">
        <v>44439</v>
      </c>
      <c r="Q4" s="6" t="n">
        <v>1435.96</v>
      </c>
      <c r="R4" s="0" t="s">
        <v>464</v>
      </c>
      <c r="S4" s="0"/>
      <c r="T4" s="10" t="s">
        <f>=XIRR(T2:T3,S2:S3)</f>
      </c>
      <c r="U4" s="0"/>
      <c r="V4" s="11" t="n">
        <v>44469</v>
      </c>
      <c r="W4" s="6" t="n">
        <v>484.4</v>
      </c>
      <c r="X4" s="0" t="s">
        <v>464</v>
      </c>
      <c r="Y4" s="11" t="n">
        <v>44438</v>
      </c>
      <c r="Z4" s="6" t="n">
        <v>1147.12</v>
      </c>
      <c r="AA4" s="0" t="s">
        <v>464</v>
      </c>
      <c r="AB4" s="11" t="n">
        <v>44957</v>
      </c>
      <c r="AC4" s="6" t="n">
        <v>2124.61</v>
      </c>
      <c r="AD4" s="0" t="s">
        <v>464</v>
      </c>
      <c r="AE4" s="11" t="n">
        <v>45463</v>
      </c>
      <c r="AF4" s="6" t="n">
        <v>-6384.4</v>
      </c>
      <c r="AG4" s="0" t="s">
        <v>466</v>
      </c>
      <c r="AH4" s="11" t="n">
        <v>45019</v>
      </c>
      <c r="AI4" s="6" t="n">
        <v>-4091.19</v>
      </c>
      <c r="AJ4" s="0" t="s">
        <v>466</v>
      </c>
      <c r="AK4" s="11" t="n">
        <v>45481</v>
      </c>
      <c r="AL4" s="6" t="n">
        <v>-4247.87</v>
      </c>
      <c r="AM4" s="0" t="s">
        <v>466</v>
      </c>
      <c r="AN4" s="11" t="n">
        <v>45231</v>
      </c>
      <c r="AO4" s="6" t="n">
        <v>-468.5</v>
      </c>
      <c r="AP4" s="0" t="s">
        <v>257</v>
      </c>
      <c r="AQ4" s="11" t="n">
        <v>45446</v>
      </c>
      <c r="AR4" s="6" t="n">
        <v>-48.05</v>
      </c>
      <c r="AS4" s="0" t="s">
        <v>279</v>
      </c>
      <c r="AT4" s="11" t="n">
        <v>45440</v>
      </c>
      <c r="AU4" s="6" t="n">
        <v>-807.96</v>
      </c>
      <c r="AV4" s="0" t="s">
        <v>466</v>
      </c>
    </row>
    <row collapsed="false" customFormat="false" customHeight="false" hidden="false" ht="12.1" outlineLevel="0" r="5">
      <c r="A5" s="11" t="n">
        <v>44544</v>
      </c>
      <c r="B5" s="6" t="n">
        <v>-2000</v>
      </c>
      <c r="C5" s="0" t="s">
        <v>188</v>
      </c>
      <c r="D5" s="11" t="n">
        <v>44595</v>
      </c>
      <c r="E5" s="6" t="n">
        <v>-1000</v>
      </c>
      <c r="F5" s="0" t="s">
        <v>195</v>
      </c>
      <c r="G5" s="11" t="n">
        <v>44866</v>
      </c>
      <c r="H5" s="6" t="n">
        <v>-36.38</v>
      </c>
      <c r="I5" s="0" t="s">
        <v>183</v>
      </c>
      <c r="J5" s="11" t="n">
        <v>44774</v>
      </c>
      <c r="K5" s="6" t="n">
        <v>-986.33</v>
      </c>
      <c r="L5" s="0" t="s">
        <v>466</v>
      </c>
      <c r="M5" s="11" t="n">
        <v>44719</v>
      </c>
      <c r="N5" s="6" t="n">
        <v>-37.63</v>
      </c>
      <c r="O5" s="0" t="s">
        <v>163</v>
      </c>
      <c r="P5" s="11" t="n">
        <v>44488</v>
      </c>
      <c r="Q5" s="6" t="n">
        <v>-152.8</v>
      </c>
      <c r="R5" s="0" t="s">
        <v>178</v>
      </c>
      <c r="S5" s="0"/>
      <c r="T5" s="8" t="s">
        <f>=-SUM(T2:T3)</f>
      </c>
      <c r="U5" s="0" t="s">
        <v>467</v>
      </c>
      <c r="V5" s="11" t="n">
        <v>44953</v>
      </c>
      <c r="W5" s="6" t="n">
        <v>-1292.52</v>
      </c>
      <c r="X5" s="0" t="s">
        <v>466</v>
      </c>
      <c r="Y5" s="11" t="n">
        <v>44496</v>
      </c>
      <c r="Z5" s="6" t="n">
        <v>332.73</v>
      </c>
      <c r="AA5" s="0" t="s">
        <v>464</v>
      </c>
      <c r="AB5" s="11" t="n">
        <v>44971</v>
      </c>
      <c r="AC5" s="6" t="n">
        <v>-275.65</v>
      </c>
      <c r="AD5" s="0" t="s">
        <v>222</v>
      </c>
      <c r="AE5" s="0"/>
      <c r="AF5" s="10" t="s">
        <f>=XIRR(AF2:AF4,AE2:AE4)</f>
      </c>
      <c r="AG5" s="0"/>
      <c r="AH5" s="11" t="n">
        <v>45042</v>
      </c>
      <c r="AI5" s="6" t="n">
        <v>-57.6</v>
      </c>
      <c r="AJ5" s="0" t="s">
        <v>225</v>
      </c>
      <c r="AK5" s="0"/>
      <c r="AL5" s="10" t="s">
        <f>=XIRR(AL2:AL4,AK2:AK4)</f>
      </c>
      <c r="AM5" s="0"/>
      <c r="AN5" s="11" t="n">
        <v>45413</v>
      </c>
      <c r="AO5" s="6" t="n">
        <v>-468.5</v>
      </c>
      <c r="AP5" s="0" t="s">
        <v>257</v>
      </c>
      <c r="AQ5" s="11" t="n">
        <v>45476</v>
      </c>
      <c r="AR5" s="6" t="n">
        <v>-48.05</v>
      </c>
      <c r="AS5" s="0" t="s">
        <v>279</v>
      </c>
      <c r="AT5" s="0"/>
      <c r="AU5" s="10" t="s">
        <f>=XIRR(AU2:AU4,AT2:AT4)</f>
      </c>
      <c r="AV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10" t="s">
        <f>=XIRR(E2:E5,D2:D5)</f>
      </c>
      <c r="F6" s="0"/>
      <c r="G6" s="11" t="n">
        <v>45048</v>
      </c>
      <c r="H6" s="6" t="n">
        <v>-36.38</v>
      </c>
      <c r="I6" s="0" t="s">
        <v>183</v>
      </c>
      <c r="J6" s="0"/>
      <c r="K6" s="10" t="s">
        <f>=XIRR(K2:K5,J2:J5)</f>
      </c>
      <c r="L6" s="0"/>
      <c r="M6" s="11" t="n">
        <v>44718</v>
      </c>
      <c r="N6" s="6" t="n">
        <v>-1000</v>
      </c>
      <c r="O6" s="0" t="s">
        <v>201</v>
      </c>
      <c r="P6" s="11" t="n">
        <v>45217</v>
      </c>
      <c r="Q6" s="6" t="n">
        <v>-65.4</v>
      </c>
      <c r="R6" s="0" t="s">
        <v>253</v>
      </c>
      <c r="S6" s="0"/>
      <c r="T6" s="0"/>
      <c r="U6" s="0"/>
      <c r="V6" s="0"/>
      <c r="W6" s="10" t="s">
        <f>=XIRR(W2:W5,V2:V5)</f>
      </c>
      <c r="X6" s="0"/>
      <c r="Y6" s="11" t="n">
        <v>44503</v>
      </c>
      <c r="Z6" s="6" t="n">
        <v>227.6</v>
      </c>
      <c r="AA6" s="0" t="s">
        <v>464</v>
      </c>
      <c r="AB6" s="11" t="n">
        <v>45153</v>
      </c>
      <c r="AC6" s="6" t="n">
        <v>-275.65</v>
      </c>
      <c r="AD6" s="0" t="s">
        <v>222</v>
      </c>
      <c r="AE6" s="0"/>
      <c r="AF6" s="8" t="s">
        <f>=-SUM(AF2:AF4)</f>
      </c>
      <c r="AG6" s="0" t="s">
        <v>467</v>
      </c>
      <c r="AH6" s="11" t="n">
        <v>45072</v>
      </c>
      <c r="AI6" s="6" t="n">
        <v>-57.6</v>
      </c>
      <c r="AJ6" s="0" t="s">
        <v>225</v>
      </c>
      <c r="AK6" s="0"/>
      <c r="AL6" s="8" t="s">
        <f>=-SUM(AL2:AL4)</f>
      </c>
      <c r="AM6" s="0" t="s">
        <v>467</v>
      </c>
      <c r="AN6" s="11" t="n">
        <v>45595</v>
      </c>
      <c r="AO6" s="6" t="n">
        <v>-468.5</v>
      </c>
      <c r="AP6" s="0" t="s">
        <v>257</v>
      </c>
      <c r="AQ6" s="11" t="n">
        <v>45506</v>
      </c>
      <c r="AR6" s="6" t="n">
        <v>-48.05</v>
      </c>
      <c r="AS6" s="0" t="s">
        <v>279</v>
      </c>
      <c r="AT6" s="0"/>
      <c r="AU6" s="8" t="s">
        <f>=-SUM(AU2:AU4)</f>
      </c>
      <c r="AV6" s="0" t="s">
        <v>467</v>
      </c>
    </row>
    <row collapsed="false" customFormat="false" customHeight="false" hidden="false" ht="12.1" outlineLevel="0" r="7">
      <c r="A7" s="0"/>
      <c r="B7" s="8" t="s">
        <f>=-SUM(B2:B5)</f>
      </c>
      <c r="C7" s="0" t="s">
        <v>467</v>
      </c>
      <c r="D7" s="0"/>
      <c r="E7" s="8" t="s">
        <f>=-SUM(E2:E5)</f>
      </c>
      <c r="F7" s="0" t="s">
        <v>467</v>
      </c>
      <c r="G7" s="11" t="n">
        <v>45226</v>
      </c>
      <c r="H7" s="6" t="n">
        <v>-1041.13</v>
      </c>
      <c r="I7" s="0" t="s">
        <v>466</v>
      </c>
      <c r="J7" s="0"/>
      <c r="K7" s="8" t="s">
        <f>=-SUM(K2:K5)</f>
      </c>
      <c r="L7" s="0" t="s">
        <v>467</v>
      </c>
      <c r="M7" s="0"/>
      <c r="N7" s="10" t="s">
        <f>=XIRR(N2:N6,M2:M6)</f>
      </c>
      <c r="O7" s="0"/>
      <c r="P7" s="11" t="n">
        <v>45443</v>
      </c>
      <c r="Q7" s="6" t="n">
        <v>-35.4</v>
      </c>
      <c r="R7" s="0" t="s">
        <v>287</v>
      </c>
      <c r="S7" s="0"/>
      <c r="T7" s="0"/>
      <c r="U7" s="0"/>
      <c r="V7" s="0"/>
      <c r="W7" s="8" t="s">
        <f>=-SUM(W2:W5)</f>
      </c>
      <c r="X7" s="0" t="s">
        <v>467</v>
      </c>
      <c r="Y7" s="11" t="n">
        <v>44531</v>
      </c>
      <c r="Z7" s="6" t="n">
        <v>592.24</v>
      </c>
      <c r="AA7" s="0" t="s">
        <v>464</v>
      </c>
      <c r="AB7" s="11" t="n">
        <v>45226</v>
      </c>
      <c r="AC7" s="6" t="n">
        <v>-5005.84</v>
      </c>
      <c r="AD7" s="0" t="s">
        <v>466</v>
      </c>
      <c r="AE7" s="0"/>
      <c r="AF7" s="0"/>
      <c r="AG7" s="0"/>
      <c r="AH7" s="11" t="n">
        <v>45102</v>
      </c>
      <c r="AI7" s="6" t="n">
        <v>-57.6</v>
      </c>
      <c r="AJ7" s="0" t="s">
        <v>225</v>
      </c>
      <c r="AK7" s="0"/>
      <c r="AL7" s="0"/>
      <c r="AM7" s="0"/>
      <c r="AN7" s="11" t="n">
        <v>45777</v>
      </c>
      <c r="AO7" s="6" t="n">
        <v>-468.5</v>
      </c>
      <c r="AP7" s="0" t="s">
        <v>257</v>
      </c>
      <c r="AQ7" s="11" t="n">
        <v>45536</v>
      </c>
      <c r="AR7" s="6" t="n">
        <v>-48.05</v>
      </c>
      <c r="AS7" s="0" t="s">
        <v>279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0"/>
      <c r="N8" s="8" t="s">
        <f>=-SUM(N2:N6)</f>
      </c>
      <c r="O8" s="0" t="s">
        <v>467</v>
      </c>
      <c r="P8" s="11" t="n">
        <v>45560</v>
      </c>
      <c r="Q8" s="6" t="n">
        <v>546.03</v>
      </c>
      <c r="R8" s="0" t="s">
        <v>464</v>
      </c>
      <c r="S8" s="0"/>
      <c r="T8" s="0"/>
      <c r="U8" s="0"/>
      <c r="V8" s="0"/>
      <c r="W8" s="0"/>
      <c r="X8" s="0"/>
      <c r="Y8" s="11" t="n">
        <v>44617</v>
      </c>
      <c r="Z8" s="6" t="n">
        <v>-3862.02</v>
      </c>
      <c r="AA8" s="0" t="s">
        <v>466</v>
      </c>
      <c r="AB8" s="0"/>
      <c r="AC8" s="10" t="s">
        <f>=XIRR(AC2:AC7,AB2:AB7)</f>
      </c>
      <c r="AD8" s="0"/>
      <c r="AE8" s="0"/>
      <c r="AF8" s="0"/>
      <c r="AG8" s="0"/>
      <c r="AH8" s="11" t="n">
        <v>45132</v>
      </c>
      <c r="AI8" s="6" t="n">
        <v>-57.6</v>
      </c>
      <c r="AJ8" s="0" t="s">
        <v>225</v>
      </c>
      <c r="AK8" s="0"/>
      <c r="AL8" s="0"/>
      <c r="AM8" s="0"/>
      <c r="AN8" s="11" t="n">
        <v>45959</v>
      </c>
      <c r="AO8" s="6" t="n">
        <v>-468.5</v>
      </c>
      <c r="AP8" s="0" t="s">
        <v>257</v>
      </c>
      <c r="AQ8" s="11" t="n">
        <v>45566</v>
      </c>
      <c r="AR8" s="6" t="n">
        <v>-48.05</v>
      </c>
      <c r="AS8" s="0" t="s">
        <v>279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8" t="s">
        <f>=-SUM(H2:H7)</f>
      </c>
      <c r="I9" s="0" t="s">
        <v>467</v>
      </c>
      <c r="J9" s="0"/>
      <c r="K9" s="0"/>
      <c r="L9" s="0"/>
      <c r="M9" s="0"/>
      <c r="N9" s="0"/>
      <c r="O9" s="0"/>
      <c r="P9" s="11" t="n">
        <v>45582</v>
      </c>
      <c r="Q9" s="6" t="n">
        <v>544.13</v>
      </c>
      <c r="R9" s="0" t="s">
        <v>464</v>
      </c>
      <c r="S9" s="0"/>
      <c r="T9" s="0"/>
      <c r="U9" s="0"/>
      <c r="V9" s="0"/>
      <c r="W9" s="0"/>
      <c r="X9" s="0"/>
      <c r="Y9" s="0"/>
      <c r="Z9" s="10" t="s">
        <f>=XIRR(Z2:Z8,Y2:Y8)</f>
      </c>
      <c r="AA9" s="0"/>
      <c r="AB9" s="0"/>
      <c r="AC9" s="8" t="s">
        <f>=-SUM(AC2:AC7)</f>
      </c>
      <c r="AD9" s="0" t="s">
        <v>467</v>
      </c>
      <c r="AE9" s="0"/>
      <c r="AF9" s="0"/>
      <c r="AG9" s="0"/>
      <c r="AH9" s="11" t="n">
        <v>45162</v>
      </c>
      <c r="AI9" s="6" t="n">
        <v>-57.6</v>
      </c>
      <c r="AJ9" s="0" t="s">
        <v>225</v>
      </c>
      <c r="AK9" s="0"/>
      <c r="AL9" s="0"/>
      <c r="AM9" s="0"/>
      <c r="AN9" s="11" t="n">
        <v>45958</v>
      </c>
      <c r="AO9" s="6" t="n">
        <v>-10000</v>
      </c>
      <c r="AP9" s="0" t="s">
        <v>446</v>
      </c>
      <c r="AQ9" s="11" t="n">
        <v>45566</v>
      </c>
      <c r="AR9" s="6" t="n">
        <v>-4565.87</v>
      </c>
      <c r="AS9" s="0" t="s">
        <v>466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45584</v>
      </c>
      <c r="Q10" s="6" t="n">
        <v>-86.6</v>
      </c>
      <c r="R10" s="0" t="s">
        <v>334</v>
      </c>
      <c r="S10" s="0"/>
      <c r="T10" s="0"/>
      <c r="U10" s="0"/>
      <c r="V10" s="0"/>
      <c r="W10" s="0"/>
      <c r="X10" s="0"/>
      <c r="Y10" s="0"/>
      <c r="Z10" s="8" t="s">
        <f>=-SUM(Z2:Z8)</f>
      </c>
      <c r="AA10" s="0" t="s">
        <v>467</v>
      </c>
      <c r="AB10" s="0"/>
      <c r="AC10" s="0"/>
      <c r="AD10" s="0"/>
      <c r="AE10" s="0"/>
      <c r="AF10" s="0"/>
      <c r="AG10" s="0"/>
      <c r="AH10" s="11" t="n">
        <v>45167</v>
      </c>
      <c r="AI10" s="6" t="n">
        <v>4099.27</v>
      </c>
      <c r="AJ10" s="0" t="s">
        <v>464</v>
      </c>
      <c r="AK10" s="0"/>
      <c r="AL10" s="0"/>
      <c r="AM10" s="0"/>
      <c r="AN10" s="0"/>
      <c r="AO10" s="10" t="s">
        <f>=XIRR(AO2:AO9,AN2:AN9)</f>
      </c>
      <c r="AP10" s="0"/>
      <c r="AQ10" s="0"/>
      <c r="AR10" s="10" t="s">
        <f>=XIRR(AR2:AR9,AQ2:AQ9)</f>
      </c>
      <c r="AS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45583</v>
      </c>
      <c r="Q11" s="6" t="n">
        <v>518.42</v>
      </c>
      <c r="R11" s="0" t="s">
        <v>464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45192</v>
      </c>
      <c r="AI11" s="6" t="n">
        <v>-97</v>
      </c>
      <c r="AJ11" s="0" t="s">
        <v>224</v>
      </c>
      <c r="AK11" s="0"/>
      <c r="AL11" s="0"/>
      <c r="AM11" s="0"/>
      <c r="AN11" s="0"/>
      <c r="AO11" s="8" t="s">
        <f>=-SUM(AO2:AO9)</f>
      </c>
      <c r="AP11" s="0" t="s">
        <v>467</v>
      </c>
      <c r="AQ11" s="0"/>
      <c r="AR11" s="8" t="s">
        <f>=-SUM(AR2:AR9)</f>
      </c>
      <c r="AS11" s="0" t="s">
        <v>467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45639</v>
      </c>
      <c r="Q12" s="6" t="n">
        <v>949.96</v>
      </c>
      <c r="R12" s="0" t="s">
        <v>464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45222</v>
      </c>
      <c r="AI12" s="6" t="n">
        <v>-97</v>
      </c>
      <c r="AJ12" s="0" t="s">
        <v>224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45643</v>
      </c>
      <c r="Q13" s="6" t="n">
        <v>455.97</v>
      </c>
      <c r="R13" s="0" t="s">
        <v>464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45252</v>
      </c>
      <c r="AI13" s="6" t="n">
        <v>-97</v>
      </c>
      <c r="AJ13" s="0" t="s">
        <v>224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45688</v>
      </c>
      <c r="Q14" s="6" t="n">
        <v>579.49</v>
      </c>
      <c r="R14" s="0" t="s">
        <v>464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45282</v>
      </c>
      <c r="AI14" s="6" t="n">
        <v>-97</v>
      </c>
      <c r="AJ14" s="0" t="s">
        <v>224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45831</v>
      </c>
      <c r="Q15" s="6" t="n">
        <v>-3994.9</v>
      </c>
      <c r="R15" s="0" t="s">
        <v>466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45312</v>
      </c>
      <c r="AI15" s="6" t="n">
        <v>-97</v>
      </c>
      <c r="AJ15" s="0" t="s">
        <v>224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45342</v>
      </c>
      <c r="AI16" s="6" t="n">
        <v>-97</v>
      </c>
      <c r="AJ16" s="0" t="s">
        <v>224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467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45372</v>
      </c>
      <c r="AI17" s="6" t="n">
        <v>-97</v>
      </c>
      <c r="AJ17" s="0" t="s">
        <v>224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45402</v>
      </c>
      <c r="AI18" s="6" t="n">
        <v>-97</v>
      </c>
      <c r="AJ18" s="0" t="s">
        <v>224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45432</v>
      </c>
      <c r="AI19" s="6" t="n">
        <v>-97</v>
      </c>
      <c r="AJ19" s="0" t="s">
        <v>224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45462</v>
      </c>
      <c r="AI20" s="6" t="n">
        <v>-97</v>
      </c>
      <c r="AJ20" s="0" t="s">
        <v>224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45492</v>
      </c>
      <c r="AI21" s="6" t="n">
        <v>-97</v>
      </c>
      <c r="AJ21" s="0" t="s">
        <v>224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45522</v>
      </c>
      <c r="AI22" s="6" t="n">
        <v>-97</v>
      </c>
      <c r="AJ22" s="0" t="s">
        <v>224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45552</v>
      </c>
      <c r="AI23" s="6" t="n">
        <v>-97</v>
      </c>
      <c r="AJ23" s="0" t="s">
        <v>224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45582</v>
      </c>
      <c r="AI24" s="6" t="n">
        <v>-97</v>
      </c>
      <c r="AJ24" s="0" t="s">
        <v>224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45612</v>
      </c>
      <c r="AI25" s="6" t="n">
        <v>-97</v>
      </c>
      <c r="AJ25" s="0" t="s">
        <v>224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45642</v>
      </c>
      <c r="AI26" s="6" t="n">
        <v>-97</v>
      </c>
      <c r="AJ26" s="0" t="s">
        <v>224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45672</v>
      </c>
      <c r="AI27" s="6" t="n">
        <v>-97</v>
      </c>
      <c r="AJ27" s="0" t="s">
        <v>224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45702</v>
      </c>
      <c r="AI28" s="6" t="n">
        <v>-97</v>
      </c>
      <c r="AJ28" s="0" t="s">
        <v>224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45732</v>
      </c>
      <c r="AI29" s="6" t="n">
        <v>-97</v>
      </c>
      <c r="AJ29" s="0" t="s">
        <v>224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45762</v>
      </c>
      <c r="AI30" s="6" t="n">
        <v>-97</v>
      </c>
      <c r="AJ30" s="0" t="s">
        <v>224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45792</v>
      </c>
      <c r="AI31" s="6" t="n">
        <v>-97</v>
      </c>
      <c r="AJ31" s="0" t="s">
        <v>224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45822</v>
      </c>
      <c r="AI32" s="6" t="n">
        <v>-97</v>
      </c>
      <c r="AJ32" s="0" t="s">
        <v>224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45852</v>
      </c>
      <c r="AI33" s="6" t="n">
        <v>-97</v>
      </c>
      <c r="AJ33" s="0" t="s">
        <v>224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45882</v>
      </c>
      <c r="AI34" s="6" t="n">
        <v>-97</v>
      </c>
      <c r="AJ34" s="0" t="s">
        <v>224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45912</v>
      </c>
      <c r="AI35" s="6" t="n">
        <v>-97</v>
      </c>
      <c r="AJ35" s="0" t="s">
        <v>224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45942</v>
      </c>
      <c r="AI36" s="6" t="n">
        <v>-97</v>
      </c>
      <c r="AJ36" s="0" t="s">
        <v>224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45972</v>
      </c>
      <c r="AI37" s="6" t="n">
        <v>-97</v>
      </c>
      <c r="AJ37" s="0" t="s">
        <v>224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46002</v>
      </c>
      <c r="AI38" s="6" t="n">
        <v>-97</v>
      </c>
      <c r="AJ38" s="0" t="s">
        <v>224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46001</v>
      </c>
      <c r="AI39" s="6" t="n">
        <v>-10000</v>
      </c>
      <c r="AJ39" s="0" t="s">
        <v>458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10" t="s">
        <f>=XIRR(AI2:AI39,AH2:AH39)</f>
      </c>
      <c r="AJ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8" t="s">
        <f>=-SUM(AI2:AI39)</f>
      </c>
      <c r="AJ41" s="0" t="s">
        <v>467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484</v>
      </c>
      <c r="C1" s="0"/>
      <c r="D1" s="0"/>
      <c r="E1" s="3" t="s">
        <v>485</v>
      </c>
      <c r="F1" s="0"/>
      <c r="G1" s="0"/>
      <c r="H1" s="3" t="s">
        <v>486</v>
      </c>
      <c r="I1" s="0"/>
      <c r="J1" s="0"/>
      <c r="K1" s="3" t="s">
        <v>487</v>
      </c>
      <c r="L1" s="0"/>
      <c r="M1" s="0"/>
      <c r="N1" s="3" t="s">
        <v>488</v>
      </c>
      <c r="O1" s="0"/>
      <c r="P1" s="0"/>
      <c r="Q1" s="3" t="s">
        <v>489</v>
      </c>
      <c r="R1" s="0"/>
      <c r="S1" s="0"/>
      <c r="T1" s="3" t="s">
        <v>490</v>
      </c>
      <c r="U1" s="0"/>
      <c r="V1" s="0"/>
      <c r="W1" s="3" t="s">
        <v>491</v>
      </c>
      <c r="X1" s="0"/>
      <c r="Y1" s="0"/>
      <c r="Z1" s="3" t="s">
        <v>492</v>
      </c>
      <c r="AA1" s="0"/>
      <c r="AB1" s="0"/>
      <c r="AC1" s="3" t="s">
        <v>493</v>
      </c>
      <c r="AD1" s="0"/>
      <c r="AE1" s="0"/>
      <c r="AF1" s="3" t="s">
        <v>494</v>
      </c>
      <c r="AG1" s="0"/>
      <c r="AH1" s="0"/>
      <c r="AI1" s="3" t="s">
        <v>495</v>
      </c>
      <c r="AJ1" s="0"/>
      <c r="AK1" s="0"/>
      <c r="AL1" s="3" t="s">
        <v>496</v>
      </c>
      <c r="AM1" s="0"/>
      <c r="AN1" s="0"/>
      <c r="AO1" s="3" t="s">
        <v>497</v>
      </c>
      <c r="AP1" s="0"/>
      <c r="AQ1" s="0"/>
      <c r="AR1" s="3" t="s">
        <v>498</v>
      </c>
      <c r="AS1" s="0"/>
      <c r="AT1" s="0"/>
      <c r="AU1" s="3" t="s">
        <v>499</v>
      </c>
      <c r="AV1" s="0"/>
      <c r="AW1" s="0"/>
      <c r="AX1" s="3" t="s">
        <v>500</v>
      </c>
      <c r="AY1" s="0"/>
      <c r="AZ1" s="0"/>
      <c r="BA1" s="3" t="s">
        <v>501</v>
      </c>
      <c r="BB1" s="0"/>
      <c r="BC1" s="0"/>
      <c r="BD1" s="3" t="s">
        <v>502</v>
      </c>
      <c r="BE1" s="0"/>
      <c r="BF1" s="0"/>
      <c r="BG1" s="3" t="s">
        <v>503</v>
      </c>
      <c r="BH1" s="0"/>
      <c r="BI1" s="0"/>
      <c r="BJ1" s="3" t="s">
        <v>504</v>
      </c>
      <c r="BK1" s="0"/>
      <c r="BL1" s="0"/>
      <c r="BM1" s="3" t="s">
        <v>505</v>
      </c>
      <c r="BN1" s="0"/>
      <c r="BO1" s="0"/>
      <c r="BP1" s="3" t="s">
        <v>506</v>
      </c>
      <c r="BQ1" s="0"/>
      <c r="BR1" s="0"/>
      <c r="BS1" s="3" t="s">
        <v>507</v>
      </c>
      <c r="BT1" s="0"/>
      <c r="BU1" s="0"/>
      <c r="BV1" s="3" t="s">
        <v>508</v>
      </c>
      <c r="BW1" s="0"/>
      <c r="BX1" s="0"/>
      <c r="BY1" s="3" t="s">
        <v>509</v>
      </c>
      <c r="BZ1" s="0"/>
      <c r="CA1" s="0"/>
      <c r="CB1" s="3" t="s">
        <v>510</v>
      </c>
      <c r="CC1" s="0"/>
      <c r="CD1" s="0"/>
      <c r="CE1" s="3" t="s">
        <v>511</v>
      </c>
      <c r="CF1" s="0"/>
      <c r="CG1" s="0"/>
      <c r="CH1" s="3" t="s">
        <v>512</v>
      </c>
      <c r="CI1" s="0"/>
      <c r="CJ1" s="0"/>
      <c r="CK1" s="3" t="s">
        <v>513</v>
      </c>
      <c r="CL1" s="0"/>
      <c r="CM1" s="0"/>
      <c r="CN1" s="3" t="s">
        <v>514</v>
      </c>
      <c r="CO1" s="0"/>
      <c r="CP1" s="0"/>
      <c r="CQ1" s="3" t="s">
        <v>515</v>
      </c>
      <c r="CR1" s="0"/>
      <c r="CS1" s="0"/>
      <c r="CT1" s="3" t="s">
        <v>516</v>
      </c>
      <c r="CU1" s="0"/>
      <c r="CV1" s="0"/>
      <c r="CW1" s="3" t="s">
        <v>517</v>
      </c>
      <c r="CX1" s="0"/>
      <c r="CY1" s="0"/>
      <c r="CZ1" s="3" t="s">
        <v>518</v>
      </c>
      <c r="DA1" s="0"/>
      <c r="DB1" s="0"/>
      <c r="DC1" s="3" t="s">
        <v>519</v>
      </c>
      <c r="DD1" s="0"/>
      <c r="DE1" s="0"/>
      <c r="DF1" s="3" t="s">
        <v>520</v>
      </c>
      <c r="DG1" s="0"/>
      <c r="DH1" s="0"/>
      <c r="DI1" s="3" t="s">
        <v>521</v>
      </c>
      <c r="DJ1" s="0"/>
      <c r="DK1" s="0"/>
      <c r="DL1" s="3" t="s">
        <v>522</v>
      </c>
      <c r="DM1" s="0"/>
      <c r="DN1" s="0"/>
      <c r="DO1" s="3" t="s">
        <v>523</v>
      </c>
      <c r="DP1" s="0"/>
      <c r="DQ1" s="0"/>
      <c r="DR1" s="3" t="s">
        <v>524</v>
      </c>
      <c r="DS1" s="0"/>
      <c r="DT1" s="0"/>
      <c r="DU1" s="3" t="s">
        <v>525</v>
      </c>
      <c r="DV1" s="0"/>
      <c r="DW1" s="0"/>
      <c r="DX1" s="3" t="s">
        <v>526</v>
      </c>
      <c r="DY1" s="0"/>
      <c r="DZ1" s="0"/>
      <c r="EA1" s="3" t="s">
        <v>527</v>
      </c>
      <c r="EB1" s="0"/>
      <c r="EC1" s="0"/>
      <c r="ED1" s="3" t="s">
        <v>528</v>
      </c>
      <c r="EE1" s="0"/>
      <c r="EF1" s="0"/>
      <c r="EG1" s="3" t="s">
        <v>529</v>
      </c>
      <c r="EH1" s="0"/>
      <c r="EI1" s="0"/>
      <c r="EJ1" s="3" t="s">
        <v>530</v>
      </c>
      <c r="EK1" s="0"/>
    </row>
    <row collapsed="false" customFormat="false" customHeight="false" hidden="false" ht="12.1" outlineLevel="0" r="2">
      <c r="A2" s="11" t="n">
        <v>45019</v>
      </c>
      <c r="B2" s="6" t="n">
        <v>1</v>
      </c>
      <c r="C2" s="6" t="n">
        <v>4456.07</v>
      </c>
      <c r="D2" s="11" t="n">
        <v>44496</v>
      </c>
      <c r="E2" s="6" t="n">
        <v>10</v>
      </c>
      <c r="F2" s="6" t="n">
        <v>3724.53</v>
      </c>
      <c r="G2" s="11" t="n">
        <v>45672</v>
      </c>
      <c r="H2" s="6" t="n">
        <v>1</v>
      </c>
      <c r="I2" s="6" t="n">
        <v>2919.83</v>
      </c>
      <c r="J2" s="11" t="n">
        <v>44326</v>
      </c>
      <c r="K2" s="6" t="n">
        <v>2</v>
      </c>
      <c r="L2" s="6" t="n">
        <v>1028.61</v>
      </c>
      <c r="M2" s="11" t="n">
        <v>45534</v>
      </c>
      <c r="N2" s="6" t="n">
        <v>1</v>
      </c>
      <c r="O2" s="6" t="n">
        <v>658.32</v>
      </c>
      <c r="P2" s="11" t="n">
        <v>45042</v>
      </c>
      <c r="Q2" s="6" t="n">
        <v>4</v>
      </c>
      <c r="R2" s="6" t="n">
        <v>5259.41</v>
      </c>
      <c r="S2" s="11" t="n">
        <v>44651</v>
      </c>
      <c r="T2" s="6" t="n">
        <v>1</v>
      </c>
      <c r="U2" s="6" t="n">
        <v>438.57</v>
      </c>
      <c r="V2" s="11" t="n">
        <v>44546</v>
      </c>
      <c r="W2" s="6" t="n">
        <v>10</v>
      </c>
      <c r="X2" s="6" t="n">
        <v>2764.26</v>
      </c>
      <c r="Y2" s="11" t="n">
        <v>45733</v>
      </c>
      <c r="Z2" s="6" t="n">
        <v>10000</v>
      </c>
      <c r="AA2" s="6" t="n">
        <v>3574.87</v>
      </c>
      <c r="AB2" s="11" t="n">
        <v>45792</v>
      </c>
      <c r="AC2" s="6" t="n">
        <v>5</v>
      </c>
      <c r="AD2" s="6" t="n">
        <v>6035.02</v>
      </c>
      <c r="AE2" s="11" t="n">
        <v>45929</v>
      </c>
      <c r="AF2" s="6" t="n">
        <v>10</v>
      </c>
      <c r="AG2" s="6" t="n">
        <v>3312.65</v>
      </c>
      <c r="AH2" s="11" t="n">
        <v>45744</v>
      </c>
      <c r="AI2" s="6" t="n">
        <v>100</v>
      </c>
      <c r="AJ2" s="6" t="n">
        <v>363.73</v>
      </c>
      <c r="AK2" s="11" t="n">
        <v>44406</v>
      </c>
      <c r="AL2" s="6" t="n">
        <v>2</v>
      </c>
      <c r="AM2" s="6" t="n">
        <v>3608.56</v>
      </c>
      <c r="AN2" s="11" t="n">
        <v>44617</v>
      </c>
      <c r="AO2" s="6" t="n">
        <v>1</v>
      </c>
      <c r="AP2" s="6" t="n">
        <v>3496.1</v>
      </c>
      <c r="AQ2" s="11" t="n">
        <v>44547</v>
      </c>
      <c r="AR2" s="6" t="n">
        <v>10</v>
      </c>
      <c r="AS2" s="6" t="n">
        <v>2893.24</v>
      </c>
      <c r="AT2" s="11" t="n">
        <v>45919</v>
      </c>
      <c r="AU2" s="6" t="n">
        <v>72</v>
      </c>
      <c r="AV2" s="6" t="n">
        <v>4983.04</v>
      </c>
      <c r="AW2" s="11" t="n">
        <v>44953</v>
      </c>
      <c r="AX2" s="6" t="n">
        <v>10</v>
      </c>
      <c r="AY2" s="6" t="n">
        <v>1035.03</v>
      </c>
      <c r="AZ2" s="11" t="n">
        <v>45259</v>
      </c>
      <c r="BA2" s="6" t="n">
        <v>1</v>
      </c>
      <c r="BB2" s="6" t="n">
        <v>6783.42</v>
      </c>
      <c r="BC2" s="11" t="n">
        <v>44469</v>
      </c>
      <c r="BD2" s="6" t="n">
        <v>10</v>
      </c>
      <c r="BE2" s="6" t="n">
        <v>3607.26</v>
      </c>
      <c r="BF2" s="11" t="n">
        <v>45481</v>
      </c>
      <c r="BG2" s="6" t="n">
        <v>1</v>
      </c>
      <c r="BH2" s="6" t="n">
        <v>4252.13</v>
      </c>
      <c r="BI2" s="11" t="n">
        <v>44439</v>
      </c>
      <c r="BJ2" s="6" t="n">
        <v>10</v>
      </c>
      <c r="BK2" s="6" t="n">
        <v>2507.9</v>
      </c>
      <c r="BL2" s="11" t="n">
        <v>45287</v>
      </c>
      <c r="BM2" s="6" t="n">
        <v>8</v>
      </c>
      <c r="BN2" s="6" t="n">
        <v>5330.66</v>
      </c>
      <c r="BO2" s="11" t="n">
        <v>45733</v>
      </c>
      <c r="BP2" s="6" t="n">
        <v>1</v>
      </c>
      <c r="BQ2" s="6" t="n">
        <v>3529.42</v>
      </c>
      <c r="BR2" s="11" t="n">
        <v>44531</v>
      </c>
      <c r="BS2" s="6" t="n">
        <v>20</v>
      </c>
      <c r="BT2" s="6" t="n">
        <v>1740.44</v>
      </c>
      <c r="BU2" s="11" t="n">
        <v>44862</v>
      </c>
      <c r="BV2" s="6" t="n">
        <v>30</v>
      </c>
      <c r="BW2" s="6" t="n">
        <v>955.47</v>
      </c>
      <c r="BX2" s="11" t="n">
        <v>44377</v>
      </c>
      <c r="BY2" s="6" t="n">
        <v>4</v>
      </c>
      <c r="BZ2" s="6" t="n">
        <v>305.18</v>
      </c>
      <c r="CA2" s="11" t="n">
        <v>44347</v>
      </c>
      <c r="CB2" s="6" t="n">
        <v>6</v>
      </c>
      <c r="CC2" s="6" t="n">
        <v>590.34</v>
      </c>
      <c r="CD2" s="11" t="n">
        <v>44377</v>
      </c>
      <c r="CE2" s="6" t="n">
        <v>10</v>
      </c>
      <c r="CF2" s="6" t="n">
        <v>948.56</v>
      </c>
      <c r="CG2" s="11" t="n">
        <v>45230</v>
      </c>
      <c r="CH2" s="6" t="n">
        <v>45</v>
      </c>
      <c r="CI2" s="6" t="n">
        <v>69.1182</v>
      </c>
      <c r="CJ2" s="0"/>
      <c r="CK2" s="5" t="s">
        <f>=SUM(CL2:CL1)/SUM(CK2:CK1)</f>
      </c>
      <c r="CL2" s="0" t="s">
        <v>11</v>
      </c>
      <c r="CM2" s="11" t="n">
        <v>45519</v>
      </c>
      <c r="CN2" s="6" t="n">
        <v>2</v>
      </c>
      <c r="CO2" s="6" t="n">
        <v>1735.18</v>
      </c>
      <c r="CP2" s="11" t="n">
        <v>45397</v>
      </c>
      <c r="CQ2" s="6" t="n">
        <v>8</v>
      </c>
      <c r="CR2" s="6" t="n">
        <v>4941.73</v>
      </c>
      <c r="CS2" s="11" t="n">
        <v>45596</v>
      </c>
      <c r="CT2" s="6" t="n">
        <v>6</v>
      </c>
      <c r="CU2" s="6" t="n">
        <v>4814.92</v>
      </c>
      <c r="CV2" s="11" t="n">
        <v>45481</v>
      </c>
      <c r="CW2" s="6" t="n">
        <v>1</v>
      </c>
      <c r="CX2" s="6" t="n">
        <v>583.84</v>
      </c>
      <c r="CY2" s="11" t="n">
        <v>45366</v>
      </c>
      <c r="CZ2" s="6" t="n">
        <v>1</v>
      </c>
      <c r="DA2" s="6" t="n">
        <v>959.22</v>
      </c>
      <c r="DB2" s="11" t="n">
        <v>45471</v>
      </c>
      <c r="DC2" s="6" t="n">
        <v>6</v>
      </c>
      <c r="DD2" s="6" t="n">
        <v>4446.69</v>
      </c>
      <c r="DE2" s="11" t="n">
        <v>45736</v>
      </c>
      <c r="DF2" s="6" t="n">
        <v>1</v>
      </c>
      <c r="DG2" s="6" t="n">
        <v>980.04</v>
      </c>
      <c r="DH2" s="11" t="n">
        <v>45840</v>
      </c>
      <c r="DI2" s="6" t="n">
        <v>10</v>
      </c>
      <c r="DJ2" s="6" t="n">
        <v>10006.5</v>
      </c>
      <c r="DK2" s="11" t="n">
        <v>45912</v>
      </c>
      <c r="DL2" s="6" t="n">
        <v>10</v>
      </c>
      <c r="DM2" s="6" t="n">
        <v>10425.38</v>
      </c>
      <c r="DN2" s="11" t="n">
        <v>45924</v>
      </c>
      <c r="DO2" s="6" t="n">
        <v>10</v>
      </c>
      <c r="DP2" s="6" t="n">
        <v>10045.05</v>
      </c>
      <c r="DQ2" s="11" t="n">
        <v>45903</v>
      </c>
      <c r="DR2" s="6" t="n">
        <v>7</v>
      </c>
      <c r="DS2" s="6" t="n">
        <v>7004.55</v>
      </c>
      <c r="DT2" s="11" t="n">
        <v>45912</v>
      </c>
      <c r="DU2" s="6" t="n">
        <v>10</v>
      </c>
      <c r="DV2" s="6" t="n">
        <v>10006.5</v>
      </c>
      <c r="DW2" s="11" t="n">
        <v>44546</v>
      </c>
      <c r="DX2" s="6" t="n">
        <v>2</v>
      </c>
      <c r="DY2" s="6" t="n">
        <v>1982.54</v>
      </c>
      <c r="DZ2" s="11" t="n">
        <v>45810</v>
      </c>
      <c r="EA2" s="6" t="n">
        <v>3</v>
      </c>
      <c r="EB2" s="6" t="n">
        <v>3046.19</v>
      </c>
      <c r="EC2" s="11" t="n">
        <v>45835</v>
      </c>
      <c r="ED2" s="6" t="n">
        <v>4</v>
      </c>
      <c r="EE2" s="6" t="n">
        <v>4002.61</v>
      </c>
      <c r="EF2" s="11" t="n">
        <v>45230</v>
      </c>
      <c r="EG2" s="6" t="n">
        <v>3</v>
      </c>
      <c r="EH2" s="6" t="n">
        <v>3056.58</v>
      </c>
      <c r="EI2" s="11" t="n">
        <v>45197</v>
      </c>
      <c r="EJ2" s="6" t="n">
        <v>5</v>
      </c>
      <c r="EK2" s="6" t="n">
        <v>4972.23</v>
      </c>
    </row>
    <row collapsed="false" customFormat="false" customHeight="false" hidden="false" ht="12.1" outlineLevel="0" r="3">
      <c r="A3" s="11" t="n">
        <v>45230</v>
      </c>
      <c r="B3" s="6" t="n">
        <v>1</v>
      </c>
      <c r="C3" s="6" t="n">
        <v>7159.58</v>
      </c>
      <c r="D3" s="11" t="n">
        <v>45245</v>
      </c>
      <c r="E3" s="6" t="n">
        <v>10</v>
      </c>
      <c r="F3" s="6" t="n">
        <v>2797.64</v>
      </c>
      <c r="G3" s="11" t="n">
        <v>45686</v>
      </c>
      <c r="H3" s="6" t="n">
        <v>2</v>
      </c>
      <c r="I3" s="6" t="n">
        <v>6353.08</v>
      </c>
      <c r="J3" s="11" t="n">
        <v>44547</v>
      </c>
      <c r="K3" s="6" t="n">
        <v>1</v>
      </c>
      <c r="L3" s="6" t="n">
        <v>486.49</v>
      </c>
      <c r="M3" s="11" t="n">
        <v>45566</v>
      </c>
      <c r="N3" s="6" t="n">
        <v>1</v>
      </c>
      <c r="O3" s="6" t="n">
        <v>689.85</v>
      </c>
      <c r="P3" s="11" t="n">
        <v>45380</v>
      </c>
      <c r="Q3" s="6" t="n">
        <v>1</v>
      </c>
      <c r="R3" s="6" t="n">
        <v>1324.86</v>
      </c>
      <c r="S3" s="11" t="n">
        <v>44720</v>
      </c>
      <c r="T3" s="6" t="n">
        <v>3</v>
      </c>
      <c r="U3" s="6" t="n">
        <v>1115.47</v>
      </c>
      <c r="V3" s="11" t="n">
        <v>45013</v>
      </c>
      <c r="W3" s="6" t="n">
        <v>20</v>
      </c>
      <c r="X3" s="6" t="n">
        <v>4235.39</v>
      </c>
      <c r="Y3" s="11" t="n">
        <v>45747</v>
      </c>
      <c r="Z3" s="6" t="n">
        <v>10000</v>
      </c>
      <c r="AA3" s="6" t="n">
        <v>3692.96</v>
      </c>
      <c r="AB3" s="11" t="n">
        <v>45810</v>
      </c>
      <c r="AC3" s="6" t="n">
        <v>5</v>
      </c>
      <c r="AD3" s="6" t="n">
        <v>6553.28</v>
      </c>
      <c r="AE3" s="11" t="n">
        <v>45935</v>
      </c>
      <c r="AF3" s="6" t="n">
        <v>10</v>
      </c>
      <c r="AG3" s="6" t="n">
        <v>3207.56</v>
      </c>
      <c r="AH3" s="11" t="n">
        <v>45747</v>
      </c>
      <c r="AI3" s="6" t="n">
        <v>300</v>
      </c>
      <c r="AJ3" s="6" t="n">
        <v>1087.7</v>
      </c>
      <c r="AK3" s="11" t="n">
        <v>45106</v>
      </c>
      <c r="AL3" s="6" t="n">
        <v>3</v>
      </c>
      <c r="AM3" s="6" t="n">
        <v>3500.2</v>
      </c>
      <c r="AN3" s="11" t="n">
        <v>45307</v>
      </c>
      <c r="AO3" s="6" t="n">
        <v>1</v>
      </c>
      <c r="AP3" s="6" t="n">
        <v>6940.55</v>
      </c>
      <c r="AQ3" s="11" t="n">
        <v>45322</v>
      </c>
      <c r="AR3" s="6" t="n">
        <v>20</v>
      </c>
      <c r="AS3" s="6" t="n">
        <v>5484.39</v>
      </c>
      <c r="AT3" s="11" t="n">
        <v>45941</v>
      </c>
      <c r="AU3" s="6" t="n">
        <v>2</v>
      </c>
      <c r="AV3" s="6" t="n">
        <v>133.69</v>
      </c>
      <c r="AW3" s="11" t="n">
        <v>45639</v>
      </c>
      <c r="AX3" s="6" t="n">
        <v>10</v>
      </c>
      <c r="AY3" s="6" t="n">
        <v>1761.88</v>
      </c>
      <c r="AZ3" s="0"/>
      <c r="BA3" s="5" t="s">
        <f>=SUM(BB2:BB2)/SUM(BA2:BA2)</f>
      </c>
      <c r="BB3" s="0" t="s">
        <v>11</v>
      </c>
      <c r="BC3" s="11" t="n">
        <v>44805</v>
      </c>
      <c r="BD3" s="6" t="n">
        <v>10</v>
      </c>
      <c r="BE3" s="6" t="n">
        <v>2488.99</v>
      </c>
      <c r="BF3" s="0"/>
      <c r="BG3" s="5" t="s">
        <f>=SUM(BH2:BH2)/SUM(BG2:BG2)</f>
      </c>
      <c r="BH3" s="0" t="s">
        <v>11</v>
      </c>
      <c r="BI3" s="11" t="n">
        <v>45106</v>
      </c>
      <c r="BJ3" s="6" t="n">
        <v>10</v>
      </c>
      <c r="BK3" s="6" t="n">
        <v>1691.96</v>
      </c>
      <c r="BL3" s="11" t="n">
        <v>45905</v>
      </c>
      <c r="BM3" s="6" t="n">
        <v>2</v>
      </c>
      <c r="BN3" s="6" t="n">
        <v>902.32</v>
      </c>
      <c r="BO3" s="0"/>
      <c r="BP3" s="5" t="s">
        <f>=SUM(BQ2:BQ2)/SUM(BP2:BP2)</f>
      </c>
      <c r="BQ3" s="0" t="s">
        <v>11</v>
      </c>
      <c r="BR3" s="11" t="n">
        <v>45238</v>
      </c>
      <c r="BS3" s="6" t="n">
        <v>10</v>
      </c>
      <c r="BT3" s="6" t="n">
        <v>767.21</v>
      </c>
      <c r="BU3" s="11" t="n">
        <v>44953</v>
      </c>
      <c r="BV3" s="6" t="n">
        <v>10</v>
      </c>
      <c r="BW3" s="6" t="n">
        <v>341.67</v>
      </c>
      <c r="BX3" s="11" t="n">
        <v>44393</v>
      </c>
      <c r="BY3" s="6" t="n">
        <v>1</v>
      </c>
      <c r="BZ3" s="6" t="n">
        <v>77.12</v>
      </c>
      <c r="CA3" s="11" t="n">
        <v>44377</v>
      </c>
      <c r="CB3" s="6" t="n">
        <v>10</v>
      </c>
      <c r="CC3" s="6" t="n">
        <v>978.6</v>
      </c>
      <c r="CD3" s="0"/>
      <c r="CE3" s="5" t="s">
        <f>=SUM(CF2:CF2)/SUM(CE2:CE2)</f>
      </c>
      <c r="CF3" s="0" t="s">
        <v>11</v>
      </c>
      <c r="CG3" s="11" t="n">
        <v>45387</v>
      </c>
      <c r="CH3" s="6" t="n">
        <v>17</v>
      </c>
      <c r="CI3" s="6" t="n">
        <v>29.78</v>
      </c>
      <c r="CJ3" s="0"/>
      <c r="CK3" s="6" t="n">
        <v>1.8721</v>
      </c>
      <c r="CL3" s="0" t="s">
        <v>531</v>
      </c>
      <c r="CM3" s="11" t="n">
        <v>45537</v>
      </c>
      <c r="CN3" s="6" t="n">
        <v>5</v>
      </c>
      <c r="CO3" s="6" t="n">
        <v>4208.57</v>
      </c>
      <c r="CP3" s="11" t="n">
        <v>45407</v>
      </c>
      <c r="CQ3" s="6" t="n">
        <v>3</v>
      </c>
      <c r="CR3" s="6" t="n">
        <v>1889.55</v>
      </c>
      <c r="CS3" s="11" t="n">
        <v>45630</v>
      </c>
      <c r="CT3" s="6" t="n">
        <v>32</v>
      </c>
      <c r="CU3" s="6" t="n">
        <v>25409.14</v>
      </c>
      <c r="CV3" s="11" t="n">
        <v>45488</v>
      </c>
      <c r="CW3" s="6" t="n">
        <v>9</v>
      </c>
      <c r="CX3" s="6" t="n">
        <v>5192.71</v>
      </c>
      <c r="CY3" s="11" t="n">
        <v>45378</v>
      </c>
      <c r="CZ3" s="6" t="n">
        <v>2</v>
      </c>
      <c r="DA3" s="6" t="n">
        <v>1724.44</v>
      </c>
      <c r="DB3" s="11" t="n">
        <v>45534</v>
      </c>
      <c r="DC3" s="6" t="n">
        <v>6</v>
      </c>
      <c r="DD3" s="6" t="n">
        <v>4363.96</v>
      </c>
      <c r="DE3" s="11" t="n">
        <v>45744</v>
      </c>
      <c r="DF3" s="6" t="n">
        <v>5</v>
      </c>
      <c r="DG3" s="6" t="n">
        <v>4819.6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11" t="n">
        <v>45904</v>
      </c>
      <c r="DR3" s="6" t="n">
        <v>3</v>
      </c>
      <c r="DS3" s="6" t="n">
        <v>3039.67</v>
      </c>
      <c r="DT3" s="0"/>
      <c r="DU3" s="5" t="s">
        <f>=SUM(DV2:DV2)/SUM(DU2:DU2)</f>
      </c>
      <c r="DV3" s="0" t="s">
        <v>11</v>
      </c>
      <c r="DW3" s="11" t="n">
        <v>44596</v>
      </c>
      <c r="DX3" s="6" t="n">
        <v>1</v>
      </c>
      <c r="DY3" s="6" t="n">
        <v>974.36</v>
      </c>
      <c r="DZ3" s="11" t="n">
        <v>45817</v>
      </c>
      <c r="EA3" s="6" t="n">
        <v>3</v>
      </c>
      <c r="EB3" s="6" t="n">
        <v>3059.9</v>
      </c>
      <c r="EC3" s="11" t="n">
        <v>45838</v>
      </c>
      <c r="ED3" s="6" t="n">
        <v>1</v>
      </c>
      <c r="EE3" s="6" t="n">
        <v>1027.03</v>
      </c>
      <c r="EF3" s="11" t="n">
        <v>45245</v>
      </c>
      <c r="EG3" s="6" t="n">
        <v>2</v>
      </c>
      <c r="EH3" s="6" t="n">
        <v>2071.48</v>
      </c>
      <c r="EI3" s="0"/>
      <c r="EJ3" s="5" t="s">
        <f>=SUM(EK2:EK2)/SUM(EJ2:EJ2)</f>
      </c>
      <c r="EK3" s="0" t="s">
        <v>11</v>
      </c>
    </row>
    <row collapsed="false" customFormat="false" customHeight="false" hidden="false" ht="12.1" outlineLevel="0" r="4">
      <c r="A4" s="11" t="n">
        <v>45463</v>
      </c>
      <c r="B4" s="6" t="n">
        <v>1</v>
      </c>
      <c r="C4" s="6" t="n">
        <v>6961.57</v>
      </c>
      <c r="D4" s="11" t="n">
        <v>45337</v>
      </c>
      <c r="E4" s="6" t="n">
        <v>20</v>
      </c>
      <c r="F4" s="6" t="n">
        <v>5785.89</v>
      </c>
      <c r="G4" s="11" t="n">
        <v>45688</v>
      </c>
      <c r="H4" s="6" t="n">
        <v>1</v>
      </c>
      <c r="I4" s="6" t="n">
        <v>3217.57</v>
      </c>
      <c r="J4" s="11" t="n">
        <v>44838</v>
      </c>
      <c r="K4" s="6" t="n">
        <v>7</v>
      </c>
      <c r="L4" s="6" t="n">
        <v>2687.5</v>
      </c>
      <c r="M4" s="11" t="n">
        <v>45597</v>
      </c>
      <c r="N4" s="6" t="n">
        <v>8</v>
      </c>
      <c r="O4" s="6" t="n">
        <v>4416.73</v>
      </c>
      <c r="P4" s="11" t="n">
        <v>45481</v>
      </c>
      <c r="Q4" s="6" t="n">
        <v>5</v>
      </c>
      <c r="R4" s="6" t="n">
        <v>5477.74</v>
      </c>
      <c r="S4" s="11" t="n">
        <v>44781</v>
      </c>
      <c r="T4" s="6" t="n">
        <v>1</v>
      </c>
      <c r="U4" s="6" t="n">
        <v>326.19</v>
      </c>
      <c r="V4" s="11" t="n">
        <v>45366</v>
      </c>
      <c r="W4" s="6" t="n">
        <v>10</v>
      </c>
      <c r="X4" s="6" t="n">
        <v>2975.09</v>
      </c>
      <c r="Y4" s="11" t="n">
        <v>45779</v>
      </c>
      <c r="Z4" s="6" t="n">
        <v>10000</v>
      </c>
      <c r="AA4" s="6" t="n">
        <v>3814.06</v>
      </c>
      <c r="AB4" s="0"/>
      <c r="AC4" s="5" t="s">
        <f>=SUM(AD2:AD3)/SUM(AC2:AC3)</f>
      </c>
      <c r="AD4" s="0" t="s">
        <v>11</v>
      </c>
      <c r="AE4" s="11" t="n">
        <v>45945</v>
      </c>
      <c r="AF4" s="6" t="n">
        <v>10</v>
      </c>
      <c r="AG4" s="6" t="n">
        <v>3121.5</v>
      </c>
      <c r="AH4" s="11" t="n">
        <v>45761</v>
      </c>
      <c r="AI4" s="6" t="n">
        <v>900</v>
      </c>
      <c r="AJ4" s="6" t="n">
        <v>3152.97</v>
      </c>
      <c r="AK4" s="11" t="n">
        <v>45380</v>
      </c>
      <c r="AL4" s="6" t="n">
        <v>2</v>
      </c>
      <c r="AM4" s="6" t="n">
        <v>3690.55</v>
      </c>
      <c r="AN4" s="11" t="n">
        <v>45625</v>
      </c>
      <c r="AO4" s="6" t="n">
        <v>1</v>
      </c>
      <c r="AP4" s="6" t="n">
        <v>4542.77</v>
      </c>
      <c r="AQ4" s="11" t="n">
        <v>45598</v>
      </c>
      <c r="AR4" s="6" t="n">
        <v>10</v>
      </c>
      <c r="AS4" s="6" t="n">
        <v>1855.99</v>
      </c>
      <c r="AT4" s="11" t="n">
        <v>45945</v>
      </c>
      <c r="AU4" s="6" t="n">
        <v>13</v>
      </c>
      <c r="AV4" s="6" t="n">
        <v>882.1</v>
      </c>
      <c r="AW4" s="11" t="n">
        <v>45810</v>
      </c>
      <c r="AX4" s="6" t="n">
        <v>20</v>
      </c>
      <c r="AY4" s="6" t="n">
        <v>3747.47</v>
      </c>
      <c r="AZ4" s="0"/>
      <c r="BA4" s="6" t="n">
        <v>6442</v>
      </c>
      <c r="BB4" s="0" t="s">
        <v>531</v>
      </c>
      <c r="BC4" s="11" t="n">
        <v>45583</v>
      </c>
      <c r="BD4" s="6" t="n">
        <v>10</v>
      </c>
      <c r="BE4" s="6" t="n">
        <v>1355.58</v>
      </c>
      <c r="BF4" s="0"/>
      <c r="BG4" s="6" t="n">
        <v>4324</v>
      </c>
      <c r="BH4" s="0" t="s">
        <v>531</v>
      </c>
      <c r="BI4" s="11" t="n">
        <v>45407</v>
      </c>
      <c r="BJ4" s="6" t="n">
        <v>20</v>
      </c>
      <c r="BK4" s="6" t="n">
        <v>4564.68</v>
      </c>
      <c r="BL4" s="0"/>
      <c r="BM4" s="5" t="s">
        <f>=SUM(BN2:BN3)/SUM(BM2:BM3)</f>
      </c>
      <c r="BN4" s="0" t="s">
        <v>11</v>
      </c>
      <c r="BO4" s="0"/>
      <c r="BP4" s="6" t="n">
        <v>3239.2</v>
      </c>
      <c r="BQ4" s="0" t="s">
        <v>531</v>
      </c>
      <c r="BR4" s="11" t="n">
        <v>45519</v>
      </c>
      <c r="BS4" s="6" t="n">
        <v>10</v>
      </c>
      <c r="BT4" s="6" t="n">
        <v>850.73</v>
      </c>
      <c r="BU4" s="11" t="n">
        <v>44971</v>
      </c>
      <c r="BV4" s="6" t="n">
        <v>10</v>
      </c>
      <c r="BW4" s="6" t="n">
        <v>376.4</v>
      </c>
      <c r="BX4" s="11" t="n">
        <v>44406</v>
      </c>
      <c r="BY4" s="6" t="n">
        <v>5</v>
      </c>
      <c r="BZ4" s="6" t="n">
        <v>385.03</v>
      </c>
      <c r="CA4" s="11" t="n">
        <v>44592</v>
      </c>
      <c r="CB4" s="6" t="n">
        <v>1</v>
      </c>
      <c r="CC4" s="6" t="n">
        <v>93.25</v>
      </c>
      <c r="CD4" s="0"/>
      <c r="CE4" s="6" t="n">
        <v>54.96</v>
      </c>
      <c r="CF4" s="0" t="s">
        <v>531</v>
      </c>
      <c r="CG4" s="11" t="n">
        <v>45397</v>
      </c>
      <c r="CH4" s="6" t="n">
        <v>25</v>
      </c>
      <c r="CI4" s="6" t="n">
        <v>45.08</v>
      </c>
      <c r="CJ4" s="0"/>
      <c r="CK4" s="6" t="n">
        <v>-431</v>
      </c>
      <c r="CL4" s="0" t="s">
        <v>532</v>
      </c>
      <c r="CM4" s="11" t="n">
        <v>45548</v>
      </c>
      <c r="CN4" s="6" t="n">
        <v>6</v>
      </c>
      <c r="CO4" s="6" t="n">
        <v>5130.52</v>
      </c>
      <c r="CP4" s="11" t="n">
        <v>45419</v>
      </c>
      <c r="CQ4" s="6" t="n">
        <v>1</v>
      </c>
      <c r="CR4" s="6" t="n">
        <v>616.33</v>
      </c>
      <c r="CS4" s="11" t="n">
        <v>45699</v>
      </c>
      <c r="CT4" s="6" t="n">
        <v>6</v>
      </c>
      <c r="CU4" s="6" t="n">
        <v>4915.36</v>
      </c>
      <c r="CV4" s="11" t="n">
        <v>45503</v>
      </c>
      <c r="CW4" s="6" t="n">
        <v>3</v>
      </c>
      <c r="CX4" s="6" t="n">
        <v>1707.07</v>
      </c>
      <c r="CY4" s="11" t="n">
        <v>45441</v>
      </c>
      <c r="CZ4" s="6" t="n">
        <v>4</v>
      </c>
      <c r="DA4" s="6" t="n">
        <v>3403.16</v>
      </c>
      <c r="DB4" s="11" t="n">
        <v>45537</v>
      </c>
      <c r="DC4" s="6" t="n">
        <v>1</v>
      </c>
      <c r="DD4" s="6" t="n">
        <v>724.59</v>
      </c>
      <c r="DE4" s="11" t="n">
        <v>45744</v>
      </c>
      <c r="DF4" s="6" t="n">
        <v>1</v>
      </c>
      <c r="DG4" s="6" t="n">
        <v>980.43</v>
      </c>
      <c r="DH4" s="0"/>
      <c r="DI4" s="6" t="n">
        <v>105.42</v>
      </c>
      <c r="DJ4" s="0" t="s">
        <v>531</v>
      </c>
      <c r="DK4" s="0"/>
      <c r="DL4" s="6" t="n">
        <v>102.24</v>
      </c>
      <c r="DM4" s="0" t="s">
        <v>531</v>
      </c>
      <c r="DN4" s="0"/>
      <c r="DO4" s="6" t="n">
        <v>99.99</v>
      </c>
      <c r="DP4" s="0" t="s">
        <v>531</v>
      </c>
      <c r="DQ4" s="0"/>
      <c r="DR4" s="5" t="s">
        <f>=SUM(DS2:DS3)/SUM(DR2:DR3)</f>
      </c>
      <c r="DS4" s="0" t="s">
        <v>11</v>
      </c>
      <c r="DT4" s="0"/>
      <c r="DU4" s="6" t="n">
        <v>98.5</v>
      </c>
      <c r="DV4" s="0" t="s">
        <v>531</v>
      </c>
      <c r="DW4" s="11" t="n">
        <v>44643</v>
      </c>
      <c r="DX4" s="6" t="n">
        <v>5</v>
      </c>
      <c r="DY4" s="6" t="n">
        <v>4934.75</v>
      </c>
      <c r="DZ4" s="0"/>
      <c r="EA4" s="5" t="s">
        <f>=SUM(EB2:EB3)/SUM(EA2:EA3)</f>
      </c>
      <c r="EB4" s="0" t="s">
        <v>11</v>
      </c>
      <c r="EC4" s="0"/>
      <c r="ED4" s="5" t="s">
        <f>=SUM(EE2:EE3)/SUM(ED2:ED3)</f>
      </c>
      <c r="EE4" s="0" t="s">
        <v>11</v>
      </c>
      <c r="EF4" s="0"/>
      <c r="EG4" s="5" t="s">
        <f>=SUM(EH2:EH3)/SUM(EG2:EG3)</f>
      </c>
      <c r="EH4" s="0" t="s">
        <v>11</v>
      </c>
      <c r="EI4" s="0"/>
      <c r="EJ4" s="6" t="n">
        <v>93.45</v>
      </c>
      <c r="EK4" s="0" t="s">
        <v>531</v>
      </c>
    </row>
    <row collapsed="false" customFormat="false" customHeight="false" hidden="false" ht="12.1" outlineLevel="0" r="5">
      <c r="A5" s="11" t="n">
        <v>45831</v>
      </c>
      <c r="B5" s="6" t="n">
        <v>1</v>
      </c>
      <c r="C5" s="6" t="n">
        <v>6311.04</v>
      </c>
      <c r="D5" s="11" t="n">
        <v>45351</v>
      </c>
      <c r="E5" s="6" t="n">
        <v>20</v>
      </c>
      <c r="F5" s="6" t="n">
        <v>5856.09</v>
      </c>
      <c r="G5" s="11" t="n">
        <v>45716</v>
      </c>
      <c r="H5" s="6" t="n">
        <v>1</v>
      </c>
      <c r="I5" s="6" t="n">
        <v>3231.08</v>
      </c>
      <c r="J5" s="11" t="n">
        <v>45275</v>
      </c>
      <c r="K5" s="6" t="n">
        <v>6</v>
      </c>
      <c r="L5" s="6" t="n">
        <v>3763.81</v>
      </c>
      <c r="M5" s="11" t="n">
        <v>45651</v>
      </c>
      <c r="N5" s="6" t="n">
        <v>10</v>
      </c>
      <c r="O5" s="6" t="n">
        <v>6148.41</v>
      </c>
      <c r="P5" s="11" t="n">
        <v>45824</v>
      </c>
      <c r="Q5" s="6" t="n">
        <v>4</v>
      </c>
      <c r="R5" s="6" t="n">
        <v>4205.31</v>
      </c>
      <c r="S5" s="11" t="n">
        <v>45075</v>
      </c>
      <c r="T5" s="6" t="n">
        <v>3</v>
      </c>
      <c r="U5" s="6" t="n">
        <v>1314.81</v>
      </c>
      <c r="V5" s="11" t="n">
        <v>45779</v>
      </c>
      <c r="W5" s="6" t="n">
        <v>10</v>
      </c>
      <c r="X5" s="6" t="n">
        <v>3013.41</v>
      </c>
      <c r="Y5" s="0"/>
      <c r="Z5" s="5" t="s">
        <f>=SUM(AA2:AA4)/SUM(Z2:Z4)</f>
      </c>
      <c r="AA5" s="0" t="s">
        <v>11</v>
      </c>
      <c r="AB5" s="0"/>
      <c r="AC5" s="6" t="n">
        <v>1338.6</v>
      </c>
      <c r="AD5" s="0" t="s">
        <v>531</v>
      </c>
      <c r="AE5" s="0"/>
      <c r="AF5" s="5" t="s">
        <f>=SUM(AG2:AG4)/SUM(AF2:AF4)</f>
      </c>
      <c r="AG5" s="0" t="s">
        <v>11</v>
      </c>
      <c r="AH5" s="11" t="n">
        <v>45764</v>
      </c>
      <c r="AI5" s="6" t="n">
        <v>1400</v>
      </c>
      <c r="AJ5" s="6" t="n">
        <v>4938.87</v>
      </c>
      <c r="AK5" s="11" t="n">
        <v>45471</v>
      </c>
      <c r="AL5" s="6" t="n">
        <v>1</v>
      </c>
      <c r="AM5" s="6" t="n">
        <v>1548.57</v>
      </c>
      <c r="AN5" s="11" t="n">
        <v>45747</v>
      </c>
      <c r="AO5" s="6" t="n">
        <v>1</v>
      </c>
      <c r="AP5" s="6" t="n">
        <v>4412.71</v>
      </c>
      <c r="AQ5" s="11" t="n">
        <v>45976</v>
      </c>
      <c r="AR5" s="6" t="n">
        <v>10</v>
      </c>
      <c r="AS5" s="6" t="n">
        <v>2045.13</v>
      </c>
      <c r="AT5" s="11" t="n">
        <v>45960</v>
      </c>
      <c r="AU5" s="6" t="n">
        <v>10</v>
      </c>
      <c r="AV5" s="6" t="n">
        <v>684.15</v>
      </c>
      <c r="AW5" s="0"/>
      <c r="AX5" s="5" t="s">
        <f>=SUM(AY2:AY4)/SUM(AX2:AX4)</f>
      </c>
      <c r="AY5" s="0" t="s">
        <v>11</v>
      </c>
      <c r="AZ5" s="0"/>
      <c r="BA5" s="6" t="n">
        <v>1</v>
      </c>
      <c r="BB5" s="0" t="s">
        <v>532</v>
      </c>
      <c r="BC5" s="11" t="n">
        <v>45672</v>
      </c>
      <c r="BD5" s="6" t="n">
        <v>10</v>
      </c>
      <c r="BE5" s="6" t="n">
        <v>1323.16</v>
      </c>
      <c r="BF5" s="0"/>
      <c r="BG5" s="6" t="n">
        <v>1</v>
      </c>
      <c r="BH5" s="0" t="s">
        <v>532</v>
      </c>
      <c r="BI5" s="0"/>
      <c r="BJ5" s="5" t="s">
        <f>=SUM(BK2:BK4)/SUM(BJ2:BJ4)</f>
      </c>
      <c r="BK5" s="0" t="s">
        <v>11</v>
      </c>
      <c r="BL5" s="0"/>
      <c r="BM5" s="6" t="n">
        <v>419.6</v>
      </c>
      <c r="BN5" s="0" t="s">
        <v>531</v>
      </c>
      <c r="BO5" s="0"/>
      <c r="BP5" s="6" t="n">
        <v>1</v>
      </c>
      <c r="BQ5" s="0" t="s">
        <v>532</v>
      </c>
      <c r="BR5" s="0"/>
      <c r="BS5" s="5" t="s">
        <f>=SUM(BT2:BT4)/SUM(BS2:BS4)</f>
      </c>
      <c r="BT5" s="0" t="s">
        <v>11</v>
      </c>
      <c r="BU5" s="11" t="n">
        <v>45075</v>
      </c>
      <c r="BV5" s="6" t="n">
        <v>10</v>
      </c>
      <c r="BW5" s="6" t="n">
        <v>408.22</v>
      </c>
      <c r="BX5" s="11" t="n">
        <v>44438</v>
      </c>
      <c r="BY5" s="6" t="n">
        <v>5</v>
      </c>
      <c r="BZ5" s="6" t="n">
        <v>391.29</v>
      </c>
      <c r="CA5" s="0"/>
      <c r="CB5" s="5" t="s">
        <f>=SUM(CC2:CC4)/SUM(CB2:CB4)</f>
      </c>
      <c r="CC5" s="0" t="s">
        <v>11</v>
      </c>
      <c r="CD5" s="0"/>
      <c r="CE5" s="6" t="n">
        <v>10</v>
      </c>
      <c r="CF5" s="0" t="s">
        <v>532</v>
      </c>
      <c r="CG5" s="11" t="n">
        <v>45418</v>
      </c>
      <c r="CH5" s="6" t="n">
        <v>35</v>
      </c>
      <c r="CI5" s="6" t="n">
        <v>60.85</v>
      </c>
      <c r="CJ5" s="0"/>
      <c r="CK5" s="5" t="s">
        <f>=CK4*(ABS(CK3)-ABS(CK2))</f>
      </c>
      <c r="CL5" s="0" t="s">
        <v>533</v>
      </c>
      <c r="CM5" s="11" t="n">
        <v>45555</v>
      </c>
      <c r="CN5" s="6" t="n">
        <v>1</v>
      </c>
      <c r="CO5" s="6" t="n">
        <v>844.37</v>
      </c>
      <c r="CP5" s="11" t="n">
        <v>45427</v>
      </c>
      <c r="CQ5" s="6" t="n">
        <v>8</v>
      </c>
      <c r="CR5" s="6" t="n">
        <v>4845.96</v>
      </c>
      <c r="CS5" s="11" t="n">
        <v>45702</v>
      </c>
      <c r="CT5" s="6" t="n">
        <v>6</v>
      </c>
      <c r="CU5" s="6" t="n">
        <v>4961.38</v>
      </c>
      <c r="CV5" s="11" t="n">
        <v>45504</v>
      </c>
      <c r="CW5" s="6" t="n">
        <v>9</v>
      </c>
      <c r="CX5" s="6" t="n">
        <v>5159.04</v>
      </c>
      <c r="CY5" s="11" t="n">
        <v>45443</v>
      </c>
      <c r="CZ5" s="6" t="n">
        <v>3</v>
      </c>
      <c r="DA5" s="6" t="n">
        <v>2581.88</v>
      </c>
      <c r="DB5" s="11" t="n">
        <v>45565</v>
      </c>
      <c r="DC5" s="6" t="n">
        <v>4</v>
      </c>
      <c r="DD5" s="6" t="n">
        <v>2870.67</v>
      </c>
      <c r="DE5" s="11" t="n">
        <v>45763</v>
      </c>
      <c r="DF5" s="6" t="n">
        <v>1</v>
      </c>
      <c r="DG5" s="6" t="n">
        <v>984.07</v>
      </c>
      <c r="DH5" s="0"/>
      <c r="DI5" s="6" t="n">
        <v>10</v>
      </c>
      <c r="DJ5" s="0" t="s">
        <v>532</v>
      </c>
      <c r="DK5" s="0"/>
      <c r="DL5" s="6" t="n">
        <v>10</v>
      </c>
      <c r="DM5" s="0" t="s">
        <v>532</v>
      </c>
      <c r="DN5" s="0"/>
      <c r="DO5" s="6" t="n">
        <v>10</v>
      </c>
      <c r="DP5" s="0" t="s">
        <v>532</v>
      </c>
      <c r="DQ5" s="0"/>
      <c r="DR5" s="6" t="n">
        <v>99.27</v>
      </c>
      <c r="DS5" s="0" t="s">
        <v>531</v>
      </c>
      <c r="DT5" s="0"/>
      <c r="DU5" s="6" t="n">
        <v>10</v>
      </c>
      <c r="DV5" s="0" t="s">
        <v>532</v>
      </c>
      <c r="DW5" s="11" t="n">
        <v>44825</v>
      </c>
      <c r="DX5" s="6" t="n">
        <v>2</v>
      </c>
      <c r="DY5" s="6" t="n">
        <v>1930.64</v>
      </c>
      <c r="DZ5" s="0"/>
      <c r="EA5" s="6" t="n">
        <v>106.24</v>
      </c>
      <c r="EB5" s="0" t="s">
        <v>531</v>
      </c>
      <c r="EC5" s="0"/>
      <c r="ED5" s="6" t="n">
        <v>111.94</v>
      </c>
      <c r="EE5" s="0" t="s">
        <v>531</v>
      </c>
      <c r="EF5" s="0"/>
      <c r="EG5" s="6" t="n">
        <v>97.53</v>
      </c>
      <c r="EH5" s="0" t="s">
        <v>531</v>
      </c>
      <c r="EI5" s="0"/>
      <c r="EJ5" s="6" t="n">
        <v>5</v>
      </c>
      <c r="EK5" s="0" t="s">
        <v>532</v>
      </c>
    </row>
    <row collapsed="false" customFormat="false" customHeight="false" hidden="false" ht="12.1" outlineLevel="0" r="6">
      <c r="A6" s="11" t="n">
        <v>45853</v>
      </c>
      <c r="B6" s="6" t="n">
        <v>1</v>
      </c>
      <c r="C6" s="6" t="n">
        <v>5937.75</v>
      </c>
      <c r="D6" s="11" t="n">
        <v>45503</v>
      </c>
      <c r="E6" s="6" t="n">
        <v>10</v>
      </c>
      <c r="F6" s="6" t="n">
        <v>2890.44</v>
      </c>
      <c r="G6" s="11" t="n">
        <v>45855</v>
      </c>
      <c r="H6" s="6" t="n">
        <v>1</v>
      </c>
      <c r="I6" s="6" t="n">
        <v>2980.88</v>
      </c>
      <c r="J6" s="11" t="n">
        <v>45280</v>
      </c>
      <c r="K6" s="6" t="n">
        <v>1</v>
      </c>
      <c r="L6" s="6" t="n">
        <v>659.62</v>
      </c>
      <c r="M6" s="11" t="n">
        <v>45670</v>
      </c>
      <c r="N6" s="6" t="n">
        <v>1</v>
      </c>
      <c r="O6" s="6" t="n">
        <v>588.56</v>
      </c>
      <c r="P6" s="11" t="n">
        <v>45964</v>
      </c>
      <c r="Q6" s="6" t="n">
        <v>2</v>
      </c>
      <c r="R6" s="6" t="n">
        <v>2130.1</v>
      </c>
      <c r="S6" s="11" t="n">
        <v>45134</v>
      </c>
      <c r="T6" s="6" t="n">
        <v>1</v>
      </c>
      <c r="U6" s="6" t="n">
        <v>494.45</v>
      </c>
      <c r="V6" s="11" t="n">
        <v>45976</v>
      </c>
      <c r="W6" s="6" t="n">
        <v>3</v>
      </c>
      <c r="X6" s="6" t="n">
        <v>881.38</v>
      </c>
      <c r="Y6" s="0"/>
      <c r="Z6" s="6" t="n">
        <v>0.4998</v>
      </c>
      <c r="AA6" s="0" t="s">
        <v>531</v>
      </c>
      <c r="AB6" s="0"/>
      <c r="AC6" s="6" t="n">
        <v>10</v>
      </c>
      <c r="AD6" s="0" t="s">
        <v>532</v>
      </c>
      <c r="AE6" s="0"/>
      <c r="AF6" s="6" t="n">
        <v>440</v>
      </c>
      <c r="AG6" s="0" t="s">
        <v>531</v>
      </c>
      <c r="AH6" s="11" t="n">
        <v>45779</v>
      </c>
      <c r="AI6" s="6" t="n">
        <v>300</v>
      </c>
      <c r="AJ6" s="6" t="n">
        <v>1047.68</v>
      </c>
      <c r="AK6" s="11" t="n">
        <v>45519</v>
      </c>
      <c r="AL6" s="6" t="n">
        <v>2</v>
      </c>
      <c r="AM6" s="6" t="n">
        <v>2792.64</v>
      </c>
      <c r="AN6" s="0"/>
      <c r="AO6" s="5" t="s">
        <f>=SUM(AP2:AP5)/SUM(AO2:AO5)</f>
      </c>
      <c r="AP6" s="0" t="s">
        <v>11</v>
      </c>
      <c r="AQ6" s="0"/>
      <c r="AR6" s="5" t="s">
        <f>=SUM(AS2:AS5)/SUM(AR2:AR5)</f>
      </c>
      <c r="AS6" s="0" t="s">
        <v>11</v>
      </c>
      <c r="AT6" s="11" t="n">
        <v>45964</v>
      </c>
      <c r="AU6" s="6" t="n">
        <v>1</v>
      </c>
      <c r="AV6" s="6" t="n">
        <v>68.83</v>
      </c>
      <c r="AW6" s="0"/>
      <c r="AX6" s="6" t="n">
        <v>178.96</v>
      </c>
      <c r="AY6" s="0" t="s">
        <v>531</v>
      </c>
      <c r="AZ6" s="0"/>
      <c r="BA6" s="5" t="s">
        <f>=BA5*(ABS(BA4)-ABS(BA3))</f>
      </c>
      <c r="BB6" s="0" t="s">
        <v>533</v>
      </c>
      <c r="BC6" s="0"/>
      <c r="BD6" s="5" t="s">
        <f>=SUM(BE2:BE5)/SUM(BD2:BD5)</f>
      </c>
      <c r="BE6" s="0" t="s">
        <v>11</v>
      </c>
      <c r="BF6" s="0"/>
      <c r="BG6" s="5" t="s">
        <f>=BG5*(ABS(BG4)-ABS(BG3))</f>
      </c>
      <c r="BH6" s="0" t="s">
        <v>533</v>
      </c>
      <c r="BI6" s="0"/>
      <c r="BJ6" s="6" t="n">
        <v>107.98</v>
      </c>
      <c r="BK6" s="0" t="s">
        <v>531</v>
      </c>
      <c r="BL6" s="0"/>
      <c r="BM6" s="6" t="n">
        <v>10</v>
      </c>
      <c r="BN6" s="0" t="s">
        <v>532</v>
      </c>
      <c r="BO6" s="0"/>
      <c r="BP6" s="5" t="s">
        <f>=BP5*(ABS(BP4)-ABS(BP3))</f>
      </c>
      <c r="BQ6" s="0" t="s">
        <v>533</v>
      </c>
      <c r="BR6" s="0"/>
      <c r="BS6" s="6" t="n">
        <v>62.22</v>
      </c>
      <c r="BT6" s="0" t="s">
        <v>531</v>
      </c>
      <c r="BU6" s="11" t="n">
        <v>45128</v>
      </c>
      <c r="BV6" s="6" t="n">
        <v>10</v>
      </c>
      <c r="BW6" s="6" t="n">
        <v>516.12</v>
      </c>
      <c r="BX6" s="11" t="n">
        <v>44453</v>
      </c>
      <c r="BY6" s="6" t="n">
        <v>2</v>
      </c>
      <c r="BZ6" s="6" t="n">
        <v>156.08</v>
      </c>
      <c r="CA6" s="0"/>
      <c r="CB6" s="6" t="n">
        <v>93.7</v>
      </c>
      <c r="CC6" s="0" t="s">
        <v>531</v>
      </c>
      <c r="CD6" s="0"/>
      <c r="CE6" s="5" t="s">
        <f>=CE5*(ABS(CE4)-ABS(CE3))</f>
      </c>
      <c r="CF6" s="0" t="s">
        <v>533</v>
      </c>
      <c r="CG6" s="11" t="n">
        <v>45590</v>
      </c>
      <c r="CH6" s="6" t="n">
        <v>25</v>
      </c>
      <c r="CI6" s="6" t="n">
        <v>53.26</v>
      </c>
      <c r="CJ6" s="0"/>
      <c r="CK6" s="0"/>
      <c r="CL6" s="0"/>
      <c r="CM6" s="11" t="n">
        <v>45560</v>
      </c>
      <c r="CN6" s="6" t="n">
        <v>1</v>
      </c>
      <c r="CO6" s="6" t="n">
        <v>841.42</v>
      </c>
      <c r="CP6" s="11" t="n">
        <v>45434</v>
      </c>
      <c r="CQ6" s="6" t="n">
        <v>2</v>
      </c>
      <c r="CR6" s="6" t="n">
        <v>1207.29</v>
      </c>
      <c r="CS6" s="0"/>
      <c r="CT6" s="5" t="s">
        <f>=SUM(CU2:CU5)/SUM(CT2:CT5)</f>
      </c>
      <c r="CU6" s="0" t="s">
        <v>11</v>
      </c>
      <c r="CV6" s="11" t="n">
        <v>45518</v>
      </c>
      <c r="CW6" s="6" t="n">
        <v>9</v>
      </c>
      <c r="CX6" s="6" t="n">
        <v>4925.53</v>
      </c>
      <c r="CY6" s="11" t="n">
        <v>45447</v>
      </c>
      <c r="CZ6" s="6" t="n">
        <v>1</v>
      </c>
      <c r="DA6" s="6" t="n">
        <v>864.7</v>
      </c>
      <c r="DB6" s="11" t="n">
        <v>45566</v>
      </c>
      <c r="DC6" s="6" t="n">
        <v>6</v>
      </c>
      <c r="DD6" s="6" t="n">
        <v>4291.04</v>
      </c>
      <c r="DE6" s="11" t="n">
        <v>45775</v>
      </c>
      <c r="DF6" s="6" t="n">
        <v>3</v>
      </c>
      <c r="DG6" s="6" t="n">
        <v>2956.29</v>
      </c>
      <c r="DH6" s="0"/>
      <c r="DI6" s="6" t="s">
        <f>=Портфель!G41*Портфель!$Q$13</f>
      </c>
      <c r="DJ6" s="0" t="s">
        <v>6</v>
      </c>
      <c r="DK6" s="0"/>
      <c r="DL6" s="6" t="s">
        <f>=Портфель!G42*Портфель!$Q$13</f>
      </c>
      <c r="DM6" s="0" t="s">
        <v>6</v>
      </c>
      <c r="DN6" s="0"/>
      <c r="DO6" s="6" t="s">
        <f>=Портфель!G43*Портфель!$Q$13</f>
      </c>
      <c r="DP6" s="0" t="s">
        <v>6</v>
      </c>
      <c r="DQ6" s="0"/>
      <c r="DR6" s="6" t="n">
        <v>10</v>
      </c>
      <c r="DS6" s="0" t="s">
        <v>532</v>
      </c>
      <c r="DT6" s="0"/>
      <c r="DU6" s="6" t="s">
        <f>=Портфель!G45*Портфель!$Q$13</f>
      </c>
      <c r="DV6" s="0" t="s">
        <v>6</v>
      </c>
      <c r="DW6" s="0"/>
      <c r="DX6" s="5" t="s">
        <f>=SUM(DY2:DY5)/SUM(DX2:DX5)</f>
      </c>
      <c r="DY6" s="0" t="s">
        <v>11</v>
      </c>
      <c r="DZ6" s="0"/>
      <c r="EA6" s="6" t="n">
        <v>6</v>
      </c>
      <c r="EB6" s="0" t="s">
        <v>532</v>
      </c>
      <c r="EC6" s="0"/>
      <c r="ED6" s="6" t="n">
        <v>5</v>
      </c>
      <c r="EE6" s="0" t="s">
        <v>532</v>
      </c>
      <c r="EF6" s="0"/>
      <c r="EG6" s="6" t="n">
        <v>5</v>
      </c>
      <c r="EH6" s="0" t="s">
        <v>532</v>
      </c>
      <c r="EI6" s="0"/>
      <c r="EJ6" s="6" t="s">
        <f>=Портфель!G50*Портфель!$Q$13</f>
      </c>
      <c r="EK6" s="0" t="s">
        <v>6</v>
      </c>
    </row>
    <row collapsed="false" customFormat="false" customHeight="false" hidden="false" ht="12.1" outlineLevel="0" r="7">
      <c r="A7" s="11" t="n">
        <v>45935</v>
      </c>
      <c r="B7" s="6" t="n">
        <v>1</v>
      </c>
      <c r="C7" s="6" t="n">
        <v>5891.71</v>
      </c>
      <c r="D7" s="11" t="n">
        <v>45566</v>
      </c>
      <c r="E7" s="6" t="n">
        <v>20</v>
      </c>
      <c r="F7" s="6" t="n">
        <v>5309.85</v>
      </c>
      <c r="G7" s="11" t="n">
        <v>45898</v>
      </c>
      <c r="H7" s="6" t="n">
        <v>1</v>
      </c>
      <c r="I7" s="6" t="n">
        <v>2960.37</v>
      </c>
      <c r="J7" s="11" t="n">
        <v>45322</v>
      </c>
      <c r="K7" s="6" t="n">
        <v>1</v>
      </c>
      <c r="L7" s="6" t="n">
        <v>695.56</v>
      </c>
      <c r="M7" s="11" t="n">
        <v>45672</v>
      </c>
      <c r="N7" s="6" t="n">
        <v>1</v>
      </c>
      <c r="O7" s="6" t="n">
        <v>594.1</v>
      </c>
      <c r="P7" s="0"/>
      <c r="Q7" s="5" t="s">
        <f>=SUM(R2:R6)/SUM(Q2:Q6)</f>
      </c>
      <c r="R7" s="0" t="s">
        <v>11</v>
      </c>
      <c r="S7" s="11" t="n">
        <v>45167</v>
      </c>
      <c r="T7" s="6" t="n">
        <v>1</v>
      </c>
      <c r="U7" s="6" t="n">
        <v>540.98</v>
      </c>
      <c r="V7" s="0"/>
      <c r="W7" s="5" t="s">
        <f>=SUM(X2:X6)/SUM(W2:W6)</f>
      </c>
      <c r="X7" s="0" t="s">
        <v>11</v>
      </c>
      <c r="Y7" s="0"/>
      <c r="Z7" s="6" t="n">
        <v>30000</v>
      </c>
      <c r="AA7" s="0" t="s">
        <v>532</v>
      </c>
      <c r="AB7" s="0"/>
      <c r="AC7" s="5" t="s">
        <f>=AC6*(ABS(AC5)-ABS(AC4))</f>
      </c>
      <c r="AD7" s="0" t="s">
        <v>533</v>
      </c>
      <c r="AE7" s="0"/>
      <c r="AF7" s="6" t="n">
        <v>30</v>
      </c>
      <c r="AG7" s="0" t="s">
        <v>532</v>
      </c>
      <c r="AH7" s="11" t="n">
        <v>45800</v>
      </c>
      <c r="AI7" s="6" t="n">
        <v>200</v>
      </c>
      <c r="AJ7" s="6" t="n">
        <v>695.24</v>
      </c>
      <c r="AK7" s="11" t="n">
        <v>45628</v>
      </c>
      <c r="AL7" s="6" t="n">
        <v>1</v>
      </c>
      <c r="AM7" s="6" t="n">
        <v>1136.91</v>
      </c>
      <c r="AN7" s="0"/>
      <c r="AO7" s="6" t="n">
        <v>3102.5</v>
      </c>
      <c r="AP7" s="0" t="s">
        <v>531</v>
      </c>
      <c r="AQ7" s="0"/>
      <c r="AR7" s="6" t="n">
        <v>217.6</v>
      </c>
      <c r="AS7" s="0" t="s">
        <v>531</v>
      </c>
      <c r="AT7" s="11" t="n">
        <v>45966</v>
      </c>
      <c r="AU7" s="6" t="n">
        <v>2</v>
      </c>
      <c r="AV7" s="6" t="n">
        <v>138.93</v>
      </c>
      <c r="AW7" s="0"/>
      <c r="AX7" s="6" t="n">
        <v>40</v>
      </c>
      <c r="AY7" s="0" t="s">
        <v>532</v>
      </c>
      <c r="AZ7" s="0"/>
      <c r="BA7" s="0"/>
      <c r="BB7" s="0"/>
      <c r="BC7" s="0"/>
      <c r="BD7" s="6" t="n">
        <v>129.12</v>
      </c>
      <c r="BE7" s="0" t="s">
        <v>531</v>
      </c>
      <c r="BF7" s="0"/>
      <c r="BG7" s="0"/>
      <c r="BH7" s="0"/>
      <c r="BI7" s="0"/>
      <c r="BJ7" s="6" t="n">
        <v>40</v>
      </c>
      <c r="BK7" s="0" t="s">
        <v>532</v>
      </c>
      <c r="BL7" s="0"/>
      <c r="BM7" s="5" t="s">
        <f>=BM6*(ABS(BM5)-ABS(BM4))</f>
      </c>
      <c r="BN7" s="0" t="s">
        <v>533</v>
      </c>
      <c r="BO7" s="0"/>
      <c r="BP7" s="0"/>
      <c r="BQ7" s="0"/>
      <c r="BR7" s="0"/>
      <c r="BS7" s="6" t="n">
        <v>40</v>
      </c>
      <c r="BT7" s="0" t="s">
        <v>532</v>
      </c>
      <c r="BU7" s="0"/>
      <c r="BV7" s="5" t="s">
        <f>=SUM(BW2:BW6)/SUM(BV2:BV6)</f>
      </c>
      <c r="BW7" s="0" t="s">
        <v>11</v>
      </c>
      <c r="BX7" s="11" t="n">
        <v>44547</v>
      </c>
      <c r="BY7" s="6" t="n">
        <v>1</v>
      </c>
      <c r="BZ7" s="6" t="n">
        <v>77.83</v>
      </c>
      <c r="CA7" s="0"/>
      <c r="CB7" s="6" t="n">
        <v>17</v>
      </c>
      <c r="CC7" s="0" t="s">
        <v>532</v>
      </c>
      <c r="CD7" s="0"/>
      <c r="CE7" s="0"/>
      <c r="CF7" s="0"/>
      <c r="CG7" s="11" t="n">
        <v>45915</v>
      </c>
      <c r="CH7" s="6" t="n">
        <v>62</v>
      </c>
      <c r="CI7" s="6" t="n">
        <v>150.13</v>
      </c>
      <c r="CJ7" s="0"/>
      <c r="CK7" s="0"/>
      <c r="CL7" s="0"/>
      <c r="CM7" s="11" t="n">
        <v>45565</v>
      </c>
      <c r="CN7" s="6" t="n">
        <v>2</v>
      </c>
      <c r="CO7" s="6" t="n">
        <v>1675.23</v>
      </c>
      <c r="CP7" s="11" t="n">
        <v>45440</v>
      </c>
      <c r="CQ7" s="6" t="n">
        <v>1</v>
      </c>
      <c r="CR7" s="6" t="n">
        <v>586.77</v>
      </c>
      <c r="CS7" s="0"/>
      <c r="CT7" s="6" t="n">
        <v>90.296</v>
      </c>
      <c r="CU7" s="0" t="s">
        <v>531</v>
      </c>
      <c r="CV7" s="11" t="n">
        <v>45580</v>
      </c>
      <c r="CW7" s="6" t="n">
        <v>1</v>
      </c>
      <c r="CX7" s="6" t="n">
        <v>524.89</v>
      </c>
      <c r="CY7" s="11" t="n">
        <v>45449</v>
      </c>
      <c r="CZ7" s="6" t="n">
        <v>1</v>
      </c>
      <c r="DA7" s="6" t="n">
        <v>854.49</v>
      </c>
      <c r="DB7" s="11" t="n">
        <v>45581</v>
      </c>
      <c r="DC7" s="6" t="n">
        <v>1</v>
      </c>
      <c r="DD7" s="6" t="n">
        <v>672.51</v>
      </c>
      <c r="DE7" s="0"/>
      <c r="DF7" s="5" t="s">
        <f>=SUM(DG2:DG6)/SUM(DF2:DF6)</f>
      </c>
      <c r="DG7" s="0" t="s">
        <v>11</v>
      </c>
      <c r="DH7" s="0"/>
      <c r="DI7" s="6" t="s">
        <f>=Портфель!H41*Портфель!$Q$13</f>
      </c>
      <c r="DJ7" s="0" t="s">
        <v>7</v>
      </c>
      <c r="DK7" s="0"/>
      <c r="DL7" s="6" t="s">
        <f>=Портфель!H42*Портфель!$Q$13</f>
      </c>
      <c r="DM7" s="0" t="s">
        <v>7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=Портфель!G44*Портфель!$Q$13</f>
      </c>
      <c r="DS7" s="0" t="s">
        <v>6</v>
      </c>
      <c r="DT7" s="0"/>
      <c r="DU7" s="6" t="s">
        <f>=Портфель!H45*Портфель!$Q$13</f>
      </c>
      <c r="DV7" s="0" t="s">
        <v>7</v>
      </c>
      <c r="DW7" s="0"/>
      <c r="DX7" s="6" t="n">
        <v>95.993</v>
      </c>
      <c r="DY7" s="0" t="s">
        <v>531</v>
      </c>
      <c r="DZ7" s="0"/>
      <c r="EA7" s="6" t="s">
        <f>=Портфель!G47*Портфель!$Q$13</f>
      </c>
      <c r="EB7" s="0" t="s">
        <v>6</v>
      </c>
      <c r="EC7" s="0"/>
      <c r="ED7" s="6" t="s">
        <f>=Портфель!G48*Портфель!$Q$13</f>
      </c>
      <c r="EE7" s="0" t="s">
        <v>6</v>
      </c>
      <c r="EF7" s="0"/>
      <c r="EG7" s="6" t="s">
        <f>=Портфель!G49*Портфель!$Q$13</f>
      </c>
      <c r="EH7" s="0" t="s">
        <v>6</v>
      </c>
      <c r="EI7" s="0"/>
      <c r="EJ7" s="6" t="s">
        <f>=Портфель!H50*Портфель!$Q$13</f>
      </c>
      <c r="EK7" s="0" t="s">
        <v>7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45639</v>
      </c>
      <c r="E8" s="6" t="n">
        <v>10</v>
      </c>
      <c r="F8" s="6" t="n">
        <v>2302.54</v>
      </c>
      <c r="G8" s="11" t="n">
        <v>45929</v>
      </c>
      <c r="H8" s="6" t="n">
        <v>2</v>
      </c>
      <c r="I8" s="6" t="n">
        <v>5618.81</v>
      </c>
      <c r="J8" s="11" t="n">
        <v>45366</v>
      </c>
      <c r="K8" s="6" t="n">
        <v>2</v>
      </c>
      <c r="L8" s="6" t="n">
        <v>1504</v>
      </c>
      <c r="M8" s="11" t="n">
        <v>45680</v>
      </c>
      <c r="N8" s="6" t="n">
        <v>1</v>
      </c>
      <c r="O8" s="6" t="n">
        <v>616.15</v>
      </c>
      <c r="P8" s="0"/>
      <c r="Q8" s="6" t="n">
        <v>1216</v>
      </c>
      <c r="R8" s="0" t="s">
        <v>531</v>
      </c>
      <c r="S8" s="11" t="n">
        <v>45498</v>
      </c>
      <c r="T8" s="6" t="n">
        <v>1</v>
      </c>
      <c r="U8" s="6" t="n">
        <v>534.88</v>
      </c>
      <c r="V8" s="0"/>
      <c r="W8" s="6" t="n">
        <v>301.88</v>
      </c>
      <c r="X8" s="0" t="s">
        <v>531</v>
      </c>
      <c r="Y8" s="0"/>
      <c r="Z8" s="5" t="s">
        <f>=Z7*(ABS(Z6)-ABS(Z5))</f>
      </c>
      <c r="AA8" s="0" t="s">
        <v>533</v>
      </c>
      <c r="AB8" s="0"/>
      <c r="AC8" s="0"/>
      <c r="AD8" s="0"/>
      <c r="AE8" s="0"/>
      <c r="AF8" s="5" t="s">
        <f>=AF7*(ABS(AF6)-ABS(AF5))</f>
      </c>
      <c r="AG8" s="0" t="s">
        <v>533</v>
      </c>
      <c r="AH8" s="11" t="n">
        <v>45824</v>
      </c>
      <c r="AI8" s="6" t="n">
        <v>200</v>
      </c>
      <c r="AJ8" s="6" t="n">
        <v>632.21</v>
      </c>
      <c r="AK8" s="11" t="n">
        <v>45716</v>
      </c>
      <c r="AL8" s="6" t="n">
        <v>2</v>
      </c>
      <c r="AM8" s="6" t="n">
        <v>2674.94</v>
      </c>
      <c r="AN8" s="0"/>
      <c r="AO8" s="6" t="n">
        <v>4</v>
      </c>
      <c r="AP8" s="0" t="s">
        <v>532</v>
      </c>
      <c r="AQ8" s="0"/>
      <c r="AR8" s="6" t="n">
        <v>50</v>
      </c>
      <c r="AS8" s="0" t="s">
        <v>532</v>
      </c>
      <c r="AT8" s="11" t="n">
        <v>45976</v>
      </c>
      <c r="AU8" s="6" t="n">
        <v>1</v>
      </c>
      <c r="AV8" s="6" t="n">
        <v>68.95</v>
      </c>
      <c r="AW8" s="0"/>
      <c r="AX8" s="5" t="s">
        <f>=AX7*(ABS(AX6)-ABS(AX5))</f>
      </c>
      <c r="AY8" s="0" t="s">
        <v>533</v>
      </c>
      <c r="AZ8" s="0"/>
      <c r="BA8" s="0"/>
      <c r="BB8" s="0"/>
      <c r="BC8" s="0"/>
      <c r="BD8" s="6" t="n">
        <v>40</v>
      </c>
      <c r="BE8" s="0" t="s">
        <v>532</v>
      </c>
      <c r="BF8" s="0"/>
      <c r="BG8" s="0"/>
      <c r="BH8" s="0"/>
      <c r="BI8" s="0"/>
      <c r="BJ8" s="5" t="s">
        <f>=BJ7*(ABS(BJ6)-ABS(BJ5))</f>
      </c>
      <c r="BK8" s="0" t="s">
        <v>533</v>
      </c>
      <c r="BL8" s="0"/>
      <c r="BM8" s="0"/>
      <c r="BN8" s="0"/>
      <c r="BO8" s="0"/>
      <c r="BP8" s="0"/>
      <c r="BQ8" s="0"/>
      <c r="BR8" s="0"/>
      <c r="BS8" s="5" t="s">
        <f>=BS7*(ABS(BS6)-ABS(BS5))</f>
      </c>
      <c r="BT8" s="0" t="s">
        <v>533</v>
      </c>
      <c r="BU8" s="0"/>
      <c r="BV8" s="6" t="n">
        <v>27.39</v>
      </c>
      <c r="BW8" s="0" t="s">
        <v>531</v>
      </c>
      <c r="BX8" s="11" t="n">
        <v>44551</v>
      </c>
      <c r="BY8" s="6" t="n">
        <v>2</v>
      </c>
      <c r="BZ8" s="6" t="n">
        <v>154.48</v>
      </c>
      <c r="CA8" s="0"/>
      <c r="CB8" s="5" t="s">
        <f>=CB7*(ABS(CB6)-ABS(CB5))</f>
      </c>
      <c r="CC8" s="0" t="s">
        <v>533</v>
      </c>
      <c r="CD8" s="0"/>
      <c r="CE8" s="0"/>
      <c r="CF8" s="0"/>
      <c r="CG8" s="0"/>
      <c r="CH8" s="5" t="s">
        <f>=SUM(CI2:CI7)/SUM(CH2:CH7)</f>
      </c>
      <c r="CI8" s="0" t="s">
        <v>11</v>
      </c>
      <c r="CJ8" s="0"/>
      <c r="CK8" s="0"/>
      <c r="CL8" s="0"/>
      <c r="CM8" s="11" t="n">
        <v>45623</v>
      </c>
      <c r="CN8" s="6" t="n">
        <v>1</v>
      </c>
      <c r="CO8" s="6" t="n">
        <v>758.29</v>
      </c>
      <c r="CP8" s="11" t="n">
        <v>45441</v>
      </c>
      <c r="CQ8" s="6" t="n">
        <v>6</v>
      </c>
      <c r="CR8" s="6" t="n">
        <v>3520.45</v>
      </c>
      <c r="CS8" s="0"/>
      <c r="CT8" s="6" t="n">
        <v>50</v>
      </c>
      <c r="CU8" s="0" t="s">
        <v>532</v>
      </c>
      <c r="CV8" s="11" t="n">
        <v>45596</v>
      </c>
      <c r="CW8" s="6" t="n">
        <v>8</v>
      </c>
      <c r="CX8" s="6" t="n">
        <v>4496.52</v>
      </c>
      <c r="CY8" s="11" t="n">
        <v>45454</v>
      </c>
      <c r="CZ8" s="6" t="n">
        <v>6</v>
      </c>
      <c r="DA8" s="6" t="n">
        <v>5116.67</v>
      </c>
      <c r="DB8" s="11" t="n">
        <v>45582</v>
      </c>
      <c r="DC8" s="6" t="n">
        <v>1</v>
      </c>
      <c r="DD8" s="6" t="n">
        <v>725.99</v>
      </c>
      <c r="DE8" s="0"/>
      <c r="DF8" s="6" t="n">
        <v>98.33</v>
      </c>
      <c r="DG8" s="0" t="s">
        <v>531</v>
      </c>
      <c r="DH8" s="0"/>
      <c r="DI8" s="5" t="s">
        <f>=DI5*(DI6*DI4/100-DI3+DI7)</f>
      </c>
      <c r="DJ8" s="0" t="s">
        <v>533</v>
      </c>
      <c r="DK8" s="0"/>
      <c r="DL8" s="5" t="s">
        <f>=DL5*(DL6*DL4/100-DL3+DL7)</f>
      </c>
      <c r="DM8" s="0" t="s">
        <v>533</v>
      </c>
      <c r="DN8" s="0"/>
      <c r="DO8" s="5" t="s">
        <f>=DO5*(DO6*DO4/100-DO3+DO7)</f>
      </c>
      <c r="DP8" s="0" t="s">
        <v>533</v>
      </c>
      <c r="DQ8" s="0"/>
      <c r="DR8" s="6" t="s">
        <f>=Портфель!H44*Портфель!$Q$13</f>
      </c>
      <c r="DS8" s="0" t="s">
        <v>7</v>
      </c>
      <c r="DT8" s="0"/>
      <c r="DU8" s="5" t="s">
        <f>=DU5*(DU6*DU4/100-DU3+DU7)</f>
      </c>
      <c r="DV8" s="0" t="s">
        <v>533</v>
      </c>
      <c r="DW8" s="0"/>
      <c r="DX8" s="6" t="n">
        <v>10</v>
      </c>
      <c r="DY8" s="0" t="s">
        <v>532</v>
      </c>
      <c r="DZ8" s="0"/>
      <c r="EA8" s="6" t="s">
        <f>=Портфель!H47*Портфель!$Q$13</f>
      </c>
      <c r="EB8" s="0" t="s">
        <v>7</v>
      </c>
      <c r="EC8" s="0"/>
      <c r="ED8" s="6" t="s">
        <f>=Портфель!H48*Портфель!$Q$13</f>
      </c>
      <c r="EE8" s="0" t="s">
        <v>7</v>
      </c>
      <c r="EF8" s="0"/>
      <c r="EG8" s="6" t="s">
        <f>=Портфель!H49*Портфель!$Q$13</f>
      </c>
      <c r="EH8" s="0" t="s">
        <v>7</v>
      </c>
      <c r="EI8" s="0"/>
      <c r="EJ8" s="5" t="s">
        <f>=EJ5*(EJ6*EJ4/100-EJ3+EJ7)</f>
      </c>
      <c r="EK8" s="0" t="s">
        <v>533</v>
      </c>
    </row>
    <row collapsed="false" customFormat="false" customHeight="false" hidden="false" ht="12.1" outlineLevel="0" r="9">
      <c r="A9" s="0"/>
      <c r="B9" s="6" t="n">
        <v>5697</v>
      </c>
      <c r="C9" s="0" t="s">
        <v>531</v>
      </c>
      <c r="D9" s="0"/>
      <c r="E9" s="5" t="s">
        <f>=SUM(F2:F8)/SUM(E2:E8)</f>
      </c>
      <c r="F9" s="0" t="s">
        <v>11</v>
      </c>
      <c r="G9" s="11" t="n">
        <v>45935</v>
      </c>
      <c r="H9" s="6" t="n">
        <v>1</v>
      </c>
      <c r="I9" s="6" t="n">
        <v>2609.58</v>
      </c>
      <c r="J9" s="11" t="n">
        <v>45498</v>
      </c>
      <c r="K9" s="6" t="n">
        <v>1</v>
      </c>
      <c r="L9" s="6" t="n">
        <v>666.72</v>
      </c>
      <c r="M9" s="11" t="n">
        <v>45684</v>
      </c>
      <c r="N9" s="6" t="n">
        <v>1</v>
      </c>
      <c r="O9" s="6" t="n">
        <v>613.81</v>
      </c>
      <c r="P9" s="0"/>
      <c r="Q9" s="6" t="n">
        <v>16</v>
      </c>
      <c r="R9" s="0" t="s">
        <v>532</v>
      </c>
      <c r="S9" s="11" t="n">
        <v>45611</v>
      </c>
      <c r="T9" s="6" t="n">
        <v>10</v>
      </c>
      <c r="U9" s="6" t="n">
        <v>4805.19</v>
      </c>
      <c r="V9" s="0"/>
      <c r="W9" s="6" t="n">
        <v>53</v>
      </c>
      <c r="X9" s="0" t="s">
        <v>532</v>
      </c>
      <c r="Y9" s="0"/>
      <c r="Z9" s="0"/>
      <c r="AA9" s="0"/>
      <c r="AB9" s="0"/>
      <c r="AC9" s="0"/>
      <c r="AD9" s="0"/>
      <c r="AE9" s="0"/>
      <c r="AF9" s="0"/>
      <c r="AG9" s="0"/>
      <c r="AH9" s="11" t="n">
        <v>45838</v>
      </c>
      <c r="AI9" s="6" t="n">
        <v>600</v>
      </c>
      <c r="AJ9" s="6" t="n">
        <v>1935.95</v>
      </c>
      <c r="AK9" s="0"/>
      <c r="AL9" s="5" t="s">
        <f>=SUM(AM2:AM8)/SUM(AL2:AL8)</f>
      </c>
      <c r="AM9" s="0" t="s">
        <v>11</v>
      </c>
      <c r="AN9" s="0"/>
      <c r="AO9" s="5" t="s">
        <f>=AO8*(ABS(AO7)-ABS(AO6))</f>
      </c>
      <c r="AP9" s="0" t="s">
        <v>533</v>
      </c>
      <c r="AQ9" s="0"/>
      <c r="AR9" s="5" t="s">
        <f>=AR8*(ABS(AR7)-ABS(AR6))</f>
      </c>
      <c r="AS9" s="0" t="s">
        <v>533</v>
      </c>
      <c r="AT9" s="0"/>
      <c r="AU9" s="5" t="s">
        <f>=SUM(AV2:AV8)/SUM(AU2:AU8)</f>
      </c>
      <c r="AV9" s="0" t="s">
        <v>11</v>
      </c>
      <c r="AW9" s="0"/>
      <c r="AX9" s="0"/>
      <c r="AY9" s="0"/>
      <c r="AZ9" s="0"/>
      <c r="BA9" s="0"/>
      <c r="BB9" s="0"/>
      <c r="BC9" s="0"/>
      <c r="BD9" s="5" t="s">
        <f>=BD8*(ABS(BD7)-ABS(BD6))</f>
      </c>
      <c r="BE9" s="0" t="s">
        <v>533</v>
      </c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6" t="n">
        <v>70</v>
      </c>
      <c r="BW9" s="0" t="s">
        <v>532</v>
      </c>
      <c r="BX9" s="11" t="n">
        <v>44596</v>
      </c>
      <c r="BY9" s="6" t="n">
        <v>1</v>
      </c>
      <c r="BZ9" s="6" t="n">
        <v>79.33</v>
      </c>
      <c r="CA9" s="0"/>
      <c r="CB9" s="0"/>
      <c r="CC9" s="0"/>
      <c r="CD9" s="0"/>
      <c r="CE9" s="0"/>
      <c r="CF9" s="0"/>
      <c r="CG9" s="0"/>
      <c r="CH9" s="6" t="n">
        <v>2.719</v>
      </c>
      <c r="CI9" s="0" t="s">
        <v>531</v>
      </c>
      <c r="CJ9" s="0"/>
      <c r="CK9" s="0"/>
      <c r="CL9" s="0"/>
      <c r="CM9" s="11" t="n">
        <v>45623</v>
      </c>
      <c r="CN9" s="6" t="n">
        <v>2</v>
      </c>
      <c r="CO9" s="6" t="n">
        <v>1527.91</v>
      </c>
      <c r="CP9" s="11" t="n">
        <v>45447</v>
      </c>
      <c r="CQ9" s="6" t="n">
        <v>1</v>
      </c>
      <c r="CR9" s="6" t="n">
        <v>550.06</v>
      </c>
      <c r="CS9" s="0"/>
      <c r="CT9" s="6" t="s">
        <f>=Портфель!G36*Портфель!$Q$13</f>
      </c>
      <c r="CU9" s="0" t="s">
        <v>6</v>
      </c>
      <c r="CV9" s="11" t="n">
        <v>45643</v>
      </c>
      <c r="CW9" s="6" t="n">
        <v>2</v>
      </c>
      <c r="CX9" s="6" t="n">
        <v>1072.25</v>
      </c>
      <c r="CY9" s="11" t="n">
        <v>45457</v>
      </c>
      <c r="CZ9" s="6" t="n">
        <v>1</v>
      </c>
      <c r="DA9" s="6" t="n">
        <v>823.61</v>
      </c>
      <c r="DB9" s="0"/>
      <c r="DC9" s="5" t="s">
        <f>=SUM(DD2:DD8)/SUM(DC2:DC8)</f>
      </c>
      <c r="DD9" s="0" t="s">
        <v>11</v>
      </c>
      <c r="DE9" s="0"/>
      <c r="DF9" s="6" t="n">
        <v>11</v>
      </c>
      <c r="DG9" s="0" t="s">
        <v>532</v>
      </c>
      <c r="DH9" s="0"/>
      <c r="DI9" s="0"/>
      <c r="DJ9" s="0"/>
      <c r="DK9" s="0"/>
      <c r="DL9" s="0"/>
      <c r="DM9" s="0"/>
      <c r="DN9" s="0"/>
      <c r="DO9" s="0"/>
      <c r="DP9" s="0"/>
      <c r="DQ9" s="0"/>
      <c r="DR9" s="5" t="s">
        <f>=DR6*(DR7*DR5/100-DR4+DR8)</f>
      </c>
      <c r="DS9" s="0" t="s">
        <v>533</v>
      </c>
      <c r="DT9" s="0"/>
      <c r="DU9" s="0"/>
      <c r="DV9" s="0"/>
      <c r="DW9" s="0"/>
      <c r="DX9" s="6" t="s">
        <f>=Портфель!G46*Портфель!$Q$13</f>
      </c>
      <c r="DY9" s="0" t="s">
        <v>6</v>
      </c>
      <c r="DZ9" s="0"/>
      <c r="EA9" s="5" t="s">
        <f>=EA6*(EA7*EA5/100-EA4+EA8)</f>
      </c>
      <c r="EB9" s="0" t="s">
        <v>533</v>
      </c>
      <c r="EC9" s="0"/>
      <c r="ED9" s="5" t="s">
        <f>=ED6*(ED7*ED5/100-ED4+ED8)</f>
      </c>
      <c r="EE9" s="0" t="s">
        <v>533</v>
      </c>
      <c r="EF9" s="0"/>
      <c r="EG9" s="5" t="s">
        <f>=EG6*(EG7*EG5/100-EG4+EG8)</f>
      </c>
      <c r="EH9" s="0" t="s">
        <v>533</v>
      </c>
    </row>
    <row collapsed="false" customFormat="false" customHeight="false" hidden="false" ht="12.1" outlineLevel="0" r="10">
      <c r="A10" s="0"/>
      <c r="B10" s="6" t="n">
        <v>6</v>
      </c>
      <c r="C10" s="0" t="s">
        <v>532</v>
      </c>
      <c r="D10" s="0"/>
      <c r="E10" s="6" t="n">
        <v>305.08</v>
      </c>
      <c r="F10" s="0" t="s">
        <v>531</v>
      </c>
      <c r="G10" s="0"/>
      <c r="H10" s="5" t="s">
        <f>=SUM(I2:I9)/SUM(H2:H9)</f>
      </c>
      <c r="I10" s="0" t="s">
        <v>11</v>
      </c>
      <c r="J10" s="11" t="n">
        <v>45579</v>
      </c>
      <c r="K10" s="6" t="n">
        <v>1</v>
      </c>
      <c r="L10" s="6" t="n">
        <v>610.8</v>
      </c>
      <c r="M10" s="11" t="n">
        <v>45686</v>
      </c>
      <c r="N10" s="6" t="n">
        <v>3</v>
      </c>
      <c r="O10" s="6" t="n">
        <v>1853.45</v>
      </c>
      <c r="P10" s="0"/>
      <c r="Q10" s="5" t="s">
        <f>=Q9*(ABS(Q8)-ABS(Q7))</f>
      </c>
      <c r="R10" s="0" t="s">
        <v>533</v>
      </c>
      <c r="S10" s="11" t="n">
        <v>45615</v>
      </c>
      <c r="T10" s="6" t="n">
        <v>1</v>
      </c>
      <c r="U10" s="6" t="n">
        <v>465.92</v>
      </c>
      <c r="V10" s="0"/>
      <c r="W10" s="5" t="s">
        <f>=W9*(ABS(W8)-ABS(W7))</f>
      </c>
      <c r="X10" s="0" t="s">
        <v>533</v>
      </c>
      <c r="Y10" s="0"/>
      <c r="Z10" s="0"/>
      <c r="AA10" s="0"/>
      <c r="AB10" s="0"/>
      <c r="AC10" s="0"/>
      <c r="AD10" s="0"/>
      <c r="AE10" s="0"/>
      <c r="AF10" s="0"/>
      <c r="AG10" s="0"/>
      <c r="AH10" s="11" t="n">
        <v>45853</v>
      </c>
      <c r="AI10" s="6" t="n">
        <v>100</v>
      </c>
      <c r="AJ10" s="6" t="n">
        <v>309.24</v>
      </c>
      <c r="AK10" s="0"/>
      <c r="AL10" s="6" t="n">
        <v>967.4</v>
      </c>
      <c r="AM10" s="0" t="s">
        <v>531</v>
      </c>
      <c r="AN10" s="0"/>
      <c r="AO10" s="0"/>
      <c r="AP10" s="0"/>
      <c r="AQ10" s="0"/>
      <c r="AR10" s="0"/>
      <c r="AS10" s="0"/>
      <c r="AT10" s="0"/>
      <c r="AU10" s="6" t="n">
        <v>71.85</v>
      </c>
      <c r="AV10" s="0" t="s">
        <v>531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5" t="s">
        <f>=BV9*(ABS(BV8)-ABS(BV7))</f>
      </c>
      <c r="BW10" s="0" t="s">
        <v>533</v>
      </c>
      <c r="BX10" s="0"/>
      <c r="BY10" s="5" t="s">
        <f>=SUM(BZ2:BZ9)/SUM(BY2:BY9)</f>
      </c>
      <c r="BZ10" s="0" t="s">
        <v>11</v>
      </c>
      <c r="CA10" s="0"/>
      <c r="CB10" s="0"/>
      <c r="CC10" s="0"/>
      <c r="CD10" s="0"/>
      <c r="CE10" s="0"/>
      <c r="CF10" s="0"/>
      <c r="CG10" s="0"/>
      <c r="CH10" s="6" t="n">
        <v>209</v>
      </c>
      <c r="CI10" s="0" t="s">
        <v>532</v>
      </c>
      <c r="CJ10" s="0"/>
      <c r="CK10" s="0"/>
      <c r="CL10" s="0"/>
      <c r="CM10" s="11" t="n">
        <v>45631</v>
      </c>
      <c r="CN10" s="6" t="n">
        <v>33</v>
      </c>
      <c r="CO10" s="6" t="n">
        <v>26347.39</v>
      </c>
      <c r="CP10" s="11" t="n">
        <v>45448</v>
      </c>
      <c r="CQ10" s="6" t="n">
        <v>1</v>
      </c>
      <c r="CR10" s="6" t="n">
        <v>545.25</v>
      </c>
      <c r="CS10" s="0"/>
      <c r="CT10" s="6" t="s">
        <f>=Портфель!H36*Портфель!$Q$13</f>
      </c>
      <c r="CU10" s="0" t="s">
        <v>7</v>
      </c>
      <c r="CV10" s="11" t="n">
        <v>45700</v>
      </c>
      <c r="CW10" s="6" t="n">
        <v>2</v>
      </c>
      <c r="CX10" s="6" t="n">
        <v>1281.35</v>
      </c>
      <c r="CY10" s="11" t="n">
        <v>45560</v>
      </c>
      <c r="CZ10" s="6" t="n">
        <v>2</v>
      </c>
      <c r="DA10" s="6" t="n">
        <v>1714.46</v>
      </c>
      <c r="DB10" s="0"/>
      <c r="DC10" s="6" t="n">
        <v>81.09</v>
      </c>
      <c r="DD10" s="0" t="s">
        <v>531</v>
      </c>
      <c r="DE10" s="0"/>
      <c r="DF10" s="6" t="s">
        <f>=Портфель!G40*Портфель!$Q$13</f>
      </c>
      <c r="DG10" s="0" t="s">
        <v>6</v>
      </c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6" t="s">
        <f>=Портфель!H46*Портфель!$Q$13</f>
      </c>
      <c r="DY10" s="0" t="s">
        <v>7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533</v>
      </c>
      <c r="D11" s="0"/>
      <c r="E11" s="6" t="n">
        <v>100</v>
      </c>
      <c r="F11" s="0" t="s">
        <v>532</v>
      </c>
      <c r="G11" s="0"/>
      <c r="H11" s="6" t="n">
        <v>2949</v>
      </c>
      <c r="I11" s="0" t="s">
        <v>531</v>
      </c>
      <c r="J11" s="11" t="n">
        <v>45589</v>
      </c>
      <c r="K11" s="6" t="n">
        <v>1</v>
      </c>
      <c r="L11" s="6" t="n">
        <v>580.86</v>
      </c>
      <c r="M11" s="11" t="n">
        <v>45688</v>
      </c>
      <c r="N11" s="6" t="n">
        <v>3</v>
      </c>
      <c r="O11" s="6" t="n">
        <v>1885.5</v>
      </c>
      <c r="P11" s="0"/>
      <c r="Q11" s="0"/>
      <c r="R11" s="0"/>
      <c r="S11" s="11" t="n">
        <v>45623</v>
      </c>
      <c r="T11" s="6" t="n">
        <v>1</v>
      </c>
      <c r="U11" s="6" t="n">
        <v>465.77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5" t="s">
        <f>=SUM(AJ2:AJ10)/SUM(AI2:AI10)</f>
      </c>
      <c r="AJ11" s="0" t="s">
        <v>11</v>
      </c>
      <c r="AK11" s="0"/>
      <c r="AL11" s="6" t="n">
        <v>13</v>
      </c>
      <c r="AM11" s="0" t="s">
        <v>532</v>
      </c>
      <c r="AN11" s="0"/>
      <c r="AO11" s="0"/>
      <c r="AP11" s="0"/>
      <c r="AQ11" s="0"/>
      <c r="AR11" s="0"/>
      <c r="AS11" s="0"/>
      <c r="AT11" s="0"/>
      <c r="AU11" s="6" t="n">
        <v>101</v>
      </c>
      <c r="AV11" s="0" t="s">
        <v>532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6" t="n">
        <v>118.39462898</v>
      </c>
      <c r="BZ11" s="0" t="s">
        <v>531</v>
      </c>
      <c r="CA11" s="0"/>
      <c r="CB11" s="0"/>
      <c r="CC11" s="0"/>
      <c r="CD11" s="0"/>
      <c r="CE11" s="0"/>
      <c r="CF11" s="0"/>
      <c r="CG11" s="0"/>
      <c r="CH11" s="5" t="s">
        <f>=CH10*(ABS(CH9)-ABS(CH8))</f>
      </c>
      <c r="CI11" s="0" t="s">
        <v>533</v>
      </c>
      <c r="CJ11" s="0"/>
      <c r="CK11" s="0"/>
      <c r="CL11" s="0"/>
      <c r="CM11" s="11" t="n">
        <v>45699</v>
      </c>
      <c r="CN11" s="6" t="n">
        <v>1</v>
      </c>
      <c r="CO11" s="6" t="n">
        <v>820.65</v>
      </c>
      <c r="CP11" s="11" t="n">
        <v>45471</v>
      </c>
      <c r="CQ11" s="6" t="n">
        <v>1</v>
      </c>
      <c r="CR11" s="6" t="n">
        <v>541.25</v>
      </c>
      <c r="CS11" s="0"/>
      <c r="CT11" s="5" t="s">
        <f>=CT8*(CT9*CT7/100-CT6+CT10)</f>
      </c>
      <c r="CU11" s="0" t="s">
        <v>533</v>
      </c>
      <c r="CV11" s="0"/>
      <c r="CW11" s="5" t="s">
        <f>=SUM(CX2:CX10)/SUM(CW2:CW10)</f>
      </c>
      <c r="CX11" s="0" t="s">
        <v>11</v>
      </c>
      <c r="CY11" s="11" t="n">
        <v>45742</v>
      </c>
      <c r="CZ11" s="6" t="n">
        <v>8</v>
      </c>
      <c r="DA11" s="6" t="n">
        <v>6711.37</v>
      </c>
      <c r="DB11" s="0"/>
      <c r="DC11" s="6" t="n">
        <v>25</v>
      </c>
      <c r="DD11" s="0" t="s">
        <v>532</v>
      </c>
      <c r="DE11" s="0"/>
      <c r="DF11" s="6" t="s">
        <f>=Портфель!H40*Портфель!$Q$13</f>
      </c>
      <c r="DG11" s="0" t="s">
        <v>7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5" t="s">
        <f>=DX8*(DX9*DX7/100-DX6+DX10)</f>
      </c>
      <c r="DY11" s="0" t="s">
        <v>533</v>
      </c>
    </row>
    <row collapsed="false" customFormat="false" customHeight="false" hidden="false" ht="12.1" outlineLevel="0" r="12">
      <c r="A12" s="0"/>
      <c r="B12" s="0"/>
      <c r="C12" s="0"/>
      <c r="D12" s="0"/>
      <c r="E12" s="5" t="s">
        <f>=E11*(ABS(E10)-ABS(E9))</f>
      </c>
      <c r="F12" s="0" t="s">
        <v>533</v>
      </c>
      <c r="G12" s="0"/>
      <c r="H12" s="6" t="n">
        <v>10</v>
      </c>
      <c r="I12" s="0" t="s">
        <v>532</v>
      </c>
      <c r="J12" s="11" t="n">
        <v>45594</v>
      </c>
      <c r="K12" s="6" t="n">
        <v>1</v>
      </c>
      <c r="L12" s="6" t="n">
        <v>551.25</v>
      </c>
      <c r="M12" s="11" t="n">
        <v>45762</v>
      </c>
      <c r="N12" s="6" t="n">
        <v>10</v>
      </c>
      <c r="O12" s="6" t="n">
        <v>5483.74</v>
      </c>
      <c r="P12" s="0"/>
      <c r="Q12" s="0"/>
      <c r="R12" s="0"/>
      <c r="S12" s="11" t="n">
        <v>45628</v>
      </c>
      <c r="T12" s="6" t="n">
        <v>7</v>
      </c>
      <c r="U12" s="6" t="n">
        <v>3413.41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6" t="n">
        <v>3.105</v>
      </c>
      <c r="AJ12" s="0" t="s">
        <v>531</v>
      </c>
      <c r="AK12" s="0"/>
      <c r="AL12" s="5" t="s">
        <f>=AL11*(ABS(AL10)-ABS(AL9))</f>
      </c>
      <c r="AM12" s="0" t="s">
        <v>533</v>
      </c>
      <c r="AN12" s="0"/>
      <c r="AO12" s="0"/>
      <c r="AP12" s="0"/>
      <c r="AQ12" s="0"/>
      <c r="AR12" s="0"/>
      <c r="AS12" s="0"/>
      <c r="AT12" s="0"/>
      <c r="AU12" s="5" t="s">
        <f>=AU11*(ABS(AU10)-ABS(AU9))</f>
      </c>
      <c r="AV12" s="0" t="s">
        <v>533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6" t="n">
        <v>21</v>
      </c>
      <c r="BZ12" s="0" t="s">
        <v>532</v>
      </c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11" t="n">
        <v>45805</v>
      </c>
      <c r="CN12" s="6" t="n">
        <v>11</v>
      </c>
      <c r="CO12" s="6" t="n">
        <v>10169</v>
      </c>
      <c r="CP12" s="11" t="n">
        <v>45565</v>
      </c>
      <c r="CQ12" s="6" t="n">
        <v>2</v>
      </c>
      <c r="CR12" s="6" t="n">
        <v>1108.23</v>
      </c>
      <c r="CS12" s="0"/>
      <c r="CT12" s="0"/>
      <c r="CU12" s="0"/>
      <c r="CV12" s="0"/>
      <c r="CW12" s="6" t="n">
        <v>62.978</v>
      </c>
      <c r="CX12" s="0" t="s">
        <v>531</v>
      </c>
      <c r="CY12" s="0"/>
      <c r="CZ12" s="5" t="s">
        <f>=SUM(DA2:DA11)/SUM(CZ2:CZ11)</f>
      </c>
      <c r="DA12" s="0" t="s">
        <v>11</v>
      </c>
      <c r="DB12" s="0"/>
      <c r="DC12" s="6" t="s">
        <f>=Портфель!G39*Портфель!$Q$13</f>
      </c>
      <c r="DD12" s="0" t="s">
        <v>6</v>
      </c>
      <c r="DE12" s="0"/>
      <c r="DF12" s="5" t="s">
        <f>=DF9*(DF10*DF8/100-DF7+DF11)</f>
      </c>
      <c r="DG12" s="0" t="s">
        <v>533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=H12*(ABS(H11)-ABS(H10))</f>
      </c>
      <c r="I13" s="0" t="s">
        <v>533</v>
      </c>
      <c r="J13" s="11" t="n">
        <v>45597</v>
      </c>
      <c r="K13" s="6" t="n">
        <v>5</v>
      </c>
      <c r="L13" s="6" t="n">
        <v>2685.14</v>
      </c>
      <c r="M13" s="11" t="n">
        <v>45929</v>
      </c>
      <c r="N13" s="6" t="n">
        <v>2</v>
      </c>
      <c r="O13" s="6" t="n">
        <v>1006.5</v>
      </c>
      <c r="P13" s="0"/>
      <c r="Q13" s="0"/>
      <c r="R13" s="0"/>
      <c r="S13" s="11" t="n">
        <v>45762</v>
      </c>
      <c r="T13" s="6" t="n">
        <v>10</v>
      </c>
      <c r="U13" s="6" t="n">
        <v>4530.12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6" t="n">
        <v>4100</v>
      </c>
      <c r="AJ13" s="0" t="s">
        <v>532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5" t="s">
        <f>=BY12*(ABS(BY11)-ABS(BY10))</f>
      </c>
      <c r="BZ13" s="0" t="s">
        <v>533</v>
      </c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11" t="n">
        <v>45807</v>
      </c>
      <c r="CN13" s="6" t="n">
        <v>10</v>
      </c>
      <c r="CO13" s="6" t="n">
        <v>9311.45</v>
      </c>
      <c r="CP13" s="11" t="n">
        <v>45630</v>
      </c>
      <c r="CQ13" s="6" t="n">
        <v>20</v>
      </c>
      <c r="CR13" s="6" t="n">
        <v>11678.55</v>
      </c>
      <c r="CS13" s="0"/>
      <c r="CT13" s="0"/>
      <c r="CU13" s="0"/>
      <c r="CV13" s="0"/>
      <c r="CW13" s="6" t="n">
        <v>44</v>
      </c>
      <c r="CX13" s="0" t="s">
        <v>532</v>
      </c>
      <c r="CY13" s="0"/>
      <c r="CZ13" s="6" t="n">
        <v>87.447</v>
      </c>
      <c r="DA13" s="0" t="s">
        <v>531</v>
      </c>
      <c r="DB13" s="0"/>
      <c r="DC13" s="6" t="s">
        <f>=Портфель!H39*Портфель!$Q$13</f>
      </c>
      <c r="DD13" s="0" t="s">
        <v>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45598</v>
      </c>
      <c r="K14" s="6" t="n">
        <v>1</v>
      </c>
      <c r="L14" s="6" t="n">
        <v>541.13</v>
      </c>
      <c r="M14" s="0"/>
      <c r="N14" s="5" t="s">
        <f>=SUM(O2:O13)/SUM(N2:N13)</f>
      </c>
      <c r="O14" s="0" t="s">
        <v>11</v>
      </c>
      <c r="P14" s="0"/>
      <c r="Q14" s="0"/>
      <c r="R14" s="0"/>
      <c r="S14" s="0"/>
      <c r="T14" s="5" t="s">
        <f>=SUM(U2:U13)/SUM(T2:T13)</f>
      </c>
      <c r="U14" s="0" t="s">
        <v>11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5" t="s">
        <f>=AI13*(ABS(AI12)-ABS(AI11))</f>
      </c>
      <c r="AJ14" s="0" t="s">
        <v>533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5" t="s">
        <f>=SUM(CO2:CO13)/SUM(CN2:CN13)</f>
      </c>
      <c r="CO14" s="0" t="s">
        <v>11</v>
      </c>
      <c r="CP14" s="11" t="n">
        <v>45812</v>
      </c>
      <c r="CQ14" s="6" t="n">
        <v>1</v>
      </c>
      <c r="CR14" s="6" t="n">
        <v>579.62</v>
      </c>
      <c r="CS14" s="0"/>
      <c r="CT14" s="0"/>
      <c r="CU14" s="0"/>
      <c r="CV14" s="0"/>
      <c r="CW14" s="6" t="s">
        <f>=Портфель!G37*Портфель!$Q$13</f>
      </c>
      <c r="CX14" s="0" t="s">
        <v>6</v>
      </c>
      <c r="CY14" s="0"/>
      <c r="CZ14" s="6" t="n">
        <v>29</v>
      </c>
      <c r="DA14" s="0" t="s">
        <v>532</v>
      </c>
      <c r="DB14" s="0"/>
      <c r="DC14" s="5" t="s">
        <f>=DC11*(DC12*DC10/100-DC9+DC13)</f>
      </c>
      <c r="DD14" s="0" t="s">
        <v>533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45838</v>
      </c>
      <c r="K15" s="6" t="n">
        <v>3</v>
      </c>
      <c r="L15" s="6" t="n">
        <v>1994.79</v>
      </c>
      <c r="M15" s="0"/>
      <c r="N15" s="6" t="n">
        <v>497.9</v>
      </c>
      <c r="O15" s="0" t="s">
        <v>531</v>
      </c>
      <c r="P15" s="0"/>
      <c r="Q15" s="0"/>
      <c r="R15" s="0"/>
      <c r="S15" s="0"/>
      <c r="T15" s="6" t="n">
        <v>409.65</v>
      </c>
      <c r="U15" s="0" t="s">
        <v>531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6" t="n">
        <v>90.3</v>
      </c>
      <c r="CO15" s="0" t="s">
        <v>531</v>
      </c>
      <c r="CP15" s="11" t="n">
        <v>45813</v>
      </c>
      <c r="CQ15" s="6" t="n">
        <v>10</v>
      </c>
      <c r="CR15" s="6" t="n">
        <v>5819.07</v>
      </c>
      <c r="CS15" s="0"/>
      <c r="CT15" s="0"/>
      <c r="CU15" s="0"/>
      <c r="CV15" s="0"/>
      <c r="CW15" s="6" t="s">
        <f>=Портфель!H37*Портфель!$Q$13</f>
      </c>
      <c r="CX15" s="0" t="s">
        <v>7</v>
      </c>
      <c r="CY15" s="0"/>
      <c r="CZ15" s="6" t="s">
        <f>=Портфель!G38*Портфель!$Q$13</f>
      </c>
      <c r="DA15" s="0" t="s">
        <v>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45945</v>
      </c>
      <c r="K16" s="6" t="n">
        <v>2</v>
      </c>
      <c r="L16" s="6" t="n">
        <v>1092.88</v>
      </c>
      <c r="M16" s="0"/>
      <c r="N16" s="6" t="n">
        <v>42</v>
      </c>
      <c r="O16" s="0" t="s">
        <v>532</v>
      </c>
      <c r="P16" s="0"/>
      <c r="Q16" s="0"/>
      <c r="R16" s="0"/>
      <c r="S16" s="0"/>
      <c r="T16" s="6" t="n">
        <v>40</v>
      </c>
      <c r="U16" s="0" t="s">
        <v>532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6" t="n">
        <v>75</v>
      </c>
      <c r="CO16" s="0" t="s">
        <v>532</v>
      </c>
      <c r="CP16" s="11" t="n">
        <v>45937</v>
      </c>
      <c r="CQ16" s="6" t="n">
        <v>35</v>
      </c>
      <c r="CR16" s="6" t="n">
        <v>21088.29</v>
      </c>
      <c r="CS16" s="0"/>
      <c r="CT16" s="0"/>
      <c r="CU16" s="0"/>
      <c r="CV16" s="0"/>
      <c r="CW16" s="5" t="s">
        <f>=CW13*(CW14*CW12/100-CW11+CW15)</f>
      </c>
      <c r="CX16" s="0" t="s">
        <v>533</v>
      </c>
      <c r="CY16" s="0"/>
      <c r="CZ16" s="6" t="s">
        <f>=Портфель!H38*Портфель!$Q$13</f>
      </c>
      <c r="DA16" s="0" t="s">
        <v>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45960</v>
      </c>
      <c r="K17" s="6" t="n">
        <v>5</v>
      </c>
      <c r="L17" s="6" t="n">
        <v>2666.13</v>
      </c>
      <c r="M17" s="0"/>
      <c r="N17" s="5" t="s">
        <f>=N16*(ABS(N15)-ABS(N14))</f>
      </c>
      <c r="O17" s="0" t="s">
        <v>533</v>
      </c>
      <c r="P17" s="0"/>
      <c r="Q17" s="0"/>
      <c r="R17" s="0"/>
      <c r="S17" s="0"/>
      <c r="T17" s="5" t="s">
        <f>=T16*(ABS(T15)-ABS(T14))</f>
      </c>
      <c r="U17" s="0" t="s">
        <v>533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6" t="s">
        <f>=Портфель!G34*Портфель!$Q$13</f>
      </c>
      <c r="CO17" s="0" t="s">
        <v>6</v>
      </c>
      <c r="CP17" s="0"/>
      <c r="CQ17" s="5" t="s">
        <f>=SUM(CR2:CR16)/SUM(CQ2:CQ16)</f>
      </c>
      <c r="CR17" s="0" t="s">
        <v>11</v>
      </c>
      <c r="CS17" s="0"/>
      <c r="CT17" s="0"/>
      <c r="CU17" s="0"/>
      <c r="CV17" s="0"/>
      <c r="CW17" s="0"/>
      <c r="CX17" s="0"/>
      <c r="CY17" s="0"/>
      <c r="CZ17" s="5" t="s">
        <f>=CZ14*(CZ15*CZ13/100-CZ12+CZ16)</f>
      </c>
      <c r="DA17" s="0" t="s">
        <v>533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5" t="s">
        <f>=SUM(L2:L17)/SUM(K2:K17)</f>
      </c>
      <c r="L18" s="0" t="s">
        <v>11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6" t="s">
        <f>=Портфель!H34*Портфель!$Q$13</f>
      </c>
      <c r="CO18" s="0" t="s">
        <v>7</v>
      </c>
      <c r="CP18" s="0"/>
      <c r="CQ18" s="6" t="n">
        <v>60.13</v>
      </c>
      <c r="CR18" s="0" t="s">
        <v>531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6" t="n">
        <v>608.7</v>
      </c>
      <c r="L19" s="0" t="s">
        <v>531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5" t="s">
        <f>=CN16*(CN17*CN15/100-CN14+CN18)</f>
      </c>
      <c r="CO19" s="0" t="s">
        <v>533</v>
      </c>
      <c r="CP19" s="0"/>
      <c r="CQ19" s="6" t="n">
        <v>100</v>
      </c>
      <c r="CR19" s="0" t="s">
        <v>532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6" t="n">
        <v>40</v>
      </c>
      <c r="L20" s="0" t="s">
        <v>532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6" t="s">
        <f>=Портфель!G35*Портфель!$Q$13</f>
      </c>
      <c r="CR20" s="0" t="s">
        <v>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5" t="s">
        <f>=K20*(ABS(K19)-ABS(K18))</f>
      </c>
      <c r="L21" s="0" t="s">
        <v>533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6" t="s">
        <f>=Портфель!H35*Портфель!$Q$13</f>
      </c>
      <c r="CR21" s="0" t="s">
        <v>7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5" t="s">
        <f>=CQ19*(CQ20*CQ18/100-CQ17+CQ21)</f>
      </c>
      <c r="CR22" s="0" t="s">
        <v>533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7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154</v>
      </c>
      <c r="B1" s="18" t="s">
        <v>0</v>
      </c>
      <c r="C1" s="18" t="s">
        <v>2</v>
      </c>
      <c r="D1" s="18" t="s">
        <v>534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535</v>
      </c>
      <c r="L1" s="18" t="s">
        <v>536</v>
      </c>
      <c r="M1" s="18" t="s">
        <v>64</v>
      </c>
      <c r="N1" s="18" t="s">
        <v>19</v>
      </c>
      <c r="O1" s="18" t="s">
        <v>35</v>
      </c>
      <c r="P1" s="18" t="s">
        <v>537</v>
      </c>
    </row>
    <row collapsed="false" customFormat="false" customHeight="false" hidden="false" ht="12.1" outlineLevel="0" r="2">
      <c r="A2" s="21" t="n">
        <v>44326</v>
      </c>
      <c r="B2" s="22" t="s">
        <v>538</v>
      </c>
      <c r="C2" s="22" t="s">
        <v>162</v>
      </c>
      <c r="D2" s="22" t="s">
        <v>538</v>
      </c>
      <c r="E2" s="22" t="s">
        <v>538</v>
      </c>
      <c r="F2" s="22" t="s">
        <v>19</v>
      </c>
      <c r="G2" s="23" t="n">
        <v>2</v>
      </c>
      <c r="H2" s="24" t="n">
        <v>5050</v>
      </c>
      <c r="I2" s="24" t="n">
        <v>10100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0" t="n">
        <v>44326.45693287</v>
      </c>
      <c r="B3" s="16" t="s">
        <v>468</v>
      </c>
      <c r="C3" s="16" t="s">
        <v>539</v>
      </c>
      <c r="D3" s="16" t="s">
        <v>464</v>
      </c>
      <c r="E3" s="16" t="s">
        <v>97</v>
      </c>
      <c r="F3" s="16" t="s">
        <v>19</v>
      </c>
      <c r="G3" s="7" t="n">
        <v>2</v>
      </c>
      <c r="H3" s="6" t="n">
        <v>101.085</v>
      </c>
      <c r="I3" s="6" t="n">
        <v>-2021.7</v>
      </c>
      <c r="J3" s="6" t="n">
        <v>-56</v>
      </c>
      <c r="K3" s="6" t="n">
        <v>-1.22</v>
      </c>
      <c r="L3" s="6" t="n">
        <v>0</v>
      </c>
      <c r="M3" s="6"/>
      <c r="N3" s="6" t="s">
        <f>=I3+J3+K3+L3</f>
      </c>
      <c r="O3" s="6"/>
      <c r="P3" s="16"/>
    </row>
    <row collapsed="false" customFormat="false" customHeight="false" hidden="false" ht="12.1" outlineLevel="0" r="4">
      <c r="A4" s="20" t="n">
        <v>44326.466944444</v>
      </c>
      <c r="B4" s="16" t="s">
        <v>469</v>
      </c>
      <c r="C4" s="16" t="s">
        <v>540</v>
      </c>
      <c r="D4" s="16" t="s">
        <v>464</v>
      </c>
      <c r="E4" s="16" t="s">
        <v>97</v>
      </c>
      <c r="F4" s="16" t="s">
        <v>19</v>
      </c>
      <c r="G4" s="7" t="n">
        <v>1</v>
      </c>
      <c r="H4" s="6" t="n">
        <v>103.29</v>
      </c>
      <c r="I4" s="6" t="n">
        <v>-1032.9</v>
      </c>
      <c r="J4" s="6" t="n">
        <v>-23.42</v>
      </c>
      <c r="K4" s="6" t="n">
        <v>-0.62</v>
      </c>
      <c r="L4" s="6" t="n">
        <v>0</v>
      </c>
      <c r="M4" s="6"/>
      <c r="N4" s="6" t="s">
        <f>=I4+J4+K4+L4</f>
      </c>
      <c r="O4" s="6"/>
      <c r="P4" s="16"/>
    </row>
    <row collapsed="false" customFormat="false" customHeight="false" hidden="false" ht="12.1" outlineLevel="0" r="5">
      <c r="A5" s="20" t="n">
        <v>44326.493912037</v>
      </c>
      <c r="B5" s="16" t="s">
        <v>470</v>
      </c>
      <c r="C5" s="16" t="s">
        <v>541</v>
      </c>
      <c r="D5" s="16" t="s">
        <v>464</v>
      </c>
      <c r="E5" s="16" t="s">
        <v>97</v>
      </c>
      <c r="F5" s="16" t="s">
        <v>19</v>
      </c>
      <c r="G5" s="7" t="n">
        <v>1</v>
      </c>
      <c r="H5" s="6" t="n">
        <v>101.47</v>
      </c>
      <c r="I5" s="6" t="n">
        <v>-1014.7</v>
      </c>
      <c r="J5" s="6" t="n">
        <v>-1.63</v>
      </c>
      <c r="K5" s="6" t="n">
        <v>-0.61</v>
      </c>
      <c r="L5" s="6" t="n">
        <v>0</v>
      </c>
      <c r="M5" s="6"/>
      <c r="N5" s="6" t="s">
        <f>=I5+J5+K5+L5</f>
      </c>
      <c r="O5" s="6"/>
      <c r="P5" s="16"/>
    </row>
    <row collapsed="false" customFormat="false" customHeight="false" hidden="false" ht="12.1" outlineLevel="0" r="6">
      <c r="A6" s="20" t="n">
        <v>44326.495439815</v>
      </c>
      <c r="B6" s="16" t="s">
        <v>471</v>
      </c>
      <c r="C6" s="16" t="s">
        <v>542</v>
      </c>
      <c r="D6" s="16" t="s">
        <v>464</v>
      </c>
      <c r="E6" s="16" t="s">
        <v>97</v>
      </c>
      <c r="F6" s="16" t="s">
        <v>19</v>
      </c>
      <c r="G6" s="7" t="n">
        <v>1</v>
      </c>
      <c r="H6" s="6" t="n">
        <v>98.51</v>
      </c>
      <c r="I6" s="6" t="n">
        <v>-985.1</v>
      </c>
      <c r="J6" s="6" t="n">
        <v>-1.41</v>
      </c>
      <c r="K6" s="6" t="n">
        <v>-0.59</v>
      </c>
      <c r="L6" s="6" t="n">
        <v>0</v>
      </c>
      <c r="M6" s="6"/>
      <c r="N6" s="6" t="s">
        <f>=I6+J6+K6+L6</f>
      </c>
      <c r="O6" s="6"/>
      <c r="P6" s="16"/>
    </row>
    <row collapsed="false" customFormat="false" customHeight="false" hidden="false" ht="12.1" outlineLevel="0" r="7">
      <c r="A7" s="20" t="n">
        <v>44326.499293981</v>
      </c>
      <c r="B7" s="16" t="s">
        <v>472</v>
      </c>
      <c r="C7" s="16" t="s">
        <v>543</v>
      </c>
      <c r="D7" s="16" t="s">
        <v>464</v>
      </c>
      <c r="E7" s="16" t="s">
        <v>97</v>
      </c>
      <c r="F7" s="16" t="s">
        <v>19</v>
      </c>
      <c r="G7" s="7" t="n">
        <v>1</v>
      </c>
      <c r="H7" s="6" t="n">
        <v>102.49</v>
      </c>
      <c r="I7" s="6" t="n">
        <v>-1024.9</v>
      </c>
      <c r="J7" s="6" t="n">
        <v>-36.92</v>
      </c>
      <c r="K7" s="6" t="n">
        <v>-0.61</v>
      </c>
      <c r="L7" s="6" t="n">
        <v>0</v>
      </c>
      <c r="M7" s="6"/>
      <c r="N7" s="6" t="s">
        <f>=I7+J7+K7+L7</f>
      </c>
      <c r="O7" s="6"/>
      <c r="P7" s="16"/>
    </row>
    <row collapsed="false" customFormat="false" customHeight="false" hidden="false" ht="12.1" outlineLevel="0" r="8">
      <c r="A8" s="20" t="n">
        <v>44326.526261574</v>
      </c>
      <c r="B8" s="16" t="s">
        <v>473</v>
      </c>
      <c r="C8" s="16" t="s">
        <v>544</v>
      </c>
      <c r="D8" s="16" t="s">
        <v>464</v>
      </c>
      <c r="E8" s="16" t="s">
        <v>17</v>
      </c>
      <c r="F8" s="16" t="s">
        <v>19</v>
      </c>
      <c r="G8" s="7" t="n">
        <v>10</v>
      </c>
      <c r="H8" s="6" t="n">
        <v>116.19</v>
      </c>
      <c r="I8" s="6" t="n">
        <v>-1161.9</v>
      </c>
      <c r="J8" s="6" t="n">
        <v>0</v>
      </c>
      <c r="K8" s="6" t="n">
        <v>-0.7</v>
      </c>
      <c r="L8" s="6" t="n">
        <v>0</v>
      </c>
      <c r="M8" s="6"/>
      <c r="N8" s="6" t="s">
        <f>=I8+J8+K8+L8</f>
      </c>
      <c r="O8" s="6"/>
      <c r="P8" s="16"/>
    </row>
    <row collapsed="false" customFormat="false" customHeight="false" hidden="false" ht="12.1" outlineLevel="0" r="9">
      <c r="A9" s="20" t="n">
        <v>44326.536898148</v>
      </c>
      <c r="B9" s="16" t="s">
        <v>27</v>
      </c>
      <c r="C9" s="16" t="s">
        <v>545</v>
      </c>
      <c r="D9" s="16" t="s">
        <v>464</v>
      </c>
      <c r="E9" s="16" t="s">
        <v>17</v>
      </c>
      <c r="F9" s="16" t="s">
        <v>19</v>
      </c>
      <c r="G9" s="7" t="n">
        <v>2</v>
      </c>
      <c r="H9" s="6" t="n">
        <v>514</v>
      </c>
      <c r="I9" s="6" t="n">
        <v>-1028</v>
      </c>
      <c r="J9" s="6" t="n">
        <v>0</v>
      </c>
      <c r="K9" s="6" t="n">
        <v>-0.61</v>
      </c>
      <c r="L9" s="6" t="n">
        <v>0</v>
      </c>
      <c r="M9" s="6"/>
      <c r="N9" s="6" t="s">
        <f>=I9+J9+K9+L9</f>
      </c>
      <c r="O9" s="6"/>
      <c r="P9" s="16"/>
    </row>
    <row collapsed="false" customFormat="false" customHeight="false" hidden="false" ht="12.1" outlineLevel="0" r="10">
      <c r="A10" s="20" t="n">
        <v>44326.543703704</v>
      </c>
      <c r="B10" s="16" t="s">
        <v>474</v>
      </c>
      <c r="C10" s="16" t="s">
        <v>546</v>
      </c>
      <c r="D10" s="16" t="s">
        <v>464</v>
      </c>
      <c r="E10" s="16" t="s">
        <v>17</v>
      </c>
      <c r="F10" s="16" t="s">
        <v>19</v>
      </c>
      <c r="G10" s="7" t="n">
        <v>1</v>
      </c>
      <c r="H10" s="6" t="n">
        <v>1696</v>
      </c>
      <c r="I10" s="6" t="n">
        <v>-1696</v>
      </c>
      <c r="J10" s="6" t="n">
        <v>0</v>
      </c>
      <c r="K10" s="6" t="n">
        <v>-1.02</v>
      </c>
      <c r="L10" s="6" t="n">
        <v>0</v>
      </c>
      <c r="M10" s="6"/>
      <c r="N10" s="6" t="s">
        <f>=I10+J10+K10+L10</f>
      </c>
      <c r="O10" s="6"/>
      <c r="P10" s="16"/>
    </row>
    <row collapsed="false" customFormat="false" customHeight="false" hidden="false" ht="12.1" outlineLevel="0" r="11">
      <c r="A11" s="21" t="n">
        <v>44347</v>
      </c>
      <c r="B11" s="22" t="s">
        <v>538</v>
      </c>
      <c r="C11" s="22" t="s">
        <v>162</v>
      </c>
      <c r="D11" s="22" t="s">
        <v>538</v>
      </c>
      <c r="E11" s="22" t="s">
        <v>538</v>
      </c>
      <c r="F11" s="22" t="s">
        <v>19</v>
      </c>
      <c r="G11" s="23" t="n">
        <v>1</v>
      </c>
      <c r="H11" s="24" t="n">
        <v>3000</v>
      </c>
      <c r="I11" s="24" t="n">
        <v>3000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4"/>
      <c r="P11" s="22"/>
    </row>
    <row collapsed="false" customFormat="false" customHeight="false" hidden="false" ht="12.1" outlineLevel="0" r="12">
      <c r="A12" s="20" t="n">
        <v>44347.610763889</v>
      </c>
      <c r="B12" s="16" t="s">
        <v>475</v>
      </c>
      <c r="C12" s="16" t="s">
        <v>547</v>
      </c>
      <c r="D12" s="16" t="s">
        <v>464</v>
      </c>
      <c r="E12" s="16" t="s">
        <v>85</v>
      </c>
      <c r="F12" s="16" t="s">
        <v>19</v>
      </c>
      <c r="G12" s="7" t="n">
        <v>9</v>
      </c>
      <c r="H12" s="6" t="n">
        <v>143.7</v>
      </c>
      <c r="I12" s="6" t="n">
        <v>-1293.3</v>
      </c>
      <c r="J12" s="6" t="n">
        <v>0</v>
      </c>
      <c r="K12" s="6" t="n">
        <v>-0.12</v>
      </c>
      <c r="L12" s="6" t="n">
        <v>0</v>
      </c>
      <c r="M12" s="6"/>
      <c r="N12" s="6" t="s">
        <f>=I12+J12+K12+L12</f>
      </c>
      <c r="O12" s="6"/>
      <c r="P12" s="16"/>
    </row>
    <row collapsed="false" customFormat="false" customHeight="false" hidden="false" ht="12.1" outlineLevel="0" r="13">
      <c r="A13" s="20" t="n">
        <v>44347.61181713</v>
      </c>
      <c r="B13" s="16" t="s">
        <v>476</v>
      </c>
      <c r="C13" s="16" t="s">
        <v>548</v>
      </c>
      <c r="D13" s="16" t="s">
        <v>464</v>
      </c>
      <c r="E13" s="16" t="s">
        <v>85</v>
      </c>
      <c r="F13" s="16" t="s">
        <v>19</v>
      </c>
      <c r="G13" s="7" t="n">
        <v>10</v>
      </c>
      <c r="H13" s="6" t="n">
        <v>106.47</v>
      </c>
      <c r="I13" s="6" t="n">
        <v>-1064.7</v>
      </c>
      <c r="J13" s="6" t="n">
        <v>0</v>
      </c>
      <c r="K13" s="6" t="n">
        <v>-0.11</v>
      </c>
      <c r="L13" s="6" t="n">
        <v>0</v>
      </c>
      <c r="M13" s="6"/>
      <c r="N13" s="6" t="s">
        <f>=I13+J13+K13+L13</f>
      </c>
      <c r="O13" s="6"/>
      <c r="P13" s="16"/>
    </row>
    <row collapsed="false" customFormat="false" customHeight="false" hidden="false" ht="12.1" outlineLevel="0" r="14">
      <c r="A14" s="20" t="n">
        <v>44347.612847222</v>
      </c>
      <c r="B14" s="16" t="s">
        <v>87</v>
      </c>
      <c r="C14" s="16" t="s">
        <v>549</v>
      </c>
      <c r="D14" s="16" t="s">
        <v>464</v>
      </c>
      <c r="E14" s="16" t="s">
        <v>85</v>
      </c>
      <c r="F14" s="16" t="s">
        <v>19</v>
      </c>
      <c r="G14" s="7" t="n">
        <v>6</v>
      </c>
      <c r="H14" s="6" t="n">
        <v>98.38</v>
      </c>
      <c r="I14" s="6" t="n">
        <v>-590.28</v>
      </c>
      <c r="J14" s="6" t="n">
        <v>0</v>
      </c>
      <c r="K14" s="6" t="n">
        <v>-0.06</v>
      </c>
      <c r="L14" s="6" t="n">
        <v>0</v>
      </c>
      <c r="M14" s="6"/>
      <c r="N14" s="6" t="s">
        <f>=I14+J14+K14+L14</f>
      </c>
      <c r="O14" s="6"/>
      <c r="P14" s="16"/>
    </row>
    <row collapsed="false" customFormat="false" customHeight="false" hidden="false" ht="12.1" outlineLevel="0" r="15">
      <c r="A15" s="20" t="n">
        <v>44347.614201389</v>
      </c>
      <c r="B15" s="16" t="s">
        <v>91</v>
      </c>
      <c r="C15" s="16" t="s">
        <v>550</v>
      </c>
      <c r="D15" s="16" t="s">
        <v>464</v>
      </c>
      <c r="E15" s="16" t="s">
        <v>85</v>
      </c>
      <c r="F15" s="16" t="s">
        <v>19</v>
      </c>
      <c r="G15" s="7" t="n">
        <v>50</v>
      </c>
      <c r="H15" s="6" t="n">
        <v>1.1696</v>
      </c>
      <c r="I15" s="6" t="n">
        <v>-58.48</v>
      </c>
      <c r="J15" s="6" t="n">
        <v>0</v>
      </c>
      <c r="K15" s="6" t="n">
        <v>-0.02</v>
      </c>
      <c r="L15" s="6" t="n">
        <v>0</v>
      </c>
      <c r="M15" s="6"/>
      <c r="N15" s="6" t="s">
        <f>=I15+J15+K15+L15</f>
      </c>
      <c r="O15" s="6"/>
      <c r="P15" s="16"/>
    </row>
    <row collapsed="false" customFormat="false" customHeight="false" hidden="false" ht="12.1" outlineLevel="0" r="16">
      <c r="A16" s="21" t="n">
        <v>44356</v>
      </c>
      <c r="B16" s="22" t="s">
        <v>551</v>
      </c>
      <c r="C16" s="22" t="s">
        <v>552</v>
      </c>
      <c r="D16" s="22" t="s">
        <v>551</v>
      </c>
      <c r="E16" s="22" t="s">
        <v>551</v>
      </c>
      <c r="F16" s="22" t="s">
        <v>19</v>
      </c>
      <c r="G16" s="23" t="n">
        <v>1</v>
      </c>
      <c r="H16" s="24" t="n">
        <v>37.63</v>
      </c>
      <c r="I16" s="24" t="n">
        <v>37.63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4"/>
      <c r="P16" s="22"/>
    </row>
    <row collapsed="false" customFormat="false" customHeight="false" hidden="false" ht="12.1" outlineLevel="0" r="17">
      <c r="A17" s="20" t="n">
        <v>44356.420034722</v>
      </c>
      <c r="B17" s="16" t="s">
        <v>91</v>
      </c>
      <c r="C17" s="16" t="s">
        <v>550</v>
      </c>
      <c r="D17" s="16" t="s">
        <v>464</v>
      </c>
      <c r="E17" s="16" t="s">
        <v>85</v>
      </c>
      <c r="F17" s="16" t="s">
        <v>19</v>
      </c>
      <c r="G17" s="7" t="n">
        <v>34</v>
      </c>
      <c r="H17" s="6" t="n">
        <v>1.1403</v>
      </c>
      <c r="I17" s="6" t="n">
        <v>-38.77</v>
      </c>
      <c r="J17" s="6" t="n">
        <v>0</v>
      </c>
      <c r="K17" s="6" t="n">
        <v>-0.02</v>
      </c>
      <c r="L17" s="6" t="n">
        <v>0</v>
      </c>
      <c r="M17" s="6"/>
      <c r="N17" s="6" t="s">
        <f>=I17+J17+K17+L17</f>
      </c>
      <c r="O17" s="6"/>
      <c r="P17" s="16"/>
    </row>
    <row collapsed="false" customFormat="false" customHeight="false" hidden="false" ht="12.1" outlineLevel="0" r="18">
      <c r="A18" s="21" t="n">
        <v>44363</v>
      </c>
      <c r="B18" s="22" t="s">
        <v>551</v>
      </c>
      <c r="C18" s="22" t="s">
        <v>553</v>
      </c>
      <c r="D18" s="22" t="s">
        <v>551</v>
      </c>
      <c r="E18" s="22" t="s">
        <v>551</v>
      </c>
      <c r="F18" s="22" t="s">
        <v>19</v>
      </c>
      <c r="G18" s="23" t="n">
        <v>1</v>
      </c>
      <c r="H18" s="24" t="n">
        <v>60.8</v>
      </c>
      <c r="I18" s="24" t="n">
        <v>60.8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4"/>
      <c r="P18" s="22"/>
    </row>
    <row collapsed="false" customFormat="false" customHeight="false" hidden="false" ht="12.1" outlineLevel="0" r="19">
      <c r="A19" s="21" t="n">
        <v>44364</v>
      </c>
      <c r="B19" s="22" t="s">
        <v>538</v>
      </c>
      <c r="C19" s="22" t="s">
        <v>162</v>
      </c>
      <c r="D19" s="22" t="s">
        <v>538</v>
      </c>
      <c r="E19" s="22" t="s">
        <v>538</v>
      </c>
      <c r="F19" s="22" t="s">
        <v>19</v>
      </c>
      <c r="G19" s="23" t="n">
        <v>1</v>
      </c>
      <c r="H19" s="24" t="n">
        <v>200</v>
      </c>
      <c r="I19" s="24" t="n">
        <v>200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4"/>
      <c r="P19" s="22"/>
    </row>
    <row collapsed="false" customFormat="false" customHeight="false" hidden="false" ht="12.1" outlineLevel="0" r="20">
      <c r="A20" s="20" t="n">
        <v>44364.593043981</v>
      </c>
      <c r="B20" s="16" t="s">
        <v>91</v>
      </c>
      <c r="C20" s="16" t="s">
        <v>550</v>
      </c>
      <c r="D20" s="16" t="s">
        <v>464</v>
      </c>
      <c r="E20" s="16" t="s">
        <v>85</v>
      </c>
      <c r="F20" s="16" t="s">
        <v>19</v>
      </c>
      <c r="G20" s="7" t="n">
        <v>94</v>
      </c>
      <c r="H20" s="6" t="n">
        <v>1.0884808510638</v>
      </c>
      <c r="I20" s="6" t="n">
        <v>-102.31</v>
      </c>
      <c r="J20" s="6" t="n">
        <v>0</v>
      </c>
      <c r="K20" s="6" t="n">
        <v>-0.04</v>
      </c>
      <c r="L20" s="6" t="n">
        <v>0</v>
      </c>
      <c r="M20" s="6"/>
      <c r="N20" s="6" t="s">
        <f>=I20+J20+K20+L20</f>
      </c>
      <c r="O20" s="6"/>
      <c r="P20" s="16"/>
    </row>
    <row collapsed="false" customFormat="false" customHeight="false" hidden="false" ht="12.1" outlineLevel="0" r="21">
      <c r="A21" s="25" t="n">
        <v>44364.655960648</v>
      </c>
      <c r="B21" s="26" t="s">
        <v>554</v>
      </c>
      <c r="C21" s="26" t="s">
        <v>555</v>
      </c>
      <c r="D21" s="26" t="s">
        <v>464</v>
      </c>
      <c r="E21" s="26" t="s">
        <v>556</v>
      </c>
      <c r="F21" s="26" t="s">
        <v>19</v>
      </c>
      <c r="G21" s="27" t="n">
        <v>1</v>
      </c>
      <c r="H21" s="28" t="n">
        <v>72.3865</v>
      </c>
      <c r="I21" s="28" t="n">
        <v>-72.39</v>
      </c>
      <c r="J21" s="28" t="n">
        <v>0</v>
      </c>
      <c r="K21" s="28" t="n">
        <v>-1.04</v>
      </c>
      <c r="L21" s="28" t="n">
        <v>0</v>
      </c>
      <c r="M21" s="6" t="n">
        <v>1</v>
      </c>
      <c r="N21" s="6" t="s">
        <f>=I21+J21+K21+L21</f>
      </c>
      <c r="O21" s="28"/>
      <c r="P21" s="26"/>
    </row>
    <row collapsed="false" customFormat="false" customHeight="false" hidden="false" ht="12.1" outlineLevel="0" r="22">
      <c r="A22" s="25" t="n">
        <v>44364.658240741</v>
      </c>
      <c r="B22" s="26" t="s">
        <v>557</v>
      </c>
      <c r="C22" s="26" t="s">
        <v>558</v>
      </c>
      <c r="D22" s="26" t="s">
        <v>464</v>
      </c>
      <c r="E22" s="26" t="s">
        <v>556</v>
      </c>
      <c r="F22" s="26" t="s">
        <v>19</v>
      </c>
      <c r="G22" s="27" t="n">
        <v>1</v>
      </c>
      <c r="H22" s="28" t="n">
        <v>86.404</v>
      </c>
      <c r="I22" s="28" t="n">
        <v>-86.4</v>
      </c>
      <c r="J22" s="28" t="n">
        <v>0</v>
      </c>
      <c r="K22" s="28" t="n">
        <v>-1.04</v>
      </c>
      <c r="L22" s="28" t="n">
        <v>0</v>
      </c>
      <c r="M22" s="6" t="n">
        <v>1</v>
      </c>
      <c r="N22" s="6" t="s">
        <f>=I22+J22+K22+L22</f>
      </c>
      <c r="O22" s="28"/>
      <c r="P22" s="26"/>
    </row>
    <row collapsed="false" customFormat="false" customHeight="false" hidden="false" ht="12.1" outlineLevel="0" r="23">
      <c r="A23" s="21" t="n">
        <v>44377</v>
      </c>
      <c r="B23" s="22" t="s">
        <v>538</v>
      </c>
      <c r="C23" s="22" t="s">
        <v>162</v>
      </c>
      <c r="D23" s="22" t="s">
        <v>538</v>
      </c>
      <c r="E23" s="22" t="s">
        <v>538</v>
      </c>
      <c r="F23" s="22" t="s">
        <v>19</v>
      </c>
      <c r="G23" s="23" t="n">
        <v>1</v>
      </c>
      <c r="H23" s="24" t="n">
        <v>3000</v>
      </c>
      <c r="I23" s="24" t="n">
        <v>3000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4"/>
      <c r="P23" s="22"/>
    </row>
    <row collapsed="false" customFormat="false" customHeight="false" hidden="false" ht="12.1" outlineLevel="0" r="24">
      <c r="A24" s="20" t="n">
        <v>44377.473298611</v>
      </c>
      <c r="B24" s="16" t="s">
        <v>475</v>
      </c>
      <c r="C24" s="16" t="s">
        <v>547</v>
      </c>
      <c r="D24" s="16" t="s">
        <v>464</v>
      </c>
      <c r="E24" s="16" t="s">
        <v>85</v>
      </c>
      <c r="F24" s="16" t="s">
        <v>19</v>
      </c>
      <c r="G24" s="7" t="n">
        <v>2</v>
      </c>
      <c r="H24" s="6" t="n">
        <v>146.35</v>
      </c>
      <c r="I24" s="6" t="n">
        <v>-292.7</v>
      </c>
      <c r="J24" s="6" t="n">
        <v>0</v>
      </c>
      <c r="K24" s="6" t="n">
        <v>-0.03</v>
      </c>
      <c r="L24" s="6" t="n">
        <v>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0" t="n">
        <v>44377.475127315</v>
      </c>
      <c r="B25" s="16" t="s">
        <v>476</v>
      </c>
      <c r="C25" s="16" t="s">
        <v>548</v>
      </c>
      <c r="D25" s="16" t="s">
        <v>464</v>
      </c>
      <c r="E25" s="16" t="s">
        <v>85</v>
      </c>
      <c r="F25" s="16" t="s">
        <v>19</v>
      </c>
      <c r="G25" s="7" t="n">
        <v>4</v>
      </c>
      <c r="H25" s="6" t="n">
        <v>107.57</v>
      </c>
      <c r="I25" s="6" t="n">
        <v>-430.28</v>
      </c>
      <c r="J25" s="6" t="n">
        <v>0</v>
      </c>
      <c r="K25" s="6" t="n">
        <v>-0.04</v>
      </c>
      <c r="L25" s="6" t="n">
        <v>0</v>
      </c>
      <c r="M25" s="6"/>
      <c r="N25" s="6" t="s">
        <f>=I25+J25+K25+L25</f>
      </c>
      <c r="O25" s="6"/>
      <c r="P25" s="16"/>
    </row>
    <row collapsed="false" customFormat="false" customHeight="false" hidden="false" ht="12.1" outlineLevel="0" r="26">
      <c r="A26" s="20" t="n">
        <v>44377.475335648</v>
      </c>
      <c r="B26" s="16" t="s">
        <v>87</v>
      </c>
      <c r="C26" s="16" t="s">
        <v>549</v>
      </c>
      <c r="D26" s="16" t="s">
        <v>464</v>
      </c>
      <c r="E26" s="16" t="s">
        <v>85</v>
      </c>
      <c r="F26" s="16" t="s">
        <v>19</v>
      </c>
      <c r="G26" s="7" t="n">
        <v>10</v>
      </c>
      <c r="H26" s="6" t="n">
        <v>97.85</v>
      </c>
      <c r="I26" s="6" t="n">
        <v>-978.5</v>
      </c>
      <c r="J26" s="6" t="n">
        <v>0</v>
      </c>
      <c r="K26" s="6" t="n">
        <v>-0.1</v>
      </c>
      <c r="L26" s="6" t="n">
        <v>0</v>
      </c>
      <c r="M26" s="6"/>
      <c r="N26" s="6" t="s">
        <f>=I26+J26+K26+L26</f>
      </c>
      <c r="O26" s="6"/>
      <c r="P26" s="16"/>
    </row>
    <row collapsed="false" customFormat="false" customHeight="false" hidden="false" ht="12.1" outlineLevel="0" r="27">
      <c r="A27" s="20" t="n">
        <v>44377.552777778</v>
      </c>
      <c r="B27" s="16" t="s">
        <v>89</v>
      </c>
      <c r="C27" s="16" t="s">
        <v>559</v>
      </c>
      <c r="D27" s="16" t="s">
        <v>464</v>
      </c>
      <c r="E27" s="16" t="s">
        <v>85</v>
      </c>
      <c r="F27" s="16" t="s">
        <v>19</v>
      </c>
      <c r="G27" s="7" t="n">
        <v>1</v>
      </c>
      <c r="H27" s="6" t="n">
        <v>948</v>
      </c>
      <c r="I27" s="6" t="n">
        <v>-948</v>
      </c>
      <c r="J27" s="6" t="n">
        <v>0</v>
      </c>
      <c r="K27" s="6" t="n">
        <v>-0.56</v>
      </c>
      <c r="L27" s="6" t="n">
        <v>0</v>
      </c>
      <c r="M27" s="6"/>
      <c r="N27" s="6" t="s">
        <f>=I27+J27+K27+L27</f>
      </c>
      <c r="O27" s="6"/>
      <c r="P27" s="16"/>
    </row>
    <row collapsed="false" customFormat="false" customHeight="false" hidden="false" ht="12.1" outlineLevel="0" r="28">
      <c r="A28" s="20" t="n">
        <v>44377.557905093</v>
      </c>
      <c r="B28" s="16" t="s">
        <v>84</v>
      </c>
      <c r="C28" s="16" t="s">
        <v>560</v>
      </c>
      <c r="D28" s="16" t="s">
        <v>464</v>
      </c>
      <c r="E28" s="16" t="s">
        <v>85</v>
      </c>
      <c r="F28" s="16" t="s">
        <v>19</v>
      </c>
      <c r="G28" s="7" t="n">
        <v>4</v>
      </c>
      <c r="H28" s="6" t="n">
        <v>76.25</v>
      </c>
      <c r="I28" s="6" t="n">
        <v>-305</v>
      </c>
      <c r="J28" s="6" t="n">
        <v>0</v>
      </c>
      <c r="K28" s="6" t="n">
        <v>-0.18</v>
      </c>
      <c r="L28" s="6" t="n">
        <v>0</v>
      </c>
      <c r="M28" s="6"/>
      <c r="N28" s="6" t="s">
        <f>=I28+J28+K28+L28</f>
      </c>
      <c r="O28" s="6"/>
      <c r="P28" s="16"/>
    </row>
    <row collapsed="false" customFormat="false" customHeight="false" hidden="false" ht="12.1" outlineLevel="0" r="29">
      <c r="A29" s="20" t="n">
        <v>44377.560208333</v>
      </c>
      <c r="B29" s="16" t="s">
        <v>91</v>
      </c>
      <c r="C29" s="16" t="s">
        <v>550</v>
      </c>
      <c r="D29" s="16" t="s">
        <v>464</v>
      </c>
      <c r="E29" s="16" t="s">
        <v>85</v>
      </c>
      <c r="F29" s="16" t="s">
        <v>19</v>
      </c>
      <c r="G29" s="7" t="n">
        <v>30</v>
      </c>
      <c r="H29" s="6" t="n">
        <v>1.073</v>
      </c>
      <c r="I29" s="6" t="n">
        <v>-32.19</v>
      </c>
      <c r="J29" s="6" t="n">
        <v>0</v>
      </c>
      <c r="K29" s="6" t="n">
        <v>-0.02</v>
      </c>
      <c r="L29" s="6" t="n">
        <v>0</v>
      </c>
      <c r="M29" s="6"/>
      <c r="N29" s="6" t="s">
        <f>=I29+J29+K29+L29</f>
      </c>
      <c r="O29" s="6"/>
      <c r="P29" s="16"/>
    </row>
    <row collapsed="false" customFormat="false" customHeight="false" hidden="false" ht="12.1" outlineLevel="0" r="30">
      <c r="A30" s="21" t="n">
        <v>44393</v>
      </c>
      <c r="B30" s="22" t="s">
        <v>551</v>
      </c>
      <c r="C30" s="22" t="s">
        <v>561</v>
      </c>
      <c r="D30" s="22" t="s">
        <v>551</v>
      </c>
      <c r="E30" s="22" t="s">
        <v>551</v>
      </c>
      <c r="F30" s="22" t="s">
        <v>19</v>
      </c>
      <c r="G30" s="23" t="n">
        <v>1</v>
      </c>
      <c r="H30" s="24" t="n">
        <v>83.4</v>
      </c>
      <c r="I30" s="24" t="n">
        <v>83.4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4"/>
      <c r="P30" s="22"/>
    </row>
    <row collapsed="false" customFormat="false" customHeight="false" hidden="false" ht="12.1" outlineLevel="0" r="31">
      <c r="A31" s="20" t="n">
        <v>44393.620833333</v>
      </c>
      <c r="B31" s="16" t="s">
        <v>84</v>
      </c>
      <c r="C31" s="16" t="s">
        <v>560</v>
      </c>
      <c r="D31" s="16" t="s">
        <v>464</v>
      </c>
      <c r="E31" s="16" t="s">
        <v>85</v>
      </c>
      <c r="F31" s="16" t="s">
        <v>19</v>
      </c>
      <c r="G31" s="7" t="n">
        <v>1</v>
      </c>
      <c r="H31" s="6" t="n">
        <v>77.06</v>
      </c>
      <c r="I31" s="6" t="n">
        <v>-77.06</v>
      </c>
      <c r="J31" s="6" t="n">
        <v>0</v>
      </c>
      <c r="K31" s="6" t="n">
        <v>-0.06</v>
      </c>
      <c r="L31" s="6" t="n">
        <v>0</v>
      </c>
      <c r="M31" s="6"/>
      <c r="N31" s="6" t="s">
        <f>=I31+J31+K31+L31</f>
      </c>
      <c r="O31" s="6"/>
      <c r="P31" s="16"/>
    </row>
    <row collapsed="false" customFormat="false" customHeight="false" hidden="false" ht="12.1" outlineLevel="0" r="32">
      <c r="A32" s="21" t="n">
        <v>44400</v>
      </c>
      <c r="B32" s="22" t="s">
        <v>551</v>
      </c>
      <c r="C32" s="22" t="s">
        <v>562</v>
      </c>
      <c r="D32" s="22" t="s">
        <v>551</v>
      </c>
      <c r="E32" s="22" t="s">
        <v>551</v>
      </c>
      <c r="F32" s="22" t="s">
        <v>19</v>
      </c>
      <c r="G32" s="23" t="n">
        <v>1</v>
      </c>
      <c r="H32" s="24" t="n">
        <v>21.6</v>
      </c>
      <c r="I32" s="24" t="n">
        <v>21.6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4"/>
      <c r="P32" s="22"/>
    </row>
    <row collapsed="false" customFormat="false" customHeight="false" hidden="false" ht="12.1" outlineLevel="0" r="33">
      <c r="A33" s="21" t="n">
        <v>44406</v>
      </c>
      <c r="B33" s="22" t="s">
        <v>538</v>
      </c>
      <c r="C33" s="22" t="s">
        <v>162</v>
      </c>
      <c r="D33" s="22" t="s">
        <v>538</v>
      </c>
      <c r="E33" s="22" t="s">
        <v>538</v>
      </c>
      <c r="F33" s="22" t="s">
        <v>19</v>
      </c>
      <c r="G33" s="23" t="n">
        <v>1</v>
      </c>
      <c r="H33" s="24" t="n">
        <v>4000</v>
      </c>
      <c r="I33" s="24" t="n">
        <v>4000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4"/>
      <c r="P33" s="22"/>
    </row>
    <row collapsed="false" customFormat="false" customHeight="false" hidden="false" ht="12.1" outlineLevel="0" r="34">
      <c r="A34" s="20" t="n">
        <v>44406.493888889</v>
      </c>
      <c r="B34" s="16" t="s">
        <v>53</v>
      </c>
      <c r="C34" s="16" t="s">
        <v>563</v>
      </c>
      <c r="D34" s="16" t="s">
        <v>464</v>
      </c>
      <c r="E34" s="16" t="s">
        <v>17</v>
      </c>
      <c r="F34" s="16" t="s">
        <v>19</v>
      </c>
      <c r="G34" s="7" t="n">
        <v>2</v>
      </c>
      <c r="H34" s="6" t="n">
        <v>1803.2</v>
      </c>
      <c r="I34" s="6" t="n">
        <v>-3606.4</v>
      </c>
      <c r="J34" s="6" t="n">
        <v>0</v>
      </c>
      <c r="K34" s="6" t="n">
        <v>-2.16</v>
      </c>
      <c r="L34" s="6" t="n">
        <v>0</v>
      </c>
      <c r="M34" s="6"/>
      <c r="N34" s="6" t="s">
        <f>=I34+J34+K34+L34</f>
      </c>
      <c r="O34" s="6"/>
      <c r="P34" s="16"/>
    </row>
    <row collapsed="false" customFormat="false" customHeight="false" hidden="false" ht="12.1" outlineLevel="0" r="35">
      <c r="A35" s="20" t="n">
        <v>44406.496099537</v>
      </c>
      <c r="B35" s="16" t="s">
        <v>84</v>
      </c>
      <c r="C35" s="16" t="s">
        <v>560</v>
      </c>
      <c r="D35" s="16" t="s">
        <v>464</v>
      </c>
      <c r="E35" s="16" t="s">
        <v>85</v>
      </c>
      <c r="F35" s="16" t="s">
        <v>19</v>
      </c>
      <c r="G35" s="7" t="n">
        <v>5</v>
      </c>
      <c r="H35" s="6" t="n">
        <v>76.96</v>
      </c>
      <c r="I35" s="6" t="n">
        <v>-384.8</v>
      </c>
      <c r="J35" s="6" t="n">
        <v>0</v>
      </c>
      <c r="K35" s="6" t="n">
        <v>-0.23</v>
      </c>
      <c r="L35" s="6" t="n">
        <v>0</v>
      </c>
      <c r="M35" s="6"/>
      <c r="N35" s="6" t="s">
        <f>=I35+J35+K35+L35</f>
      </c>
      <c r="O35" s="6"/>
      <c r="P35" s="16"/>
    </row>
    <row collapsed="false" customFormat="false" customHeight="false" hidden="false" ht="12.1" outlineLevel="0" r="36">
      <c r="A36" s="20" t="n">
        <v>44406.50630787</v>
      </c>
      <c r="B36" s="16" t="s">
        <v>91</v>
      </c>
      <c r="C36" s="16" t="s">
        <v>550</v>
      </c>
      <c r="D36" s="16" t="s">
        <v>464</v>
      </c>
      <c r="E36" s="16" t="s">
        <v>85</v>
      </c>
      <c r="F36" s="16" t="s">
        <v>19</v>
      </c>
      <c r="G36" s="7" t="n">
        <v>30</v>
      </c>
      <c r="H36" s="6" t="n">
        <v>1.1112</v>
      </c>
      <c r="I36" s="6" t="n">
        <v>-33.34</v>
      </c>
      <c r="J36" s="6" t="n">
        <v>0</v>
      </c>
      <c r="K36" s="6" t="n">
        <v>-0.02</v>
      </c>
      <c r="L36" s="6" t="n">
        <v>0</v>
      </c>
      <c r="M36" s="6"/>
      <c r="N36" s="6" t="s">
        <f>=I36+J36+K36+L36</f>
      </c>
      <c r="O36" s="6"/>
      <c r="P36" s="16"/>
    </row>
    <row collapsed="false" customFormat="false" customHeight="false" hidden="false" ht="12.1" outlineLevel="0" r="37">
      <c r="A37" s="21" t="n">
        <v>44414</v>
      </c>
      <c r="B37" s="22" t="s">
        <v>551</v>
      </c>
      <c r="C37" s="22" t="s">
        <v>564</v>
      </c>
      <c r="D37" s="22" t="s">
        <v>551</v>
      </c>
      <c r="E37" s="22" t="s">
        <v>551</v>
      </c>
      <c r="F37" s="22" t="s">
        <v>19</v>
      </c>
      <c r="G37" s="23" t="n">
        <v>1</v>
      </c>
      <c r="H37" s="24" t="n">
        <v>38.88</v>
      </c>
      <c r="I37" s="24" t="n">
        <v>38.88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4"/>
      <c r="P37" s="22"/>
    </row>
    <row collapsed="false" customFormat="false" customHeight="false" hidden="false" ht="12.1" outlineLevel="0" r="38">
      <c r="A38" s="29" t="n">
        <v>44438.604537037</v>
      </c>
      <c r="B38" s="30" t="s">
        <v>474</v>
      </c>
      <c r="C38" s="30" t="s">
        <v>546</v>
      </c>
      <c r="D38" s="30" t="s">
        <v>466</v>
      </c>
      <c r="E38" s="30" t="s">
        <v>17</v>
      </c>
      <c r="F38" s="30" t="s">
        <v>19</v>
      </c>
      <c r="G38" s="31" t="n">
        <v>-1</v>
      </c>
      <c r="H38" s="32" t="n">
        <v>1507</v>
      </c>
      <c r="I38" s="32" t="n">
        <v>1507</v>
      </c>
      <c r="J38" s="32" t="n">
        <v>0</v>
      </c>
      <c r="K38" s="32" t="n">
        <v>-0.9</v>
      </c>
      <c r="L38" s="32" t="n">
        <v>0</v>
      </c>
      <c r="M38" s="32"/>
      <c r="N38" s="6" t="s">
        <f>=I38+J38+K38+L38</f>
      </c>
      <c r="O38" s="32"/>
      <c r="P38" s="30"/>
    </row>
    <row collapsed="false" customFormat="false" customHeight="false" hidden="false" ht="12.1" outlineLevel="0" r="39">
      <c r="A39" s="20" t="n">
        <v>44438.60849537</v>
      </c>
      <c r="B39" s="16" t="s">
        <v>476</v>
      </c>
      <c r="C39" s="16" t="s">
        <v>548</v>
      </c>
      <c r="D39" s="16" t="s">
        <v>464</v>
      </c>
      <c r="E39" s="16" t="s">
        <v>85</v>
      </c>
      <c r="F39" s="16" t="s">
        <v>19</v>
      </c>
      <c r="G39" s="7" t="n">
        <v>10</v>
      </c>
      <c r="H39" s="6" t="n">
        <v>114.7</v>
      </c>
      <c r="I39" s="6" t="n">
        <v>-1147</v>
      </c>
      <c r="J39" s="6" t="n">
        <v>0</v>
      </c>
      <c r="K39" s="6" t="n">
        <v>-0.12</v>
      </c>
      <c r="L39" s="6" t="n">
        <v>0</v>
      </c>
      <c r="M39" s="6"/>
      <c r="N39" s="6" t="s">
        <f>=I39+J39+K39+L39</f>
      </c>
      <c r="O39" s="6"/>
      <c r="P39" s="16"/>
    </row>
    <row collapsed="false" customFormat="false" customHeight="false" hidden="false" ht="12.1" outlineLevel="0" r="40">
      <c r="A40" s="20" t="n">
        <v>44438.611134259</v>
      </c>
      <c r="B40" s="16" t="s">
        <v>84</v>
      </c>
      <c r="C40" s="16" t="s">
        <v>560</v>
      </c>
      <c r="D40" s="16" t="s">
        <v>464</v>
      </c>
      <c r="E40" s="16" t="s">
        <v>85</v>
      </c>
      <c r="F40" s="16" t="s">
        <v>19</v>
      </c>
      <c r="G40" s="7" t="n">
        <v>5</v>
      </c>
      <c r="H40" s="6" t="n">
        <v>78.21</v>
      </c>
      <c r="I40" s="6" t="n">
        <v>-391.05</v>
      </c>
      <c r="J40" s="6" t="n">
        <v>0</v>
      </c>
      <c r="K40" s="6" t="n">
        <v>-0.24</v>
      </c>
      <c r="L40" s="6" t="n">
        <v>0</v>
      </c>
      <c r="M40" s="6"/>
      <c r="N40" s="6" t="s">
        <f>=I40+J40+K40+L40</f>
      </c>
      <c r="O40" s="6"/>
      <c r="P40" s="16"/>
    </row>
    <row collapsed="false" customFormat="false" customHeight="false" hidden="false" ht="12.1" outlineLevel="0" r="41">
      <c r="A41" s="21" t="n">
        <v>44439</v>
      </c>
      <c r="B41" s="22" t="s">
        <v>538</v>
      </c>
      <c r="C41" s="22" t="s">
        <v>162</v>
      </c>
      <c r="D41" s="22" t="s">
        <v>538</v>
      </c>
      <c r="E41" s="22" t="s">
        <v>538</v>
      </c>
      <c r="F41" s="22" t="s">
        <v>19</v>
      </c>
      <c r="G41" s="23" t="n">
        <v>1</v>
      </c>
      <c r="H41" s="24" t="n">
        <v>4000</v>
      </c>
      <c r="I41" s="24" t="n">
        <v>4000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4"/>
      <c r="P41" s="22"/>
    </row>
    <row collapsed="false" customFormat="false" customHeight="false" hidden="false" ht="12.1" outlineLevel="0" r="42">
      <c r="A42" s="20" t="n">
        <v>44439.534328704</v>
      </c>
      <c r="B42" s="16" t="s">
        <v>73</v>
      </c>
      <c r="C42" s="16" t="s">
        <v>565</v>
      </c>
      <c r="D42" s="16" t="s">
        <v>464</v>
      </c>
      <c r="E42" s="16" t="s">
        <v>17</v>
      </c>
      <c r="F42" s="16" t="s">
        <v>19</v>
      </c>
      <c r="G42" s="7" t="n">
        <v>10</v>
      </c>
      <c r="H42" s="6" t="n">
        <v>250.64</v>
      </c>
      <c r="I42" s="6" t="n">
        <v>-2506.4</v>
      </c>
      <c r="J42" s="6" t="n">
        <v>0</v>
      </c>
      <c r="K42" s="6" t="n">
        <v>-1.5</v>
      </c>
      <c r="L42" s="6" t="n">
        <v>0</v>
      </c>
      <c r="M42" s="6"/>
      <c r="N42" s="6" t="s">
        <f>=I42+J42+K42+L42</f>
      </c>
      <c r="O42" s="6"/>
      <c r="P42" s="16"/>
    </row>
    <row collapsed="false" customFormat="false" customHeight="false" hidden="false" ht="12.1" outlineLevel="0" r="43">
      <c r="A43" s="20" t="n">
        <v>44439.540555556</v>
      </c>
      <c r="B43" s="16" t="s">
        <v>473</v>
      </c>
      <c r="C43" s="16" t="s">
        <v>544</v>
      </c>
      <c r="D43" s="16" t="s">
        <v>464</v>
      </c>
      <c r="E43" s="16" t="s">
        <v>17</v>
      </c>
      <c r="F43" s="16" t="s">
        <v>19</v>
      </c>
      <c r="G43" s="7" t="n">
        <v>10</v>
      </c>
      <c r="H43" s="6" t="n">
        <v>143.51</v>
      </c>
      <c r="I43" s="6" t="n">
        <v>-1435.1</v>
      </c>
      <c r="J43" s="6" t="n">
        <v>0</v>
      </c>
      <c r="K43" s="6" t="n">
        <v>-0.86</v>
      </c>
      <c r="L43" s="6" t="n">
        <v>0</v>
      </c>
      <c r="M43" s="6"/>
      <c r="N43" s="6" t="s">
        <f>=I43+J43+K43+L43</f>
      </c>
      <c r="O43" s="6"/>
      <c r="P43" s="16"/>
    </row>
    <row collapsed="false" customFormat="false" customHeight="false" hidden="false" ht="12.1" outlineLevel="0" r="44">
      <c r="A44" s="20" t="n">
        <v>44439.541666667</v>
      </c>
      <c r="B44" s="16" t="s">
        <v>91</v>
      </c>
      <c r="C44" s="16" t="s">
        <v>550</v>
      </c>
      <c r="D44" s="16" t="s">
        <v>464</v>
      </c>
      <c r="E44" s="16" t="s">
        <v>85</v>
      </c>
      <c r="F44" s="16" t="s">
        <v>19</v>
      </c>
      <c r="G44" s="7" t="n">
        <v>46</v>
      </c>
      <c r="H44" s="6" t="n">
        <v>1.1076</v>
      </c>
      <c r="I44" s="6" t="n">
        <v>-50.95</v>
      </c>
      <c r="J44" s="6" t="n">
        <v>0</v>
      </c>
      <c r="K44" s="6" t="n">
        <v>-0.02</v>
      </c>
      <c r="L44" s="6" t="n">
        <v>0</v>
      </c>
      <c r="M44" s="6"/>
      <c r="N44" s="6" t="s">
        <f>=I44+J44+K44+L44</f>
      </c>
      <c r="O44" s="6"/>
      <c r="P44" s="16"/>
    </row>
    <row collapsed="false" customFormat="false" customHeight="false" hidden="false" ht="12.1" outlineLevel="0" r="45">
      <c r="A45" s="21" t="n">
        <v>44453</v>
      </c>
      <c r="B45" s="22" t="s">
        <v>551</v>
      </c>
      <c r="C45" s="22" t="s">
        <v>566</v>
      </c>
      <c r="D45" s="22" t="s">
        <v>551</v>
      </c>
      <c r="E45" s="22" t="s">
        <v>551</v>
      </c>
      <c r="F45" s="22" t="s">
        <v>19</v>
      </c>
      <c r="G45" s="23" t="n">
        <v>1</v>
      </c>
      <c r="H45" s="24" t="n">
        <v>146.9</v>
      </c>
      <c r="I45" s="24" t="n">
        <v>146.9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4"/>
      <c r="P45" s="22"/>
    </row>
    <row collapsed="false" customFormat="false" customHeight="false" hidden="false" ht="12.1" outlineLevel="0" r="46">
      <c r="A46" s="20" t="n">
        <v>44453.774421296</v>
      </c>
      <c r="B46" s="16" t="s">
        <v>84</v>
      </c>
      <c r="C46" s="16" t="s">
        <v>560</v>
      </c>
      <c r="D46" s="16" t="s">
        <v>464</v>
      </c>
      <c r="E46" s="16" t="s">
        <v>85</v>
      </c>
      <c r="F46" s="16" t="s">
        <v>19</v>
      </c>
      <c r="G46" s="7" t="n">
        <v>2</v>
      </c>
      <c r="H46" s="6" t="n">
        <v>77.99</v>
      </c>
      <c r="I46" s="6" t="n">
        <v>-155.98</v>
      </c>
      <c r="J46" s="6" t="n">
        <v>0</v>
      </c>
      <c r="K46" s="6" t="n">
        <v>-0.1</v>
      </c>
      <c r="L46" s="6" t="n">
        <v>0</v>
      </c>
      <c r="M46" s="6"/>
      <c r="N46" s="6" t="s">
        <f>=I46+J46+K46+L46</f>
      </c>
      <c r="O46" s="6"/>
      <c r="P46" s="16"/>
    </row>
    <row collapsed="false" customFormat="false" customHeight="false" hidden="false" ht="12.1" outlineLevel="0" r="47">
      <c r="A47" s="21" t="n">
        <v>44455</v>
      </c>
      <c r="B47" s="22" t="s">
        <v>551</v>
      </c>
      <c r="C47" s="22" t="s">
        <v>567</v>
      </c>
      <c r="D47" s="22" t="s">
        <v>551</v>
      </c>
      <c r="E47" s="22" t="s">
        <v>551</v>
      </c>
      <c r="F47" s="22" t="s">
        <v>19</v>
      </c>
      <c r="G47" s="23" t="n">
        <v>1</v>
      </c>
      <c r="H47" s="24" t="n">
        <v>118.2</v>
      </c>
      <c r="I47" s="24" t="n">
        <v>118.2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4"/>
      <c r="P47" s="22"/>
    </row>
    <row collapsed="false" customFormat="false" customHeight="false" hidden="false" ht="12.1" outlineLevel="0" r="48">
      <c r="A48" s="21" t="n">
        <v>44469</v>
      </c>
      <c r="B48" s="22" t="s">
        <v>538</v>
      </c>
      <c r="C48" s="22" t="s">
        <v>162</v>
      </c>
      <c r="D48" s="22" t="s">
        <v>538</v>
      </c>
      <c r="E48" s="22" t="s">
        <v>538</v>
      </c>
      <c r="F48" s="22" t="s">
        <v>19</v>
      </c>
      <c r="G48" s="23" t="n">
        <v>1</v>
      </c>
      <c r="H48" s="24" t="n">
        <v>4000</v>
      </c>
      <c r="I48" s="24" t="n">
        <v>4000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4"/>
      <c r="P48" s="22"/>
    </row>
    <row collapsed="false" customFormat="false" customHeight="false" hidden="false" ht="12.1" outlineLevel="0" r="49">
      <c r="A49" s="20" t="n">
        <v>44469.830798611</v>
      </c>
      <c r="B49" s="16" t="s">
        <v>69</v>
      </c>
      <c r="C49" s="16" t="s">
        <v>568</v>
      </c>
      <c r="D49" s="16" t="s">
        <v>464</v>
      </c>
      <c r="E49" s="16" t="s">
        <v>17</v>
      </c>
      <c r="F49" s="16" t="s">
        <v>19</v>
      </c>
      <c r="G49" s="7" t="n">
        <v>10</v>
      </c>
      <c r="H49" s="6" t="n">
        <v>360.51</v>
      </c>
      <c r="I49" s="6" t="n">
        <v>-3605.1</v>
      </c>
      <c r="J49" s="6" t="n">
        <v>0</v>
      </c>
      <c r="K49" s="6" t="n">
        <v>-2.16</v>
      </c>
      <c r="L49" s="6" t="n">
        <v>0</v>
      </c>
      <c r="M49" s="6"/>
      <c r="N49" s="6" t="s">
        <f>=I49+J49+K49+L49</f>
      </c>
      <c r="O49" s="6"/>
      <c r="P49" s="16"/>
    </row>
    <row collapsed="false" customFormat="false" customHeight="false" hidden="false" ht="12.1" outlineLevel="0" r="50">
      <c r="A50" s="20" t="n">
        <v>44469.832106481</v>
      </c>
      <c r="B50" s="16" t="s">
        <v>475</v>
      </c>
      <c r="C50" s="16" t="s">
        <v>547</v>
      </c>
      <c r="D50" s="16" t="s">
        <v>464</v>
      </c>
      <c r="E50" s="16" t="s">
        <v>85</v>
      </c>
      <c r="F50" s="16" t="s">
        <v>19</v>
      </c>
      <c r="G50" s="7" t="n">
        <v>3</v>
      </c>
      <c r="H50" s="6" t="n">
        <v>161.45</v>
      </c>
      <c r="I50" s="6" t="n">
        <v>-484.35</v>
      </c>
      <c r="J50" s="6" t="n">
        <v>0</v>
      </c>
      <c r="K50" s="6" t="n">
        <v>-0.05</v>
      </c>
      <c r="L50" s="6" t="n">
        <v>0</v>
      </c>
      <c r="M50" s="6"/>
      <c r="N50" s="6" t="s">
        <f>=I50+J50+K50+L50</f>
      </c>
      <c r="O50" s="6"/>
      <c r="P50" s="16"/>
    </row>
    <row collapsed="false" customFormat="false" customHeight="false" hidden="false" ht="12.1" outlineLevel="0" r="51">
      <c r="A51" s="21" t="n">
        <v>44495</v>
      </c>
      <c r="B51" s="22" t="s">
        <v>551</v>
      </c>
      <c r="C51" s="22" t="s">
        <v>569</v>
      </c>
      <c r="D51" s="22" t="s">
        <v>551</v>
      </c>
      <c r="E51" s="22" t="s">
        <v>551</v>
      </c>
      <c r="F51" s="22" t="s">
        <v>19</v>
      </c>
      <c r="G51" s="23" t="n">
        <v>1</v>
      </c>
      <c r="H51" s="24" t="n">
        <v>29.04</v>
      </c>
      <c r="I51" s="24" t="n">
        <v>29.04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4"/>
      <c r="P51" s="22"/>
    </row>
    <row collapsed="false" customFormat="false" customHeight="false" hidden="false" ht="12.1" outlineLevel="0" r="52">
      <c r="A52" s="21" t="n">
        <v>44496</v>
      </c>
      <c r="B52" s="22" t="s">
        <v>538</v>
      </c>
      <c r="C52" s="22" t="s">
        <v>162</v>
      </c>
      <c r="D52" s="22" t="s">
        <v>538</v>
      </c>
      <c r="E52" s="22" t="s">
        <v>538</v>
      </c>
      <c r="F52" s="22" t="s">
        <v>19</v>
      </c>
      <c r="G52" s="23" t="n">
        <v>1</v>
      </c>
      <c r="H52" s="24" t="n">
        <v>4000</v>
      </c>
      <c r="I52" s="24" t="n">
        <v>4000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4"/>
      <c r="P52" s="22"/>
    </row>
    <row collapsed="false" customFormat="false" customHeight="false" hidden="false" ht="12.1" outlineLevel="0" r="53">
      <c r="A53" s="20" t="n">
        <v>44496.826423611</v>
      </c>
      <c r="B53" s="16" t="s">
        <v>21</v>
      </c>
      <c r="C53" s="16" t="s">
        <v>570</v>
      </c>
      <c r="D53" s="16" t="s">
        <v>464</v>
      </c>
      <c r="E53" s="16" t="s">
        <v>17</v>
      </c>
      <c r="F53" s="16" t="s">
        <v>19</v>
      </c>
      <c r="G53" s="7" t="n">
        <v>10</v>
      </c>
      <c r="H53" s="6" t="n">
        <v>372.23</v>
      </c>
      <c r="I53" s="6" t="n">
        <v>-3722.3</v>
      </c>
      <c r="J53" s="6" t="n">
        <v>0</v>
      </c>
      <c r="K53" s="6" t="n">
        <v>-2.23</v>
      </c>
      <c r="L53" s="6" t="n">
        <v>0</v>
      </c>
      <c r="M53" s="6"/>
      <c r="N53" s="6" t="s">
        <f>=I53+J53+K53+L53</f>
      </c>
      <c r="O53" s="6"/>
      <c r="P53" s="16"/>
    </row>
    <row collapsed="false" customFormat="false" customHeight="false" hidden="false" ht="12.1" outlineLevel="0" r="54">
      <c r="A54" s="20" t="n">
        <v>44496.828831019</v>
      </c>
      <c r="B54" s="16" t="s">
        <v>476</v>
      </c>
      <c r="C54" s="16" t="s">
        <v>548</v>
      </c>
      <c r="D54" s="16" t="s">
        <v>464</v>
      </c>
      <c r="E54" s="16" t="s">
        <v>85</v>
      </c>
      <c r="F54" s="16" t="s">
        <v>19</v>
      </c>
      <c r="G54" s="7" t="n">
        <v>3</v>
      </c>
      <c r="H54" s="6" t="n">
        <v>110.9</v>
      </c>
      <c r="I54" s="6" t="n">
        <v>-332.7</v>
      </c>
      <c r="J54" s="6" t="n">
        <v>0</v>
      </c>
      <c r="K54" s="6" t="n">
        <v>-0.03</v>
      </c>
      <c r="L54" s="6" t="n">
        <v>0</v>
      </c>
      <c r="M54" s="6"/>
      <c r="N54" s="6" t="s">
        <f>=I54+J54+K54+L54</f>
      </c>
      <c r="O54" s="6"/>
      <c r="P54" s="16"/>
    </row>
    <row collapsed="false" customFormat="false" customHeight="false" hidden="false" ht="12.1" outlineLevel="0" r="55">
      <c r="A55" s="21" t="n">
        <v>44501</v>
      </c>
      <c r="B55" s="22" t="s">
        <v>551</v>
      </c>
      <c r="C55" s="22" t="s">
        <v>571</v>
      </c>
      <c r="D55" s="22" t="s">
        <v>551</v>
      </c>
      <c r="E55" s="22" t="s">
        <v>551</v>
      </c>
      <c r="F55" s="22" t="s">
        <v>19</v>
      </c>
      <c r="G55" s="23" t="n">
        <v>1</v>
      </c>
      <c r="H55" s="24" t="n">
        <v>25.42</v>
      </c>
      <c r="I55" s="24" t="n">
        <v>25.42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4"/>
      <c r="P55" s="22"/>
    </row>
    <row collapsed="false" customFormat="false" customHeight="false" hidden="false" ht="12.1" outlineLevel="0" r="56">
      <c r="A56" s="21" t="n">
        <v>44502</v>
      </c>
      <c r="B56" s="22" t="s">
        <v>551</v>
      </c>
      <c r="C56" s="22" t="s">
        <v>572</v>
      </c>
      <c r="D56" s="22" t="s">
        <v>551</v>
      </c>
      <c r="E56" s="22" t="s">
        <v>551</v>
      </c>
      <c r="F56" s="22" t="s">
        <v>19</v>
      </c>
      <c r="G56" s="23" t="n">
        <v>1</v>
      </c>
      <c r="H56" s="24" t="n">
        <v>36.38</v>
      </c>
      <c r="I56" s="24" t="n">
        <v>36.38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4"/>
      <c r="P56" s="22"/>
    </row>
    <row collapsed="false" customFormat="false" customHeight="false" hidden="false" ht="12.1" outlineLevel="0" r="57">
      <c r="A57" s="21" t="n">
        <v>44503</v>
      </c>
      <c r="B57" s="22" t="s">
        <v>551</v>
      </c>
      <c r="C57" s="22" t="s">
        <v>573</v>
      </c>
      <c r="D57" s="22" t="s">
        <v>551</v>
      </c>
      <c r="E57" s="22" t="s">
        <v>551</v>
      </c>
      <c r="F57" s="22" t="s">
        <v>19</v>
      </c>
      <c r="G57" s="23" t="n">
        <v>1</v>
      </c>
      <c r="H57" s="24" t="n">
        <v>153.8</v>
      </c>
      <c r="I57" s="24" t="n">
        <v>153.8</v>
      </c>
      <c r="J57" s="24" t="n">
        <v>0</v>
      </c>
      <c r="K57" s="24" t="n">
        <v>0</v>
      </c>
      <c r="L57" s="24" t="n">
        <v>0</v>
      </c>
      <c r="M57" s="24"/>
      <c r="N57" s="6" t="s">
        <f>=I57+J57+K57+L57</f>
      </c>
      <c r="O57" s="24"/>
      <c r="P57" s="22"/>
    </row>
    <row collapsed="false" customFormat="false" customHeight="false" hidden="false" ht="12.1" outlineLevel="0" r="58">
      <c r="A58" s="20" t="n">
        <v>44503.506458333</v>
      </c>
      <c r="B58" s="16" t="s">
        <v>476</v>
      </c>
      <c r="C58" s="16" t="s">
        <v>548</v>
      </c>
      <c r="D58" s="16" t="s">
        <v>464</v>
      </c>
      <c r="E58" s="16" t="s">
        <v>85</v>
      </c>
      <c r="F58" s="16" t="s">
        <v>19</v>
      </c>
      <c r="G58" s="7" t="n">
        <v>2</v>
      </c>
      <c r="H58" s="6" t="n">
        <v>113.79</v>
      </c>
      <c r="I58" s="6" t="n">
        <v>-227.58</v>
      </c>
      <c r="J58" s="6" t="n">
        <v>0</v>
      </c>
      <c r="K58" s="6" t="n">
        <v>-0.02</v>
      </c>
      <c r="L58" s="6" t="n">
        <v>0</v>
      </c>
      <c r="M58" s="6"/>
      <c r="N58" s="6" t="s">
        <f>=I58+J58+K58+L58</f>
      </c>
      <c r="O58" s="6"/>
      <c r="P58" s="16"/>
    </row>
    <row collapsed="false" customFormat="false" customHeight="false" hidden="false" ht="12.1" outlineLevel="0" r="59">
      <c r="A59" s="21" t="n">
        <v>44531</v>
      </c>
      <c r="B59" s="22" t="s">
        <v>538</v>
      </c>
      <c r="C59" s="22" t="s">
        <v>162</v>
      </c>
      <c r="D59" s="22" t="s">
        <v>538</v>
      </c>
      <c r="E59" s="22" t="s">
        <v>538</v>
      </c>
      <c r="F59" s="22" t="s">
        <v>19</v>
      </c>
      <c r="G59" s="23" t="n">
        <v>1</v>
      </c>
      <c r="H59" s="24" t="n">
        <v>2400</v>
      </c>
      <c r="I59" s="24" t="n">
        <v>2400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4"/>
      <c r="P59" s="22"/>
    </row>
    <row collapsed="false" customFormat="false" customHeight="false" hidden="false" ht="12.1" outlineLevel="0" r="60">
      <c r="A60" s="20" t="n">
        <v>44531.804490741</v>
      </c>
      <c r="B60" s="16" t="s">
        <v>79</v>
      </c>
      <c r="C60" s="16" t="s">
        <v>574</v>
      </c>
      <c r="D60" s="16" t="s">
        <v>464</v>
      </c>
      <c r="E60" s="16" t="s">
        <v>17</v>
      </c>
      <c r="F60" s="16" t="s">
        <v>19</v>
      </c>
      <c r="G60" s="7" t="n">
        <v>20</v>
      </c>
      <c r="H60" s="6" t="n">
        <v>86.97</v>
      </c>
      <c r="I60" s="6" t="n">
        <v>-1739.4</v>
      </c>
      <c r="J60" s="6" t="n">
        <v>0</v>
      </c>
      <c r="K60" s="6" t="n">
        <v>-1.04</v>
      </c>
      <c r="L60" s="6" t="n">
        <v>0</v>
      </c>
      <c r="M60" s="6"/>
      <c r="N60" s="6" t="s">
        <f>=I60+J60+K60+L60</f>
      </c>
      <c r="O60" s="6"/>
      <c r="P60" s="16"/>
    </row>
    <row collapsed="false" customFormat="false" customHeight="false" hidden="false" ht="12.1" outlineLevel="0" r="61">
      <c r="A61" s="20" t="n">
        <v>44531.806921296</v>
      </c>
      <c r="B61" s="16" t="s">
        <v>476</v>
      </c>
      <c r="C61" s="16" t="s">
        <v>548</v>
      </c>
      <c r="D61" s="16" t="s">
        <v>464</v>
      </c>
      <c r="E61" s="16" t="s">
        <v>85</v>
      </c>
      <c r="F61" s="16" t="s">
        <v>19</v>
      </c>
      <c r="G61" s="7" t="n">
        <v>5</v>
      </c>
      <c r="H61" s="6" t="n">
        <v>118.436</v>
      </c>
      <c r="I61" s="6" t="n">
        <v>-592.18</v>
      </c>
      <c r="J61" s="6" t="n">
        <v>0</v>
      </c>
      <c r="K61" s="6" t="n">
        <v>-0.06</v>
      </c>
      <c r="L61" s="6" t="n">
        <v>0</v>
      </c>
      <c r="M61" s="6"/>
      <c r="N61" s="6" t="s">
        <f>=I61+J61+K61+L61</f>
      </c>
      <c r="O61" s="6"/>
      <c r="P61" s="16"/>
    </row>
    <row collapsed="false" customFormat="false" customHeight="false" hidden="false" ht="12.1" outlineLevel="0" r="62">
      <c r="A62" s="20" t="n">
        <v>44531.810578704</v>
      </c>
      <c r="B62" s="16" t="s">
        <v>91</v>
      </c>
      <c r="C62" s="16" t="s">
        <v>550</v>
      </c>
      <c r="D62" s="16" t="s">
        <v>464</v>
      </c>
      <c r="E62" s="16" t="s">
        <v>85</v>
      </c>
      <c r="F62" s="16" t="s">
        <v>19</v>
      </c>
      <c r="G62" s="7" t="n">
        <v>50</v>
      </c>
      <c r="H62" s="6" t="n">
        <v>1.0947</v>
      </c>
      <c r="I62" s="6" t="n">
        <v>-54.74</v>
      </c>
      <c r="J62" s="6" t="n">
        <v>0</v>
      </c>
      <c r="K62" s="6" t="n">
        <v>-0.02</v>
      </c>
      <c r="L62" s="6" t="n">
        <v>0</v>
      </c>
      <c r="M62" s="6"/>
      <c r="N62" s="6" t="s">
        <f>=I62+J62+K62+L62</f>
      </c>
      <c r="O62" s="6"/>
      <c r="P62" s="16"/>
    </row>
    <row collapsed="false" customFormat="false" customHeight="false" hidden="false" ht="12.1" outlineLevel="0" r="63">
      <c r="A63" s="21" t="n">
        <v>44537</v>
      </c>
      <c r="B63" s="22" t="s">
        <v>551</v>
      </c>
      <c r="C63" s="22" t="s">
        <v>575</v>
      </c>
      <c r="D63" s="22" t="s">
        <v>551</v>
      </c>
      <c r="E63" s="22" t="s">
        <v>551</v>
      </c>
      <c r="F63" s="22" t="s">
        <v>19</v>
      </c>
      <c r="G63" s="23" t="n">
        <v>1</v>
      </c>
      <c r="H63" s="24" t="n">
        <v>38.63</v>
      </c>
      <c r="I63" s="24" t="n">
        <v>38.63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4"/>
      <c r="P63" s="22"/>
    </row>
    <row collapsed="false" customFormat="false" customHeight="false" hidden="false" ht="12.1" outlineLevel="0" r="64">
      <c r="A64" s="21" t="n">
        <v>44545</v>
      </c>
      <c r="B64" s="22" t="s">
        <v>576</v>
      </c>
      <c r="C64" s="22" t="s">
        <v>577</v>
      </c>
      <c r="D64" s="22" t="s">
        <v>576</v>
      </c>
      <c r="E64" s="22" t="s">
        <v>576</v>
      </c>
      <c r="F64" s="22" t="s">
        <v>19</v>
      </c>
      <c r="G64" s="23" t="n">
        <v>1</v>
      </c>
      <c r="H64" s="24" t="n">
        <v>2000</v>
      </c>
      <c r="I64" s="24" t="n">
        <v>2000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4"/>
      <c r="P64" s="22"/>
    </row>
    <row collapsed="false" customFormat="false" customHeight="false" hidden="false" ht="12.1" outlineLevel="0" r="65">
      <c r="A65" s="21" t="n">
        <v>44545</v>
      </c>
      <c r="B65" s="22" t="s">
        <v>551</v>
      </c>
      <c r="C65" s="22" t="s">
        <v>578</v>
      </c>
      <c r="D65" s="22" t="s">
        <v>551</v>
      </c>
      <c r="E65" s="22" t="s">
        <v>551</v>
      </c>
      <c r="F65" s="22" t="s">
        <v>19</v>
      </c>
      <c r="G65" s="23" t="n">
        <v>1</v>
      </c>
      <c r="H65" s="24" t="n">
        <v>59.8</v>
      </c>
      <c r="I65" s="24" t="n">
        <v>59.8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4"/>
      <c r="P65" s="22"/>
    </row>
    <row collapsed="false" customFormat="false" customHeight="false" hidden="false" ht="12.1" outlineLevel="0" r="66">
      <c r="A66" s="21" t="n">
        <v>44546</v>
      </c>
      <c r="B66" s="22" t="s">
        <v>551</v>
      </c>
      <c r="C66" s="22" t="s">
        <v>579</v>
      </c>
      <c r="D66" s="22" t="s">
        <v>551</v>
      </c>
      <c r="E66" s="22" t="s">
        <v>551</v>
      </c>
      <c r="F66" s="22" t="s">
        <v>19</v>
      </c>
      <c r="G66" s="23" t="n">
        <v>1</v>
      </c>
      <c r="H66" s="24" t="n">
        <v>116.3</v>
      </c>
      <c r="I66" s="24" t="n">
        <v>116.3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4"/>
      <c r="P66" s="22"/>
    </row>
    <row collapsed="false" customFormat="false" customHeight="false" hidden="false" ht="12.1" outlineLevel="0" r="67">
      <c r="A67" s="21" t="n">
        <v>44546</v>
      </c>
      <c r="B67" s="22" t="s">
        <v>538</v>
      </c>
      <c r="C67" s="22" t="s">
        <v>162</v>
      </c>
      <c r="D67" s="22" t="s">
        <v>538</v>
      </c>
      <c r="E67" s="22" t="s">
        <v>538</v>
      </c>
      <c r="F67" s="22" t="s">
        <v>19</v>
      </c>
      <c r="G67" s="23" t="n">
        <v>1</v>
      </c>
      <c r="H67" s="24" t="n">
        <v>3000</v>
      </c>
      <c r="I67" s="24" t="n">
        <v>3000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4"/>
      <c r="P67" s="22"/>
    </row>
    <row collapsed="false" customFormat="false" customHeight="false" hidden="false" ht="12.1" outlineLevel="0" r="68">
      <c r="A68" s="20" t="n">
        <v>44546.473703704</v>
      </c>
      <c r="B68" s="16" t="s">
        <v>133</v>
      </c>
      <c r="C68" s="16" t="s">
        <v>580</v>
      </c>
      <c r="D68" s="16" t="s">
        <v>464</v>
      </c>
      <c r="E68" s="16" t="s">
        <v>97</v>
      </c>
      <c r="F68" s="16" t="s">
        <v>19</v>
      </c>
      <c r="G68" s="7" t="n">
        <v>2</v>
      </c>
      <c r="H68" s="6" t="n">
        <v>97.243</v>
      </c>
      <c r="I68" s="6" t="n">
        <v>-1944.86</v>
      </c>
      <c r="J68" s="6" t="n">
        <v>-36.52</v>
      </c>
      <c r="K68" s="6" t="n">
        <v>-1.16</v>
      </c>
      <c r="L68" s="6" t="n">
        <v>0</v>
      </c>
      <c r="M68" s="6"/>
      <c r="N68" s="6" t="s">
        <f>=I68+J68+K68+L68</f>
      </c>
      <c r="O68" s="6"/>
      <c r="P68" s="16"/>
    </row>
    <row collapsed="false" customFormat="false" customHeight="false" hidden="false" ht="12.1" outlineLevel="0" r="69">
      <c r="A69" s="20" t="n">
        <v>44546.55755787</v>
      </c>
      <c r="B69" s="16" t="s">
        <v>39</v>
      </c>
      <c r="C69" s="16" t="s">
        <v>581</v>
      </c>
      <c r="D69" s="16" t="s">
        <v>464</v>
      </c>
      <c r="E69" s="16" t="s">
        <v>17</v>
      </c>
      <c r="F69" s="16" t="s">
        <v>19</v>
      </c>
      <c r="G69" s="7" t="n">
        <v>10</v>
      </c>
      <c r="H69" s="6" t="n">
        <v>276.26</v>
      </c>
      <c r="I69" s="6" t="n">
        <v>-2762.6</v>
      </c>
      <c r="J69" s="6" t="n">
        <v>0</v>
      </c>
      <c r="K69" s="6" t="n">
        <v>-1.66</v>
      </c>
      <c r="L69" s="6" t="n">
        <v>0</v>
      </c>
      <c r="M69" s="6"/>
      <c r="N69" s="6" t="s">
        <f>=I69+J69+K69+L69</f>
      </c>
      <c r="O69" s="6"/>
      <c r="P69" s="16"/>
    </row>
    <row collapsed="false" customFormat="false" customHeight="false" hidden="false" ht="12.1" outlineLevel="0" r="70">
      <c r="A70" s="21" t="n">
        <v>44547</v>
      </c>
      <c r="B70" s="22" t="s">
        <v>538</v>
      </c>
      <c r="C70" s="22" t="s">
        <v>162</v>
      </c>
      <c r="D70" s="22" t="s">
        <v>538</v>
      </c>
      <c r="E70" s="22" t="s">
        <v>538</v>
      </c>
      <c r="F70" s="22" t="s">
        <v>19</v>
      </c>
      <c r="G70" s="23" t="n">
        <v>1</v>
      </c>
      <c r="H70" s="24" t="n">
        <v>3000</v>
      </c>
      <c r="I70" s="24" t="n">
        <v>3000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4"/>
      <c r="P70" s="22"/>
    </row>
    <row collapsed="false" customFormat="false" customHeight="false" hidden="false" ht="12.1" outlineLevel="0" r="71">
      <c r="A71" s="20" t="n">
        <v>44547.740671296</v>
      </c>
      <c r="B71" s="16" t="s">
        <v>59</v>
      </c>
      <c r="C71" s="16" t="s">
        <v>582</v>
      </c>
      <c r="D71" s="16" t="s">
        <v>464</v>
      </c>
      <c r="E71" s="16" t="s">
        <v>17</v>
      </c>
      <c r="F71" s="16" t="s">
        <v>19</v>
      </c>
      <c r="G71" s="7" t="n">
        <v>10</v>
      </c>
      <c r="H71" s="6" t="n">
        <v>289.15</v>
      </c>
      <c r="I71" s="6" t="n">
        <v>-2891.5</v>
      </c>
      <c r="J71" s="6" t="n">
        <v>0</v>
      </c>
      <c r="K71" s="6" t="n">
        <v>-1.74</v>
      </c>
      <c r="L71" s="6" t="n">
        <v>0</v>
      </c>
      <c r="M71" s="6"/>
      <c r="N71" s="6" t="s">
        <f>=I71+J71+K71+L71</f>
      </c>
      <c r="O71" s="6"/>
      <c r="P71" s="16"/>
    </row>
    <row collapsed="false" customFormat="false" customHeight="false" hidden="false" ht="12.1" outlineLevel="0" r="72">
      <c r="A72" s="20" t="n">
        <v>44547.744976852</v>
      </c>
      <c r="B72" s="16" t="s">
        <v>27</v>
      </c>
      <c r="C72" s="16" t="s">
        <v>545</v>
      </c>
      <c r="D72" s="16" t="s">
        <v>464</v>
      </c>
      <c r="E72" s="16" t="s">
        <v>17</v>
      </c>
      <c r="F72" s="16" t="s">
        <v>19</v>
      </c>
      <c r="G72" s="7" t="n">
        <v>1</v>
      </c>
      <c r="H72" s="6" t="n">
        <v>486.2</v>
      </c>
      <c r="I72" s="6" t="n">
        <v>-486.2</v>
      </c>
      <c r="J72" s="6" t="n">
        <v>0</v>
      </c>
      <c r="K72" s="6" t="n">
        <v>-0.29</v>
      </c>
      <c r="L72" s="6" t="n">
        <v>0</v>
      </c>
      <c r="M72" s="6"/>
      <c r="N72" s="6" t="s">
        <f>=I72+J72+K72+L72</f>
      </c>
      <c r="O72" s="6"/>
      <c r="P72" s="16"/>
    </row>
    <row collapsed="false" customFormat="false" customHeight="false" hidden="false" ht="12.1" outlineLevel="0" r="73">
      <c r="A73" s="20" t="n">
        <v>44547.746296296</v>
      </c>
      <c r="B73" s="16" t="s">
        <v>84</v>
      </c>
      <c r="C73" s="16" t="s">
        <v>560</v>
      </c>
      <c r="D73" s="16" t="s">
        <v>464</v>
      </c>
      <c r="E73" s="16" t="s">
        <v>85</v>
      </c>
      <c r="F73" s="16" t="s">
        <v>19</v>
      </c>
      <c r="G73" s="7" t="n">
        <v>1</v>
      </c>
      <c r="H73" s="6" t="n">
        <v>77.77</v>
      </c>
      <c r="I73" s="6" t="n">
        <v>-77.77</v>
      </c>
      <c r="J73" s="6" t="n">
        <v>0</v>
      </c>
      <c r="K73" s="6" t="n">
        <v>-0.06</v>
      </c>
      <c r="L73" s="6" t="n">
        <v>0</v>
      </c>
      <c r="M73" s="6"/>
      <c r="N73" s="6" t="s">
        <f>=I73+J73+K73+L73</f>
      </c>
      <c r="O73" s="6"/>
      <c r="P73" s="16"/>
    </row>
    <row collapsed="false" customFormat="false" customHeight="false" hidden="false" ht="12.1" outlineLevel="0" r="74">
      <c r="A74" s="21" t="n">
        <v>44551</v>
      </c>
      <c r="B74" s="22" t="s">
        <v>551</v>
      </c>
      <c r="C74" s="22" t="s">
        <v>583</v>
      </c>
      <c r="D74" s="22" t="s">
        <v>551</v>
      </c>
      <c r="E74" s="22" t="s">
        <v>551</v>
      </c>
      <c r="F74" s="22" t="s">
        <v>19</v>
      </c>
      <c r="G74" s="23" t="n">
        <v>1</v>
      </c>
      <c r="H74" s="24" t="n">
        <v>149.86</v>
      </c>
      <c r="I74" s="24" t="n">
        <v>149.86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4"/>
      <c r="P74" s="22"/>
    </row>
    <row collapsed="false" customFormat="false" customHeight="false" hidden="false" ht="12.1" outlineLevel="0" r="75">
      <c r="A75" s="20" t="n">
        <v>44551.710046296</v>
      </c>
      <c r="B75" s="16" t="s">
        <v>84</v>
      </c>
      <c r="C75" s="16" t="s">
        <v>560</v>
      </c>
      <c r="D75" s="16" t="s">
        <v>464</v>
      </c>
      <c r="E75" s="16" t="s">
        <v>85</v>
      </c>
      <c r="F75" s="16" t="s">
        <v>19</v>
      </c>
      <c r="G75" s="7" t="n">
        <v>2</v>
      </c>
      <c r="H75" s="6" t="n">
        <v>77.19</v>
      </c>
      <c r="I75" s="6" t="n">
        <v>-154.38</v>
      </c>
      <c r="J75" s="6" t="n">
        <v>0</v>
      </c>
      <c r="K75" s="6" t="n">
        <v>-0.1</v>
      </c>
      <c r="L75" s="6" t="n">
        <v>0</v>
      </c>
      <c r="M75" s="6"/>
      <c r="N75" s="6" t="s">
        <f>=I75+J75+K75+L75</f>
      </c>
      <c r="O75" s="6"/>
      <c r="P75" s="16"/>
    </row>
    <row collapsed="false" customFormat="false" customHeight="false" hidden="false" ht="12.1" outlineLevel="0" r="76">
      <c r="A76" s="21" t="n">
        <v>44574</v>
      </c>
      <c r="B76" s="22" t="s">
        <v>584</v>
      </c>
      <c r="C76" s="22" t="s">
        <v>585</v>
      </c>
      <c r="D76" s="22" t="s">
        <v>551</v>
      </c>
      <c r="E76" s="22" t="s">
        <v>551</v>
      </c>
      <c r="F76" s="22" t="s">
        <v>19</v>
      </c>
      <c r="G76" s="23" t="n">
        <v>1</v>
      </c>
      <c r="H76" s="24" t="n">
        <v>19</v>
      </c>
      <c r="I76" s="24" t="n">
        <v>19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4"/>
      <c r="P76" s="22"/>
    </row>
    <row collapsed="false" customFormat="false" customHeight="false" hidden="false" ht="12.1" outlineLevel="0" r="77">
      <c r="A77" s="21" t="n">
        <v>44586</v>
      </c>
      <c r="B77" s="22" t="s">
        <v>551</v>
      </c>
      <c r="C77" s="22" t="s">
        <v>586</v>
      </c>
      <c r="D77" s="22" t="s">
        <v>551</v>
      </c>
      <c r="E77" s="22" t="s">
        <v>551</v>
      </c>
      <c r="F77" s="22" t="s">
        <v>19</v>
      </c>
      <c r="G77" s="23" t="n">
        <v>1</v>
      </c>
      <c r="H77" s="24" t="n">
        <v>25.94</v>
      </c>
      <c r="I77" s="24" t="n">
        <v>25.94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4"/>
      <c r="P77" s="22"/>
    </row>
    <row collapsed="false" customFormat="false" customHeight="false" hidden="false" ht="12.1" outlineLevel="0" r="78">
      <c r="A78" s="20" t="n">
        <v>44586.750451389</v>
      </c>
      <c r="B78" s="16" t="s">
        <v>91</v>
      </c>
      <c r="C78" s="16" t="s">
        <v>550</v>
      </c>
      <c r="D78" s="16" t="s">
        <v>464</v>
      </c>
      <c r="E78" s="16" t="s">
        <v>85</v>
      </c>
      <c r="F78" s="16" t="s">
        <v>19</v>
      </c>
      <c r="G78" s="7" t="n">
        <v>45</v>
      </c>
      <c r="H78" s="6" t="n">
        <v>1.212</v>
      </c>
      <c r="I78" s="6" t="n">
        <v>-54.54</v>
      </c>
      <c r="J78" s="6" t="n">
        <v>0</v>
      </c>
      <c r="K78" s="6" t="n">
        <v>-0.02</v>
      </c>
      <c r="L78" s="6" t="n">
        <v>0</v>
      </c>
      <c r="M78" s="6"/>
      <c r="N78" s="6" t="s">
        <f>=I78+J78+K78+L78</f>
      </c>
      <c r="O78" s="6"/>
      <c r="P78" s="16"/>
    </row>
    <row collapsed="false" customFormat="false" customHeight="false" hidden="false" ht="12.1" outlineLevel="0" r="79">
      <c r="A79" s="21" t="n">
        <v>44592</v>
      </c>
      <c r="B79" s="22" t="s">
        <v>538</v>
      </c>
      <c r="C79" s="22" t="s">
        <v>162</v>
      </c>
      <c r="D79" s="22" t="s">
        <v>538</v>
      </c>
      <c r="E79" s="22" t="s">
        <v>538</v>
      </c>
      <c r="F79" s="22" t="s">
        <v>19</v>
      </c>
      <c r="G79" s="23" t="n">
        <v>1</v>
      </c>
      <c r="H79" s="24" t="n">
        <v>5100</v>
      </c>
      <c r="I79" s="24" t="n">
        <v>5100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4"/>
      <c r="P79" s="22"/>
    </row>
    <row collapsed="false" customFormat="false" customHeight="false" hidden="false" ht="12.1" outlineLevel="0" r="80">
      <c r="A80" s="20" t="n">
        <v>44592.6125</v>
      </c>
      <c r="B80" s="16" t="s">
        <v>56</v>
      </c>
      <c r="C80" s="16" t="s">
        <v>587</v>
      </c>
      <c r="D80" s="16" t="s">
        <v>464</v>
      </c>
      <c r="E80" s="16" t="s">
        <v>17</v>
      </c>
      <c r="F80" s="16" t="s">
        <v>19</v>
      </c>
      <c r="G80" s="7" t="n">
        <v>1</v>
      </c>
      <c r="H80" s="6" t="n">
        <v>4998</v>
      </c>
      <c r="I80" s="6" t="n">
        <v>-4998</v>
      </c>
      <c r="J80" s="6" t="n">
        <v>0</v>
      </c>
      <c r="K80" s="6" t="n">
        <v>-3</v>
      </c>
      <c r="L80" s="6" t="n">
        <v>0</v>
      </c>
      <c r="M80" s="6"/>
      <c r="N80" s="6" t="s">
        <f>=I80+J80+K80+L80</f>
      </c>
      <c r="O80" s="6"/>
      <c r="P80" s="16"/>
    </row>
    <row collapsed="false" customFormat="false" customHeight="false" hidden="false" ht="12.1" outlineLevel="0" r="81">
      <c r="A81" s="20" t="n">
        <v>44592.735208333</v>
      </c>
      <c r="B81" s="16" t="s">
        <v>87</v>
      </c>
      <c r="C81" s="16" t="s">
        <v>549</v>
      </c>
      <c r="D81" s="16" t="s">
        <v>464</v>
      </c>
      <c r="E81" s="16" t="s">
        <v>85</v>
      </c>
      <c r="F81" s="16" t="s">
        <v>19</v>
      </c>
      <c r="G81" s="7" t="n">
        <v>1</v>
      </c>
      <c r="H81" s="6" t="n">
        <v>93.23</v>
      </c>
      <c r="I81" s="6" t="n">
        <v>-93.23</v>
      </c>
      <c r="J81" s="6" t="n">
        <v>0</v>
      </c>
      <c r="K81" s="6" t="n">
        <v>-0.02</v>
      </c>
      <c r="L81" s="6" t="n">
        <v>0</v>
      </c>
      <c r="M81" s="6"/>
      <c r="N81" s="6" t="s">
        <f>=I81+J81+K81+L81</f>
      </c>
      <c r="O81" s="6"/>
      <c r="P81" s="16"/>
    </row>
    <row collapsed="false" customFormat="false" customHeight="false" hidden="false" ht="12.1" outlineLevel="0" r="82">
      <c r="A82" s="21" t="n">
        <v>44596</v>
      </c>
      <c r="B82" s="22" t="s">
        <v>551</v>
      </c>
      <c r="C82" s="22" t="s">
        <v>564</v>
      </c>
      <c r="D82" s="22" t="s">
        <v>551</v>
      </c>
      <c r="E82" s="22" t="s">
        <v>551</v>
      </c>
      <c r="F82" s="22" t="s">
        <v>19</v>
      </c>
      <c r="G82" s="23" t="n">
        <v>1</v>
      </c>
      <c r="H82" s="24" t="n">
        <v>38.88</v>
      </c>
      <c r="I82" s="24" t="n">
        <v>38.88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4"/>
      <c r="P82" s="22"/>
    </row>
    <row collapsed="false" customFormat="false" customHeight="false" hidden="false" ht="12.1" outlineLevel="0" r="83">
      <c r="A83" s="21" t="n">
        <v>44596</v>
      </c>
      <c r="B83" s="22" t="s">
        <v>576</v>
      </c>
      <c r="C83" s="22" t="s">
        <v>588</v>
      </c>
      <c r="D83" s="22" t="s">
        <v>576</v>
      </c>
      <c r="E83" s="22" t="s">
        <v>576</v>
      </c>
      <c r="F83" s="22" t="s">
        <v>19</v>
      </c>
      <c r="G83" s="23" t="n">
        <v>1</v>
      </c>
      <c r="H83" s="24" t="n">
        <v>1000</v>
      </c>
      <c r="I83" s="24" t="n">
        <v>1000</v>
      </c>
      <c r="J83" s="24" t="n">
        <v>0</v>
      </c>
      <c r="K83" s="24" t="n">
        <v>0</v>
      </c>
      <c r="L83" s="24" t="n">
        <v>0</v>
      </c>
      <c r="M83" s="24"/>
      <c r="N83" s="6" t="s">
        <f>=I83+J83+K83+L83</f>
      </c>
      <c r="O83" s="24"/>
      <c r="P83" s="22"/>
    </row>
    <row collapsed="false" customFormat="false" customHeight="false" hidden="false" ht="12.1" outlineLevel="0" r="84">
      <c r="A84" s="20" t="n">
        <v>44596.592037037</v>
      </c>
      <c r="B84" s="16" t="s">
        <v>133</v>
      </c>
      <c r="C84" s="16" t="s">
        <v>580</v>
      </c>
      <c r="D84" s="16" t="s">
        <v>464</v>
      </c>
      <c r="E84" s="16" t="s">
        <v>97</v>
      </c>
      <c r="F84" s="16" t="s">
        <v>19</v>
      </c>
      <c r="G84" s="7" t="n">
        <v>1</v>
      </c>
      <c r="H84" s="6" t="n">
        <v>94.45</v>
      </c>
      <c r="I84" s="6" t="n">
        <v>-944.5</v>
      </c>
      <c r="J84" s="6" t="n">
        <v>-29.3</v>
      </c>
      <c r="K84" s="6" t="n">
        <v>-0.56</v>
      </c>
      <c r="L84" s="6" t="n">
        <v>0</v>
      </c>
      <c r="M84" s="6"/>
      <c r="N84" s="6" t="s">
        <f>=I84+J84+K84+L84</f>
      </c>
      <c r="O84" s="6"/>
      <c r="P84" s="16"/>
    </row>
    <row collapsed="false" customFormat="false" customHeight="false" hidden="false" ht="12.1" outlineLevel="0" r="85">
      <c r="A85" s="20" t="n">
        <v>44596.596423611</v>
      </c>
      <c r="B85" s="16" t="s">
        <v>84</v>
      </c>
      <c r="C85" s="16" t="s">
        <v>560</v>
      </c>
      <c r="D85" s="16" t="s">
        <v>464</v>
      </c>
      <c r="E85" s="16" t="s">
        <v>85</v>
      </c>
      <c r="F85" s="16" t="s">
        <v>19</v>
      </c>
      <c r="G85" s="7" t="n">
        <v>1</v>
      </c>
      <c r="H85" s="6" t="n">
        <v>79.27</v>
      </c>
      <c r="I85" s="6" t="n">
        <v>-79.27</v>
      </c>
      <c r="J85" s="6" t="n">
        <v>0</v>
      </c>
      <c r="K85" s="6" t="n">
        <v>-0.06</v>
      </c>
      <c r="L85" s="6" t="n">
        <v>0</v>
      </c>
      <c r="M85" s="6"/>
      <c r="N85" s="6" t="s">
        <f>=I85+J85+K85+L85</f>
      </c>
      <c r="O85" s="6"/>
      <c r="P85" s="16"/>
    </row>
    <row collapsed="false" customFormat="false" customHeight="false" hidden="false" ht="12.1" outlineLevel="0" r="86">
      <c r="A86" s="29" t="n">
        <v>44617.5071875</v>
      </c>
      <c r="B86" s="30" t="s">
        <v>476</v>
      </c>
      <c r="C86" s="30" t="s">
        <v>548</v>
      </c>
      <c r="D86" s="30" t="s">
        <v>466</v>
      </c>
      <c r="E86" s="30" t="s">
        <v>85</v>
      </c>
      <c r="F86" s="30" t="s">
        <v>19</v>
      </c>
      <c r="G86" s="31" t="n">
        <v>-34</v>
      </c>
      <c r="H86" s="32" t="n">
        <v>113.6</v>
      </c>
      <c r="I86" s="32" t="n">
        <v>3862.4</v>
      </c>
      <c r="J86" s="32" t="n">
        <v>0</v>
      </c>
      <c r="K86" s="32" t="n">
        <v>-0.38</v>
      </c>
      <c r="L86" s="32" t="n">
        <v>0</v>
      </c>
      <c r="M86" s="32"/>
      <c r="N86" s="6" t="s">
        <f>=I86+J86+K86+L86</f>
      </c>
      <c r="O86" s="32"/>
      <c r="P86" s="30"/>
    </row>
    <row collapsed="false" customFormat="false" customHeight="false" hidden="false" ht="12.1" outlineLevel="0" r="87">
      <c r="A87" s="20" t="n">
        <v>44617.508877315</v>
      </c>
      <c r="B87" s="16" t="s">
        <v>56</v>
      </c>
      <c r="C87" s="16" t="s">
        <v>587</v>
      </c>
      <c r="D87" s="16" t="s">
        <v>464</v>
      </c>
      <c r="E87" s="16" t="s">
        <v>17</v>
      </c>
      <c r="F87" s="16" t="s">
        <v>19</v>
      </c>
      <c r="G87" s="7" t="n">
        <v>1</v>
      </c>
      <c r="H87" s="6" t="n">
        <v>3494</v>
      </c>
      <c r="I87" s="6" t="n">
        <v>-3494</v>
      </c>
      <c r="J87" s="6" t="n">
        <v>0</v>
      </c>
      <c r="K87" s="6" t="n">
        <v>-2.1</v>
      </c>
      <c r="L87" s="6" t="n">
        <v>0</v>
      </c>
      <c r="M87" s="6"/>
      <c r="N87" s="6" t="s">
        <f>=I87+J87+K87+L87</f>
      </c>
      <c r="O87" s="6"/>
      <c r="P87" s="16"/>
    </row>
    <row collapsed="false" customFormat="false" customHeight="false" hidden="false" ht="12.1" outlineLevel="0" r="88">
      <c r="A88" s="21" t="n">
        <v>44651</v>
      </c>
      <c r="B88" s="22" t="s">
        <v>551</v>
      </c>
      <c r="C88" s="22" t="s">
        <v>589</v>
      </c>
      <c r="D88" s="22" t="s">
        <v>551</v>
      </c>
      <c r="E88" s="22" t="s">
        <v>551</v>
      </c>
      <c r="F88" s="22" t="s">
        <v>19</v>
      </c>
      <c r="G88" s="23" t="n">
        <v>1</v>
      </c>
      <c r="H88" s="24" t="n">
        <v>100.92</v>
      </c>
      <c r="I88" s="24" t="n">
        <v>100.92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4"/>
      <c r="P88" s="22"/>
    </row>
    <row collapsed="false" customFormat="false" customHeight="false" hidden="false" ht="12.1" outlineLevel="0" r="89">
      <c r="A89" s="20" t="n">
        <v>44651.709652778</v>
      </c>
      <c r="B89" s="16" t="s">
        <v>36</v>
      </c>
      <c r="C89" s="16" t="s">
        <v>590</v>
      </c>
      <c r="D89" s="16" t="s">
        <v>464</v>
      </c>
      <c r="E89" s="16" t="s">
        <v>17</v>
      </c>
      <c r="F89" s="16" t="s">
        <v>19</v>
      </c>
      <c r="G89" s="7" t="n">
        <v>1</v>
      </c>
      <c r="H89" s="6" t="n">
        <v>438.3</v>
      </c>
      <c r="I89" s="6" t="n">
        <v>-438.3</v>
      </c>
      <c r="J89" s="6" t="n">
        <v>0</v>
      </c>
      <c r="K89" s="6" t="n">
        <v>-0.27</v>
      </c>
      <c r="L89" s="6" t="n">
        <v>0</v>
      </c>
      <c r="M89" s="6"/>
      <c r="N89" s="6" t="s">
        <f>=I89+J89+K89+L89</f>
      </c>
      <c r="O89" s="6"/>
      <c r="P89" s="16"/>
    </row>
    <row collapsed="false" customFormat="false" customHeight="false" hidden="false" ht="12.1" outlineLevel="0" r="90">
      <c r="A90" s="21" t="n">
        <v>44686</v>
      </c>
      <c r="B90" s="22" t="s">
        <v>551</v>
      </c>
      <c r="C90" s="22" t="s">
        <v>591</v>
      </c>
      <c r="D90" s="22" t="s">
        <v>551</v>
      </c>
      <c r="E90" s="22" t="s">
        <v>551</v>
      </c>
      <c r="F90" s="22" t="s">
        <v>19</v>
      </c>
      <c r="G90" s="23" t="n">
        <v>1</v>
      </c>
      <c r="H90" s="24" t="n">
        <v>24.42</v>
      </c>
      <c r="I90" s="24" t="n">
        <v>24.42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4"/>
      <c r="P90" s="22"/>
    </row>
    <row collapsed="false" customFormat="false" customHeight="false" hidden="false" ht="12.1" outlineLevel="0" r="91">
      <c r="A91" s="21" t="n">
        <v>44686</v>
      </c>
      <c r="B91" s="22" t="s">
        <v>551</v>
      </c>
      <c r="C91" s="22" t="s">
        <v>592</v>
      </c>
      <c r="D91" s="22" t="s">
        <v>551</v>
      </c>
      <c r="E91" s="22" t="s">
        <v>551</v>
      </c>
      <c r="F91" s="22" t="s">
        <v>19</v>
      </c>
      <c r="G91" s="23" t="n">
        <v>1</v>
      </c>
      <c r="H91" s="24" t="n">
        <v>37.38</v>
      </c>
      <c r="I91" s="24" t="n">
        <v>37.38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4"/>
      <c r="P91" s="22"/>
    </row>
    <row collapsed="false" customFormat="false" customHeight="false" hidden="false" ht="12.1" outlineLevel="0" r="92">
      <c r="A92" s="21" t="n">
        <v>44720</v>
      </c>
      <c r="B92" s="22" t="s">
        <v>576</v>
      </c>
      <c r="C92" s="22" t="s">
        <v>593</v>
      </c>
      <c r="D92" s="22" t="s">
        <v>576</v>
      </c>
      <c r="E92" s="22" t="s">
        <v>576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4"/>
      <c r="P92" s="22"/>
    </row>
    <row collapsed="false" customFormat="false" customHeight="false" hidden="false" ht="12.1" outlineLevel="0" r="93">
      <c r="A93" s="21" t="n">
        <v>44720</v>
      </c>
      <c r="B93" s="22" t="s">
        <v>551</v>
      </c>
      <c r="C93" s="22" t="s">
        <v>552</v>
      </c>
      <c r="D93" s="22" t="s">
        <v>551</v>
      </c>
      <c r="E93" s="22" t="s">
        <v>551</v>
      </c>
      <c r="F93" s="22" t="s">
        <v>19</v>
      </c>
      <c r="G93" s="23" t="n">
        <v>1</v>
      </c>
      <c r="H93" s="24" t="n">
        <v>37.63</v>
      </c>
      <c r="I93" s="24" t="n">
        <v>37.63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4"/>
      <c r="P93" s="22"/>
    </row>
    <row collapsed="false" customFormat="false" customHeight="false" hidden="false" ht="12.1" outlineLevel="0" r="94">
      <c r="A94" s="20" t="n">
        <v>44720.642650463</v>
      </c>
      <c r="B94" s="16" t="s">
        <v>36</v>
      </c>
      <c r="C94" s="16" t="s">
        <v>590</v>
      </c>
      <c r="D94" s="16" t="s">
        <v>464</v>
      </c>
      <c r="E94" s="16" t="s">
        <v>17</v>
      </c>
      <c r="F94" s="16" t="s">
        <v>19</v>
      </c>
      <c r="G94" s="7" t="n">
        <v>3</v>
      </c>
      <c r="H94" s="6" t="n">
        <v>371.6</v>
      </c>
      <c r="I94" s="6" t="n">
        <v>-1114.8</v>
      </c>
      <c r="J94" s="6" t="n">
        <v>0</v>
      </c>
      <c r="K94" s="6" t="n">
        <v>-0.67</v>
      </c>
      <c r="L94" s="6" t="n">
        <v>0</v>
      </c>
      <c r="M94" s="6"/>
      <c r="N94" s="6" t="s">
        <f>=I94+J94+K94+L94</f>
      </c>
      <c r="O94" s="6"/>
      <c r="P94" s="16"/>
    </row>
    <row collapsed="false" customFormat="false" customHeight="false" hidden="false" ht="12.1" outlineLevel="0" r="95">
      <c r="A95" s="21" t="n">
        <v>44768</v>
      </c>
      <c r="B95" s="22" t="s">
        <v>551</v>
      </c>
      <c r="C95" s="22" t="s">
        <v>594</v>
      </c>
      <c r="D95" s="22" t="s">
        <v>551</v>
      </c>
      <c r="E95" s="22" t="s">
        <v>551</v>
      </c>
      <c r="F95" s="22" t="s">
        <v>19</v>
      </c>
      <c r="G95" s="23" t="n">
        <v>1</v>
      </c>
      <c r="H95" s="24" t="n">
        <v>82.52</v>
      </c>
      <c r="I95" s="24" t="n">
        <v>82.52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4"/>
      <c r="P95" s="22"/>
    </row>
    <row collapsed="false" customFormat="false" customHeight="false" hidden="false" ht="12.1" outlineLevel="0" r="96">
      <c r="A96" s="21" t="n">
        <v>44768</v>
      </c>
      <c r="B96" s="22" t="s">
        <v>551</v>
      </c>
      <c r="C96" s="22" t="s">
        <v>595</v>
      </c>
      <c r="D96" s="22" t="s">
        <v>551</v>
      </c>
      <c r="E96" s="22" t="s">
        <v>551</v>
      </c>
      <c r="F96" s="22" t="s">
        <v>19</v>
      </c>
      <c r="G96" s="23" t="n">
        <v>1</v>
      </c>
      <c r="H96" s="24" t="n">
        <v>42.42</v>
      </c>
      <c r="I96" s="24" t="n">
        <v>42.42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4"/>
      <c r="P96" s="22"/>
    </row>
    <row collapsed="false" customFormat="false" customHeight="false" hidden="false" ht="12.1" outlineLevel="0" r="97">
      <c r="A97" s="21" t="n">
        <v>44769</v>
      </c>
      <c r="B97" s="22" t="s">
        <v>551</v>
      </c>
      <c r="C97" s="22" t="s">
        <v>596</v>
      </c>
      <c r="D97" s="22" t="s">
        <v>551</v>
      </c>
      <c r="E97" s="22" t="s">
        <v>551</v>
      </c>
      <c r="F97" s="22" t="s">
        <v>19</v>
      </c>
      <c r="G97" s="23" t="n">
        <v>1</v>
      </c>
      <c r="H97" s="24" t="n">
        <v>296.5</v>
      </c>
      <c r="I97" s="24" t="n">
        <v>296.5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4"/>
      <c r="P97" s="22"/>
    </row>
    <row collapsed="false" customFormat="false" customHeight="false" hidden="false" ht="12.1" outlineLevel="0" r="98">
      <c r="A98" s="21" t="n">
        <v>44774</v>
      </c>
      <c r="B98" s="22" t="s">
        <v>538</v>
      </c>
      <c r="C98" s="22" t="s">
        <v>162</v>
      </c>
      <c r="D98" s="22" t="s">
        <v>538</v>
      </c>
      <c r="E98" s="22" t="s">
        <v>538</v>
      </c>
      <c r="F98" s="22" t="s">
        <v>19</v>
      </c>
      <c r="G98" s="23" t="n">
        <v>1</v>
      </c>
      <c r="H98" s="24" t="n">
        <v>2000</v>
      </c>
      <c r="I98" s="24" t="n">
        <v>2000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4"/>
      <c r="P98" s="22"/>
    </row>
    <row collapsed="false" customFormat="false" customHeight="false" hidden="false" ht="12.1" outlineLevel="0" r="99">
      <c r="A99" s="20" t="n">
        <v>44774.614340278</v>
      </c>
      <c r="B99" s="16" t="s">
        <v>477</v>
      </c>
      <c r="C99" s="16" t="s">
        <v>597</v>
      </c>
      <c r="D99" s="16" t="s">
        <v>464</v>
      </c>
      <c r="E99" s="16" t="s">
        <v>97</v>
      </c>
      <c r="F99" s="16" t="s">
        <v>19</v>
      </c>
      <c r="G99" s="7" t="n">
        <v>3</v>
      </c>
      <c r="H99" s="6" t="n">
        <v>98.976666666667</v>
      </c>
      <c r="I99" s="6" t="n">
        <v>-2969.3</v>
      </c>
      <c r="J99" s="6" t="n">
        <v>-175.35</v>
      </c>
      <c r="K99" s="6" t="n">
        <v>-1.77</v>
      </c>
      <c r="L99" s="6" t="n">
        <v>0</v>
      </c>
      <c r="M99" s="6"/>
      <c r="N99" s="6" t="s">
        <f>=I99+J99+K99+L99</f>
      </c>
      <c r="O99" s="6"/>
      <c r="P99" s="16"/>
    </row>
    <row collapsed="false" customFormat="false" customHeight="false" hidden="false" ht="12.1" outlineLevel="0" r="100">
      <c r="A100" s="29" t="n">
        <v>44774.675277778</v>
      </c>
      <c r="B100" s="30" t="s">
        <v>471</v>
      </c>
      <c r="C100" s="30" t="s">
        <v>542</v>
      </c>
      <c r="D100" s="30" t="s">
        <v>466</v>
      </c>
      <c r="E100" s="30" t="s">
        <v>97</v>
      </c>
      <c r="F100" s="30" t="s">
        <v>19</v>
      </c>
      <c r="G100" s="31" t="n">
        <v>-1</v>
      </c>
      <c r="H100" s="32" t="n">
        <v>97.24</v>
      </c>
      <c r="I100" s="32" t="n">
        <v>972.4</v>
      </c>
      <c r="J100" s="32" t="n">
        <v>14.52</v>
      </c>
      <c r="K100" s="32" t="n">
        <v>-0.59</v>
      </c>
      <c r="L100" s="32" t="n">
        <v>0</v>
      </c>
      <c r="M100" s="32"/>
      <c r="N100" s="6" t="s">
        <f>=I100+J100+K100+L100</f>
      </c>
      <c r="O100" s="32"/>
      <c r="P100" s="30"/>
    </row>
    <row collapsed="false" customFormat="false" customHeight="false" hidden="false" ht="12.1" outlineLevel="0" r="101">
      <c r="A101" s="21" t="n">
        <v>44777</v>
      </c>
      <c r="B101" s="22" t="s">
        <v>551</v>
      </c>
      <c r="C101" s="22" t="s">
        <v>598</v>
      </c>
      <c r="D101" s="22" t="s">
        <v>551</v>
      </c>
      <c r="E101" s="22" t="s">
        <v>551</v>
      </c>
      <c r="F101" s="22" t="s">
        <v>19</v>
      </c>
      <c r="G101" s="23" t="n">
        <v>1</v>
      </c>
      <c r="H101" s="24" t="n">
        <v>79.2</v>
      </c>
      <c r="I101" s="24" t="n">
        <v>79.2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4"/>
      <c r="P101" s="22"/>
    </row>
    <row collapsed="false" customFormat="false" customHeight="false" hidden="false" ht="12.1" outlineLevel="0" r="102">
      <c r="A102" s="20" t="n">
        <v>44781.618726852</v>
      </c>
      <c r="B102" s="16" t="s">
        <v>36</v>
      </c>
      <c r="C102" s="16" t="s">
        <v>590</v>
      </c>
      <c r="D102" s="16" t="s">
        <v>464</v>
      </c>
      <c r="E102" s="16" t="s">
        <v>17</v>
      </c>
      <c r="F102" s="16" t="s">
        <v>19</v>
      </c>
      <c r="G102" s="7" t="n">
        <v>1</v>
      </c>
      <c r="H102" s="6" t="n">
        <v>326</v>
      </c>
      <c r="I102" s="6" t="n">
        <v>-326</v>
      </c>
      <c r="J102" s="6" t="n">
        <v>0</v>
      </c>
      <c r="K102" s="6" t="n">
        <v>-0.19</v>
      </c>
      <c r="L102" s="6" t="n">
        <v>0</v>
      </c>
      <c r="M102" s="6"/>
      <c r="N102" s="6" t="s">
        <f>=I102+J102+K102+L102</f>
      </c>
      <c r="O102" s="6"/>
      <c r="P102" s="16"/>
    </row>
    <row collapsed="false" customFormat="false" customHeight="false" hidden="false" ht="12.1" outlineLevel="0" r="103">
      <c r="A103" s="21" t="n">
        <v>44789</v>
      </c>
      <c r="B103" s="22" t="s">
        <v>551</v>
      </c>
      <c r="C103" s="22" t="s">
        <v>599</v>
      </c>
      <c r="D103" s="22" t="s">
        <v>551</v>
      </c>
      <c r="E103" s="22" t="s">
        <v>551</v>
      </c>
      <c r="F103" s="22" t="s">
        <v>19</v>
      </c>
      <c r="G103" s="23" t="n">
        <v>1</v>
      </c>
      <c r="H103" s="24" t="n">
        <v>165.99</v>
      </c>
      <c r="I103" s="24" t="n">
        <v>165.99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4"/>
      <c r="P103" s="22"/>
    </row>
    <row collapsed="false" customFormat="false" customHeight="false" hidden="false" ht="12.1" outlineLevel="0" r="104">
      <c r="A104" s="21" t="n">
        <v>44805</v>
      </c>
      <c r="B104" s="22" t="s">
        <v>538</v>
      </c>
      <c r="C104" s="22" t="s">
        <v>162</v>
      </c>
      <c r="D104" s="22" t="s">
        <v>538</v>
      </c>
      <c r="E104" s="22" t="s">
        <v>538</v>
      </c>
      <c r="F104" s="22" t="s">
        <v>19</v>
      </c>
      <c r="G104" s="23" t="n">
        <v>1</v>
      </c>
      <c r="H104" s="24" t="n">
        <v>2500</v>
      </c>
      <c r="I104" s="24" t="n">
        <v>2500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4"/>
      <c r="P104" s="22"/>
    </row>
    <row collapsed="false" customFormat="false" customHeight="false" hidden="false" ht="12.1" outlineLevel="0" r="105">
      <c r="A105" s="20" t="n">
        <v>44805.561296296</v>
      </c>
      <c r="B105" s="16" t="s">
        <v>69</v>
      </c>
      <c r="C105" s="16" t="s">
        <v>568</v>
      </c>
      <c r="D105" s="16" t="s">
        <v>464</v>
      </c>
      <c r="E105" s="16" t="s">
        <v>17</v>
      </c>
      <c r="F105" s="16" t="s">
        <v>19</v>
      </c>
      <c r="G105" s="7" t="n">
        <v>10</v>
      </c>
      <c r="H105" s="6" t="n">
        <v>248.75</v>
      </c>
      <c r="I105" s="6" t="n">
        <v>-2487.5</v>
      </c>
      <c r="J105" s="6" t="n">
        <v>0</v>
      </c>
      <c r="K105" s="6" t="n">
        <v>-1.49</v>
      </c>
      <c r="L105" s="6" t="n">
        <v>0</v>
      </c>
      <c r="M105" s="6"/>
      <c r="N105" s="6" t="s">
        <f>=I105+J105+K105+L105</f>
      </c>
      <c r="O105" s="6"/>
      <c r="P105" s="16"/>
    </row>
    <row collapsed="false" customFormat="false" customHeight="false" hidden="false" ht="12.1" outlineLevel="0" r="106">
      <c r="A106" s="21" t="n">
        <v>44825</v>
      </c>
      <c r="B106" s="22" t="s">
        <v>551</v>
      </c>
      <c r="C106" s="22" t="s">
        <v>600</v>
      </c>
      <c r="D106" s="22" t="s">
        <v>551</v>
      </c>
      <c r="E106" s="22" t="s">
        <v>551</v>
      </c>
      <c r="F106" s="22" t="s">
        <v>19</v>
      </c>
      <c r="G106" s="23" t="n">
        <v>1</v>
      </c>
      <c r="H106" s="24" t="n">
        <v>99.92</v>
      </c>
      <c r="I106" s="24" t="n">
        <v>99.92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4"/>
      <c r="P106" s="22"/>
    </row>
    <row collapsed="false" customFormat="false" customHeight="false" hidden="false" ht="12.1" outlineLevel="0" r="107">
      <c r="A107" s="21" t="n">
        <v>44838</v>
      </c>
      <c r="B107" s="22" t="s">
        <v>538</v>
      </c>
      <c r="C107" s="22" t="s">
        <v>162</v>
      </c>
      <c r="D107" s="22" t="s">
        <v>538</v>
      </c>
      <c r="E107" s="22" t="s">
        <v>538</v>
      </c>
      <c r="F107" s="22" t="s">
        <v>19</v>
      </c>
      <c r="G107" s="23" t="n">
        <v>1</v>
      </c>
      <c r="H107" s="24" t="n">
        <v>2400</v>
      </c>
      <c r="I107" s="24" t="n">
        <v>2400</v>
      </c>
      <c r="J107" s="24" t="n">
        <v>0</v>
      </c>
      <c r="K107" s="24" t="n">
        <v>0</v>
      </c>
      <c r="L107" s="24" t="n">
        <v>0</v>
      </c>
      <c r="M107" s="24"/>
      <c r="N107" s="6" t="s">
        <f>=I107+J107+K107+L107</f>
      </c>
      <c r="O107" s="24"/>
      <c r="P107" s="22"/>
    </row>
    <row collapsed="false" customFormat="false" customHeight="false" hidden="false" ht="12.1" outlineLevel="0" r="108">
      <c r="A108" s="20" t="n">
        <v>44838.689733796</v>
      </c>
      <c r="B108" s="16" t="s">
        <v>27</v>
      </c>
      <c r="C108" s="16" t="s">
        <v>545</v>
      </c>
      <c r="D108" s="16" t="s">
        <v>464</v>
      </c>
      <c r="E108" s="16" t="s">
        <v>17</v>
      </c>
      <c r="F108" s="16" t="s">
        <v>19</v>
      </c>
      <c r="G108" s="7" t="n">
        <v>7</v>
      </c>
      <c r="H108" s="6" t="n">
        <v>383.7</v>
      </c>
      <c r="I108" s="6" t="n">
        <v>-2685.9</v>
      </c>
      <c r="J108" s="6" t="n">
        <v>0</v>
      </c>
      <c r="K108" s="6" t="n">
        <v>-1.6</v>
      </c>
      <c r="L108" s="6" t="n">
        <v>0</v>
      </c>
      <c r="M108" s="6"/>
      <c r="N108" s="6" t="s">
        <f>=I108+J108+K108+L108</f>
      </c>
      <c r="O108" s="6"/>
      <c r="P108" s="16"/>
    </row>
    <row collapsed="false" customFormat="false" customHeight="false" hidden="false" ht="12.1" outlineLevel="0" r="109">
      <c r="A109" s="21" t="n">
        <v>44860</v>
      </c>
      <c r="B109" s="22" t="s">
        <v>551</v>
      </c>
      <c r="C109" s="22" t="s">
        <v>601</v>
      </c>
      <c r="D109" s="22" t="s">
        <v>551</v>
      </c>
      <c r="E109" s="22" t="s">
        <v>551</v>
      </c>
      <c r="F109" s="22" t="s">
        <v>19</v>
      </c>
      <c r="G109" s="23" t="n">
        <v>1</v>
      </c>
      <c r="H109" s="24" t="n">
        <v>284.1</v>
      </c>
      <c r="I109" s="24" t="n">
        <v>284.1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4"/>
      <c r="P109" s="22"/>
    </row>
    <row collapsed="false" customFormat="false" customHeight="false" hidden="false" ht="12.1" outlineLevel="0" r="110">
      <c r="A110" s="21" t="n">
        <v>44862</v>
      </c>
      <c r="B110" s="22" t="s">
        <v>551</v>
      </c>
      <c r="C110" s="22" t="s">
        <v>602</v>
      </c>
      <c r="D110" s="22" t="s">
        <v>551</v>
      </c>
      <c r="E110" s="22" t="s">
        <v>551</v>
      </c>
      <c r="F110" s="22" t="s">
        <v>19</v>
      </c>
      <c r="G110" s="23" t="n">
        <v>1</v>
      </c>
      <c r="H110" s="24" t="n">
        <v>888.6</v>
      </c>
      <c r="I110" s="24" t="n">
        <v>888.6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4"/>
      <c r="P110" s="22"/>
    </row>
    <row collapsed="false" customFormat="false" customHeight="false" hidden="false" ht="12.1" outlineLevel="0" r="111">
      <c r="A111" s="20" t="n">
        <v>44862.473923611</v>
      </c>
      <c r="B111" s="16" t="s">
        <v>81</v>
      </c>
      <c r="C111" s="16" t="s">
        <v>603</v>
      </c>
      <c r="D111" s="16" t="s">
        <v>464</v>
      </c>
      <c r="E111" s="16" t="s">
        <v>17</v>
      </c>
      <c r="F111" s="16" t="s">
        <v>19</v>
      </c>
      <c r="G111" s="7" t="n">
        <v>30</v>
      </c>
      <c r="H111" s="6" t="n">
        <v>31.83</v>
      </c>
      <c r="I111" s="6" t="n">
        <v>-954.9</v>
      </c>
      <c r="J111" s="6" t="n">
        <v>0</v>
      </c>
      <c r="K111" s="6" t="n">
        <v>-0.57</v>
      </c>
      <c r="L111" s="6" t="n">
        <v>0</v>
      </c>
      <c r="M111" s="6"/>
      <c r="N111" s="6" t="s">
        <f>=I111+J111+K111+L111</f>
      </c>
      <c r="O111" s="6"/>
      <c r="P111" s="16"/>
    </row>
    <row collapsed="false" customFormat="false" customHeight="false" hidden="false" ht="12.1" outlineLevel="0" r="112">
      <c r="A112" s="21" t="n">
        <v>44867</v>
      </c>
      <c r="B112" s="22" t="s">
        <v>551</v>
      </c>
      <c r="C112" s="22" t="s">
        <v>592</v>
      </c>
      <c r="D112" s="22" t="s">
        <v>551</v>
      </c>
      <c r="E112" s="22" t="s">
        <v>551</v>
      </c>
      <c r="F112" s="22" t="s">
        <v>19</v>
      </c>
      <c r="G112" s="23" t="n">
        <v>1</v>
      </c>
      <c r="H112" s="24" t="n">
        <v>37.38</v>
      </c>
      <c r="I112" s="24" t="n">
        <v>37.38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4"/>
      <c r="P112" s="22"/>
    </row>
    <row collapsed="false" customFormat="false" customHeight="false" hidden="false" ht="12.1" outlineLevel="0" r="113">
      <c r="A113" s="21" t="n">
        <v>44937</v>
      </c>
      <c r="B113" s="22" t="s">
        <v>584</v>
      </c>
      <c r="C113" s="22" t="s">
        <v>604</v>
      </c>
      <c r="D113" s="22" t="s">
        <v>551</v>
      </c>
      <c r="E113" s="22" t="s">
        <v>551</v>
      </c>
      <c r="F113" s="22" t="s">
        <v>19</v>
      </c>
      <c r="G113" s="23" t="n">
        <v>1</v>
      </c>
      <c r="H113" s="24" t="n">
        <v>7</v>
      </c>
      <c r="I113" s="24" t="n">
        <v>7</v>
      </c>
      <c r="J113" s="24" t="n">
        <v>0</v>
      </c>
      <c r="K113" s="24" t="n">
        <v>0</v>
      </c>
      <c r="L113" s="24" t="n">
        <v>0</v>
      </c>
      <c r="M113" s="24"/>
      <c r="N113" s="6" t="s">
        <f>=I113+J113+K113+L113</f>
      </c>
      <c r="O113" s="24"/>
      <c r="P113" s="22"/>
    </row>
    <row collapsed="false" customFormat="false" customHeight="false" hidden="false" ht="12.1" outlineLevel="0" r="114">
      <c r="A114" s="21" t="n">
        <v>44952</v>
      </c>
      <c r="B114" s="22" t="s">
        <v>551</v>
      </c>
      <c r="C114" s="22" t="s">
        <v>605</v>
      </c>
      <c r="D114" s="22" t="s">
        <v>551</v>
      </c>
      <c r="E114" s="22" t="s">
        <v>551</v>
      </c>
      <c r="F114" s="22" t="s">
        <v>19</v>
      </c>
      <c r="G114" s="23" t="n">
        <v>1</v>
      </c>
      <c r="H114" s="24" t="n">
        <v>59.6</v>
      </c>
      <c r="I114" s="24" t="n">
        <v>59.6</v>
      </c>
      <c r="J114" s="24" t="n">
        <v>0</v>
      </c>
      <c r="K114" s="24" t="n">
        <v>0</v>
      </c>
      <c r="L114" s="24" t="n">
        <v>0</v>
      </c>
      <c r="M114" s="24"/>
      <c r="N114" s="6" t="s">
        <f>=I114+J114+K114+L114</f>
      </c>
      <c r="O114" s="24"/>
      <c r="P114" s="22"/>
    </row>
    <row collapsed="false" customFormat="false" customHeight="false" hidden="false" ht="12.1" outlineLevel="0" r="115">
      <c r="A115" s="29" t="n">
        <v>44953.690671296</v>
      </c>
      <c r="B115" s="30" t="s">
        <v>475</v>
      </c>
      <c r="C115" s="30" t="s">
        <v>547</v>
      </c>
      <c r="D115" s="30" t="s">
        <v>466</v>
      </c>
      <c r="E115" s="30" t="s">
        <v>85</v>
      </c>
      <c r="F115" s="30" t="s">
        <v>19</v>
      </c>
      <c r="G115" s="31" t="n">
        <v>-14</v>
      </c>
      <c r="H115" s="32" t="n">
        <v>92.35</v>
      </c>
      <c r="I115" s="32" t="n">
        <v>1292.9</v>
      </c>
      <c r="J115" s="32" t="n">
        <v>0</v>
      </c>
      <c r="K115" s="32" t="n">
        <v>-0.38</v>
      </c>
      <c r="L115" s="32" t="n">
        <v>0</v>
      </c>
      <c r="M115" s="32"/>
      <c r="N115" s="6" t="s">
        <f>=I115+J115+K115+L115</f>
      </c>
      <c r="O115" s="32"/>
      <c r="P115" s="30"/>
    </row>
    <row collapsed="false" customFormat="false" customHeight="false" hidden="false" ht="12.1" outlineLevel="0" r="116">
      <c r="A116" s="20" t="n">
        <v>44953.692395833</v>
      </c>
      <c r="B116" s="16" t="s">
        <v>65</v>
      </c>
      <c r="C116" s="16" t="s">
        <v>606</v>
      </c>
      <c r="D116" s="16" t="s">
        <v>464</v>
      </c>
      <c r="E116" s="16" t="s">
        <v>17</v>
      </c>
      <c r="F116" s="16" t="s">
        <v>19</v>
      </c>
      <c r="G116" s="7" t="n">
        <v>10</v>
      </c>
      <c r="H116" s="6" t="n">
        <v>103.42</v>
      </c>
      <c r="I116" s="6" t="n">
        <v>-1034.2</v>
      </c>
      <c r="J116" s="6" t="n">
        <v>0</v>
      </c>
      <c r="K116" s="6" t="n">
        <v>-0.83</v>
      </c>
      <c r="L116" s="6" t="n">
        <v>0</v>
      </c>
      <c r="M116" s="6"/>
      <c r="N116" s="6" t="s">
        <f>=I116+J116+K116+L116</f>
      </c>
      <c r="O116" s="6"/>
      <c r="P116" s="16"/>
    </row>
    <row collapsed="false" customFormat="false" customHeight="false" hidden="false" ht="12.1" outlineLevel="0" r="117">
      <c r="A117" s="20" t="n">
        <v>44953.695648148</v>
      </c>
      <c r="B117" s="16" t="s">
        <v>81</v>
      </c>
      <c r="C117" s="16" t="s">
        <v>603</v>
      </c>
      <c r="D117" s="16" t="s">
        <v>464</v>
      </c>
      <c r="E117" s="16" t="s">
        <v>17</v>
      </c>
      <c r="F117" s="16" t="s">
        <v>19</v>
      </c>
      <c r="G117" s="7" t="n">
        <v>10</v>
      </c>
      <c r="H117" s="6" t="n">
        <v>34.14</v>
      </c>
      <c r="I117" s="6" t="n">
        <v>-341.4</v>
      </c>
      <c r="J117" s="6" t="n">
        <v>0</v>
      </c>
      <c r="K117" s="6" t="n">
        <v>-0.27</v>
      </c>
      <c r="L117" s="6" t="n">
        <v>0</v>
      </c>
      <c r="M117" s="6"/>
      <c r="N117" s="6" t="s">
        <f>=I117+J117+K117+L117</f>
      </c>
      <c r="O117" s="6"/>
      <c r="P117" s="16"/>
    </row>
    <row collapsed="false" customFormat="false" customHeight="false" hidden="false" ht="12.1" outlineLevel="0" r="118">
      <c r="A118" s="21" t="n">
        <v>44956</v>
      </c>
      <c r="B118" s="22" t="s">
        <v>551</v>
      </c>
      <c r="C118" s="22" t="s">
        <v>607</v>
      </c>
      <c r="D118" s="22" t="s">
        <v>551</v>
      </c>
      <c r="E118" s="22" t="s">
        <v>551</v>
      </c>
      <c r="F118" s="22" t="s">
        <v>19</v>
      </c>
      <c r="G118" s="23" t="n">
        <v>1</v>
      </c>
      <c r="H118" s="24" t="n">
        <v>88.95</v>
      </c>
      <c r="I118" s="24" t="n">
        <v>88.95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4"/>
      <c r="P118" s="22"/>
    </row>
    <row collapsed="false" customFormat="false" customHeight="false" hidden="false" ht="12.1" outlineLevel="0" r="119">
      <c r="A119" s="21" t="n">
        <v>44957</v>
      </c>
      <c r="B119" s="22" t="s">
        <v>538</v>
      </c>
      <c r="C119" s="22" t="s">
        <v>162</v>
      </c>
      <c r="D119" s="22" t="s">
        <v>538</v>
      </c>
      <c r="E119" s="22" t="s">
        <v>538</v>
      </c>
      <c r="F119" s="22" t="s">
        <v>19</v>
      </c>
      <c r="G119" s="23" t="n">
        <v>1</v>
      </c>
      <c r="H119" s="24" t="n">
        <v>2000</v>
      </c>
      <c r="I119" s="24" t="n">
        <v>2000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4"/>
      <c r="P119" s="22"/>
    </row>
    <row collapsed="false" customFormat="false" customHeight="false" hidden="false" ht="12.1" outlineLevel="0" r="120">
      <c r="A120" s="20" t="n">
        <v>44957.578854167</v>
      </c>
      <c r="B120" s="16" t="s">
        <v>477</v>
      </c>
      <c r="C120" s="16" t="s">
        <v>597</v>
      </c>
      <c r="D120" s="16" t="s">
        <v>464</v>
      </c>
      <c r="E120" s="16" t="s">
        <v>97</v>
      </c>
      <c r="F120" s="16" t="s">
        <v>19</v>
      </c>
      <c r="G120" s="7" t="n">
        <v>2</v>
      </c>
      <c r="H120" s="6" t="n">
        <v>100.29</v>
      </c>
      <c r="I120" s="6" t="n">
        <v>-2005.8</v>
      </c>
      <c r="J120" s="6" t="n">
        <v>-117.6</v>
      </c>
      <c r="K120" s="6" t="n">
        <v>-1.21</v>
      </c>
      <c r="L120" s="6" t="n">
        <v>0</v>
      </c>
      <c r="M120" s="6"/>
      <c r="N120" s="6" t="s">
        <f>=I120+J120+K120+L120</f>
      </c>
      <c r="O120" s="6"/>
      <c r="P120" s="16"/>
    </row>
    <row collapsed="false" customFormat="false" customHeight="false" hidden="false" ht="12.1" outlineLevel="0" r="121">
      <c r="A121" s="21" t="n">
        <v>44971</v>
      </c>
      <c r="B121" s="22" t="s">
        <v>551</v>
      </c>
      <c r="C121" s="22" t="s">
        <v>608</v>
      </c>
      <c r="D121" s="22" t="s">
        <v>551</v>
      </c>
      <c r="E121" s="22" t="s">
        <v>551</v>
      </c>
      <c r="F121" s="22" t="s">
        <v>19</v>
      </c>
      <c r="G121" s="23" t="n">
        <v>1</v>
      </c>
      <c r="H121" s="24" t="n">
        <v>275.65</v>
      </c>
      <c r="I121" s="24" t="n">
        <v>275.65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4"/>
      <c r="P121" s="22"/>
    </row>
    <row collapsed="false" customFormat="false" customHeight="false" hidden="false" ht="12.1" outlineLevel="0" r="122">
      <c r="A122" s="20" t="n">
        <v>44971.721979167</v>
      </c>
      <c r="B122" s="16" t="s">
        <v>81</v>
      </c>
      <c r="C122" s="16" t="s">
        <v>603</v>
      </c>
      <c r="D122" s="16" t="s">
        <v>464</v>
      </c>
      <c r="E122" s="16" t="s">
        <v>17</v>
      </c>
      <c r="F122" s="16" t="s">
        <v>19</v>
      </c>
      <c r="G122" s="7" t="n">
        <v>10</v>
      </c>
      <c r="H122" s="6" t="n">
        <v>37.61</v>
      </c>
      <c r="I122" s="6" t="n">
        <v>-376.1</v>
      </c>
      <c r="J122" s="6" t="n">
        <v>0</v>
      </c>
      <c r="K122" s="6" t="n">
        <v>-0.3</v>
      </c>
      <c r="L122" s="6" t="n">
        <v>0</v>
      </c>
      <c r="M122" s="6"/>
      <c r="N122" s="6" t="s">
        <f>=I122+J122+K122+L122</f>
      </c>
      <c r="O122" s="6"/>
      <c r="P122" s="16"/>
    </row>
    <row collapsed="false" customFormat="false" customHeight="false" hidden="false" ht="12.1" outlineLevel="0" r="123">
      <c r="A123" s="21" t="n">
        <v>44986</v>
      </c>
      <c r="B123" s="22" t="s">
        <v>538</v>
      </c>
      <c r="C123" s="22" t="s">
        <v>162</v>
      </c>
      <c r="D123" s="22" t="s">
        <v>538</v>
      </c>
      <c r="E123" s="22" t="s">
        <v>538</v>
      </c>
      <c r="F123" s="22" t="s">
        <v>19</v>
      </c>
      <c r="G123" s="23" t="n">
        <v>1</v>
      </c>
      <c r="H123" s="24" t="n">
        <v>2800</v>
      </c>
      <c r="I123" s="24" t="n">
        <v>2800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4"/>
      <c r="P123" s="22"/>
    </row>
    <row collapsed="false" customFormat="false" customHeight="false" hidden="false" ht="12.1" outlineLevel="0" r="124">
      <c r="A124" s="20" t="n">
        <v>44986.531354167</v>
      </c>
      <c r="B124" s="16" t="s">
        <v>478</v>
      </c>
      <c r="C124" s="16" t="s">
        <v>609</v>
      </c>
      <c r="D124" s="16" t="s">
        <v>464</v>
      </c>
      <c r="E124" s="16" t="s">
        <v>17</v>
      </c>
      <c r="F124" s="16" t="s">
        <v>19</v>
      </c>
      <c r="G124" s="7" t="n">
        <v>100</v>
      </c>
      <c r="H124" s="6" t="n">
        <v>28.125</v>
      </c>
      <c r="I124" s="6" t="n">
        <v>-2812.5</v>
      </c>
      <c r="J124" s="6" t="n">
        <v>0</v>
      </c>
      <c r="K124" s="6" t="n">
        <v>-2.26</v>
      </c>
      <c r="L124" s="6" t="n">
        <v>0</v>
      </c>
      <c r="M124" s="6"/>
      <c r="N124" s="6" t="s">
        <f>=I124+J124+K124+L124</f>
      </c>
      <c r="O124" s="6"/>
      <c r="P124" s="16"/>
    </row>
    <row collapsed="false" customFormat="false" customHeight="false" hidden="false" ht="12.1" outlineLevel="0" r="125">
      <c r="A125" s="21" t="n">
        <v>45007</v>
      </c>
      <c r="B125" s="22" t="s">
        <v>551</v>
      </c>
      <c r="C125" s="22" t="s">
        <v>589</v>
      </c>
      <c r="D125" s="22" t="s">
        <v>551</v>
      </c>
      <c r="E125" s="22" t="s">
        <v>551</v>
      </c>
      <c r="F125" s="22" t="s">
        <v>19</v>
      </c>
      <c r="G125" s="23" t="n">
        <v>1</v>
      </c>
      <c r="H125" s="24" t="n">
        <v>100.92</v>
      </c>
      <c r="I125" s="24" t="n">
        <v>100.92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4"/>
      <c r="P125" s="22"/>
    </row>
    <row collapsed="false" customFormat="false" customHeight="false" hidden="false" ht="12.1" outlineLevel="0" r="126">
      <c r="A126" s="21" t="n">
        <v>45009</v>
      </c>
      <c r="B126" s="22" t="s">
        <v>538</v>
      </c>
      <c r="C126" s="22" t="s">
        <v>162</v>
      </c>
      <c r="D126" s="22" t="s">
        <v>538</v>
      </c>
      <c r="E126" s="22" t="s">
        <v>538</v>
      </c>
      <c r="F126" s="22" t="s">
        <v>19</v>
      </c>
      <c r="G126" s="23" t="n">
        <v>1</v>
      </c>
      <c r="H126" s="24" t="n">
        <v>10100</v>
      </c>
      <c r="I126" s="24" t="n">
        <v>10100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4"/>
      <c r="P126" s="22"/>
    </row>
    <row collapsed="false" customFormat="false" customHeight="false" hidden="false" ht="12.1" outlineLevel="0" r="127">
      <c r="A127" s="20" t="n">
        <v>45009.640775463</v>
      </c>
      <c r="B127" s="16" t="s">
        <v>479</v>
      </c>
      <c r="C127" s="16" t="s">
        <v>610</v>
      </c>
      <c r="D127" s="16" t="s">
        <v>464</v>
      </c>
      <c r="E127" s="16" t="s">
        <v>97</v>
      </c>
      <c r="F127" s="16" t="s">
        <v>19</v>
      </c>
      <c r="G127" s="7" t="n">
        <v>10</v>
      </c>
      <c r="H127" s="6" t="n">
        <v>101.97</v>
      </c>
      <c r="I127" s="6" t="n">
        <v>-10197</v>
      </c>
      <c r="J127" s="6" t="n">
        <v>0</v>
      </c>
      <c r="K127" s="6" t="n">
        <v>-6.12</v>
      </c>
      <c r="L127" s="6" t="n">
        <v>0</v>
      </c>
      <c r="M127" s="6"/>
      <c r="N127" s="6" t="s">
        <f>=I127+J127+K127+L127</f>
      </c>
      <c r="O127" s="6"/>
      <c r="P127" s="16"/>
    </row>
    <row collapsed="false" customFormat="false" customHeight="false" hidden="false" ht="12.1" outlineLevel="0" r="128">
      <c r="A128" s="21" t="n">
        <v>45013</v>
      </c>
      <c r="B128" s="22" t="s">
        <v>538</v>
      </c>
      <c r="C128" s="22" t="s">
        <v>162</v>
      </c>
      <c r="D128" s="22" t="s">
        <v>538</v>
      </c>
      <c r="E128" s="22" t="s">
        <v>538</v>
      </c>
      <c r="F128" s="22" t="s">
        <v>19</v>
      </c>
      <c r="G128" s="23" t="n">
        <v>1</v>
      </c>
      <c r="H128" s="24" t="n">
        <v>5000</v>
      </c>
      <c r="I128" s="24" t="n">
        <v>5000</v>
      </c>
      <c r="J128" s="24" t="n">
        <v>0</v>
      </c>
      <c r="K128" s="24" t="n">
        <v>0</v>
      </c>
      <c r="L128" s="24" t="n">
        <v>0</v>
      </c>
      <c r="M128" s="24"/>
      <c r="N128" s="6" t="s">
        <f>=I128+J128+K128+L128</f>
      </c>
      <c r="O128" s="24"/>
      <c r="P128" s="22"/>
    </row>
    <row collapsed="false" customFormat="false" customHeight="false" hidden="false" ht="12.1" outlineLevel="0" r="129">
      <c r="A129" s="20" t="n">
        <v>45013.495983796</v>
      </c>
      <c r="B129" s="16" t="s">
        <v>39</v>
      </c>
      <c r="C129" s="16" t="s">
        <v>581</v>
      </c>
      <c r="D129" s="16" t="s">
        <v>464</v>
      </c>
      <c r="E129" s="16" t="s">
        <v>17</v>
      </c>
      <c r="F129" s="16" t="s">
        <v>19</v>
      </c>
      <c r="G129" s="7" t="n">
        <v>20</v>
      </c>
      <c r="H129" s="6" t="n">
        <v>211.6</v>
      </c>
      <c r="I129" s="6" t="n">
        <v>-4232</v>
      </c>
      <c r="J129" s="6" t="n">
        <v>0</v>
      </c>
      <c r="K129" s="6" t="n">
        <v>-3.39</v>
      </c>
      <c r="L129" s="6" t="n">
        <v>0</v>
      </c>
      <c r="M129" s="6"/>
      <c r="N129" s="6" t="s">
        <f>=I129+J129+K129+L129</f>
      </c>
      <c r="O129" s="6"/>
      <c r="P129" s="16"/>
    </row>
    <row collapsed="false" customFormat="false" customHeight="false" hidden="false" ht="12.1" outlineLevel="0" r="130">
      <c r="A130" s="29" t="n">
        <v>45019.53505787</v>
      </c>
      <c r="B130" s="30" t="s">
        <v>479</v>
      </c>
      <c r="C130" s="30" t="s">
        <v>610</v>
      </c>
      <c r="D130" s="30" t="s">
        <v>466</v>
      </c>
      <c r="E130" s="30" t="s">
        <v>97</v>
      </c>
      <c r="F130" s="30" t="s">
        <v>19</v>
      </c>
      <c r="G130" s="31" t="n">
        <v>-4</v>
      </c>
      <c r="H130" s="32" t="n">
        <v>102.05</v>
      </c>
      <c r="I130" s="32" t="n">
        <v>4082</v>
      </c>
      <c r="J130" s="32" t="n">
        <v>11.84</v>
      </c>
      <c r="K130" s="32" t="n">
        <v>-2.65</v>
      </c>
      <c r="L130" s="32" t="n">
        <v>0</v>
      </c>
      <c r="M130" s="32"/>
      <c r="N130" s="6" t="s">
        <f>=I130+J130+K130+L130</f>
      </c>
      <c r="O130" s="32"/>
      <c r="P130" s="30"/>
    </row>
    <row collapsed="false" customFormat="false" customHeight="false" hidden="false" ht="12.1" outlineLevel="0" r="131">
      <c r="A131" s="20" t="n">
        <v>45019.536736111</v>
      </c>
      <c r="B131" s="16" t="s">
        <v>16</v>
      </c>
      <c r="C131" s="16" t="s">
        <v>611</v>
      </c>
      <c r="D131" s="16" t="s">
        <v>464</v>
      </c>
      <c r="E131" s="16" t="s">
        <v>17</v>
      </c>
      <c r="F131" s="16" t="s">
        <v>19</v>
      </c>
      <c r="G131" s="7" t="n">
        <v>1</v>
      </c>
      <c r="H131" s="6" t="n">
        <v>4452.5</v>
      </c>
      <c r="I131" s="6" t="n">
        <v>-4452.5</v>
      </c>
      <c r="J131" s="6" t="n">
        <v>0</v>
      </c>
      <c r="K131" s="6" t="n">
        <v>-3.57</v>
      </c>
      <c r="L131" s="6" t="n">
        <v>0</v>
      </c>
      <c r="M131" s="6"/>
      <c r="N131" s="6" t="s">
        <f>=I131+J131+K131+L131</f>
      </c>
      <c r="O131" s="6"/>
      <c r="P131" s="16"/>
    </row>
    <row collapsed="false" customFormat="false" customHeight="false" hidden="false" ht="12.1" outlineLevel="0" r="132">
      <c r="A132" s="21" t="n">
        <v>45042</v>
      </c>
      <c r="B132" s="22" t="s">
        <v>538</v>
      </c>
      <c r="C132" s="22" t="s">
        <v>162</v>
      </c>
      <c r="D132" s="22" t="s">
        <v>538</v>
      </c>
      <c r="E132" s="22" t="s">
        <v>538</v>
      </c>
      <c r="F132" s="22" t="s">
        <v>19</v>
      </c>
      <c r="G132" s="23" t="n">
        <v>1</v>
      </c>
      <c r="H132" s="24" t="n">
        <v>5000</v>
      </c>
      <c r="I132" s="24" t="n">
        <v>5000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4"/>
      <c r="P132" s="22"/>
    </row>
    <row collapsed="false" customFormat="false" customHeight="false" hidden="false" ht="12.1" outlineLevel="0" r="133">
      <c r="A133" s="21" t="n">
        <v>45042</v>
      </c>
      <c r="B133" s="22" t="s">
        <v>551</v>
      </c>
      <c r="C133" s="22" t="s">
        <v>612</v>
      </c>
      <c r="D133" s="22" t="s">
        <v>551</v>
      </c>
      <c r="E133" s="22" t="s">
        <v>551</v>
      </c>
      <c r="F133" s="22" t="s">
        <v>19</v>
      </c>
      <c r="G133" s="23" t="n">
        <v>1</v>
      </c>
      <c r="H133" s="24" t="n">
        <v>57.6</v>
      </c>
      <c r="I133" s="24" t="n">
        <v>57.6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4"/>
      <c r="P133" s="22"/>
    </row>
    <row collapsed="false" customFormat="false" customHeight="false" hidden="false" ht="12.1" outlineLevel="0" r="134">
      <c r="A134" s="20" t="n">
        <v>45042.582361111</v>
      </c>
      <c r="B134" s="16" t="s">
        <v>33</v>
      </c>
      <c r="C134" s="16" t="s">
        <v>613</v>
      </c>
      <c r="D134" s="16" t="s">
        <v>464</v>
      </c>
      <c r="E134" s="16" t="s">
        <v>17</v>
      </c>
      <c r="F134" s="16" t="s">
        <v>19</v>
      </c>
      <c r="G134" s="7" t="n">
        <v>4</v>
      </c>
      <c r="H134" s="6" t="n">
        <v>1313.8</v>
      </c>
      <c r="I134" s="6" t="n">
        <v>-5255.2</v>
      </c>
      <c r="J134" s="6" t="n">
        <v>0</v>
      </c>
      <c r="K134" s="6" t="n">
        <v>-4.21</v>
      </c>
      <c r="L134" s="6" t="n">
        <v>0</v>
      </c>
      <c r="M134" s="6"/>
      <c r="N134" s="6" t="s">
        <f>=I134+J134+K134+L134</f>
      </c>
      <c r="O134" s="6"/>
      <c r="P134" s="16"/>
    </row>
    <row collapsed="false" customFormat="false" customHeight="false" hidden="false" ht="12.1" outlineLevel="0" r="135">
      <c r="A135" s="21" t="n">
        <v>45048</v>
      </c>
      <c r="B135" s="22" t="s">
        <v>551</v>
      </c>
      <c r="C135" s="22" t="s">
        <v>592</v>
      </c>
      <c r="D135" s="22" t="s">
        <v>551</v>
      </c>
      <c r="E135" s="22" t="s">
        <v>551</v>
      </c>
      <c r="F135" s="22" t="s">
        <v>19</v>
      </c>
      <c r="G135" s="23" t="n">
        <v>1</v>
      </c>
      <c r="H135" s="24" t="n">
        <v>37.38</v>
      </c>
      <c r="I135" s="24" t="n">
        <v>37.38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4"/>
      <c r="P135" s="22"/>
    </row>
    <row collapsed="false" customFormat="false" customHeight="false" hidden="false" ht="12.1" outlineLevel="0" r="136">
      <c r="A136" s="21" t="n">
        <v>45065</v>
      </c>
      <c r="B136" s="22" t="s">
        <v>551</v>
      </c>
      <c r="C136" s="22" t="s">
        <v>614</v>
      </c>
      <c r="D136" s="22" t="s">
        <v>551</v>
      </c>
      <c r="E136" s="22" t="s">
        <v>551</v>
      </c>
      <c r="F136" s="22" t="s">
        <v>19</v>
      </c>
      <c r="G136" s="23" t="n">
        <v>1</v>
      </c>
      <c r="H136" s="24" t="n">
        <v>210.32</v>
      </c>
      <c r="I136" s="24" t="n">
        <v>210.32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4"/>
      <c r="P136" s="22"/>
    </row>
    <row collapsed="false" customFormat="false" customHeight="false" hidden="false" ht="12.1" outlineLevel="0" r="137">
      <c r="A137" s="21" t="n">
        <v>45072</v>
      </c>
      <c r="B137" s="22" t="s">
        <v>551</v>
      </c>
      <c r="C137" s="22" t="s">
        <v>615</v>
      </c>
      <c r="D137" s="22" t="s">
        <v>551</v>
      </c>
      <c r="E137" s="22" t="s">
        <v>551</v>
      </c>
      <c r="F137" s="22" t="s">
        <v>19</v>
      </c>
      <c r="G137" s="23" t="n">
        <v>1</v>
      </c>
      <c r="H137" s="24" t="n">
        <v>871</v>
      </c>
      <c r="I137" s="24" t="n">
        <v>871</v>
      </c>
      <c r="J137" s="24" t="n">
        <v>0</v>
      </c>
      <c r="K137" s="24" t="n">
        <v>0</v>
      </c>
      <c r="L137" s="24" t="n">
        <v>0</v>
      </c>
      <c r="M137" s="24"/>
      <c r="N137" s="6" t="s">
        <f>=I137+J137+K137+L137</f>
      </c>
      <c r="O137" s="24"/>
      <c r="P137" s="22"/>
    </row>
    <row collapsed="false" customFormat="false" customHeight="false" hidden="false" ht="12.1" outlineLevel="0" r="138">
      <c r="A138" s="21" t="n">
        <v>45075</v>
      </c>
      <c r="B138" s="22" t="s">
        <v>551</v>
      </c>
      <c r="C138" s="22" t="s">
        <v>612</v>
      </c>
      <c r="D138" s="22" t="s">
        <v>551</v>
      </c>
      <c r="E138" s="22" t="s">
        <v>551</v>
      </c>
      <c r="F138" s="22" t="s">
        <v>19</v>
      </c>
      <c r="G138" s="23" t="n">
        <v>1</v>
      </c>
      <c r="H138" s="24" t="n">
        <v>57.6</v>
      </c>
      <c r="I138" s="24" t="n">
        <v>57.6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4"/>
      <c r="P138" s="22"/>
    </row>
    <row collapsed="false" customFormat="false" customHeight="false" hidden="false" ht="12.1" outlineLevel="0" r="139">
      <c r="A139" s="21" t="n">
        <v>45075</v>
      </c>
      <c r="B139" s="22" t="s">
        <v>538</v>
      </c>
      <c r="C139" s="22" t="s">
        <v>162</v>
      </c>
      <c r="D139" s="22" t="s">
        <v>538</v>
      </c>
      <c r="E139" s="22" t="s">
        <v>538</v>
      </c>
      <c r="F139" s="22" t="s">
        <v>19</v>
      </c>
      <c r="G139" s="23" t="n">
        <v>1</v>
      </c>
      <c r="H139" s="24" t="n">
        <v>5000</v>
      </c>
      <c r="I139" s="24" t="n">
        <v>5000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4"/>
      <c r="P139" s="22"/>
    </row>
    <row collapsed="false" customFormat="false" customHeight="false" hidden="false" ht="12.1" outlineLevel="0" r="140">
      <c r="A140" s="20" t="n">
        <v>45075.681539352</v>
      </c>
      <c r="B140" s="16" t="s">
        <v>36</v>
      </c>
      <c r="C140" s="16" t="s">
        <v>590</v>
      </c>
      <c r="D140" s="16" t="s">
        <v>464</v>
      </c>
      <c r="E140" s="16" t="s">
        <v>17</v>
      </c>
      <c r="F140" s="16" t="s">
        <v>19</v>
      </c>
      <c r="G140" s="7" t="n">
        <v>3</v>
      </c>
      <c r="H140" s="6" t="n">
        <v>438.05</v>
      </c>
      <c r="I140" s="6" t="n">
        <v>-1314.15</v>
      </c>
      <c r="J140" s="6" t="n">
        <v>0</v>
      </c>
      <c r="K140" s="6" t="n">
        <v>-0.66</v>
      </c>
      <c r="L140" s="6" t="n">
        <v>0</v>
      </c>
      <c r="M140" s="6"/>
      <c r="N140" s="6" t="s">
        <f>=I140+J140+K140+L140</f>
      </c>
      <c r="O140" s="6"/>
      <c r="P140" s="16"/>
    </row>
    <row collapsed="false" customFormat="false" customHeight="false" hidden="false" ht="12.1" outlineLevel="0" r="141">
      <c r="A141" s="20" t="n">
        <v>45075.71880787</v>
      </c>
      <c r="B141" s="16" t="s">
        <v>480</v>
      </c>
      <c r="C141" s="16" t="s">
        <v>616</v>
      </c>
      <c r="D141" s="16" t="s">
        <v>464</v>
      </c>
      <c r="E141" s="16" t="s">
        <v>17</v>
      </c>
      <c r="F141" s="16" t="s">
        <v>19</v>
      </c>
      <c r="G141" s="7" t="n">
        <v>2</v>
      </c>
      <c r="H141" s="6" t="n">
        <v>2367</v>
      </c>
      <c r="I141" s="6" t="n">
        <v>-4734</v>
      </c>
      <c r="J141" s="6" t="n">
        <v>0</v>
      </c>
      <c r="K141" s="6" t="n">
        <v>-3.79</v>
      </c>
      <c r="L141" s="6" t="n">
        <v>0</v>
      </c>
      <c r="M141" s="6"/>
      <c r="N141" s="6" t="s">
        <f>=I141+J141+K141+L141</f>
      </c>
      <c r="O141" s="6"/>
      <c r="P141" s="16"/>
    </row>
    <row collapsed="false" customFormat="false" customHeight="false" hidden="false" ht="12.1" outlineLevel="0" r="142">
      <c r="A142" s="20" t="n">
        <v>45075.720613426</v>
      </c>
      <c r="B142" s="16" t="s">
        <v>81</v>
      </c>
      <c r="C142" s="16" t="s">
        <v>603</v>
      </c>
      <c r="D142" s="16" t="s">
        <v>464</v>
      </c>
      <c r="E142" s="16" t="s">
        <v>17</v>
      </c>
      <c r="F142" s="16" t="s">
        <v>19</v>
      </c>
      <c r="G142" s="7" t="n">
        <v>10</v>
      </c>
      <c r="H142" s="6" t="n">
        <v>40.79</v>
      </c>
      <c r="I142" s="6" t="n">
        <v>-407.9</v>
      </c>
      <c r="J142" s="6" t="n">
        <v>0</v>
      </c>
      <c r="K142" s="6" t="n">
        <v>-0.32</v>
      </c>
      <c r="L142" s="6" t="n">
        <v>0</v>
      </c>
      <c r="M142" s="6"/>
      <c r="N142" s="6" t="s">
        <f>=I142+J142+K142+L142</f>
      </c>
      <c r="O142" s="6"/>
      <c r="P142" s="16"/>
    </row>
    <row collapsed="false" customFormat="false" customHeight="false" hidden="false" ht="12.1" outlineLevel="0" r="143">
      <c r="A143" s="21" t="n">
        <v>45092</v>
      </c>
      <c r="B143" s="22" t="s">
        <v>551</v>
      </c>
      <c r="C143" s="22" t="s">
        <v>617</v>
      </c>
      <c r="D143" s="22" t="s">
        <v>551</v>
      </c>
      <c r="E143" s="22" t="s">
        <v>551</v>
      </c>
      <c r="F143" s="22" t="s">
        <v>19</v>
      </c>
      <c r="G143" s="23" t="n">
        <v>1</v>
      </c>
      <c r="H143" s="24" t="n">
        <v>381</v>
      </c>
      <c r="I143" s="24" t="n">
        <v>381</v>
      </c>
      <c r="J143" s="24" t="n">
        <v>0</v>
      </c>
      <c r="K143" s="24" t="n">
        <v>0</v>
      </c>
      <c r="L143" s="24" t="n">
        <v>0</v>
      </c>
      <c r="M143" s="24"/>
      <c r="N143" s="6" t="s">
        <f>=I143+J143+K143+L143</f>
      </c>
      <c r="O143" s="24"/>
      <c r="P143" s="22"/>
    </row>
    <row collapsed="false" customFormat="false" customHeight="false" hidden="false" ht="12.1" outlineLevel="0" r="144">
      <c r="A144" s="21" t="n">
        <v>45103</v>
      </c>
      <c r="B144" s="22" t="s">
        <v>551</v>
      </c>
      <c r="C144" s="22" t="s">
        <v>618</v>
      </c>
      <c r="D144" s="22" t="s">
        <v>551</v>
      </c>
      <c r="E144" s="22" t="s">
        <v>551</v>
      </c>
      <c r="F144" s="22" t="s">
        <v>19</v>
      </c>
      <c r="G144" s="23" t="n">
        <v>1</v>
      </c>
      <c r="H144" s="24" t="n">
        <v>66.6</v>
      </c>
      <c r="I144" s="24" t="n">
        <v>66.6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4"/>
      <c r="P144" s="22"/>
    </row>
    <row collapsed="false" customFormat="false" customHeight="false" hidden="false" ht="12.1" outlineLevel="0" r="145">
      <c r="A145" s="21" t="n">
        <v>45106</v>
      </c>
      <c r="B145" s="22" t="s">
        <v>538</v>
      </c>
      <c r="C145" s="22" t="s">
        <v>162</v>
      </c>
      <c r="D145" s="22" t="s">
        <v>538</v>
      </c>
      <c r="E145" s="22" t="s">
        <v>538</v>
      </c>
      <c r="F145" s="22" t="s">
        <v>19</v>
      </c>
      <c r="G145" s="23" t="n">
        <v>1</v>
      </c>
      <c r="H145" s="24" t="n">
        <v>5000</v>
      </c>
      <c r="I145" s="24" t="n">
        <v>5000</v>
      </c>
      <c r="J145" s="24" t="n">
        <v>0</v>
      </c>
      <c r="K145" s="24" t="n">
        <v>0</v>
      </c>
      <c r="L145" s="24" t="n">
        <v>0</v>
      </c>
      <c r="M145" s="24"/>
      <c r="N145" s="6" t="s">
        <f>=I145+J145+K145+L145</f>
      </c>
      <c r="O145" s="24"/>
      <c r="P145" s="22"/>
    </row>
    <row collapsed="false" customFormat="false" customHeight="false" hidden="false" ht="12.1" outlineLevel="0" r="146">
      <c r="A146" s="20" t="n">
        <v>45106.893043981</v>
      </c>
      <c r="B146" s="16" t="s">
        <v>53</v>
      </c>
      <c r="C146" s="16" t="s">
        <v>563</v>
      </c>
      <c r="D146" s="16" t="s">
        <v>464</v>
      </c>
      <c r="E146" s="16" t="s">
        <v>17</v>
      </c>
      <c r="F146" s="16" t="s">
        <v>19</v>
      </c>
      <c r="G146" s="7" t="n">
        <v>3</v>
      </c>
      <c r="H146" s="6" t="n">
        <v>1165.8</v>
      </c>
      <c r="I146" s="6" t="n">
        <v>-3497.4</v>
      </c>
      <c r="J146" s="6" t="n">
        <v>0</v>
      </c>
      <c r="K146" s="6" t="n">
        <v>-2.8</v>
      </c>
      <c r="L146" s="6" t="n">
        <v>0</v>
      </c>
      <c r="M146" s="6"/>
      <c r="N146" s="6" t="s">
        <f>=I146+J146+K146+L146</f>
      </c>
      <c r="O146" s="6"/>
      <c r="P146" s="16"/>
    </row>
    <row collapsed="false" customFormat="false" customHeight="false" hidden="false" ht="12.1" outlineLevel="0" r="147">
      <c r="A147" s="20" t="n">
        <v>45106.894212963</v>
      </c>
      <c r="B147" s="16" t="s">
        <v>73</v>
      </c>
      <c r="C147" s="16" t="s">
        <v>565</v>
      </c>
      <c r="D147" s="16" t="s">
        <v>464</v>
      </c>
      <c r="E147" s="16" t="s">
        <v>17</v>
      </c>
      <c r="F147" s="16" t="s">
        <v>19</v>
      </c>
      <c r="G147" s="7" t="n">
        <v>10</v>
      </c>
      <c r="H147" s="6" t="n">
        <v>169.06</v>
      </c>
      <c r="I147" s="6" t="n">
        <v>-1690.6</v>
      </c>
      <c r="J147" s="6" t="n">
        <v>0</v>
      </c>
      <c r="K147" s="6" t="n">
        <v>-1.36</v>
      </c>
      <c r="L147" s="6" t="n">
        <v>0</v>
      </c>
      <c r="M147" s="6"/>
      <c r="N147" s="6" t="s">
        <f>=I147+J147+K147+L147</f>
      </c>
      <c r="O147" s="6"/>
      <c r="P147" s="16"/>
    </row>
    <row collapsed="false" customFormat="false" customHeight="false" hidden="false" ht="12.1" outlineLevel="0" r="148">
      <c r="A148" s="21" t="n">
        <v>45107</v>
      </c>
      <c r="B148" s="22" t="s">
        <v>551</v>
      </c>
      <c r="C148" s="22" t="s">
        <v>619</v>
      </c>
      <c r="D148" s="22" t="s">
        <v>551</v>
      </c>
      <c r="E148" s="22" t="s">
        <v>551</v>
      </c>
      <c r="F148" s="22" t="s">
        <v>19</v>
      </c>
      <c r="G148" s="23" t="n">
        <v>1</v>
      </c>
      <c r="H148" s="24" t="n">
        <v>42.4</v>
      </c>
      <c r="I148" s="24" t="n">
        <v>42.4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4"/>
      <c r="P148" s="22"/>
    </row>
    <row collapsed="false" customFormat="false" customHeight="false" hidden="false" ht="12.1" outlineLevel="0" r="149">
      <c r="A149" s="21" t="n">
        <v>45121</v>
      </c>
      <c r="B149" s="22" t="s">
        <v>551</v>
      </c>
      <c r="C149" s="22" t="s">
        <v>620</v>
      </c>
      <c r="D149" s="22" t="s">
        <v>551</v>
      </c>
      <c r="E149" s="22" t="s">
        <v>551</v>
      </c>
      <c r="F149" s="22" t="s">
        <v>19</v>
      </c>
      <c r="G149" s="23" t="n">
        <v>1</v>
      </c>
      <c r="H149" s="24" t="n">
        <v>300.9</v>
      </c>
      <c r="I149" s="24" t="n">
        <v>300.9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4"/>
      <c r="P149" s="22"/>
    </row>
    <row collapsed="false" customFormat="false" customHeight="false" hidden="false" ht="12.1" outlineLevel="0" r="150">
      <c r="A150" s="20" t="n">
        <v>45128.807291667</v>
      </c>
      <c r="B150" s="16" t="s">
        <v>81</v>
      </c>
      <c r="C150" s="16" t="s">
        <v>603</v>
      </c>
      <c r="D150" s="16" t="s">
        <v>464</v>
      </c>
      <c r="E150" s="16" t="s">
        <v>17</v>
      </c>
      <c r="F150" s="16" t="s">
        <v>19</v>
      </c>
      <c r="G150" s="7" t="n">
        <v>10</v>
      </c>
      <c r="H150" s="6" t="n">
        <v>51.57</v>
      </c>
      <c r="I150" s="6" t="n">
        <v>-515.7</v>
      </c>
      <c r="J150" s="6" t="n">
        <v>0</v>
      </c>
      <c r="K150" s="6" t="n">
        <v>-0.42</v>
      </c>
      <c r="L150" s="6" t="n">
        <v>0</v>
      </c>
      <c r="M150" s="6"/>
      <c r="N150" s="6" t="s">
        <f>=I150+J150+K150+L150</f>
      </c>
      <c r="O150" s="6"/>
      <c r="P150" s="16"/>
    </row>
    <row collapsed="false" customFormat="false" customHeight="false" hidden="false" ht="12.1" outlineLevel="0" r="151">
      <c r="A151" s="21" t="n">
        <v>45133</v>
      </c>
      <c r="B151" s="22" t="s">
        <v>551</v>
      </c>
      <c r="C151" s="22" t="s">
        <v>618</v>
      </c>
      <c r="D151" s="22" t="s">
        <v>551</v>
      </c>
      <c r="E151" s="22" t="s">
        <v>551</v>
      </c>
      <c r="F151" s="22" t="s">
        <v>19</v>
      </c>
      <c r="G151" s="23" t="n">
        <v>1</v>
      </c>
      <c r="H151" s="24" t="n">
        <v>66.6</v>
      </c>
      <c r="I151" s="24" t="n">
        <v>66.6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4"/>
      <c r="P151" s="22"/>
    </row>
    <row collapsed="false" customFormat="false" customHeight="false" hidden="false" ht="12.1" outlineLevel="0" r="152">
      <c r="A152" s="21" t="n">
        <v>45133</v>
      </c>
      <c r="B152" s="22" t="s">
        <v>551</v>
      </c>
      <c r="C152" s="22" t="s">
        <v>621</v>
      </c>
      <c r="D152" s="22" t="s">
        <v>551</v>
      </c>
      <c r="E152" s="22" t="s">
        <v>551</v>
      </c>
      <c r="F152" s="22" t="s">
        <v>19</v>
      </c>
      <c r="G152" s="23" t="n">
        <v>1</v>
      </c>
      <c r="H152" s="24" t="n">
        <v>241.1</v>
      </c>
      <c r="I152" s="24" t="n">
        <v>241.1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4"/>
      <c r="P152" s="22"/>
    </row>
    <row collapsed="false" customFormat="false" customHeight="false" hidden="false" ht="12.1" outlineLevel="0" r="153">
      <c r="A153" s="21" t="n">
        <v>45134</v>
      </c>
      <c r="B153" s="22" t="s">
        <v>538</v>
      </c>
      <c r="C153" s="22" t="s">
        <v>162</v>
      </c>
      <c r="D153" s="22" t="s">
        <v>538</v>
      </c>
      <c r="E153" s="22" t="s">
        <v>538</v>
      </c>
      <c r="F153" s="22" t="s">
        <v>19</v>
      </c>
      <c r="G153" s="23" t="n">
        <v>1</v>
      </c>
      <c r="H153" s="24" t="n">
        <v>5000</v>
      </c>
      <c r="I153" s="24" t="n">
        <v>5000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4"/>
      <c r="P153" s="22"/>
    </row>
    <row collapsed="false" customFormat="false" customHeight="false" hidden="false" ht="12.1" outlineLevel="0" r="154">
      <c r="A154" s="21" t="n">
        <v>45134</v>
      </c>
      <c r="B154" s="22" t="s">
        <v>551</v>
      </c>
      <c r="C154" s="22" t="s">
        <v>622</v>
      </c>
      <c r="D154" s="22" t="s">
        <v>551</v>
      </c>
      <c r="E154" s="22" t="s">
        <v>551</v>
      </c>
      <c r="F154" s="22" t="s">
        <v>19</v>
      </c>
      <c r="G154" s="23" t="n">
        <v>1</v>
      </c>
      <c r="H154" s="24" t="n">
        <v>124.76</v>
      </c>
      <c r="I154" s="24" t="n">
        <v>124.76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4"/>
      <c r="P154" s="22"/>
    </row>
    <row collapsed="false" customFormat="false" customHeight="false" hidden="false" ht="12.1" outlineLevel="0" r="155">
      <c r="A155" s="20" t="n">
        <v>45134.81212963</v>
      </c>
      <c r="B155" s="16" t="s">
        <v>133</v>
      </c>
      <c r="C155" s="16" t="s">
        <v>580</v>
      </c>
      <c r="D155" s="16" t="s">
        <v>464</v>
      </c>
      <c r="E155" s="16" t="s">
        <v>97</v>
      </c>
      <c r="F155" s="16" t="s">
        <v>19</v>
      </c>
      <c r="G155" s="7" t="n">
        <v>5</v>
      </c>
      <c r="H155" s="6" t="n">
        <v>95.921</v>
      </c>
      <c r="I155" s="6" t="n">
        <v>-4796.05</v>
      </c>
      <c r="J155" s="6" t="n">
        <v>-135.9</v>
      </c>
      <c r="K155" s="6" t="n">
        <v>-2.8</v>
      </c>
      <c r="L155" s="6" t="n">
        <v>0</v>
      </c>
      <c r="M155" s="6"/>
      <c r="N155" s="6" t="s">
        <f>=I155+J155+K155+L155</f>
      </c>
      <c r="O155" s="6"/>
      <c r="P155" s="16"/>
    </row>
    <row collapsed="false" customFormat="false" customHeight="false" hidden="false" ht="12.1" outlineLevel="0" r="156">
      <c r="A156" s="20" t="n">
        <v>45134.814606481</v>
      </c>
      <c r="B156" s="16" t="s">
        <v>36</v>
      </c>
      <c r="C156" s="16" t="s">
        <v>590</v>
      </c>
      <c r="D156" s="16" t="s">
        <v>464</v>
      </c>
      <c r="E156" s="16" t="s">
        <v>17</v>
      </c>
      <c r="F156" s="16" t="s">
        <v>19</v>
      </c>
      <c r="G156" s="7" t="n">
        <v>1</v>
      </c>
      <c r="H156" s="6" t="n">
        <v>494.05</v>
      </c>
      <c r="I156" s="6" t="n">
        <v>-494.05</v>
      </c>
      <c r="J156" s="6" t="n">
        <v>0</v>
      </c>
      <c r="K156" s="6" t="n">
        <v>-0.4</v>
      </c>
      <c r="L156" s="6" t="n">
        <v>0</v>
      </c>
      <c r="M156" s="6"/>
      <c r="N156" s="6" t="s">
        <f>=I156+J156+K156+L156</f>
      </c>
      <c r="O156" s="6"/>
      <c r="P156" s="16"/>
    </row>
    <row collapsed="false" customFormat="false" customHeight="false" hidden="false" ht="12.1" outlineLevel="0" r="157">
      <c r="A157" s="21" t="n">
        <v>45142</v>
      </c>
      <c r="B157" s="22" t="s">
        <v>551</v>
      </c>
      <c r="C157" s="22" t="s">
        <v>623</v>
      </c>
      <c r="D157" s="22" t="s">
        <v>551</v>
      </c>
      <c r="E157" s="22" t="s">
        <v>551</v>
      </c>
      <c r="F157" s="22" t="s">
        <v>19</v>
      </c>
      <c r="G157" s="23" t="n">
        <v>1</v>
      </c>
      <c r="H157" s="24" t="n">
        <v>70</v>
      </c>
      <c r="I157" s="24" t="n">
        <v>70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4"/>
      <c r="P157" s="22"/>
    </row>
    <row collapsed="false" customFormat="false" customHeight="false" hidden="false" ht="12.1" outlineLevel="0" r="158">
      <c r="A158" s="21" t="n">
        <v>45154</v>
      </c>
      <c r="B158" s="22" t="s">
        <v>551</v>
      </c>
      <c r="C158" s="22" t="s">
        <v>624</v>
      </c>
      <c r="D158" s="22" t="s">
        <v>551</v>
      </c>
      <c r="E158" s="22" t="s">
        <v>551</v>
      </c>
      <c r="F158" s="22" t="s">
        <v>19</v>
      </c>
      <c r="G158" s="23" t="n">
        <v>1</v>
      </c>
      <c r="H158" s="24" t="n">
        <v>316.65</v>
      </c>
      <c r="I158" s="24" t="n">
        <v>316.65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4"/>
      <c r="P158" s="22"/>
    </row>
    <row collapsed="false" customFormat="false" customHeight="false" hidden="false" ht="12.1" outlineLevel="0" r="159">
      <c r="A159" s="21" t="n">
        <v>45162</v>
      </c>
      <c r="B159" s="22" t="s">
        <v>551</v>
      </c>
      <c r="C159" s="22" t="s">
        <v>618</v>
      </c>
      <c r="D159" s="22" t="s">
        <v>551</v>
      </c>
      <c r="E159" s="22" t="s">
        <v>551</v>
      </c>
      <c r="F159" s="22" t="s">
        <v>19</v>
      </c>
      <c r="G159" s="23" t="n">
        <v>1</v>
      </c>
      <c r="H159" s="24" t="n">
        <v>66.6</v>
      </c>
      <c r="I159" s="24" t="n">
        <v>66.6</v>
      </c>
      <c r="J159" s="24" t="n">
        <v>0</v>
      </c>
      <c r="K159" s="24" t="n">
        <v>0</v>
      </c>
      <c r="L159" s="24" t="n">
        <v>0</v>
      </c>
      <c r="M159" s="24"/>
      <c r="N159" s="6" t="s">
        <f>=I159+J159+K159+L159</f>
      </c>
      <c r="O159" s="24"/>
      <c r="P159" s="22"/>
    </row>
    <row collapsed="false" customFormat="false" customHeight="false" hidden="false" ht="12.1" outlineLevel="0" r="160">
      <c r="A160" s="21" t="n">
        <v>45167</v>
      </c>
      <c r="B160" s="22" t="s">
        <v>538</v>
      </c>
      <c r="C160" s="22" t="s">
        <v>162</v>
      </c>
      <c r="D160" s="22" t="s">
        <v>538</v>
      </c>
      <c r="E160" s="22" t="s">
        <v>538</v>
      </c>
      <c r="F160" s="22" t="s">
        <v>19</v>
      </c>
      <c r="G160" s="23" t="n">
        <v>2</v>
      </c>
      <c r="H160" s="24" t="n">
        <v>3000</v>
      </c>
      <c r="I160" s="24" t="n">
        <v>6000</v>
      </c>
      <c r="J160" s="24" t="n">
        <v>0</v>
      </c>
      <c r="K160" s="24" t="n">
        <v>0</v>
      </c>
      <c r="L160" s="24" t="n">
        <v>0</v>
      </c>
      <c r="M160" s="24"/>
      <c r="N160" s="6" t="s">
        <f>=I160+J160+K160+L160</f>
      </c>
      <c r="O160" s="24"/>
      <c r="P160" s="22"/>
    </row>
    <row collapsed="false" customFormat="false" customHeight="false" hidden="false" ht="12.1" outlineLevel="0" r="161">
      <c r="A161" s="20" t="n">
        <v>45167.672233796</v>
      </c>
      <c r="B161" s="16" t="s">
        <v>479</v>
      </c>
      <c r="C161" s="16" t="s">
        <v>610</v>
      </c>
      <c r="D161" s="16" t="s">
        <v>464</v>
      </c>
      <c r="E161" s="16" t="s">
        <v>97</v>
      </c>
      <c r="F161" s="16" t="s">
        <v>19</v>
      </c>
      <c r="G161" s="7" t="n">
        <v>4</v>
      </c>
      <c r="H161" s="6" t="n">
        <v>102.2</v>
      </c>
      <c r="I161" s="6" t="n">
        <v>-4088</v>
      </c>
      <c r="J161" s="6" t="n">
        <v>-8.88</v>
      </c>
      <c r="K161" s="6" t="n">
        <v>-2.39</v>
      </c>
      <c r="L161" s="6" t="n">
        <v>0</v>
      </c>
      <c r="M161" s="6"/>
      <c r="N161" s="6" t="s">
        <f>=I161+J161+K161+L161</f>
      </c>
      <c r="O161" s="6"/>
      <c r="P161" s="16"/>
    </row>
    <row collapsed="false" customFormat="false" customHeight="false" hidden="false" ht="12.1" outlineLevel="0" r="162">
      <c r="A162" s="20" t="n">
        <v>45167.673206019</v>
      </c>
      <c r="B162" s="16" t="s">
        <v>133</v>
      </c>
      <c r="C162" s="16" t="s">
        <v>580</v>
      </c>
      <c r="D162" s="16" t="s">
        <v>464</v>
      </c>
      <c r="E162" s="16" t="s">
        <v>97</v>
      </c>
      <c r="F162" s="16" t="s">
        <v>19</v>
      </c>
      <c r="G162" s="7" t="n">
        <v>2</v>
      </c>
      <c r="H162" s="6" t="n">
        <v>93.059</v>
      </c>
      <c r="I162" s="6" t="n">
        <v>-1861.18</v>
      </c>
      <c r="J162" s="6" t="n">
        <v>-68.36</v>
      </c>
      <c r="K162" s="6" t="n">
        <v>-1.1</v>
      </c>
      <c r="L162" s="6" t="n">
        <v>0</v>
      </c>
      <c r="M162" s="6"/>
      <c r="N162" s="6" t="s">
        <f>=I162+J162+K162+L162</f>
      </c>
      <c r="O162" s="6"/>
      <c r="P162" s="16"/>
    </row>
    <row collapsed="false" customFormat="false" customHeight="false" hidden="false" ht="12.1" outlineLevel="0" r="163">
      <c r="A163" s="29" t="n">
        <v>45167.683726852</v>
      </c>
      <c r="B163" s="30" t="s">
        <v>91</v>
      </c>
      <c r="C163" s="30" t="s">
        <v>550</v>
      </c>
      <c r="D163" s="30" t="s">
        <v>466</v>
      </c>
      <c r="E163" s="30" t="s">
        <v>85</v>
      </c>
      <c r="F163" s="30" t="s">
        <v>19</v>
      </c>
      <c r="G163" s="31" t="n">
        <v>-40</v>
      </c>
      <c r="H163" s="32" t="n">
        <v>1.518</v>
      </c>
      <c r="I163" s="32" t="n">
        <v>60.72</v>
      </c>
      <c r="J163" s="32" t="n">
        <v>0</v>
      </c>
      <c r="K163" s="32" t="n">
        <v>-0.02</v>
      </c>
      <c r="L163" s="32" t="n">
        <v>0</v>
      </c>
      <c r="M163" s="32"/>
      <c r="N163" s="6" t="s">
        <f>=I163+J163+K163+L163</f>
      </c>
      <c r="O163" s="32"/>
      <c r="P163" s="30"/>
    </row>
    <row collapsed="false" customFormat="false" customHeight="false" hidden="false" ht="12.1" outlineLevel="0" r="164">
      <c r="A164" s="20" t="n">
        <v>45167.684189815</v>
      </c>
      <c r="B164" s="16" t="s">
        <v>36</v>
      </c>
      <c r="C164" s="16" t="s">
        <v>590</v>
      </c>
      <c r="D164" s="16" t="s">
        <v>464</v>
      </c>
      <c r="E164" s="16" t="s">
        <v>17</v>
      </c>
      <c r="F164" s="16" t="s">
        <v>19</v>
      </c>
      <c r="G164" s="7" t="n">
        <v>1</v>
      </c>
      <c r="H164" s="6" t="n">
        <v>540.55</v>
      </c>
      <c r="I164" s="6" t="n">
        <v>-540.55</v>
      </c>
      <c r="J164" s="6" t="n">
        <v>0</v>
      </c>
      <c r="K164" s="6" t="n">
        <v>-0.43</v>
      </c>
      <c r="L164" s="6" t="n">
        <v>0</v>
      </c>
      <c r="M164" s="6"/>
      <c r="N164" s="6" t="s">
        <f>=I164+J164+K164+L164</f>
      </c>
      <c r="O164" s="6"/>
      <c r="P164" s="16"/>
    </row>
    <row collapsed="false" customFormat="false" customHeight="false" hidden="false" ht="12.1" outlineLevel="0" r="165">
      <c r="A165" s="21" t="n">
        <v>45189</v>
      </c>
      <c r="B165" s="22" t="s">
        <v>551</v>
      </c>
      <c r="C165" s="22" t="s">
        <v>625</v>
      </c>
      <c r="D165" s="22" t="s">
        <v>551</v>
      </c>
      <c r="E165" s="22" t="s">
        <v>551</v>
      </c>
      <c r="F165" s="22" t="s">
        <v>19</v>
      </c>
      <c r="G165" s="23" t="n">
        <v>1</v>
      </c>
      <c r="H165" s="24" t="n">
        <v>386.4</v>
      </c>
      <c r="I165" s="24" t="n">
        <v>386.4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4"/>
      <c r="P165" s="22"/>
    </row>
    <row collapsed="false" customFormat="false" customHeight="false" hidden="false" ht="12.1" outlineLevel="0" r="166">
      <c r="A166" s="21" t="n">
        <v>45194</v>
      </c>
      <c r="B166" s="22" t="s">
        <v>551</v>
      </c>
      <c r="C166" s="22" t="s">
        <v>626</v>
      </c>
      <c r="D166" s="22" t="s">
        <v>551</v>
      </c>
      <c r="E166" s="22" t="s">
        <v>551</v>
      </c>
      <c r="F166" s="22" t="s">
        <v>19</v>
      </c>
      <c r="G166" s="23" t="n">
        <v>1</v>
      </c>
      <c r="H166" s="24" t="n">
        <v>111</v>
      </c>
      <c r="I166" s="24" t="n">
        <v>111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4"/>
      <c r="P166" s="22"/>
    </row>
    <row collapsed="false" customFormat="false" customHeight="false" hidden="false" ht="12.1" outlineLevel="0" r="167">
      <c r="A167" s="21" t="n">
        <v>45197</v>
      </c>
      <c r="B167" s="22" t="s">
        <v>538</v>
      </c>
      <c r="C167" s="22" t="s">
        <v>162</v>
      </c>
      <c r="D167" s="22" t="s">
        <v>538</v>
      </c>
      <c r="E167" s="22" t="s">
        <v>538</v>
      </c>
      <c r="F167" s="22" t="s">
        <v>19</v>
      </c>
      <c r="G167" s="23" t="n">
        <v>1</v>
      </c>
      <c r="H167" s="24" t="n">
        <v>5000</v>
      </c>
      <c r="I167" s="24" t="n">
        <v>5000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4"/>
      <c r="P167" s="22"/>
    </row>
    <row collapsed="false" customFormat="false" customHeight="false" hidden="false" ht="12.1" outlineLevel="0" r="168">
      <c r="A168" s="20" t="n">
        <v>45197.632476852</v>
      </c>
      <c r="B168" s="16" t="s">
        <v>145</v>
      </c>
      <c r="C168" s="16" t="s">
        <v>627</v>
      </c>
      <c r="D168" s="16" t="s">
        <v>464</v>
      </c>
      <c r="E168" s="16" t="s">
        <v>97</v>
      </c>
      <c r="F168" s="16" t="s">
        <v>19</v>
      </c>
      <c r="G168" s="7" t="n">
        <v>5</v>
      </c>
      <c r="H168" s="6" t="n">
        <v>96.64</v>
      </c>
      <c r="I168" s="6" t="n">
        <v>-4832</v>
      </c>
      <c r="J168" s="6" t="n">
        <v>-137.4</v>
      </c>
      <c r="K168" s="6" t="n">
        <v>-2.83</v>
      </c>
      <c r="L168" s="6" t="n">
        <v>0</v>
      </c>
      <c r="M168" s="6"/>
      <c r="N168" s="6" t="s">
        <f>=I168+J168+K168+L168</f>
      </c>
      <c r="O168" s="6"/>
      <c r="P168" s="16"/>
    </row>
    <row collapsed="false" customFormat="false" customHeight="false" hidden="false" ht="12.1" outlineLevel="0" r="169">
      <c r="A169" s="21" t="n">
        <v>45204</v>
      </c>
      <c r="B169" s="22" t="s">
        <v>551</v>
      </c>
      <c r="C169" s="22" t="s">
        <v>628</v>
      </c>
      <c r="D169" s="22" t="s">
        <v>551</v>
      </c>
      <c r="E169" s="22" t="s">
        <v>551</v>
      </c>
      <c r="F169" s="22" t="s">
        <v>19</v>
      </c>
      <c r="G169" s="23" t="n">
        <v>1</v>
      </c>
      <c r="H169" s="24" t="n">
        <v>147.1</v>
      </c>
      <c r="I169" s="24" t="n">
        <v>147.1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4"/>
      <c r="P169" s="22"/>
    </row>
    <row collapsed="false" customFormat="false" customHeight="false" hidden="false" ht="12.1" outlineLevel="0" r="170">
      <c r="A170" s="21" t="n">
        <v>45222</v>
      </c>
      <c r="B170" s="22" t="s">
        <v>551</v>
      </c>
      <c r="C170" s="22" t="s">
        <v>626</v>
      </c>
      <c r="D170" s="22" t="s">
        <v>551</v>
      </c>
      <c r="E170" s="22" t="s">
        <v>551</v>
      </c>
      <c r="F170" s="22" t="s">
        <v>19</v>
      </c>
      <c r="G170" s="23" t="n">
        <v>1</v>
      </c>
      <c r="H170" s="24" t="n">
        <v>111</v>
      </c>
      <c r="I170" s="24" t="n">
        <v>111</v>
      </c>
      <c r="J170" s="24" t="n">
        <v>0</v>
      </c>
      <c r="K170" s="24" t="n">
        <v>0</v>
      </c>
      <c r="L170" s="24" t="n">
        <v>0</v>
      </c>
      <c r="M170" s="24"/>
      <c r="N170" s="6" t="s">
        <f>=I170+J170+K170+L170</f>
      </c>
      <c r="O170" s="24"/>
      <c r="P170" s="22"/>
    </row>
    <row collapsed="false" customFormat="false" customHeight="false" hidden="false" ht="12.1" outlineLevel="0" r="171">
      <c r="A171" s="21" t="n">
        <v>45225</v>
      </c>
      <c r="B171" s="22" t="s">
        <v>551</v>
      </c>
      <c r="C171" s="22" t="s">
        <v>629</v>
      </c>
      <c r="D171" s="22" t="s">
        <v>551</v>
      </c>
      <c r="E171" s="22" t="s">
        <v>551</v>
      </c>
      <c r="F171" s="22" t="s">
        <v>19</v>
      </c>
      <c r="G171" s="23" t="n">
        <v>1</v>
      </c>
      <c r="H171" s="24" t="n">
        <v>120</v>
      </c>
      <c r="I171" s="24" t="n">
        <v>120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4"/>
      <c r="P171" s="22"/>
    </row>
    <row collapsed="false" customFormat="false" customHeight="false" hidden="false" ht="12.1" outlineLevel="0" r="172">
      <c r="A172" s="21" t="n">
        <v>45225</v>
      </c>
      <c r="B172" s="22" t="s">
        <v>551</v>
      </c>
      <c r="C172" s="22" t="s">
        <v>630</v>
      </c>
      <c r="D172" s="22" t="s">
        <v>551</v>
      </c>
      <c r="E172" s="22" t="s">
        <v>551</v>
      </c>
      <c r="F172" s="22" t="s">
        <v>19</v>
      </c>
      <c r="G172" s="23" t="n">
        <v>1</v>
      </c>
      <c r="H172" s="24" t="n">
        <v>239.4</v>
      </c>
      <c r="I172" s="24" t="n">
        <v>239.4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4"/>
      <c r="P172" s="22"/>
    </row>
    <row collapsed="false" customFormat="false" customHeight="false" hidden="false" ht="12.1" outlineLevel="0" r="173">
      <c r="A173" s="20" t="n">
        <v>45225.726122685</v>
      </c>
      <c r="B173" s="16" t="s">
        <v>481</v>
      </c>
      <c r="C173" s="16" t="s">
        <v>631</v>
      </c>
      <c r="D173" s="16" t="s">
        <v>464</v>
      </c>
      <c r="E173" s="16" t="s">
        <v>97</v>
      </c>
      <c r="F173" s="16" t="s">
        <v>19</v>
      </c>
      <c r="G173" s="7" t="n">
        <v>1</v>
      </c>
      <c r="H173" s="6" t="n">
        <v>94.32</v>
      </c>
      <c r="I173" s="6" t="n">
        <v>-943.2</v>
      </c>
      <c r="J173" s="6" t="n">
        <v>-52.37</v>
      </c>
      <c r="K173" s="6" t="n">
        <v>-0.55</v>
      </c>
      <c r="L173" s="6" t="n">
        <v>0</v>
      </c>
      <c r="M173" s="6"/>
      <c r="N173" s="6" t="s">
        <f>=I173+J173+K173+L173</f>
      </c>
      <c r="O173" s="6"/>
      <c r="P173" s="16"/>
    </row>
    <row collapsed="false" customFormat="false" customHeight="false" hidden="false" ht="12.1" outlineLevel="0" r="174">
      <c r="A174" s="29" t="n">
        <v>45226.483796296</v>
      </c>
      <c r="B174" s="30" t="s">
        <v>477</v>
      </c>
      <c r="C174" s="30" t="s">
        <v>597</v>
      </c>
      <c r="D174" s="30" t="s">
        <v>466</v>
      </c>
      <c r="E174" s="30" t="s">
        <v>97</v>
      </c>
      <c r="F174" s="30" t="s">
        <v>19</v>
      </c>
      <c r="G174" s="31" t="n">
        <v>-5</v>
      </c>
      <c r="H174" s="32" t="n">
        <v>97.53</v>
      </c>
      <c r="I174" s="32" t="n">
        <v>4876.5</v>
      </c>
      <c r="J174" s="32" t="n">
        <v>132.2</v>
      </c>
      <c r="K174" s="32" t="n">
        <v>-2.86</v>
      </c>
      <c r="L174" s="32" t="n">
        <v>0</v>
      </c>
      <c r="M174" s="32"/>
      <c r="N174" s="6" t="s">
        <f>=I174+J174+K174+L174</f>
      </c>
      <c r="O174" s="32"/>
      <c r="P174" s="30"/>
    </row>
    <row collapsed="false" customFormat="false" customHeight="false" hidden="false" ht="12.1" outlineLevel="0" r="175">
      <c r="A175" s="20" t="n">
        <v>45226.484178241</v>
      </c>
      <c r="B175" s="16" t="s">
        <v>481</v>
      </c>
      <c r="C175" s="16" t="s">
        <v>631</v>
      </c>
      <c r="D175" s="16" t="s">
        <v>464</v>
      </c>
      <c r="E175" s="16" t="s">
        <v>97</v>
      </c>
      <c r="F175" s="16" t="s">
        <v>19</v>
      </c>
      <c r="G175" s="7" t="n">
        <v>9</v>
      </c>
      <c r="H175" s="6" t="n">
        <v>94.345555555556</v>
      </c>
      <c r="I175" s="6" t="n">
        <v>-8491.1</v>
      </c>
      <c r="J175" s="6" t="n">
        <v>-479.34</v>
      </c>
      <c r="K175" s="6" t="n">
        <v>-4.96</v>
      </c>
      <c r="L175" s="6" t="n">
        <v>0</v>
      </c>
      <c r="M175" s="6"/>
      <c r="N175" s="6" t="s">
        <f>=I175+J175+K175+L175</f>
      </c>
      <c r="O175" s="6"/>
      <c r="P175" s="16"/>
    </row>
    <row collapsed="false" customFormat="false" customHeight="false" hidden="false" ht="12.1" outlineLevel="0" r="176">
      <c r="A176" s="29" t="n">
        <v>45226.487766204</v>
      </c>
      <c r="B176" s="30" t="s">
        <v>480</v>
      </c>
      <c r="C176" s="30" t="s">
        <v>616</v>
      </c>
      <c r="D176" s="30" t="s">
        <v>466</v>
      </c>
      <c r="E176" s="30" t="s">
        <v>17</v>
      </c>
      <c r="F176" s="30" t="s">
        <v>19</v>
      </c>
      <c r="G176" s="31" t="n">
        <v>-1</v>
      </c>
      <c r="H176" s="32" t="n">
        <v>2714.6</v>
      </c>
      <c r="I176" s="32" t="n">
        <v>2714.6</v>
      </c>
      <c r="J176" s="32" t="n">
        <v>0</v>
      </c>
      <c r="K176" s="32" t="n">
        <v>-1.36</v>
      </c>
      <c r="L176" s="32" t="n">
        <v>0</v>
      </c>
      <c r="M176" s="32"/>
      <c r="N176" s="6" t="s">
        <f>=I176+J176+K176+L176</f>
      </c>
      <c r="O176" s="32"/>
      <c r="P176" s="30"/>
    </row>
    <row collapsed="false" customFormat="false" customHeight="false" hidden="false" ht="12.1" outlineLevel="0" r="177">
      <c r="A177" s="29" t="n">
        <v>45226.489236111</v>
      </c>
      <c r="B177" s="30" t="s">
        <v>470</v>
      </c>
      <c r="C177" s="30" t="s">
        <v>541</v>
      </c>
      <c r="D177" s="30" t="s">
        <v>466</v>
      </c>
      <c r="E177" s="30" t="s">
        <v>97</v>
      </c>
      <c r="F177" s="30" t="s">
        <v>19</v>
      </c>
      <c r="G177" s="31" t="n">
        <v>-1</v>
      </c>
      <c r="H177" s="32" t="n">
        <v>99.95</v>
      </c>
      <c r="I177" s="32" t="n">
        <v>999.5</v>
      </c>
      <c r="J177" s="32" t="n">
        <v>42.15</v>
      </c>
      <c r="K177" s="32" t="n">
        <v>-0.52</v>
      </c>
      <c r="L177" s="32" t="n">
        <v>0</v>
      </c>
      <c r="M177" s="32"/>
      <c r="N177" s="6" t="s">
        <f>=I177+J177+K177+L177</f>
      </c>
      <c r="O177" s="32"/>
      <c r="P177" s="30"/>
    </row>
    <row collapsed="false" customFormat="false" customHeight="false" hidden="false" ht="12.1" outlineLevel="0" r="178">
      <c r="A178" s="29" t="n">
        <v>45226.490138889</v>
      </c>
      <c r="B178" s="30" t="s">
        <v>91</v>
      </c>
      <c r="C178" s="30" t="s">
        <v>550</v>
      </c>
      <c r="D178" s="30" t="s">
        <v>466</v>
      </c>
      <c r="E178" s="30" t="s">
        <v>85</v>
      </c>
      <c r="F178" s="30" t="s">
        <v>19</v>
      </c>
      <c r="G178" s="31" t="n">
        <v>-70</v>
      </c>
      <c r="H178" s="32" t="n">
        <v>1.5355</v>
      </c>
      <c r="I178" s="32" t="n">
        <v>107.49</v>
      </c>
      <c r="J178" s="32" t="n">
        <v>0</v>
      </c>
      <c r="K178" s="32" t="n">
        <v>-0.03</v>
      </c>
      <c r="L178" s="32" t="n">
        <v>0</v>
      </c>
      <c r="M178" s="32"/>
      <c r="N178" s="6" t="s">
        <f>=I178+J178+K178+L178</f>
      </c>
      <c r="O178" s="32"/>
      <c r="P178" s="30"/>
    </row>
    <row collapsed="false" customFormat="false" customHeight="false" hidden="false" ht="12.1" outlineLevel="0" r="179">
      <c r="A179" s="21" t="n">
        <v>45229</v>
      </c>
      <c r="B179" s="22" t="s">
        <v>538</v>
      </c>
      <c r="C179" s="22" t="s">
        <v>162</v>
      </c>
      <c r="D179" s="22" t="s">
        <v>538</v>
      </c>
      <c r="E179" s="22" t="s">
        <v>538</v>
      </c>
      <c r="F179" s="22" t="s">
        <v>19</v>
      </c>
      <c r="G179" s="23" t="n">
        <v>1</v>
      </c>
      <c r="H179" s="24" t="n">
        <v>5000</v>
      </c>
      <c r="I179" s="24" t="n">
        <v>5000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4"/>
      <c r="P179" s="22"/>
    </row>
    <row collapsed="false" customFormat="false" customHeight="false" hidden="false" ht="12.1" outlineLevel="0" r="180">
      <c r="A180" s="21" t="n">
        <v>45230</v>
      </c>
      <c r="B180" s="22" t="s">
        <v>538</v>
      </c>
      <c r="C180" s="22" t="s">
        <v>162</v>
      </c>
      <c r="D180" s="22" t="s">
        <v>538</v>
      </c>
      <c r="E180" s="22" t="s">
        <v>538</v>
      </c>
      <c r="F180" s="22" t="s">
        <v>19</v>
      </c>
      <c r="G180" s="23" t="n">
        <v>1</v>
      </c>
      <c r="H180" s="24" t="n">
        <v>100</v>
      </c>
      <c r="I180" s="24" t="n">
        <v>100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4"/>
      <c r="P180" s="22"/>
    </row>
    <row collapsed="false" customFormat="false" customHeight="false" hidden="false" ht="12.1" outlineLevel="0" r="181">
      <c r="A181" s="29" t="n">
        <v>45230.675266204</v>
      </c>
      <c r="B181" s="30" t="s">
        <v>56</v>
      </c>
      <c r="C181" s="30" t="s">
        <v>587</v>
      </c>
      <c r="D181" s="30" t="s">
        <v>466</v>
      </c>
      <c r="E181" s="30" t="s">
        <v>17</v>
      </c>
      <c r="F181" s="30" t="s">
        <v>19</v>
      </c>
      <c r="G181" s="31" t="n">
        <v>-1</v>
      </c>
      <c r="H181" s="32" t="n">
        <v>5868</v>
      </c>
      <c r="I181" s="32" t="n">
        <v>5868</v>
      </c>
      <c r="J181" s="32" t="n">
        <v>0</v>
      </c>
      <c r="K181" s="32" t="n">
        <v>-2.93</v>
      </c>
      <c r="L181" s="32" t="n">
        <v>0</v>
      </c>
      <c r="M181" s="32"/>
      <c r="N181" s="6" t="s">
        <f>=I181+J181+K181+L181</f>
      </c>
      <c r="O181" s="32"/>
      <c r="P181" s="30"/>
    </row>
    <row collapsed="false" customFormat="false" customHeight="false" hidden="false" ht="12.1" outlineLevel="0" r="182">
      <c r="A182" s="20" t="n">
        <v>45230.677777778</v>
      </c>
      <c r="B182" s="16" t="s">
        <v>142</v>
      </c>
      <c r="C182" s="16" t="s">
        <v>632</v>
      </c>
      <c r="D182" s="16" t="s">
        <v>464</v>
      </c>
      <c r="E182" s="16" t="s">
        <v>97</v>
      </c>
      <c r="F182" s="16" t="s">
        <v>19</v>
      </c>
      <c r="G182" s="7" t="n">
        <v>3</v>
      </c>
      <c r="H182" s="6" t="n">
        <v>97.13</v>
      </c>
      <c r="I182" s="6" t="n">
        <v>-2913.9</v>
      </c>
      <c r="J182" s="6" t="n">
        <v>-140.97</v>
      </c>
      <c r="K182" s="6" t="n">
        <v>-1.71</v>
      </c>
      <c r="L182" s="6" t="n">
        <v>0</v>
      </c>
      <c r="M182" s="6"/>
      <c r="N182" s="6" t="s">
        <f>=I182+J182+K182+L182</f>
      </c>
      <c r="O182" s="6"/>
      <c r="P182" s="16"/>
    </row>
    <row collapsed="false" customFormat="false" customHeight="false" hidden="false" ht="12.1" outlineLevel="0" r="183">
      <c r="A183" s="20" t="n">
        <v>45230.679027778</v>
      </c>
      <c r="B183" s="16" t="s">
        <v>16</v>
      </c>
      <c r="C183" s="16" t="s">
        <v>611</v>
      </c>
      <c r="D183" s="16" t="s">
        <v>464</v>
      </c>
      <c r="E183" s="16" t="s">
        <v>17</v>
      </c>
      <c r="F183" s="16" t="s">
        <v>19</v>
      </c>
      <c r="G183" s="7" t="n">
        <v>1</v>
      </c>
      <c r="H183" s="6" t="n">
        <v>7156</v>
      </c>
      <c r="I183" s="6" t="n">
        <v>-7156</v>
      </c>
      <c r="J183" s="6" t="n">
        <v>0</v>
      </c>
      <c r="K183" s="6" t="n">
        <v>-3.58</v>
      </c>
      <c r="L183" s="6" t="n">
        <v>0</v>
      </c>
      <c r="M183" s="6"/>
      <c r="N183" s="6" t="s">
        <f>=I183+J183+K183+L183</f>
      </c>
      <c r="O183" s="6"/>
      <c r="P183" s="16"/>
    </row>
    <row collapsed="false" customFormat="false" customHeight="false" hidden="false" ht="12.1" outlineLevel="0" r="184">
      <c r="A184" s="20" t="n">
        <v>45230.845115741</v>
      </c>
      <c r="B184" s="16" t="s">
        <v>91</v>
      </c>
      <c r="C184" s="16" t="s">
        <v>550</v>
      </c>
      <c r="D184" s="16" t="s">
        <v>464</v>
      </c>
      <c r="E184" s="16" t="s">
        <v>85</v>
      </c>
      <c r="F184" s="16" t="s">
        <v>19</v>
      </c>
      <c r="G184" s="7" t="n">
        <v>500</v>
      </c>
      <c r="H184" s="6" t="n">
        <v>1.5355</v>
      </c>
      <c r="I184" s="6" t="n">
        <v>-767.75</v>
      </c>
      <c r="J184" s="6" t="n">
        <v>0</v>
      </c>
      <c r="K184" s="6" t="n">
        <v>-0.23</v>
      </c>
      <c r="L184" s="6" t="n">
        <v>0</v>
      </c>
      <c r="M184" s="6"/>
      <c r="N184" s="6" t="s">
        <f>=I184+J184+K184+L184</f>
      </c>
      <c r="O184" s="6"/>
      <c r="P184" s="16"/>
    </row>
    <row collapsed="false" customFormat="false" customHeight="false" hidden="false" ht="12.1" outlineLevel="0" r="185">
      <c r="A185" s="21" t="n">
        <v>45231</v>
      </c>
      <c r="B185" s="22" t="s">
        <v>551</v>
      </c>
      <c r="C185" s="22" t="s">
        <v>633</v>
      </c>
      <c r="D185" s="22" t="s">
        <v>551</v>
      </c>
      <c r="E185" s="22" t="s">
        <v>551</v>
      </c>
      <c r="F185" s="22" t="s">
        <v>19</v>
      </c>
      <c r="G185" s="23" t="n">
        <v>1</v>
      </c>
      <c r="H185" s="24" t="n">
        <v>538.5</v>
      </c>
      <c r="I185" s="24" t="n">
        <v>538.5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4"/>
      <c r="P185" s="22"/>
    </row>
    <row collapsed="false" customFormat="false" customHeight="false" hidden="false" ht="12.1" outlineLevel="0" r="186">
      <c r="A186" s="21" t="n">
        <v>45232</v>
      </c>
      <c r="B186" s="22" t="s">
        <v>551</v>
      </c>
      <c r="C186" s="22" t="s">
        <v>634</v>
      </c>
      <c r="D186" s="22" t="s">
        <v>551</v>
      </c>
      <c r="E186" s="22" t="s">
        <v>551</v>
      </c>
      <c r="F186" s="22" t="s">
        <v>19</v>
      </c>
      <c r="G186" s="23" t="n">
        <v>1</v>
      </c>
      <c r="H186" s="24" t="n">
        <v>65.4</v>
      </c>
      <c r="I186" s="24" t="n">
        <v>65.4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4"/>
      <c r="P186" s="22"/>
    </row>
    <row collapsed="false" customFormat="false" customHeight="false" hidden="false" ht="12.1" outlineLevel="0" r="187">
      <c r="A187" s="29" t="n">
        <v>45238.57275463</v>
      </c>
      <c r="B187" s="30" t="s">
        <v>91</v>
      </c>
      <c r="C187" s="30" t="s">
        <v>550</v>
      </c>
      <c r="D187" s="30" t="s">
        <v>466</v>
      </c>
      <c r="E187" s="30" t="s">
        <v>85</v>
      </c>
      <c r="F187" s="30" t="s">
        <v>19</v>
      </c>
      <c r="G187" s="31" t="n">
        <v>-140</v>
      </c>
      <c r="H187" s="32" t="n">
        <v>1.4975</v>
      </c>
      <c r="I187" s="32" t="n">
        <v>209.65</v>
      </c>
      <c r="J187" s="32" t="n">
        <v>0</v>
      </c>
      <c r="K187" s="32" t="n">
        <v>-0.07</v>
      </c>
      <c r="L187" s="32" t="n">
        <v>0</v>
      </c>
      <c r="M187" s="32"/>
      <c r="N187" s="6" t="s">
        <f>=I187+J187+K187+L187</f>
      </c>
      <c r="O187" s="32"/>
      <c r="P187" s="30"/>
    </row>
    <row collapsed="false" customFormat="false" customHeight="false" hidden="false" ht="12.1" outlineLevel="0" r="188">
      <c r="A188" s="20" t="n">
        <v>45238.573287037</v>
      </c>
      <c r="B188" s="16" t="s">
        <v>79</v>
      </c>
      <c r="C188" s="16" t="s">
        <v>574</v>
      </c>
      <c r="D188" s="16" t="s">
        <v>464</v>
      </c>
      <c r="E188" s="16" t="s">
        <v>17</v>
      </c>
      <c r="F188" s="16" t="s">
        <v>19</v>
      </c>
      <c r="G188" s="7" t="n">
        <v>10</v>
      </c>
      <c r="H188" s="6" t="n">
        <v>76.66</v>
      </c>
      <c r="I188" s="6" t="n">
        <v>-766.6</v>
      </c>
      <c r="J188" s="6" t="n">
        <v>0</v>
      </c>
      <c r="K188" s="6" t="n">
        <v>-0.61</v>
      </c>
      <c r="L188" s="6" t="n">
        <v>0</v>
      </c>
      <c r="M188" s="6"/>
      <c r="N188" s="6" t="s">
        <f>=I188+J188+K188+L188</f>
      </c>
      <c r="O188" s="6"/>
      <c r="P188" s="16"/>
    </row>
    <row collapsed="false" customFormat="false" customHeight="false" hidden="false" ht="12.1" outlineLevel="0" r="189">
      <c r="A189" s="21" t="n">
        <v>45245</v>
      </c>
      <c r="B189" s="22" t="s">
        <v>538</v>
      </c>
      <c r="C189" s="22" t="s">
        <v>162</v>
      </c>
      <c r="D189" s="22" t="s">
        <v>538</v>
      </c>
      <c r="E189" s="22" t="s">
        <v>538</v>
      </c>
      <c r="F189" s="22" t="s">
        <v>19</v>
      </c>
      <c r="G189" s="23" t="n">
        <v>1</v>
      </c>
      <c r="H189" s="24" t="n">
        <v>5000</v>
      </c>
      <c r="I189" s="24" t="n">
        <v>5000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4"/>
      <c r="P189" s="22"/>
    </row>
    <row collapsed="false" customFormat="false" customHeight="false" hidden="false" ht="12.1" outlineLevel="0" r="190">
      <c r="A190" s="20" t="n">
        <v>45245.580775463</v>
      </c>
      <c r="B190" s="16" t="s">
        <v>21</v>
      </c>
      <c r="C190" s="16" t="s">
        <v>570</v>
      </c>
      <c r="D190" s="16" t="s">
        <v>464</v>
      </c>
      <c r="E190" s="16" t="s">
        <v>17</v>
      </c>
      <c r="F190" s="16" t="s">
        <v>19</v>
      </c>
      <c r="G190" s="7" t="n">
        <v>10</v>
      </c>
      <c r="H190" s="6" t="n">
        <v>279.54</v>
      </c>
      <c r="I190" s="6" t="n">
        <v>-2795.4</v>
      </c>
      <c r="J190" s="6" t="n">
        <v>0</v>
      </c>
      <c r="K190" s="6" t="n">
        <v>-2.24</v>
      </c>
      <c r="L190" s="6" t="n">
        <v>0</v>
      </c>
      <c r="M190" s="6"/>
      <c r="N190" s="6" t="s">
        <f>=I190+J190+K190+L190</f>
      </c>
      <c r="O190" s="6"/>
      <c r="P190" s="16"/>
    </row>
    <row collapsed="false" customFormat="false" customHeight="false" hidden="false" ht="12.1" outlineLevel="0" r="191">
      <c r="A191" s="20" t="n">
        <v>45245.582384259</v>
      </c>
      <c r="B191" s="16" t="s">
        <v>142</v>
      </c>
      <c r="C191" s="16" t="s">
        <v>632</v>
      </c>
      <c r="D191" s="16" t="s">
        <v>464</v>
      </c>
      <c r="E191" s="16" t="s">
        <v>97</v>
      </c>
      <c r="F191" s="16" t="s">
        <v>19</v>
      </c>
      <c r="G191" s="7" t="n">
        <v>2</v>
      </c>
      <c r="H191" s="6" t="n">
        <v>98.29</v>
      </c>
      <c r="I191" s="6" t="n">
        <v>-1965.8</v>
      </c>
      <c r="J191" s="6" t="n">
        <v>-104.5</v>
      </c>
      <c r="K191" s="6" t="n">
        <v>-1.18</v>
      </c>
      <c r="L191" s="6" t="n">
        <v>0</v>
      </c>
      <c r="M191" s="6"/>
      <c r="N191" s="6" t="s">
        <f>=I191+J191+K191+L191</f>
      </c>
      <c r="O191" s="6"/>
      <c r="P191" s="16"/>
    </row>
    <row collapsed="false" customFormat="false" customHeight="false" hidden="false" ht="12.1" outlineLevel="0" r="192">
      <c r="A192" s="21" t="n">
        <v>45252</v>
      </c>
      <c r="B192" s="22" t="s">
        <v>551</v>
      </c>
      <c r="C192" s="22" t="s">
        <v>626</v>
      </c>
      <c r="D192" s="22" t="s">
        <v>551</v>
      </c>
      <c r="E192" s="22" t="s">
        <v>551</v>
      </c>
      <c r="F192" s="22" t="s">
        <v>19</v>
      </c>
      <c r="G192" s="23" t="n">
        <v>1</v>
      </c>
      <c r="H192" s="24" t="n">
        <v>111</v>
      </c>
      <c r="I192" s="24" t="n">
        <v>111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4"/>
      <c r="P192" s="22"/>
    </row>
    <row collapsed="false" customFormat="false" customHeight="false" hidden="false" ht="12.1" outlineLevel="0" r="193">
      <c r="A193" s="20" t="n">
        <v>45258.631365741</v>
      </c>
      <c r="B193" s="16" t="s">
        <v>93</v>
      </c>
      <c r="C193" s="16" t="s">
        <v>635</v>
      </c>
      <c r="D193" s="16" t="s">
        <v>464</v>
      </c>
      <c r="E193" s="16" t="s">
        <v>85</v>
      </c>
      <c r="F193" s="16" t="s">
        <v>19</v>
      </c>
      <c r="G193" s="7" t="n">
        <v>200</v>
      </c>
      <c r="H193" s="6" t="n">
        <v>1.3033</v>
      </c>
      <c r="I193" s="6" t="n">
        <v>-260.66</v>
      </c>
      <c r="J193" s="6" t="n">
        <v>0</v>
      </c>
      <c r="K193" s="6" t="n">
        <v>0</v>
      </c>
      <c r="L193" s="6" t="n">
        <v>0</v>
      </c>
      <c r="M193" s="6"/>
      <c r="N193" s="6" t="s">
        <f>=I193+J193+K193+L193</f>
      </c>
      <c r="O193" s="6"/>
      <c r="P193" s="16"/>
    </row>
    <row collapsed="false" customFormat="false" customHeight="false" hidden="false" ht="12.1" outlineLevel="0" r="194">
      <c r="A194" s="21" t="n">
        <v>45259</v>
      </c>
      <c r="B194" s="22" t="s">
        <v>538</v>
      </c>
      <c r="C194" s="22" t="s">
        <v>162</v>
      </c>
      <c r="D194" s="22" t="s">
        <v>538</v>
      </c>
      <c r="E194" s="22" t="s">
        <v>538</v>
      </c>
      <c r="F194" s="22" t="s">
        <v>19</v>
      </c>
      <c r="G194" s="23" t="n">
        <v>1</v>
      </c>
      <c r="H194" s="24" t="n">
        <v>6800</v>
      </c>
      <c r="I194" s="24" t="n">
        <v>6800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4"/>
      <c r="P194" s="22"/>
    </row>
    <row collapsed="false" customFormat="false" customHeight="false" hidden="false" ht="12.1" outlineLevel="0" r="195">
      <c r="A195" s="20" t="n">
        <v>45259.683819444</v>
      </c>
      <c r="B195" s="16" t="s">
        <v>67</v>
      </c>
      <c r="C195" s="16" t="s">
        <v>636</v>
      </c>
      <c r="D195" s="16" t="s">
        <v>464</v>
      </c>
      <c r="E195" s="16" t="s">
        <v>17</v>
      </c>
      <c r="F195" s="16" t="s">
        <v>19</v>
      </c>
      <c r="G195" s="7" t="n">
        <v>1</v>
      </c>
      <c r="H195" s="6" t="n">
        <v>6778</v>
      </c>
      <c r="I195" s="6" t="n">
        <v>-6778</v>
      </c>
      <c r="J195" s="6" t="n">
        <v>0</v>
      </c>
      <c r="K195" s="6" t="n">
        <v>-5.42</v>
      </c>
      <c r="L195" s="6" t="n">
        <v>0</v>
      </c>
      <c r="M195" s="6"/>
      <c r="N195" s="6" t="s">
        <f>=I195+J195+K195+L195</f>
      </c>
      <c r="O195" s="6"/>
      <c r="P195" s="16"/>
    </row>
    <row collapsed="false" customFormat="false" customHeight="false" hidden="false" ht="12.1" outlineLevel="0" r="196">
      <c r="A196" s="20" t="n">
        <v>45259.687696759</v>
      </c>
      <c r="B196" s="16" t="s">
        <v>93</v>
      </c>
      <c r="C196" s="16" t="s">
        <v>635</v>
      </c>
      <c r="D196" s="16" t="s">
        <v>464</v>
      </c>
      <c r="E196" s="16" t="s">
        <v>85</v>
      </c>
      <c r="F196" s="16" t="s">
        <v>19</v>
      </c>
      <c r="G196" s="7" t="n">
        <v>50</v>
      </c>
      <c r="H196" s="6" t="n">
        <v>1.3038</v>
      </c>
      <c r="I196" s="6" t="n">
        <v>-65.19</v>
      </c>
      <c r="J196" s="6" t="n">
        <v>0</v>
      </c>
      <c r="K196" s="6" t="n">
        <v>0</v>
      </c>
      <c r="L196" s="6" t="n">
        <v>0</v>
      </c>
      <c r="M196" s="6"/>
      <c r="N196" s="6" t="s">
        <f>=I196+J196+K196+L196</f>
      </c>
      <c r="O196" s="6"/>
      <c r="P196" s="16"/>
    </row>
    <row collapsed="false" customFormat="false" customHeight="false" hidden="false" ht="12.1" outlineLevel="0" r="197">
      <c r="A197" s="21" t="n">
        <v>45275</v>
      </c>
      <c r="B197" s="22" t="s">
        <v>538</v>
      </c>
      <c r="C197" s="22" t="s">
        <v>162</v>
      </c>
      <c r="D197" s="22" t="s">
        <v>538</v>
      </c>
      <c r="E197" s="22" t="s">
        <v>538</v>
      </c>
      <c r="F197" s="22" t="s">
        <v>19</v>
      </c>
      <c r="G197" s="23" t="n">
        <v>1</v>
      </c>
      <c r="H197" s="24" t="n">
        <v>4000</v>
      </c>
      <c r="I197" s="24" t="n">
        <v>4000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4"/>
      <c r="P197" s="22"/>
    </row>
    <row collapsed="false" customFormat="false" customHeight="false" hidden="false" ht="12.1" outlineLevel="0" r="198">
      <c r="A198" s="20" t="n">
        <v>45275.531678241</v>
      </c>
      <c r="B198" s="16" t="s">
        <v>27</v>
      </c>
      <c r="C198" s="16" t="s">
        <v>545</v>
      </c>
      <c r="D198" s="16" t="s">
        <v>464</v>
      </c>
      <c r="E198" s="16" t="s">
        <v>17</v>
      </c>
      <c r="F198" s="16" t="s">
        <v>19</v>
      </c>
      <c r="G198" s="7" t="n">
        <v>6</v>
      </c>
      <c r="H198" s="6" t="n">
        <v>626.8</v>
      </c>
      <c r="I198" s="6" t="n">
        <v>-3760.8</v>
      </c>
      <c r="J198" s="6" t="n">
        <v>0</v>
      </c>
      <c r="K198" s="6" t="n">
        <v>-3.01</v>
      </c>
      <c r="L198" s="6" t="n">
        <v>0</v>
      </c>
      <c r="M198" s="6"/>
      <c r="N198" s="6" t="s">
        <f>=I198+J198+K198+L198</f>
      </c>
      <c r="O198" s="6"/>
      <c r="P198" s="16"/>
    </row>
    <row collapsed="false" customFormat="false" customHeight="false" hidden="false" ht="12.1" outlineLevel="0" r="199">
      <c r="A199" s="21" t="n">
        <v>45278</v>
      </c>
      <c r="B199" s="22" t="s">
        <v>551</v>
      </c>
      <c r="C199" s="22" t="s">
        <v>637</v>
      </c>
      <c r="D199" s="22" t="s">
        <v>551</v>
      </c>
      <c r="E199" s="22" t="s">
        <v>551</v>
      </c>
      <c r="F199" s="22" t="s">
        <v>19</v>
      </c>
      <c r="G199" s="23" t="n">
        <v>1</v>
      </c>
      <c r="H199" s="24" t="n">
        <v>142.4</v>
      </c>
      <c r="I199" s="24" t="n">
        <v>142.4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4"/>
      <c r="P199" s="22"/>
    </row>
    <row collapsed="false" customFormat="false" customHeight="false" hidden="false" ht="12.1" outlineLevel="0" r="200">
      <c r="A200" s="21" t="n">
        <v>45279</v>
      </c>
      <c r="B200" s="22" t="s">
        <v>551</v>
      </c>
      <c r="C200" s="22" t="s">
        <v>638</v>
      </c>
      <c r="D200" s="22" t="s">
        <v>551</v>
      </c>
      <c r="E200" s="22" t="s">
        <v>551</v>
      </c>
      <c r="F200" s="22" t="s">
        <v>19</v>
      </c>
      <c r="G200" s="23" t="n">
        <v>1</v>
      </c>
      <c r="H200" s="24" t="n">
        <v>319.1</v>
      </c>
      <c r="I200" s="24" t="n">
        <v>319.1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4"/>
      <c r="P200" s="22"/>
    </row>
    <row collapsed="false" customFormat="false" customHeight="false" hidden="false" ht="12.1" outlineLevel="0" r="201">
      <c r="A201" s="20" t="n">
        <v>45280.589814815</v>
      </c>
      <c r="B201" s="16" t="s">
        <v>27</v>
      </c>
      <c r="C201" s="16" t="s">
        <v>545</v>
      </c>
      <c r="D201" s="16" t="s">
        <v>464</v>
      </c>
      <c r="E201" s="16" t="s">
        <v>17</v>
      </c>
      <c r="F201" s="16" t="s">
        <v>19</v>
      </c>
      <c r="G201" s="7" t="n">
        <v>1</v>
      </c>
      <c r="H201" s="6" t="n">
        <v>659.1</v>
      </c>
      <c r="I201" s="6" t="n">
        <v>-659.1</v>
      </c>
      <c r="J201" s="6" t="n">
        <v>0</v>
      </c>
      <c r="K201" s="6" t="n">
        <v>-0.52</v>
      </c>
      <c r="L201" s="6" t="n">
        <v>0</v>
      </c>
      <c r="M201" s="6"/>
      <c r="N201" s="6" t="s">
        <f>=I201+J201+K201+L201</f>
      </c>
      <c r="O201" s="6"/>
      <c r="P201" s="16"/>
    </row>
    <row collapsed="false" customFormat="false" customHeight="false" hidden="false" ht="12.1" outlineLevel="0" r="202">
      <c r="A202" s="21" t="n">
        <v>45285</v>
      </c>
      <c r="B202" s="22" t="s">
        <v>551</v>
      </c>
      <c r="C202" s="22" t="s">
        <v>626</v>
      </c>
      <c r="D202" s="22" t="s">
        <v>551</v>
      </c>
      <c r="E202" s="22" t="s">
        <v>551</v>
      </c>
      <c r="F202" s="22" t="s">
        <v>19</v>
      </c>
      <c r="G202" s="23" t="n">
        <v>1</v>
      </c>
      <c r="H202" s="24" t="n">
        <v>111</v>
      </c>
      <c r="I202" s="24" t="n">
        <v>111</v>
      </c>
      <c r="J202" s="24" t="n">
        <v>0</v>
      </c>
      <c r="K202" s="24" t="n">
        <v>0</v>
      </c>
      <c r="L202" s="24" t="n">
        <v>0</v>
      </c>
      <c r="M202" s="24"/>
      <c r="N202" s="6" t="s">
        <f>=I202+J202+K202+L202</f>
      </c>
      <c r="O202" s="24"/>
      <c r="P202" s="22"/>
    </row>
    <row collapsed="false" customFormat="false" customHeight="false" hidden="false" ht="12.1" outlineLevel="0" r="203">
      <c r="A203" s="21" t="n">
        <v>45287</v>
      </c>
      <c r="B203" s="22" t="s">
        <v>538</v>
      </c>
      <c r="C203" s="22" t="s">
        <v>162</v>
      </c>
      <c r="D203" s="22" t="s">
        <v>538</v>
      </c>
      <c r="E203" s="22" t="s">
        <v>538</v>
      </c>
      <c r="F203" s="22" t="s">
        <v>19</v>
      </c>
      <c r="G203" s="23" t="n">
        <v>1</v>
      </c>
      <c r="H203" s="24" t="n">
        <v>6000</v>
      </c>
      <c r="I203" s="24" t="n">
        <v>6000</v>
      </c>
      <c r="J203" s="24" t="n">
        <v>0</v>
      </c>
      <c r="K203" s="24" t="n">
        <v>0</v>
      </c>
      <c r="L203" s="24" t="n">
        <v>0</v>
      </c>
      <c r="M203" s="24"/>
      <c r="N203" s="6" t="s">
        <f>=I203+J203+K203+L203</f>
      </c>
      <c r="O203" s="24"/>
      <c r="P203" s="22"/>
    </row>
    <row collapsed="false" customFormat="false" customHeight="false" hidden="false" ht="12.1" outlineLevel="0" r="204">
      <c r="A204" s="20" t="n">
        <v>45287.577118056</v>
      </c>
      <c r="B204" s="16" t="s">
        <v>75</v>
      </c>
      <c r="C204" s="16" t="s">
        <v>639</v>
      </c>
      <c r="D204" s="16" t="s">
        <v>464</v>
      </c>
      <c r="E204" s="16" t="s">
        <v>17</v>
      </c>
      <c r="F204" s="16" t="s">
        <v>19</v>
      </c>
      <c r="G204" s="7" t="n">
        <v>1</v>
      </c>
      <c r="H204" s="6" t="n">
        <v>5328</v>
      </c>
      <c r="I204" s="6" t="n">
        <v>-5328</v>
      </c>
      <c r="J204" s="6" t="n">
        <v>0</v>
      </c>
      <c r="K204" s="6" t="n">
        <v>-2.66</v>
      </c>
      <c r="L204" s="6" t="n">
        <v>0</v>
      </c>
      <c r="M204" s="6"/>
      <c r="N204" s="6" t="s">
        <f>=I204+J204+K204+L204</f>
      </c>
      <c r="O204" s="6"/>
      <c r="P204" s="16"/>
    </row>
    <row collapsed="false" customFormat="false" customHeight="false" hidden="false" ht="12.1" outlineLevel="0" r="205">
      <c r="A205" s="21" t="n">
        <v>45288</v>
      </c>
      <c r="B205" s="22" t="s">
        <v>551</v>
      </c>
      <c r="C205" s="22" t="s">
        <v>640</v>
      </c>
      <c r="D205" s="22" t="s">
        <v>551</v>
      </c>
      <c r="E205" s="22" t="s">
        <v>551</v>
      </c>
      <c r="F205" s="22" t="s">
        <v>19</v>
      </c>
      <c r="G205" s="23" t="n">
        <v>1</v>
      </c>
      <c r="H205" s="24" t="n">
        <v>778</v>
      </c>
      <c r="I205" s="24" t="n">
        <v>778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4"/>
      <c r="P205" s="22"/>
    </row>
    <row collapsed="false" customFormat="false" customHeight="false" hidden="false" ht="12.1" outlineLevel="0" r="206">
      <c r="A206" s="33" t="n">
        <v>45300</v>
      </c>
      <c r="B206" s="34" t="s">
        <v>641</v>
      </c>
      <c r="C206" s="34" t="s">
        <v>642</v>
      </c>
      <c r="D206" s="34" t="s">
        <v>641</v>
      </c>
      <c r="E206" s="34" t="s">
        <v>641</v>
      </c>
      <c r="F206" s="34" t="s">
        <v>19</v>
      </c>
      <c r="G206" s="35" t="n">
        <v>2</v>
      </c>
      <c r="H206" s="36" t="n">
        <v>133.5</v>
      </c>
      <c r="I206" s="36" t="n">
        <v>-345</v>
      </c>
      <c r="J206" s="36" t="n">
        <v>0</v>
      </c>
      <c r="K206" s="36" t="n">
        <v>0</v>
      </c>
      <c r="L206" s="36" t="n">
        <v>0</v>
      </c>
      <c r="M206" s="36"/>
      <c r="N206" s="6" t="s">
        <f>=I206+J206+K206+L206</f>
      </c>
      <c r="O206" s="36"/>
      <c r="P206" s="34"/>
    </row>
    <row collapsed="false" customFormat="false" customHeight="false" hidden="false" ht="12.1" outlineLevel="0" r="207">
      <c r="A207" s="21" t="n">
        <v>45301</v>
      </c>
      <c r="B207" s="22" t="s">
        <v>551</v>
      </c>
      <c r="C207" s="22" t="s">
        <v>628</v>
      </c>
      <c r="D207" s="22" t="s">
        <v>551</v>
      </c>
      <c r="E207" s="22" t="s">
        <v>551</v>
      </c>
      <c r="F207" s="22" t="s">
        <v>19</v>
      </c>
      <c r="G207" s="23" t="n">
        <v>1</v>
      </c>
      <c r="H207" s="24" t="n">
        <v>147.1</v>
      </c>
      <c r="I207" s="24" t="n">
        <v>147.1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4"/>
      <c r="P207" s="22"/>
    </row>
    <row collapsed="false" customFormat="false" customHeight="false" hidden="false" ht="12.1" outlineLevel="0" r="208">
      <c r="A208" s="21" t="n">
        <v>45307</v>
      </c>
      <c r="B208" s="22" t="s">
        <v>538</v>
      </c>
      <c r="C208" s="22" t="s">
        <v>162</v>
      </c>
      <c r="D208" s="22" t="s">
        <v>538</v>
      </c>
      <c r="E208" s="22" t="s">
        <v>538</v>
      </c>
      <c r="F208" s="22" t="s">
        <v>19</v>
      </c>
      <c r="G208" s="23" t="n">
        <v>1</v>
      </c>
      <c r="H208" s="24" t="n">
        <v>5000</v>
      </c>
      <c r="I208" s="24" t="n">
        <v>5000</v>
      </c>
      <c r="J208" s="24" t="n">
        <v>0</v>
      </c>
      <c r="K208" s="24" t="n">
        <v>0</v>
      </c>
      <c r="L208" s="24" t="n">
        <v>0</v>
      </c>
      <c r="M208" s="24"/>
      <c r="N208" s="6" t="s">
        <f>=I208+J208+K208+L208</f>
      </c>
      <c r="O208" s="24"/>
      <c r="P208" s="22"/>
    </row>
    <row collapsed="false" customFormat="false" customHeight="false" hidden="false" ht="12.1" outlineLevel="0" r="209">
      <c r="A209" s="21" t="n">
        <v>45307</v>
      </c>
      <c r="B209" s="22" t="s">
        <v>551</v>
      </c>
      <c r="C209" s="22" t="s">
        <v>643</v>
      </c>
      <c r="D209" s="22" t="s">
        <v>551</v>
      </c>
      <c r="E209" s="22" t="s">
        <v>551</v>
      </c>
      <c r="F209" s="22" t="s">
        <v>19</v>
      </c>
      <c r="G209" s="23" t="n">
        <v>1</v>
      </c>
      <c r="H209" s="24" t="n">
        <v>253</v>
      </c>
      <c r="I209" s="24" t="n">
        <v>253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4"/>
      <c r="P209" s="22"/>
    </row>
    <row collapsed="false" customFormat="false" customHeight="false" hidden="false" ht="12.1" outlineLevel="0" r="210">
      <c r="A210" s="21" t="n">
        <v>45307</v>
      </c>
      <c r="B210" s="22" t="s">
        <v>551</v>
      </c>
      <c r="C210" s="22" t="s">
        <v>644</v>
      </c>
      <c r="D210" s="22" t="s">
        <v>551</v>
      </c>
      <c r="E210" s="22" t="s">
        <v>551</v>
      </c>
      <c r="F210" s="22" t="s">
        <v>19</v>
      </c>
      <c r="G210" s="23" t="n">
        <v>1</v>
      </c>
      <c r="H210" s="24" t="n">
        <v>358.13</v>
      </c>
      <c r="I210" s="24" t="n">
        <v>358.13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4"/>
      <c r="P210" s="22"/>
    </row>
    <row collapsed="false" customFormat="false" customHeight="false" hidden="false" ht="12.1" outlineLevel="0" r="211">
      <c r="A211" s="20" t="n">
        <v>45307.693553241</v>
      </c>
      <c r="B211" s="16" t="s">
        <v>56</v>
      </c>
      <c r="C211" s="16" t="s">
        <v>587</v>
      </c>
      <c r="D211" s="16" t="s">
        <v>464</v>
      </c>
      <c r="E211" s="16" t="s">
        <v>17</v>
      </c>
      <c r="F211" s="16" t="s">
        <v>19</v>
      </c>
      <c r="G211" s="7" t="n">
        <v>1</v>
      </c>
      <c r="H211" s="6" t="n">
        <v>6935</v>
      </c>
      <c r="I211" s="6" t="n">
        <v>-6935</v>
      </c>
      <c r="J211" s="6" t="n">
        <v>0</v>
      </c>
      <c r="K211" s="6" t="n">
        <v>-5.55</v>
      </c>
      <c r="L211" s="6" t="n">
        <v>0</v>
      </c>
      <c r="M211" s="6"/>
      <c r="N211" s="6" t="s">
        <f>=I211+J211+K211+L211</f>
      </c>
      <c r="O211" s="6"/>
      <c r="P211" s="16"/>
    </row>
    <row collapsed="false" customFormat="false" customHeight="false" hidden="false" ht="12.1" outlineLevel="0" r="212">
      <c r="A212" s="21" t="n">
        <v>45313</v>
      </c>
      <c r="B212" s="22" t="s">
        <v>551</v>
      </c>
      <c r="C212" s="22" t="s">
        <v>626</v>
      </c>
      <c r="D212" s="22" t="s">
        <v>551</v>
      </c>
      <c r="E212" s="22" t="s">
        <v>551</v>
      </c>
      <c r="F212" s="22" t="s">
        <v>19</v>
      </c>
      <c r="G212" s="23" t="n">
        <v>1</v>
      </c>
      <c r="H212" s="24" t="n">
        <v>111</v>
      </c>
      <c r="I212" s="24" t="n">
        <v>111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4"/>
      <c r="P212" s="22"/>
    </row>
    <row collapsed="false" customFormat="false" customHeight="false" hidden="false" ht="12.1" outlineLevel="0" r="213">
      <c r="A213" s="21" t="n">
        <v>45316</v>
      </c>
      <c r="B213" s="22" t="s">
        <v>551</v>
      </c>
      <c r="C213" s="22" t="s">
        <v>645</v>
      </c>
      <c r="D213" s="22" t="s">
        <v>551</v>
      </c>
      <c r="E213" s="22" t="s">
        <v>551</v>
      </c>
      <c r="F213" s="22" t="s">
        <v>19</v>
      </c>
      <c r="G213" s="23" t="n">
        <v>1</v>
      </c>
      <c r="H213" s="24" t="n">
        <v>519.89</v>
      </c>
      <c r="I213" s="24" t="n">
        <v>519.89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4"/>
      <c r="P213" s="22"/>
    </row>
    <row collapsed="false" customFormat="false" customHeight="false" hidden="false" ht="12.1" outlineLevel="0" r="214">
      <c r="A214" s="21" t="n">
        <v>45317</v>
      </c>
      <c r="B214" s="22" t="s">
        <v>551</v>
      </c>
      <c r="C214" s="22" t="s">
        <v>646</v>
      </c>
      <c r="D214" s="22" t="s">
        <v>551</v>
      </c>
      <c r="E214" s="22" t="s">
        <v>551</v>
      </c>
      <c r="F214" s="22" t="s">
        <v>19</v>
      </c>
      <c r="G214" s="23" t="n">
        <v>1</v>
      </c>
      <c r="H214" s="24" t="n">
        <v>267.7</v>
      </c>
      <c r="I214" s="24" t="n">
        <v>267.7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4"/>
      <c r="P214" s="22"/>
    </row>
    <row collapsed="false" customFormat="false" customHeight="false" hidden="false" ht="12.1" outlineLevel="0" r="215">
      <c r="A215" s="21" t="n">
        <v>45322</v>
      </c>
      <c r="B215" s="22" t="s">
        <v>538</v>
      </c>
      <c r="C215" s="22" t="s">
        <v>162</v>
      </c>
      <c r="D215" s="22" t="s">
        <v>538</v>
      </c>
      <c r="E215" s="22" t="s">
        <v>538</v>
      </c>
      <c r="F215" s="22" t="s">
        <v>19</v>
      </c>
      <c r="G215" s="23" t="n">
        <v>1</v>
      </c>
      <c r="H215" s="24" t="n">
        <v>5000</v>
      </c>
      <c r="I215" s="24" t="n">
        <v>5000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4"/>
      <c r="P215" s="22"/>
    </row>
    <row collapsed="false" customFormat="false" customHeight="false" hidden="false" ht="12.1" outlineLevel="0" r="216">
      <c r="A216" s="20" t="n">
        <v>45322.482395833</v>
      </c>
      <c r="B216" s="16" t="s">
        <v>59</v>
      </c>
      <c r="C216" s="16" t="s">
        <v>582</v>
      </c>
      <c r="D216" s="16" t="s">
        <v>464</v>
      </c>
      <c r="E216" s="16" t="s">
        <v>17</v>
      </c>
      <c r="F216" s="16" t="s">
        <v>19</v>
      </c>
      <c r="G216" s="7" t="n">
        <v>20</v>
      </c>
      <c r="H216" s="6" t="n">
        <v>274</v>
      </c>
      <c r="I216" s="6" t="n">
        <v>-5480</v>
      </c>
      <c r="J216" s="6" t="n">
        <v>0</v>
      </c>
      <c r="K216" s="6" t="n">
        <v>-4.39</v>
      </c>
      <c r="L216" s="6" t="n">
        <v>0</v>
      </c>
      <c r="M216" s="6"/>
      <c r="N216" s="6" t="s">
        <f>=I216+J216+K216+L216</f>
      </c>
      <c r="O216" s="6"/>
      <c r="P216" s="16"/>
    </row>
    <row collapsed="false" customFormat="false" customHeight="false" hidden="false" ht="12.1" outlineLevel="0" r="217">
      <c r="A217" s="29" t="n">
        <v>45322.484768519</v>
      </c>
      <c r="B217" s="30" t="s">
        <v>93</v>
      </c>
      <c r="C217" s="30" t="s">
        <v>635</v>
      </c>
      <c r="D217" s="30" t="s">
        <v>466</v>
      </c>
      <c r="E217" s="30" t="s">
        <v>85</v>
      </c>
      <c r="F217" s="30" t="s">
        <v>19</v>
      </c>
      <c r="G217" s="31" t="n">
        <v>-150</v>
      </c>
      <c r="H217" s="32" t="n">
        <v>1.3378</v>
      </c>
      <c r="I217" s="32" t="n">
        <v>200.67</v>
      </c>
      <c r="J217" s="32" t="n">
        <v>0</v>
      </c>
      <c r="K217" s="32" t="n">
        <v>0</v>
      </c>
      <c r="L217" s="32" t="n">
        <v>0</v>
      </c>
      <c r="M217" s="32"/>
      <c r="N217" s="6" t="s">
        <f>=I217+J217+K217+L217</f>
      </c>
      <c r="O217" s="32"/>
      <c r="P217" s="30"/>
    </row>
    <row collapsed="false" customFormat="false" customHeight="false" hidden="false" ht="12.1" outlineLevel="0" r="218">
      <c r="A218" s="20" t="n">
        <v>45322.485243056</v>
      </c>
      <c r="B218" s="16" t="s">
        <v>27</v>
      </c>
      <c r="C218" s="16" t="s">
        <v>545</v>
      </c>
      <c r="D218" s="16" t="s">
        <v>464</v>
      </c>
      <c r="E218" s="16" t="s">
        <v>17</v>
      </c>
      <c r="F218" s="16" t="s">
        <v>19</v>
      </c>
      <c r="G218" s="7" t="n">
        <v>1</v>
      </c>
      <c r="H218" s="6" t="n">
        <v>695</v>
      </c>
      <c r="I218" s="6" t="n">
        <v>-695</v>
      </c>
      <c r="J218" s="6" t="n">
        <v>0</v>
      </c>
      <c r="K218" s="6" t="n">
        <v>-0.56</v>
      </c>
      <c r="L218" s="6" t="n">
        <v>0</v>
      </c>
      <c r="M218" s="6"/>
      <c r="N218" s="6" t="s">
        <f>=I218+J218+K218+L218</f>
      </c>
      <c r="O218" s="6"/>
      <c r="P218" s="16"/>
    </row>
    <row collapsed="false" customFormat="false" customHeight="false" hidden="false" ht="12.1" outlineLevel="0" r="219">
      <c r="A219" s="21" t="n">
        <v>45337</v>
      </c>
      <c r="B219" s="22" t="s">
        <v>538</v>
      </c>
      <c r="C219" s="22" t="s">
        <v>162</v>
      </c>
      <c r="D219" s="22" t="s">
        <v>538</v>
      </c>
      <c r="E219" s="22" t="s">
        <v>538</v>
      </c>
      <c r="F219" s="22" t="s">
        <v>19</v>
      </c>
      <c r="G219" s="23" t="n">
        <v>1</v>
      </c>
      <c r="H219" s="24" t="n">
        <v>6000</v>
      </c>
      <c r="I219" s="24" t="n">
        <v>6000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4"/>
      <c r="P219" s="22"/>
    </row>
    <row collapsed="false" customFormat="false" customHeight="false" hidden="false" ht="12.1" outlineLevel="0" r="220">
      <c r="A220" s="20" t="n">
        <v>45337.565115741</v>
      </c>
      <c r="B220" s="16" t="s">
        <v>21</v>
      </c>
      <c r="C220" s="16" t="s">
        <v>570</v>
      </c>
      <c r="D220" s="16" t="s">
        <v>464</v>
      </c>
      <c r="E220" s="16" t="s">
        <v>17</v>
      </c>
      <c r="F220" s="16" t="s">
        <v>19</v>
      </c>
      <c r="G220" s="7" t="n">
        <v>20</v>
      </c>
      <c r="H220" s="6" t="n">
        <v>289.15</v>
      </c>
      <c r="I220" s="6" t="n">
        <v>-5783</v>
      </c>
      <c r="J220" s="6" t="n">
        <v>0</v>
      </c>
      <c r="K220" s="6" t="n">
        <v>-2.89</v>
      </c>
      <c r="L220" s="6" t="n">
        <v>0</v>
      </c>
      <c r="M220" s="6"/>
      <c r="N220" s="6" t="s">
        <f>=I220+J220+K220+L220</f>
      </c>
      <c r="O220" s="6"/>
      <c r="P220" s="16"/>
    </row>
    <row collapsed="false" customFormat="false" customHeight="false" hidden="false" ht="12.1" outlineLevel="0" r="221">
      <c r="A221" s="20" t="n">
        <v>45337.575462963</v>
      </c>
      <c r="B221" s="16" t="s">
        <v>93</v>
      </c>
      <c r="C221" s="16" t="s">
        <v>635</v>
      </c>
      <c r="D221" s="16" t="s">
        <v>464</v>
      </c>
      <c r="E221" s="16" t="s">
        <v>85</v>
      </c>
      <c r="F221" s="16" t="s">
        <v>19</v>
      </c>
      <c r="G221" s="7" t="n">
        <v>150</v>
      </c>
      <c r="H221" s="6" t="n">
        <v>1.3463</v>
      </c>
      <c r="I221" s="6" t="n">
        <v>-201.95</v>
      </c>
      <c r="J221" s="6" t="n">
        <v>0</v>
      </c>
      <c r="K221" s="6" t="n">
        <v>0</v>
      </c>
      <c r="L221" s="6" t="n">
        <v>0</v>
      </c>
      <c r="M221" s="6"/>
      <c r="N221" s="6" t="s">
        <f>=I221+J221+K221+L221</f>
      </c>
      <c r="O221" s="6"/>
      <c r="P221" s="16"/>
    </row>
    <row collapsed="false" customFormat="false" customHeight="false" hidden="false" ht="12.1" outlineLevel="0" r="222">
      <c r="A222" s="21" t="n">
        <v>45344</v>
      </c>
      <c r="B222" s="22" t="s">
        <v>551</v>
      </c>
      <c r="C222" s="22" t="s">
        <v>626</v>
      </c>
      <c r="D222" s="22" t="s">
        <v>551</v>
      </c>
      <c r="E222" s="22" t="s">
        <v>551</v>
      </c>
      <c r="F222" s="22" t="s">
        <v>19</v>
      </c>
      <c r="G222" s="23" t="n">
        <v>1</v>
      </c>
      <c r="H222" s="24" t="n">
        <v>111</v>
      </c>
      <c r="I222" s="24" t="n">
        <v>111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4"/>
      <c r="P222" s="22"/>
    </row>
    <row collapsed="false" customFormat="false" customHeight="false" hidden="false" ht="12.1" outlineLevel="0" r="223">
      <c r="A223" s="20" t="n">
        <v>45344.569872685</v>
      </c>
      <c r="B223" s="16" t="s">
        <v>93</v>
      </c>
      <c r="C223" s="16" t="s">
        <v>635</v>
      </c>
      <c r="D223" s="16" t="s">
        <v>464</v>
      </c>
      <c r="E223" s="16" t="s">
        <v>85</v>
      </c>
      <c r="F223" s="16" t="s">
        <v>19</v>
      </c>
      <c r="G223" s="7" t="n">
        <v>90</v>
      </c>
      <c r="H223" s="6" t="n">
        <v>1.3519</v>
      </c>
      <c r="I223" s="6" t="n">
        <v>-121.67</v>
      </c>
      <c r="J223" s="6" t="n">
        <v>0</v>
      </c>
      <c r="K223" s="6" t="n">
        <v>0</v>
      </c>
      <c r="L223" s="6" t="n">
        <v>0</v>
      </c>
      <c r="M223" s="6"/>
      <c r="N223" s="6" t="s">
        <f>=I223+J223+K223+L223</f>
      </c>
      <c r="O223" s="6"/>
      <c r="P223" s="16"/>
    </row>
    <row collapsed="false" customFormat="false" customHeight="false" hidden="false" ht="12.1" outlineLevel="0" r="224">
      <c r="A224" s="21" t="n">
        <v>45351</v>
      </c>
      <c r="B224" s="22" t="s">
        <v>538</v>
      </c>
      <c r="C224" s="22" t="s">
        <v>162</v>
      </c>
      <c r="D224" s="22" t="s">
        <v>538</v>
      </c>
      <c r="E224" s="22" t="s">
        <v>538</v>
      </c>
      <c r="F224" s="22" t="s">
        <v>19</v>
      </c>
      <c r="G224" s="23" t="n">
        <v>1</v>
      </c>
      <c r="H224" s="24" t="n">
        <v>6000</v>
      </c>
      <c r="I224" s="24" t="n">
        <v>6000</v>
      </c>
      <c r="J224" s="24" t="n">
        <v>0</v>
      </c>
      <c r="K224" s="24" t="n">
        <v>0</v>
      </c>
      <c r="L224" s="24" t="n">
        <v>0</v>
      </c>
      <c r="M224" s="24"/>
      <c r="N224" s="6" t="s">
        <f>=I224+J224+K224+L224</f>
      </c>
      <c r="O224" s="24"/>
      <c r="P224" s="22"/>
    </row>
    <row collapsed="false" customFormat="false" customHeight="false" hidden="false" ht="12.1" outlineLevel="0" r="225">
      <c r="A225" s="20" t="n">
        <v>45351.61443287</v>
      </c>
      <c r="B225" s="16" t="s">
        <v>21</v>
      </c>
      <c r="C225" s="16" t="s">
        <v>570</v>
      </c>
      <c r="D225" s="16" t="s">
        <v>464</v>
      </c>
      <c r="E225" s="16" t="s">
        <v>17</v>
      </c>
      <c r="F225" s="16" t="s">
        <v>19</v>
      </c>
      <c r="G225" s="7" t="n">
        <v>20</v>
      </c>
      <c r="H225" s="6" t="n">
        <v>292.57</v>
      </c>
      <c r="I225" s="6" t="n">
        <v>-5851.4</v>
      </c>
      <c r="J225" s="6" t="n">
        <v>0</v>
      </c>
      <c r="K225" s="6" t="n">
        <v>-4.69</v>
      </c>
      <c r="L225" s="6" t="n">
        <v>0</v>
      </c>
      <c r="M225" s="6"/>
      <c r="N225" s="6" t="s">
        <f>=I225+J225+K225+L225</f>
      </c>
      <c r="O225" s="6"/>
      <c r="P225" s="16"/>
    </row>
    <row collapsed="false" customFormat="false" customHeight="false" hidden="false" ht="12.1" outlineLevel="0" r="226">
      <c r="A226" s="20" t="n">
        <v>45351.616238426</v>
      </c>
      <c r="B226" s="16" t="s">
        <v>93</v>
      </c>
      <c r="C226" s="16" t="s">
        <v>635</v>
      </c>
      <c r="D226" s="16" t="s">
        <v>464</v>
      </c>
      <c r="E226" s="16" t="s">
        <v>85</v>
      </c>
      <c r="F226" s="16" t="s">
        <v>19</v>
      </c>
      <c r="G226" s="7" t="n">
        <v>104</v>
      </c>
      <c r="H226" s="6" t="n">
        <v>1.3543</v>
      </c>
      <c r="I226" s="6" t="n">
        <v>-140.85</v>
      </c>
      <c r="J226" s="6" t="n">
        <v>0</v>
      </c>
      <c r="K226" s="6" t="n">
        <v>0</v>
      </c>
      <c r="L226" s="6" t="n">
        <v>0</v>
      </c>
      <c r="M226" s="6"/>
      <c r="N226" s="6" t="s">
        <f>=I226+J226+K226+L226</f>
      </c>
      <c r="O226" s="6"/>
      <c r="P226" s="16"/>
    </row>
    <row collapsed="false" customFormat="false" customHeight="false" hidden="false" ht="12.1" outlineLevel="0" r="227">
      <c r="A227" s="21" t="n">
        <v>45366</v>
      </c>
      <c r="B227" s="22" t="s">
        <v>538</v>
      </c>
      <c r="C227" s="22" t="s">
        <v>162</v>
      </c>
      <c r="D227" s="22" t="s">
        <v>538</v>
      </c>
      <c r="E227" s="22" t="s">
        <v>538</v>
      </c>
      <c r="F227" s="22" t="s">
        <v>19</v>
      </c>
      <c r="G227" s="23" t="n">
        <v>1</v>
      </c>
      <c r="H227" s="24" t="n">
        <v>5000</v>
      </c>
      <c r="I227" s="24" t="n">
        <v>5000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4"/>
      <c r="P227" s="22"/>
    </row>
    <row collapsed="false" customFormat="false" customHeight="false" hidden="false" ht="12.1" outlineLevel="0" r="228">
      <c r="A228" s="20" t="n">
        <v>45366.454768519</v>
      </c>
      <c r="B228" s="16" t="s">
        <v>39</v>
      </c>
      <c r="C228" s="16" t="s">
        <v>581</v>
      </c>
      <c r="D228" s="16" t="s">
        <v>464</v>
      </c>
      <c r="E228" s="16" t="s">
        <v>17</v>
      </c>
      <c r="F228" s="16" t="s">
        <v>19</v>
      </c>
      <c r="G228" s="7" t="n">
        <v>10</v>
      </c>
      <c r="H228" s="6" t="n">
        <v>297.36</v>
      </c>
      <c r="I228" s="6" t="n">
        <v>-2973.6</v>
      </c>
      <c r="J228" s="6" t="n">
        <v>0</v>
      </c>
      <c r="K228" s="6" t="n">
        <v>-1.49</v>
      </c>
      <c r="L228" s="6" t="n">
        <v>0</v>
      </c>
      <c r="M228" s="6"/>
      <c r="N228" s="6" t="s">
        <f>=I228+J228+K228+L228</f>
      </c>
      <c r="O228" s="6"/>
      <c r="P228" s="16"/>
    </row>
    <row collapsed="false" customFormat="false" customHeight="false" hidden="false" ht="12.1" outlineLevel="0" r="229">
      <c r="A229" s="20" t="n">
        <v>45366.455428241</v>
      </c>
      <c r="B229" s="16" t="s">
        <v>27</v>
      </c>
      <c r="C229" s="16" t="s">
        <v>545</v>
      </c>
      <c r="D229" s="16" t="s">
        <v>464</v>
      </c>
      <c r="E229" s="16" t="s">
        <v>17</v>
      </c>
      <c r="F229" s="16" t="s">
        <v>19</v>
      </c>
      <c r="G229" s="7" t="n">
        <v>2</v>
      </c>
      <c r="H229" s="6" t="n">
        <v>751.4</v>
      </c>
      <c r="I229" s="6" t="n">
        <v>-1502.8</v>
      </c>
      <c r="J229" s="6" t="n">
        <v>0</v>
      </c>
      <c r="K229" s="6" t="n">
        <v>-1.2</v>
      </c>
      <c r="L229" s="6" t="n">
        <v>0</v>
      </c>
      <c r="M229" s="6"/>
      <c r="N229" s="6" t="s">
        <f>=I229+J229+K229+L229</f>
      </c>
      <c r="O229" s="6"/>
      <c r="P229" s="16"/>
    </row>
    <row collapsed="false" customFormat="false" customHeight="false" hidden="false" ht="12.1" outlineLevel="0" r="230">
      <c r="A230" s="29" t="n">
        <v>45366.460300926</v>
      </c>
      <c r="B230" s="30" t="s">
        <v>93</v>
      </c>
      <c r="C230" s="30" t="s">
        <v>635</v>
      </c>
      <c r="D230" s="30" t="s">
        <v>466</v>
      </c>
      <c r="E230" s="30" t="s">
        <v>85</v>
      </c>
      <c r="F230" s="30" t="s">
        <v>19</v>
      </c>
      <c r="G230" s="31" t="n">
        <v>-309</v>
      </c>
      <c r="H230" s="32" t="n">
        <v>1.3639</v>
      </c>
      <c r="I230" s="32" t="n">
        <v>421.45</v>
      </c>
      <c r="J230" s="32" t="n">
        <v>0</v>
      </c>
      <c r="K230" s="32" t="n">
        <v>0</v>
      </c>
      <c r="L230" s="32" t="n">
        <v>0</v>
      </c>
      <c r="M230" s="32"/>
      <c r="N230" s="6" t="s">
        <f>=I230+J230+K230+L230</f>
      </c>
      <c r="O230" s="32"/>
      <c r="P230" s="30"/>
    </row>
    <row collapsed="false" customFormat="false" customHeight="false" hidden="false" ht="12.1" outlineLevel="0" r="231">
      <c r="A231" s="20" t="n">
        <v>45366.460810185</v>
      </c>
      <c r="B231" s="16" t="s">
        <v>109</v>
      </c>
      <c r="C231" s="16" t="s">
        <v>647</v>
      </c>
      <c r="D231" s="16" t="s">
        <v>464</v>
      </c>
      <c r="E231" s="16" t="s">
        <v>97</v>
      </c>
      <c r="F231" s="16" t="s">
        <v>19</v>
      </c>
      <c r="G231" s="7" t="n">
        <v>1</v>
      </c>
      <c r="H231" s="6" t="n">
        <v>91.399</v>
      </c>
      <c r="I231" s="6" t="n">
        <v>-913.99</v>
      </c>
      <c r="J231" s="6" t="n">
        <v>-44.7</v>
      </c>
      <c r="K231" s="6" t="n">
        <v>-0.53</v>
      </c>
      <c r="L231" s="6" t="n">
        <v>0</v>
      </c>
      <c r="M231" s="6"/>
      <c r="N231" s="6" t="s">
        <f>=I231+J231+K231+L231</f>
      </c>
      <c r="O231" s="6"/>
      <c r="P231" s="16"/>
    </row>
    <row collapsed="false" customFormat="false" customHeight="false" hidden="false" ht="12.1" outlineLevel="0" r="232">
      <c r="A232" s="21" t="n">
        <v>45371</v>
      </c>
      <c r="B232" s="22" t="s">
        <v>551</v>
      </c>
      <c r="C232" s="22" t="s">
        <v>648</v>
      </c>
      <c r="D232" s="22" t="s">
        <v>551</v>
      </c>
      <c r="E232" s="22" t="s">
        <v>551</v>
      </c>
      <c r="F232" s="22" t="s">
        <v>19</v>
      </c>
      <c r="G232" s="23" t="n">
        <v>1</v>
      </c>
      <c r="H232" s="24" t="n">
        <v>386.4</v>
      </c>
      <c r="I232" s="24" t="n">
        <v>386.4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4"/>
      <c r="P232" s="22"/>
    </row>
    <row collapsed="false" customFormat="false" customHeight="false" hidden="false" ht="12.1" outlineLevel="0" r="233">
      <c r="A233" s="21" t="n">
        <v>45372</v>
      </c>
      <c r="B233" s="22" t="s">
        <v>551</v>
      </c>
      <c r="C233" s="22" t="s">
        <v>626</v>
      </c>
      <c r="D233" s="22" t="s">
        <v>551</v>
      </c>
      <c r="E233" s="22" t="s">
        <v>551</v>
      </c>
      <c r="F233" s="22" t="s">
        <v>19</v>
      </c>
      <c r="G233" s="23" t="n">
        <v>1</v>
      </c>
      <c r="H233" s="24" t="n">
        <v>111</v>
      </c>
      <c r="I233" s="24" t="n">
        <v>111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4"/>
      <c r="P233" s="22"/>
    </row>
    <row collapsed="false" customFormat="false" customHeight="false" hidden="false" ht="12.1" outlineLevel="0" r="234">
      <c r="A234" s="20" t="n">
        <v>45372.462685185</v>
      </c>
      <c r="B234" s="16" t="s">
        <v>93</v>
      </c>
      <c r="C234" s="16" t="s">
        <v>635</v>
      </c>
      <c r="D234" s="16" t="s">
        <v>464</v>
      </c>
      <c r="E234" s="16" t="s">
        <v>85</v>
      </c>
      <c r="F234" s="16" t="s">
        <v>19</v>
      </c>
      <c r="G234" s="7" t="n">
        <v>290</v>
      </c>
      <c r="H234" s="6" t="n">
        <v>1.3662</v>
      </c>
      <c r="I234" s="6" t="n">
        <v>-396.2</v>
      </c>
      <c r="J234" s="6" t="n">
        <v>0</v>
      </c>
      <c r="K234" s="6" t="n">
        <v>0</v>
      </c>
      <c r="L234" s="6" t="n">
        <v>0</v>
      </c>
      <c r="M234" s="6"/>
      <c r="N234" s="6" t="s">
        <f>=I234+J234+K234+L234</f>
      </c>
      <c r="O234" s="6"/>
      <c r="P234" s="16"/>
    </row>
    <row collapsed="false" customFormat="false" customHeight="false" hidden="false" ht="12.1" outlineLevel="0" r="235">
      <c r="A235" s="20" t="n">
        <v>45376.496273148</v>
      </c>
      <c r="B235" s="16" t="s">
        <v>93</v>
      </c>
      <c r="C235" s="16" t="s">
        <v>635</v>
      </c>
      <c r="D235" s="16" t="s">
        <v>464</v>
      </c>
      <c r="E235" s="16" t="s">
        <v>85</v>
      </c>
      <c r="F235" s="16" t="s">
        <v>19</v>
      </c>
      <c r="G235" s="7" t="n">
        <v>80</v>
      </c>
      <c r="H235" s="6" t="n">
        <v>1.3685</v>
      </c>
      <c r="I235" s="6" t="n">
        <v>-109.48</v>
      </c>
      <c r="J235" s="6" t="n">
        <v>0</v>
      </c>
      <c r="K235" s="6" t="n">
        <v>0</v>
      </c>
      <c r="L235" s="6" t="n">
        <v>0</v>
      </c>
      <c r="M235" s="6"/>
      <c r="N235" s="6" t="s">
        <f>=I235+J235+K235+L235</f>
      </c>
      <c r="O235" s="6"/>
      <c r="P235" s="16"/>
    </row>
    <row collapsed="false" customFormat="false" customHeight="false" hidden="false" ht="12.1" outlineLevel="0" r="236">
      <c r="A236" s="21" t="n">
        <v>45379</v>
      </c>
      <c r="B236" s="22" t="s">
        <v>551</v>
      </c>
      <c r="C236" s="22" t="s">
        <v>649</v>
      </c>
      <c r="D236" s="22" t="s">
        <v>551</v>
      </c>
      <c r="E236" s="22" t="s">
        <v>551</v>
      </c>
      <c r="F236" s="22" t="s">
        <v>19</v>
      </c>
      <c r="G236" s="23" t="n">
        <v>1</v>
      </c>
      <c r="H236" s="24" t="n">
        <v>47.47</v>
      </c>
      <c r="I236" s="24" t="n">
        <v>47.47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4"/>
      <c r="P236" s="22"/>
    </row>
    <row collapsed="false" customFormat="false" customHeight="false" hidden="false" ht="12.1" outlineLevel="0" r="237">
      <c r="A237" s="21" t="n">
        <v>45380</v>
      </c>
      <c r="B237" s="22" t="s">
        <v>538</v>
      </c>
      <c r="C237" s="22" t="s">
        <v>162</v>
      </c>
      <c r="D237" s="22" t="s">
        <v>538</v>
      </c>
      <c r="E237" s="22" t="s">
        <v>538</v>
      </c>
      <c r="F237" s="22" t="s">
        <v>19</v>
      </c>
      <c r="G237" s="23" t="n">
        <v>1</v>
      </c>
      <c r="H237" s="24" t="n">
        <v>5000</v>
      </c>
      <c r="I237" s="24" t="n">
        <v>5000</v>
      </c>
      <c r="J237" s="24" t="n">
        <v>0</v>
      </c>
      <c r="K237" s="24" t="n">
        <v>0</v>
      </c>
      <c r="L237" s="24" t="n">
        <v>0</v>
      </c>
      <c r="M237" s="24"/>
      <c r="N237" s="6" t="s">
        <f>=I237+J237+K237+L237</f>
      </c>
      <c r="O237" s="24"/>
      <c r="P237" s="22"/>
    </row>
    <row collapsed="false" customFormat="false" customHeight="false" hidden="false" ht="12.1" outlineLevel="0" r="238">
      <c r="A238" s="20" t="n">
        <v>45380.608136574</v>
      </c>
      <c r="B238" s="16" t="s">
        <v>53</v>
      </c>
      <c r="C238" s="16" t="s">
        <v>563</v>
      </c>
      <c r="D238" s="16" t="s">
        <v>464</v>
      </c>
      <c r="E238" s="16" t="s">
        <v>17</v>
      </c>
      <c r="F238" s="16" t="s">
        <v>19</v>
      </c>
      <c r="G238" s="7" t="n">
        <v>2</v>
      </c>
      <c r="H238" s="6" t="n">
        <v>1843.8</v>
      </c>
      <c r="I238" s="6" t="n">
        <v>-3687.6</v>
      </c>
      <c r="J238" s="6" t="n">
        <v>0</v>
      </c>
      <c r="K238" s="6" t="n">
        <v>-2.95</v>
      </c>
      <c r="L238" s="6" t="n">
        <v>0</v>
      </c>
      <c r="M238" s="6"/>
      <c r="N238" s="6" t="s">
        <f>=I238+J238+K238+L238</f>
      </c>
      <c r="O238" s="6"/>
      <c r="P238" s="16"/>
    </row>
    <row collapsed="false" customFormat="false" customHeight="false" hidden="false" ht="12.1" outlineLevel="0" r="239">
      <c r="A239" s="20" t="n">
        <v>45380.614733796</v>
      </c>
      <c r="B239" s="16" t="s">
        <v>33</v>
      </c>
      <c r="C239" s="16" t="s">
        <v>613</v>
      </c>
      <c r="D239" s="16" t="s">
        <v>464</v>
      </c>
      <c r="E239" s="16" t="s">
        <v>17</v>
      </c>
      <c r="F239" s="16" t="s">
        <v>19</v>
      </c>
      <c r="G239" s="7" t="n">
        <v>1</v>
      </c>
      <c r="H239" s="6" t="n">
        <v>1323.8</v>
      </c>
      <c r="I239" s="6" t="n">
        <v>-1323.8</v>
      </c>
      <c r="J239" s="6" t="n">
        <v>0</v>
      </c>
      <c r="K239" s="6" t="n">
        <v>-1.06</v>
      </c>
      <c r="L239" s="6" t="n">
        <v>0</v>
      </c>
      <c r="M239" s="6"/>
      <c r="N239" s="6" t="s">
        <f>=I239+J239+K239+L239</f>
      </c>
      <c r="O239" s="6"/>
      <c r="P239" s="16"/>
    </row>
    <row collapsed="false" customFormat="false" customHeight="false" hidden="false" ht="12.1" outlineLevel="0" r="240">
      <c r="A240" s="21" t="n">
        <v>45387</v>
      </c>
      <c r="B240" s="22" t="s">
        <v>538</v>
      </c>
      <c r="C240" s="22" t="s">
        <v>162</v>
      </c>
      <c r="D240" s="22" t="s">
        <v>538</v>
      </c>
      <c r="E240" s="22" t="s">
        <v>538</v>
      </c>
      <c r="F240" s="22" t="s">
        <v>19</v>
      </c>
      <c r="G240" s="23" t="n">
        <v>1</v>
      </c>
      <c r="H240" s="24" t="n">
        <v>5000</v>
      </c>
      <c r="I240" s="24" t="n">
        <v>5000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4"/>
      <c r="P240" s="22"/>
    </row>
    <row collapsed="false" customFormat="false" customHeight="false" hidden="false" ht="12.1" outlineLevel="0" r="241">
      <c r="A241" s="21" t="n">
        <v>45387</v>
      </c>
      <c r="B241" s="22" t="s">
        <v>551</v>
      </c>
      <c r="C241" s="22" t="s">
        <v>628</v>
      </c>
      <c r="D241" s="22" t="s">
        <v>551</v>
      </c>
      <c r="E241" s="22" t="s">
        <v>551</v>
      </c>
      <c r="F241" s="22" t="s">
        <v>19</v>
      </c>
      <c r="G241" s="23" t="n">
        <v>1</v>
      </c>
      <c r="H241" s="24" t="n">
        <v>147.1</v>
      </c>
      <c r="I241" s="24" t="n">
        <v>147.1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4"/>
      <c r="P241" s="22"/>
    </row>
    <row collapsed="false" customFormat="false" customHeight="false" hidden="false" ht="12.1" outlineLevel="0" r="242">
      <c r="A242" s="20" t="n">
        <v>45387.57162037</v>
      </c>
      <c r="B242" s="16" t="s">
        <v>482</v>
      </c>
      <c r="C242" s="16" t="s">
        <v>650</v>
      </c>
      <c r="D242" s="16" t="s">
        <v>464</v>
      </c>
      <c r="E242" s="16" t="s">
        <v>97</v>
      </c>
      <c r="F242" s="16" t="s">
        <v>19</v>
      </c>
      <c r="G242" s="7" t="n">
        <v>5</v>
      </c>
      <c r="H242" s="6" t="n">
        <v>97.29</v>
      </c>
      <c r="I242" s="6" t="n">
        <v>-4864.5</v>
      </c>
      <c r="J242" s="6" t="n">
        <v>-7.35</v>
      </c>
      <c r="K242" s="6" t="n">
        <v>-3.04</v>
      </c>
      <c r="L242" s="6" t="n">
        <v>0</v>
      </c>
      <c r="M242" s="6"/>
      <c r="N242" s="6" t="s">
        <f>=I242+J242+K242+L242</f>
      </c>
      <c r="O242" s="6"/>
      <c r="P242" s="16"/>
    </row>
    <row collapsed="false" customFormat="false" customHeight="false" hidden="false" ht="12.1" outlineLevel="0" r="243">
      <c r="A243" s="29" t="n">
        <v>45387.576458333</v>
      </c>
      <c r="B243" s="30" t="s">
        <v>93</v>
      </c>
      <c r="C243" s="30" t="s">
        <v>635</v>
      </c>
      <c r="D243" s="30" t="s">
        <v>466</v>
      </c>
      <c r="E243" s="30" t="s">
        <v>85</v>
      </c>
      <c r="F243" s="30" t="s">
        <v>19</v>
      </c>
      <c r="G243" s="31" t="n">
        <v>-400</v>
      </c>
      <c r="H243" s="32" t="n">
        <v>1.3758</v>
      </c>
      <c r="I243" s="32" t="n">
        <v>550.32</v>
      </c>
      <c r="J243" s="32" t="n">
        <v>0</v>
      </c>
      <c r="K243" s="32" t="n">
        <v>0</v>
      </c>
      <c r="L243" s="32" t="n">
        <v>0</v>
      </c>
      <c r="M243" s="32"/>
      <c r="N243" s="6" t="s">
        <f>=I243+J243+K243+L243</f>
      </c>
      <c r="O243" s="32"/>
      <c r="P243" s="30"/>
    </row>
    <row collapsed="false" customFormat="false" customHeight="false" hidden="false" ht="12.1" outlineLevel="0" r="244">
      <c r="A244" s="29" t="n">
        <v>45387.577164352</v>
      </c>
      <c r="B244" s="30" t="s">
        <v>91</v>
      </c>
      <c r="C244" s="30" t="s">
        <v>550</v>
      </c>
      <c r="D244" s="30" t="s">
        <v>466</v>
      </c>
      <c r="E244" s="30" t="s">
        <v>85</v>
      </c>
      <c r="F244" s="30" t="s">
        <v>19</v>
      </c>
      <c r="G244" s="31" t="n">
        <v>-115</v>
      </c>
      <c r="H244" s="32" t="n">
        <v>1.75</v>
      </c>
      <c r="I244" s="32" t="n">
        <v>201.25</v>
      </c>
      <c r="J244" s="32" t="n">
        <v>0</v>
      </c>
      <c r="K244" s="32" t="n">
        <v>-0.06</v>
      </c>
      <c r="L244" s="32" t="n">
        <v>0</v>
      </c>
      <c r="M244" s="32"/>
      <c r="N244" s="6" t="s">
        <f>=I244+J244+K244+L244</f>
      </c>
      <c r="O244" s="32"/>
      <c r="P244" s="30"/>
    </row>
    <row collapsed="false" customFormat="false" customHeight="false" hidden="false" ht="12.1" outlineLevel="0" r="245">
      <c r="A245" s="20" t="n">
        <v>45387.57806713</v>
      </c>
      <c r="B245" s="16" t="s">
        <v>483</v>
      </c>
      <c r="C245" s="16" t="s">
        <v>651</v>
      </c>
      <c r="D245" s="16" t="s">
        <v>464</v>
      </c>
      <c r="E245" s="16" t="s">
        <v>17</v>
      </c>
      <c r="F245" s="16" t="s">
        <v>19</v>
      </c>
      <c r="G245" s="7" t="n">
        <v>1</v>
      </c>
      <c r="H245" s="6" t="n">
        <v>1010</v>
      </c>
      <c r="I245" s="6" t="n">
        <v>-1010</v>
      </c>
      <c r="J245" s="6" t="n">
        <v>0</v>
      </c>
      <c r="K245" s="6" t="n">
        <v>-0.81</v>
      </c>
      <c r="L245" s="6" t="n">
        <v>0</v>
      </c>
      <c r="M245" s="6"/>
      <c r="N245" s="6" t="s">
        <f>=I245+J245+K245+L245</f>
      </c>
      <c r="O245" s="6"/>
      <c r="P245" s="16"/>
    </row>
    <row collapsed="false" customFormat="false" customHeight="false" hidden="false" ht="12.1" outlineLevel="0" r="246">
      <c r="A246" s="20" t="n">
        <v>45387.579780093</v>
      </c>
      <c r="B246" s="16" t="s">
        <v>91</v>
      </c>
      <c r="C246" s="16" t="s">
        <v>550</v>
      </c>
      <c r="D246" s="16" t="s">
        <v>464</v>
      </c>
      <c r="E246" s="16" t="s">
        <v>85</v>
      </c>
      <c r="F246" s="16" t="s">
        <v>19</v>
      </c>
      <c r="G246" s="7" t="n">
        <v>17</v>
      </c>
      <c r="H246" s="6" t="n">
        <v>1.7505</v>
      </c>
      <c r="I246" s="6" t="n">
        <v>-29.76</v>
      </c>
      <c r="J246" s="6" t="n">
        <v>0</v>
      </c>
      <c r="K246" s="6" t="n">
        <v>-0.02</v>
      </c>
      <c r="L246" s="6" t="n">
        <v>0</v>
      </c>
      <c r="M246" s="6"/>
      <c r="N246" s="6" t="s">
        <f>=I246+J246+K246+L246</f>
      </c>
      <c r="O246" s="6"/>
      <c r="P246" s="16"/>
    </row>
    <row collapsed="false" customFormat="false" customHeight="false" hidden="false" ht="12.1" outlineLevel="0" r="247">
      <c r="A247" s="21" t="n">
        <v>45393</v>
      </c>
      <c r="B247" s="22" t="s">
        <v>551</v>
      </c>
      <c r="C247" s="22" t="s">
        <v>652</v>
      </c>
      <c r="D247" s="22" t="s">
        <v>551</v>
      </c>
      <c r="E247" s="22" t="s">
        <v>551</v>
      </c>
      <c r="F247" s="22" t="s">
        <v>19</v>
      </c>
      <c r="G247" s="23" t="n">
        <v>1</v>
      </c>
      <c r="H247" s="24" t="n">
        <v>153.36</v>
      </c>
      <c r="I247" s="24" t="n">
        <v>153.36</v>
      </c>
      <c r="J247" s="24" t="n">
        <v>0</v>
      </c>
      <c r="K247" s="24" t="n">
        <v>0</v>
      </c>
      <c r="L247" s="24" t="n">
        <v>0</v>
      </c>
      <c r="M247" s="24"/>
      <c r="N247" s="6" t="s">
        <f>=I247+J247+K247+L247</f>
      </c>
      <c r="O247" s="24"/>
      <c r="P247" s="22"/>
    </row>
    <row collapsed="false" customFormat="false" customHeight="false" hidden="false" ht="12.1" outlineLevel="0" r="248">
      <c r="A248" s="20" t="n">
        <v>45393.559918981</v>
      </c>
      <c r="B248" s="16" t="s">
        <v>93</v>
      </c>
      <c r="C248" s="16" t="s">
        <v>635</v>
      </c>
      <c r="D248" s="16" t="s">
        <v>464</v>
      </c>
      <c r="E248" s="16" t="s">
        <v>85</v>
      </c>
      <c r="F248" s="16" t="s">
        <v>19</v>
      </c>
      <c r="G248" s="7" t="n">
        <v>124</v>
      </c>
      <c r="H248" s="6" t="n">
        <v>1.378</v>
      </c>
      <c r="I248" s="6" t="n">
        <v>-170.87</v>
      </c>
      <c r="J248" s="6" t="n">
        <v>0</v>
      </c>
      <c r="K248" s="6" t="n">
        <v>0</v>
      </c>
      <c r="L248" s="6" t="n">
        <v>0</v>
      </c>
      <c r="M248" s="6"/>
      <c r="N248" s="6" t="s">
        <f>=I248+J248+K248+L248</f>
      </c>
      <c r="O248" s="6"/>
      <c r="P248" s="16"/>
    </row>
    <row collapsed="false" customFormat="false" customHeight="false" hidden="false" ht="12.1" outlineLevel="0" r="249">
      <c r="A249" s="21" t="n">
        <v>45397</v>
      </c>
      <c r="B249" s="22" t="s">
        <v>538</v>
      </c>
      <c r="C249" s="22" t="s">
        <v>162</v>
      </c>
      <c r="D249" s="22" t="s">
        <v>538</v>
      </c>
      <c r="E249" s="22" t="s">
        <v>538</v>
      </c>
      <c r="F249" s="22" t="s">
        <v>19</v>
      </c>
      <c r="G249" s="23" t="n">
        <v>1</v>
      </c>
      <c r="H249" s="24" t="n">
        <v>5000</v>
      </c>
      <c r="I249" s="24" t="n">
        <v>5000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4"/>
      <c r="P249" s="22"/>
    </row>
    <row collapsed="false" customFormat="false" customHeight="false" hidden="false" ht="12.1" outlineLevel="0" r="250">
      <c r="A250" s="20" t="n">
        <v>45397.565208333</v>
      </c>
      <c r="B250" s="16" t="s">
        <v>100</v>
      </c>
      <c r="C250" s="16" t="s">
        <v>653</v>
      </c>
      <c r="D250" s="16" t="s">
        <v>464</v>
      </c>
      <c r="E250" s="16" t="s">
        <v>97</v>
      </c>
      <c r="F250" s="16" t="s">
        <v>19</v>
      </c>
      <c r="G250" s="7" t="n">
        <v>8</v>
      </c>
      <c r="H250" s="6" t="n">
        <v>59.17</v>
      </c>
      <c r="I250" s="6" t="n">
        <v>-4733.6</v>
      </c>
      <c r="J250" s="6" t="n">
        <v>-205.36</v>
      </c>
      <c r="K250" s="6" t="n">
        <v>-2.77</v>
      </c>
      <c r="L250" s="6" t="n">
        <v>0</v>
      </c>
      <c r="M250" s="6"/>
      <c r="N250" s="6" t="s">
        <f>=I250+J250+K250+L250</f>
      </c>
      <c r="O250" s="6"/>
      <c r="P250" s="16"/>
    </row>
    <row collapsed="false" customFormat="false" customHeight="false" hidden="false" ht="12.1" outlineLevel="0" r="251">
      <c r="A251" s="20" t="n">
        <v>45397.567465278</v>
      </c>
      <c r="B251" s="16" t="s">
        <v>91</v>
      </c>
      <c r="C251" s="16" t="s">
        <v>550</v>
      </c>
      <c r="D251" s="16" t="s">
        <v>464</v>
      </c>
      <c r="E251" s="16" t="s">
        <v>85</v>
      </c>
      <c r="F251" s="16" t="s">
        <v>19</v>
      </c>
      <c r="G251" s="7" t="n">
        <v>25</v>
      </c>
      <c r="H251" s="6" t="n">
        <v>1.803</v>
      </c>
      <c r="I251" s="6" t="n">
        <v>-45.08</v>
      </c>
      <c r="J251" s="6" t="n">
        <v>0</v>
      </c>
      <c r="K251" s="6" t="n">
        <v>0</v>
      </c>
      <c r="L251" s="6" t="n">
        <v>0</v>
      </c>
      <c r="M251" s="6"/>
      <c r="N251" s="6" t="s">
        <f>=I251+J251+K251+L251</f>
      </c>
      <c r="O251" s="6"/>
      <c r="P251" s="16"/>
    </row>
    <row collapsed="false" customFormat="false" customHeight="false" hidden="false" ht="12.1" outlineLevel="0" r="252">
      <c r="A252" s="21" t="n">
        <v>45404</v>
      </c>
      <c r="B252" s="22" t="s">
        <v>551</v>
      </c>
      <c r="C252" s="22" t="s">
        <v>626</v>
      </c>
      <c r="D252" s="22" t="s">
        <v>551</v>
      </c>
      <c r="E252" s="22" t="s">
        <v>551</v>
      </c>
      <c r="F252" s="22" t="s">
        <v>19</v>
      </c>
      <c r="G252" s="23" t="n">
        <v>1</v>
      </c>
      <c r="H252" s="24" t="n">
        <v>111</v>
      </c>
      <c r="I252" s="24" t="n">
        <v>111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4"/>
      <c r="P252" s="22"/>
    </row>
    <row collapsed="false" customFormat="false" customHeight="false" hidden="false" ht="12.1" outlineLevel="0" r="253">
      <c r="A253" s="20" t="n">
        <v>45404.870439815</v>
      </c>
      <c r="B253" s="16" t="s">
        <v>93</v>
      </c>
      <c r="C253" s="16" t="s">
        <v>635</v>
      </c>
      <c r="D253" s="16" t="s">
        <v>464</v>
      </c>
      <c r="E253" s="16" t="s">
        <v>85</v>
      </c>
      <c r="F253" s="16" t="s">
        <v>19</v>
      </c>
      <c r="G253" s="7" t="n">
        <v>73</v>
      </c>
      <c r="H253" s="6" t="n">
        <v>1.384</v>
      </c>
      <c r="I253" s="6" t="n">
        <v>-101.03</v>
      </c>
      <c r="J253" s="6" t="n">
        <v>0</v>
      </c>
      <c r="K253" s="6" t="n">
        <v>0</v>
      </c>
      <c r="L253" s="6" t="n">
        <v>0</v>
      </c>
      <c r="M253" s="6"/>
      <c r="N253" s="6" t="s">
        <f>=I253+J253+K253+L253</f>
      </c>
      <c r="O253" s="6"/>
      <c r="P253" s="16"/>
    </row>
    <row collapsed="false" customFormat="false" customHeight="false" hidden="false" ht="12.1" outlineLevel="0" r="254">
      <c r="A254" s="21" t="n">
        <v>45407</v>
      </c>
      <c r="B254" s="22" t="s">
        <v>538</v>
      </c>
      <c r="C254" s="22" t="s">
        <v>162</v>
      </c>
      <c r="D254" s="22" t="s">
        <v>538</v>
      </c>
      <c r="E254" s="22" t="s">
        <v>538</v>
      </c>
      <c r="F254" s="22" t="s">
        <v>19</v>
      </c>
      <c r="G254" s="23" t="n">
        <v>1</v>
      </c>
      <c r="H254" s="24" t="n">
        <v>6000</v>
      </c>
      <c r="I254" s="24" t="n">
        <v>6000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4"/>
      <c r="P254" s="22"/>
    </row>
    <row collapsed="false" customFormat="false" customHeight="false" hidden="false" ht="12.1" outlineLevel="0" r="255">
      <c r="A255" s="20" t="n">
        <v>45407.620543981</v>
      </c>
      <c r="B255" s="16" t="s">
        <v>73</v>
      </c>
      <c r="C255" s="16" t="s">
        <v>565</v>
      </c>
      <c r="D255" s="16" t="s">
        <v>464</v>
      </c>
      <c r="E255" s="16" t="s">
        <v>17</v>
      </c>
      <c r="F255" s="16" t="s">
        <v>19</v>
      </c>
      <c r="G255" s="7" t="n">
        <v>20</v>
      </c>
      <c r="H255" s="6" t="n">
        <v>228.12</v>
      </c>
      <c r="I255" s="6" t="n">
        <v>-4562.4</v>
      </c>
      <c r="J255" s="6" t="n">
        <v>0</v>
      </c>
      <c r="K255" s="6" t="n">
        <v>-2.28</v>
      </c>
      <c r="L255" s="6" t="n">
        <v>0</v>
      </c>
      <c r="M255" s="6"/>
      <c r="N255" s="6" t="s">
        <f>=I255+J255+K255+L255</f>
      </c>
      <c r="O255" s="6"/>
      <c r="P255" s="16"/>
    </row>
    <row collapsed="false" customFormat="false" customHeight="false" hidden="false" ht="12.1" outlineLevel="0" r="256">
      <c r="A256" s="20" t="n">
        <v>45407.624050926</v>
      </c>
      <c r="B256" s="16" t="s">
        <v>100</v>
      </c>
      <c r="C256" s="16" t="s">
        <v>653</v>
      </c>
      <c r="D256" s="16" t="s">
        <v>464</v>
      </c>
      <c r="E256" s="16" t="s">
        <v>97</v>
      </c>
      <c r="F256" s="16" t="s">
        <v>19</v>
      </c>
      <c r="G256" s="7" t="n">
        <v>3</v>
      </c>
      <c r="H256" s="6" t="n">
        <v>60.188</v>
      </c>
      <c r="I256" s="6" t="n">
        <v>-1805.64</v>
      </c>
      <c r="J256" s="6" t="n">
        <v>-82.86</v>
      </c>
      <c r="K256" s="6" t="n">
        <v>-1.05</v>
      </c>
      <c r="L256" s="6" t="n">
        <v>0</v>
      </c>
      <c r="M256" s="6"/>
      <c r="N256" s="6" t="s">
        <f>=I256+J256+K256+L256</f>
      </c>
      <c r="O256" s="6"/>
      <c r="P256" s="16"/>
    </row>
    <row collapsed="false" customFormat="false" customHeight="false" hidden="false" ht="12.1" outlineLevel="0" r="257">
      <c r="A257" s="29" t="n">
        <v>45407.628136574</v>
      </c>
      <c r="B257" s="30" t="s">
        <v>93</v>
      </c>
      <c r="C257" s="30" t="s">
        <v>635</v>
      </c>
      <c r="D257" s="30" t="s">
        <v>466</v>
      </c>
      <c r="E257" s="30" t="s">
        <v>85</v>
      </c>
      <c r="F257" s="30" t="s">
        <v>19</v>
      </c>
      <c r="G257" s="31" t="n">
        <v>-300</v>
      </c>
      <c r="H257" s="32" t="n">
        <v>1.3856</v>
      </c>
      <c r="I257" s="32" t="n">
        <v>415.68</v>
      </c>
      <c r="J257" s="32" t="n">
        <v>0</v>
      </c>
      <c r="K257" s="32" t="n">
        <v>0</v>
      </c>
      <c r="L257" s="32" t="n">
        <v>0</v>
      </c>
      <c r="M257" s="32"/>
      <c r="N257" s="6" t="s">
        <f>=I257+J257+K257+L257</f>
      </c>
      <c r="O257" s="32"/>
      <c r="P257" s="30"/>
    </row>
    <row collapsed="false" customFormat="false" customHeight="false" hidden="false" ht="12.1" outlineLevel="0" r="258">
      <c r="A258" s="29" t="n">
        <v>45407.628657407</v>
      </c>
      <c r="B258" s="30" t="s">
        <v>91</v>
      </c>
      <c r="C258" s="30" t="s">
        <v>550</v>
      </c>
      <c r="D258" s="30" t="s">
        <v>466</v>
      </c>
      <c r="E258" s="30" t="s">
        <v>85</v>
      </c>
      <c r="F258" s="30" t="s">
        <v>19</v>
      </c>
      <c r="G258" s="31" t="n">
        <v>-20</v>
      </c>
      <c r="H258" s="32" t="n">
        <v>1.7585</v>
      </c>
      <c r="I258" s="32" t="n">
        <v>35.17</v>
      </c>
      <c r="J258" s="32" t="n">
        <v>0</v>
      </c>
      <c r="K258" s="32" t="n">
        <v>-0.02</v>
      </c>
      <c r="L258" s="32" t="n">
        <v>0</v>
      </c>
      <c r="M258" s="32"/>
      <c r="N258" s="6" t="s">
        <f>=I258+J258+K258+L258</f>
      </c>
      <c r="O258" s="32"/>
      <c r="P258" s="30"/>
    </row>
    <row collapsed="false" customFormat="false" customHeight="false" hidden="false" ht="12.1" outlineLevel="0" r="259">
      <c r="A259" s="21" t="n">
        <v>45414</v>
      </c>
      <c r="B259" s="22" t="s">
        <v>551</v>
      </c>
      <c r="C259" s="22" t="s">
        <v>633</v>
      </c>
      <c r="D259" s="22" t="s">
        <v>551</v>
      </c>
      <c r="E259" s="22" t="s">
        <v>551</v>
      </c>
      <c r="F259" s="22" t="s">
        <v>19</v>
      </c>
      <c r="G259" s="23" t="n">
        <v>1</v>
      </c>
      <c r="H259" s="24" t="n">
        <v>538.5</v>
      </c>
      <c r="I259" s="24" t="n">
        <v>538.5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4"/>
      <c r="P259" s="22"/>
    </row>
    <row collapsed="false" customFormat="false" customHeight="false" hidden="false" ht="12.1" outlineLevel="0" r="260">
      <c r="A260" s="20" t="n">
        <v>45418.46025463</v>
      </c>
      <c r="B260" s="16" t="s">
        <v>93</v>
      </c>
      <c r="C260" s="16" t="s">
        <v>635</v>
      </c>
      <c r="D260" s="16" t="s">
        <v>464</v>
      </c>
      <c r="E260" s="16" t="s">
        <v>85</v>
      </c>
      <c r="F260" s="16" t="s">
        <v>19</v>
      </c>
      <c r="G260" s="7" t="n">
        <v>360</v>
      </c>
      <c r="H260" s="6" t="n">
        <v>1.3925</v>
      </c>
      <c r="I260" s="6" t="n">
        <v>-501.3</v>
      </c>
      <c r="J260" s="6" t="n">
        <v>0</v>
      </c>
      <c r="K260" s="6" t="n">
        <v>0</v>
      </c>
      <c r="L260" s="6" t="n">
        <v>0</v>
      </c>
      <c r="M260" s="6"/>
      <c r="N260" s="6" t="s">
        <f>=I260+J260+K260+L260</f>
      </c>
      <c r="O260" s="6"/>
      <c r="P260" s="16"/>
    </row>
    <row collapsed="false" customFormat="false" customHeight="false" hidden="false" ht="12.1" outlineLevel="0" r="261">
      <c r="A261" s="20" t="n">
        <v>45418.462743056</v>
      </c>
      <c r="B261" s="16" t="s">
        <v>91</v>
      </c>
      <c r="C261" s="16" t="s">
        <v>550</v>
      </c>
      <c r="D261" s="16" t="s">
        <v>464</v>
      </c>
      <c r="E261" s="16" t="s">
        <v>85</v>
      </c>
      <c r="F261" s="16" t="s">
        <v>19</v>
      </c>
      <c r="G261" s="7" t="n">
        <v>35</v>
      </c>
      <c r="H261" s="6" t="n">
        <v>1.738</v>
      </c>
      <c r="I261" s="6" t="n">
        <v>-60.83</v>
      </c>
      <c r="J261" s="6" t="n">
        <v>0</v>
      </c>
      <c r="K261" s="6" t="n">
        <v>-0.02</v>
      </c>
      <c r="L261" s="6" t="n">
        <v>0</v>
      </c>
      <c r="M261" s="6"/>
      <c r="N261" s="6" t="s">
        <f>=I261+J261+K261+L261</f>
      </c>
      <c r="O261" s="6"/>
      <c r="P261" s="16"/>
    </row>
    <row collapsed="false" customFormat="false" customHeight="false" hidden="false" ht="12.1" outlineLevel="0" r="262">
      <c r="A262" s="21" t="n">
        <v>45419</v>
      </c>
      <c r="B262" s="22" t="s">
        <v>551</v>
      </c>
      <c r="C262" s="22" t="s">
        <v>654</v>
      </c>
      <c r="D262" s="22" t="s">
        <v>551</v>
      </c>
      <c r="E262" s="22" t="s">
        <v>551</v>
      </c>
      <c r="F262" s="22" t="s">
        <v>19</v>
      </c>
      <c r="G262" s="23" t="n">
        <v>1</v>
      </c>
      <c r="H262" s="24" t="n">
        <v>87</v>
      </c>
      <c r="I262" s="24" t="n">
        <v>87</v>
      </c>
      <c r="J262" s="24" t="n">
        <v>0</v>
      </c>
      <c r="K262" s="24" t="n">
        <v>0</v>
      </c>
      <c r="L262" s="24" t="n">
        <v>0</v>
      </c>
      <c r="M262" s="24"/>
      <c r="N262" s="6" t="s">
        <f>=I262+J262+K262+L262</f>
      </c>
      <c r="O262" s="24"/>
      <c r="P262" s="22"/>
    </row>
    <row collapsed="false" customFormat="false" customHeight="false" hidden="false" ht="12.1" outlineLevel="0" r="263">
      <c r="A263" s="21" t="n">
        <v>45419</v>
      </c>
      <c r="B263" s="22" t="s">
        <v>551</v>
      </c>
      <c r="C263" s="22" t="s">
        <v>655</v>
      </c>
      <c r="D263" s="22" t="s">
        <v>551</v>
      </c>
      <c r="E263" s="22" t="s">
        <v>551</v>
      </c>
      <c r="F263" s="22" t="s">
        <v>19</v>
      </c>
      <c r="G263" s="23" t="n">
        <v>1</v>
      </c>
      <c r="H263" s="24" t="n">
        <v>55.05</v>
      </c>
      <c r="I263" s="24" t="n">
        <v>55.05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4"/>
      <c r="P263" s="22"/>
    </row>
    <row collapsed="false" customFormat="false" customHeight="false" hidden="false" ht="12.1" outlineLevel="0" r="264">
      <c r="A264" s="29" t="n">
        <v>45419.473958333</v>
      </c>
      <c r="B264" s="30" t="s">
        <v>93</v>
      </c>
      <c r="C264" s="30" t="s">
        <v>635</v>
      </c>
      <c r="D264" s="30" t="s">
        <v>466</v>
      </c>
      <c r="E264" s="30" t="s">
        <v>85</v>
      </c>
      <c r="F264" s="30" t="s">
        <v>19</v>
      </c>
      <c r="G264" s="31" t="n">
        <v>-360</v>
      </c>
      <c r="H264" s="32" t="n">
        <v>1.3929</v>
      </c>
      <c r="I264" s="32" t="n">
        <v>501.44</v>
      </c>
      <c r="J264" s="32" t="n">
        <v>0</v>
      </c>
      <c r="K264" s="32" t="n">
        <v>0</v>
      </c>
      <c r="L264" s="32" t="n">
        <v>0</v>
      </c>
      <c r="M264" s="32"/>
      <c r="N264" s="6" t="s">
        <f>=I264+J264+K264+L264</f>
      </c>
      <c r="O264" s="32"/>
      <c r="P264" s="30"/>
    </row>
    <row collapsed="false" customFormat="false" customHeight="false" hidden="false" ht="12.1" outlineLevel="0" r="265">
      <c r="A265" s="20" t="n">
        <v>45419.474722222</v>
      </c>
      <c r="B265" s="16" t="s">
        <v>100</v>
      </c>
      <c r="C265" s="16" t="s">
        <v>653</v>
      </c>
      <c r="D265" s="16" t="s">
        <v>464</v>
      </c>
      <c r="E265" s="16" t="s">
        <v>97</v>
      </c>
      <c r="F265" s="16" t="s">
        <v>19</v>
      </c>
      <c r="G265" s="7" t="n">
        <v>1</v>
      </c>
      <c r="H265" s="6" t="n">
        <v>58.6</v>
      </c>
      <c r="I265" s="6" t="n">
        <v>-586</v>
      </c>
      <c r="J265" s="6" t="n">
        <v>-29.95</v>
      </c>
      <c r="K265" s="6" t="n">
        <v>-0.38</v>
      </c>
      <c r="L265" s="6" t="n">
        <v>0</v>
      </c>
      <c r="M265" s="6"/>
      <c r="N265" s="6" t="s">
        <f>=I265+J265+K265+L265</f>
      </c>
      <c r="O265" s="6"/>
      <c r="P265" s="16"/>
    </row>
    <row collapsed="false" customFormat="false" customHeight="false" hidden="false" ht="12.1" outlineLevel="0" r="266">
      <c r="A266" s="20" t="n">
        <v>45419.476296296</v>
      </c>
      <c r="B266" s="16" t="s">
        <v>93</v>
      </c>
      <c r="C266" s="16" t="s">
        <v>635</v>
      </c>
      <c r="D266" s="16" t="s">
        <v>464</v>
      </c>
      <c r="E266" s="16" t="s">
        <v>85</v>
      </c>
      <c r="F266" s="16" t="s">
        <v>19</v>
      </c>
      <c r="G266" s="7" t="n">
        <v>20</v>
      </c>
      <c r="H266" s="6" t="n">
        <v>1.393</v>
      </c>
      <c r="I266" s="6" t="n">
        <v>-27.86</v>
      </c>
      <c r="J266" s="6" t="n">
        <v>0</v>
      </c>
      <c r="K266" s="6" t="n">
        <v>0</v>
      </c>
      <c r="L266" s="6" t="n">
        <v>0</v>
      </c>
      <c r="M266" s="6"/>
      <c r="N266" s="6" t="s">
        <f>=I266+J266+K266+L266</f>
      </c>
      <c r="O266" s="6"/>
      <c r="P266" s="16"/>
    </row>
    <row collapsed="false" customFormat="false" customHeight="false" hidden="false" ht="12.1" outlineLevel="0" r="267">
      <c r="A267" s="21" t="n">
        <v>45427</v>
      </c>
      <c r="B267" s="22" t="s">
        <v>538</v>
      </c>
      <c r="C267" s="22" t="s">
        <v>162</v>
      </c>
      <c r="D267" s="22" t="s">
        <v>538</v>
      </c>
      <c r="E267" s="22" t="s">
        <v>538</v>
      </c>
      <c r="F267" s="22" t="s">
        <v>19</v>
      </c>
      <c r="G267" s="23" t="n">
        <v>1</v>
      </c>
      <c r="H267" s="24" t="n">
        <v>5000</v>
      </c>
      <c r="I267" s="24" t="n">
        <v>5000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4"/>
      <c r="P267" s="22"/>
    </row>
    <row collapsed="false" customFormat="false" customHeight="false" hidden="false" ht="12.1" outlineLevel="0" r="268">
      <c r="A268" s="20" t="n">
        <v>45427.571631944</v>
      </c>
      <c r="B268" s="16" t="s">
        <v>100</v>
      </c>
      <c r="C268" s="16" t="s">
        <v>653</v>
      </c>
      <c r="D268" s="16" t="s">
        <v>464</v>
      </c>
      <c r="E268" s="16" t="s">
        <v>97</v>
      </c>
      <c r="F268" s="16" t="s">
        <v>19</v>
      </c>
      <c r="G268" s="7" t="n">
        <v>8</v>
      </c>
      <c r="H268" s="6" t="n">
        <v>57.389</v>
      </c>
      <c r="I268" s="6" t="n">
        <v>-4591.12</v>
      </c>
      <c r="J268" s="6" t="n">
        <v>-252.08</v>
      </c>
      <c r="K268" s="6" t="n">
        <v>-2.76</v>
      </c>
      <c r="L268" s="6" t="n">
        <v>0</v>
      </c>
      <c r="M268" s="6"/>
      <c r="N268" s="6" t="s">
        <f>=I268+J268+K268+L268</f>
      </c>
      <c r="O268" s="6"/>
      <c r="P268" s="16"/>
    </row>
    <row collapsed="false" customFormat="false" customHeight="false" hidden="false" ht="12.1" outlineLevel="0" r="269">
      <c r="A269" s="20" t="n">
        <v>45427.573576389</v>
      </c>
      <c r="B269" s="16" t="s">
        <v>93</v>
      </c>
      <c r="C269" s="16" t="s">
        <v>635</v>
      </c>
      <c r="D269" s="16" t="s">
        <v>464</v>
      </c>
      <c r="E269" s="16" t="s">
        <v>85</v>
      </c>
      <c r="F269" s="16" t="s">
        <v>19</v>
      </c>
      <c r="G269" s="7" t="n">
        <v>109</v>
      </c>
      <c r="H269" s="6" t="n">
        <v>1.3979</v>
      </c>
      <c r="I269" s="6" t="n">
        <v>-152.37</v>
      </c>
      <c r="J269" s="6" t="n">
        <v>0</v>
      </c>
      <c r="K269" s="6" t="n">
        <v>0</v>
      </c>
      <c r="L269" s="6" t="n">
        <v>0</v>
      </c>
      <c r="M269" s="6"/>
      <c r="N269" s="6" t="s">
        <f>=I269+J269+K269+L269</f>
      </c>
      <c r="O269" s="6"/>
      <c r="P269" s="16"/>
    </row>
    <row collapsed="false" customFormat="false" customHeight="false" hidden="false" ht="12.1" outlineLevel="0" r="270">
      <c r="A270" s="21" t="n">
        <v>45432</v>
      </c>
      <c r="B270" s="22" t="s">
        <v>551</v>
      </c>
      <c r="C270" s="22" t="s">
        <v>626</v>
      </c>
      <c r="D270" s="22" t="s">
        <v>551</v>
      </c>
      <c r="E270" s="22" t="s">
        <v>551</v>
      </c>
      <c r="F270" s="22" t="s">
        <v>19</v>
      </c>
      <c r="G270" s="23" t="n">
        <v>1</v>
      </c>
      <c r="H270" s="24" t="n">
        <v>111</v>
      </c>
      <c r="I270" s="24" t="n">
        <v>111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4"/>
      <c r="P270" s="22"/>
    </row>
    <row collapsed="false" customFormat="false" customHeight="false" hidden="false" ht="12.1" outlineLevel="0" r="271">
      <c r="A271" s="21" t="n">
        <v>45433</v>
      </c>
      <c r="B271" s="22" t="s">
        <v>551</v>
      </c>
      <c r="C271" s="22" t="s">
        <v>656</v>
      </c>
      <c r="D271" s="22" t="s">
        <v>551</v>
      </c>
      <c r="E271" s="22" t="s">
        <v>551</v>
      </c>
      <c r="F271" s="22" t="s">
        <v>19</v>
      </c>
      <c r="G271" s="23" t="n">
        <v>1</v>
      </c>
      <c r="H271" s="24" t="n">
        <v>867</v>
      </c>
      <c r="I271" s="24" t="n">
        <v>867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4"/>
      <c r="P271" s="22"/>
    </row>
    <row collapsed="false" customFormat="false" customHeight="false" hidden="false" ht="12.1" outlineLevel="0" r="272">
      <c r="A272" s="20" t="n">
        <v>45433.566840278</v>
      </c>
      <c r="B272" s="16" t="s">
        <v>93</v>
      </c>
      <c r="C272" s="16" t="s">
        <v>635</v>
      </c>
      <c r="D272" s="16" t="s">
        <v>464</v>
      </c>
      <c r="E272" s="16" t="s">
        <v>85</v>
      </c>
      <c r="F272" s="16" t="s">
        <v>19</v>
      </c>
      <c r="G272" s="7" t="n">
        <v>690</v>
      </c>
      <c r="H272" s="6" t="n">
        <v>1.4009</v>
      </c>
      <c r="I272" s="6" t="n">
        <v>-966.62</v>
      </c>
      <c r="J272" s="6" t="n">
        <v>0</v>
      </c>
      <c r="K272" s="6" t="n">
        <v>0</v>
      </c>
      <c r="L272" s="6" t="n">
        <v>0</v>
      </c>
      <c r="M272" s="6"/>
      <c r="N272" s="6" t="s">
        <f>=I272+J272+K272+L272</f>
      </c>
      <c r="O272" s="6"/>
      <c r="P272" s="16"/>
    </row>
    <row collapsed="false" customFormat="false" customHeight="false" hidden="false" ht="12.1" outlineLevel="0" r="273">
      <c r="A273" s="29" t="n">
        <v>45434.572303241</v>
      </c>
      <c r="B273" s="30" t="s">
        <v>93</v>
      </c>
      <c r="C273" s="30" t="s">
        <v>635</v>
      </c>
      <c r="D273" s="30" t="s">
        <v>466</v>
      </c>
      <c r="E273" s="30" t="s">
        <v>85</v>
      </c>
      <c r="F273" s="30" t="s">
        <v>19</v>
      </c>
      <c r="G273" s="31" t="n">
        <v>-790</v>
      </c>
      <c r="H273" s="32" t="n">
        <v>1.4015</v>
      </c>
      <c r="I273" s="32" t="n">
        <v>1107.19</v>
      </c>
      <c r="J273" s="32" t="n">
        <v>0</v>
      </c>
      <c r="K273" s="32" t="n">
        <v>0</v>
      </c>
      <c r="L273" s="32" t="n">
        <v>0</v>
      </c>
      <c r="M273" s="32"/>
      <c r="N273" s="6" t="s">
        <f>=I273+J273+K273+L273</f>
      </c>
      <c r="O273" s="32"/>
      <c r="P273" s="30"/>
    </row>
    <row collapsed="false" customFormat="false" customHeight="false" hidden="false" ht="12.1" outlineLevel="0" r="274">
      <c r="A274" s="29" t="n">
        <v>45434.573229167</v>
      </c>
      <c r="B274" s="30" t="s">
        <v>91</v>
      </c>
      <c r="C274" s="30" t="s">
        <v>550</v>
      </c>
      <c r="D274" s="30" t="s">
        <v>466</v>
      </c>
      <c r="E274" s="30" t="s">
        <v>85</v>
      </c>
      <c r="F274" s="30" t="s">
        <v>19</v>
      </c>
      <c r="G274" s="31" t="n">
        <v>-57</v>
      </c>
      <c r="H274" s="32" t="n">
        <v>1.767</v>
      </c>
      <c r="I274" s="32" t="n">
        <v>100.72</v>
      </c>
      <c r="J274" s="32" t="n">
        <v>0</v>
      </c>
      <c r="K274" s="32" t="n">
        <v>-0.03</v>
      </c>
      <c r="L274" s="32" t="n">
        <v>0</v>
      </c>
      <c r="M274" s="32"/>
      <c r="N274" s="6" t="s">
        <f>=I274+J274+K274+L274</f>
      </c>
      <c r="O274" s="32"/>
      <c r="P274" s="30"/>
    </row>
    <row collapsed="false" customFormat="false" customHeight="false" hidden="false" ht="12.1" outlineLevel="0" r="275">
      <c r="A275" s="20" t="n">
        <v>45434.573587963</v>
      </c>
      <c r="B275" s="16" t="s">
        <v>100</v>
      </c>
      <c r="C275" s="16" t="s">
        <v>653</v>
      </c>
      <c r="D275" s="16" t="s">
        <v>464</v>
      </c>
      <c r="E275" s="16" t="s">
        <v>97</v>
      </c>
      <c r="F275" s="16" t="s">
        <v>19</v>
      </c>
      <c r="G275" s="7" t="n">
        <v>2</v>
      </c>
      <c r="H275" s="6" t="n">
        <v>57.044</v>
      </c>
      <c r="I275" s="6" t="n">
        <v>-1140.88</v>
      </c>
      <c r="J275" s="6" t="n">
        <v>-65.74</v>
      </c>
      <c r="K275" s="6" t="n">
        <v>-0.67</v>
      </c>
      <c r="L275" s="6" t="n">
        <v>0</v>
      </c>
      <c r="M275" s="6"/>
      <c r="N275" s="6" t="s">
        <f>=I275+J275+K275+L275</f>
      </c>
      <c r="O275" s="6"/>
      <c r="P275" s="16"/>
    </row>
    <row collapsed="false" customFormat="false" customHeight="false" hidden="false" ht="12.1" outlineLevel="0" r="276">
      <c r="A276" s="21" t="n">
        <v>45440</v>
      </c>
      <c r="B276" s="22" t="s">
        <v>551</v>
      </c>
      <c r="C276" s="22" t="s">
        <v>657</v>
      </c>
      <c r="D276" s="22" t="s">
        <v>551</v>
      </c>
      <c r="E276" s="22" t="s">
        <v>551</v>
      </c>
      <c r="F276" s="22" t="s">
        <v>19</v>
      </c>
      <c r="G276" s="23" t="n">
        <v>1</v>
      </c>
      <c r="H276" s="24" t="n">
        <v>196</v>
      </c>
      <c r="I276" s="24" t="n">
        <v>196</v>
      </c>
      <c r="J276" s="24" t="n">
        <v>0</v>
      </c>
      <c r="K276" s="24" t="n">
        <v>0</v>
      </c>
      <c r="L276" s="24" t="n">
        <v>0</v>
      </c>
      <c r="M276" s="24"/>
      <c r="N276" s="6" t="s">
        <f>=I276+J276+K276+L276</f>
      </c>
      <c r="O276" s="24"/>
      <c r="P276" s="22"/>
    </row>
    <row collapsed="false" customFormat="false" customHeight="false" hidden="false" ht="12.1" outlineLevel="0" r="277">
      <c r="A277" s="29" t="n">
        <v>45440.564363426</v>
      </c>
      <c r="B277" s="30" t="s">
        <v>483</v>
      </c>
      <c r="C277" s="30" t="s">
        <v>651</v>
      </c>
      <c r="D277" s="30" t="s">
        <v>466</v>
      </c>
      <c r="E277" s="30" t="s">
        <v>17</v>
      </c>
      <c r="F277" s="30" t="s">
        <v>19</v>
      </c>
      <c r="G277" s="31" t="n">
        <v>-1</v>
      </c>
      <c r="H277" s="32" t="n">
        <v>808.6</v>
      </c>
      <c r="I277" s="32" t="n">
        <v>808.6</v>
      </c>
      <c r="J277" s="32" t="n">
        <v>0</v>
      </c>
      <c r="K277" s="32" t="n">
        <v>-0.64</v>
      </c>
      <c r="L277" s="32" t="n">
        <v>0</v>
      </c>
      <c r="M277" s="32"/>
      <c r="N277" s="6" t="s">
        <f>=I277+J277+K277+L277</f>
      </c>
      <c r="O277" s="32"/>
      <c r="P277" s="30"/>
    </row>
    <row collapsed="false" customFormat="false" customHeight="false" hidden="false" ht="12.1" outlineLevel="0" r="278">
      <c r="A278" s="20" t="n">
        <v>45440.564803241</v>
      </c>
      <c r="B278" s="16" t="s">
        <v>100</v>
      </c>
      <c r="C278" s="16" t="s">
        <v>653</v>
      </c>
      <c r="D278" s="16" t="s">
        <v>464</v>
      </c>
      <c r="E278" s="16" t="s">
        <v>97</v>
      </c>
      <c r="F278" s="16" t="s">
        <v>19</v>
      </c>
      <c r="G278" s="7" t="n">
        <v>1</v>
      </c>
      <c r="H278" s="6" t="n">
        <v>55.24</v>
      </c>
      <c r="I278" s="6" t="n">
        <v>-552.4</v>
      </c>
      <c r="J278" s="6" t="n">
        <v>-34.04</v>
      </c>
      <c r="K278" s="6" t="n">
        <v>-0.33</v>
      </c>
      <c r="L278" s="6" t="n">
        <v>0</v>
      </c>
      <c r="M278" s="6"/>
      <c r="N278" s="6" t="s">
        <f>=I278+J278+K278+L278</f>
      </c>
      <c r="O278" s="6"/>
      <c r="P278" s="16"/>
    </row>
    <row collapsed="false" customFormat="false" customHeight="false" hidden="false" ht="12.1" outlineLevel="0" r="279">
      <c r="A279" s="20" t="n">
        <v>45440.566053241</v>
      </c>
      <c r="B279" s="16" t="s">
        <v>93</v>
      </c>
      <c r="C279" s="16" t="s">
        <v>635</v>
      </c>
      <c r="D279" s="16" t="s">
        <v>464</v>
      </c>
      <c r="E279" s="16" t="s">
        <v>85</v>
      </c>
      <c r="F279" s="16" t="s">
        <v>19</v>
      </c>
      <c r="G279" s="7" t="n">
        <v>145</v>
      </c>
      <c r="H279" s="6" t="n">
        <v>1.4057</v>
      </c>
      <c r="I279" s="6" t="n">
        <v>-203.83</v>
      </c>
      <c r="J279" s="6" t="n">
        <v>0</v>
      </c>
      <c r="K279" s="6" t="n">
        <v>0</v>
      </c>
      <c r="L279" s="6" t="n">
        <v>0</v>
      </c>
      <c r="M279" s="6"/>
      <c r="N279" s="6" t="s">
        <f>=I279+J279+K279+L279</f>
      </c>
      <c r="O279" s="6"/>
      <c r="P279" s="16"/>
    </row>
    <row collapsed="false" customFormat="false" customHeight="false" hidden="false" ht="12.1" outlineLevel="0" r="280">
      <c r="A280" s="21" t="n">
        <v>45441</v>
      </c>
      <c r="B280" s="22" t="s">
        <v>538</v>
      </c>
      <c r="C280" s="22" t="s">
        <v>162</v>
      </c>
      <c r="D280" s="22" t="s">
        <v>538</v>
      </c>
      <c r="E280" s="22" t="s">
        <v>538</v>
      </c>
      <c r="F280" s="22" t="s">
        <v>19</v>
      </c>
      <c r="G280" s="23" t="n">
        <v>1</v>
      </c>
      <c r="H280" s="24" t="n">
        <v>5000</v>
      </c>
      <c r="I280" s="24" t="n">
        <v>5000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4"/>
      <c r="P280" s="22"/>
    </row>
    <row collapsed="false" customFormat="false" customHeight="false" hidden="false" ht="12.1" outlineLevel="0" r="281">
      <c r="A281" s="20" t="n">
        <v>45441.585208333</v>
      </c>
      <c r="B281" s="16" t="s">
        <v>100</v>
      </c>
      <c r="C281" s="16" t="s">
        <v>653</v>
      </c>
      <c r="D281" s="16" t="s">
        <v>464</v>
      </c>
      <c r="E281" s="16" t="s">
        <v>97</v>
      </c>
      <c r="F281" s="16" t="s">
        <v>19</v>
      </c>
      <c r="G281" s="7" t="n">
        <v>6</v>
      </c>
      <c r="H281" s="6" t="n">
        <v>55.218833333333</v>
      </c>
      <c r="I281" s="6" t="n">
        <v>-3313.13</v>
      </c>
      <c r="J281" s="6" t="n">
        <v>-205.38</v>
      </c>
      <c r="K281" s="6" t="n">
        <v>-1.94</v>
      </c>
      <c r="L281" s="6" t="n">
        <v>0</v>
      </c>
      <c r="M281" s="6"/>
      <c r="N281" s="6" t="s">
        <f>=I281+J281+K281+L281</f>
      </c>
      <c r="O281" s="6"/>
      <c r="P281" s="16"/>
    </row>
    <row collapsed="false" customFormat="false" customHeight="false" hidden="false" ht="12.1" outlineLevel="0" r="282">
      <c r="A282" s="29" t="n">
        <v>45441.587534722</v>
      </c>
      <c r="B282" s="30" t="s">
        <v>93</v>
      </c>
      <c r="C282" s="30" t="s">
        <v>635</v>
      </c>
      <c r="D282" s="30" t="s">
        <v>466</v>
      </c>
      <c r="E282" s="30" t="s">
        <v>85</v>
      </c>
      <c r="F282" s="30" t="s">
        <v>19</v>
      </c>
      <c r="G282" s="31" t="n">
        <v>-36</v>
      </c>
      <c r="H282" s="32" t="n">
        <v>1.4061</v>
      </c>
      <c r="I282" s="32" t="n">
        <v>50.62</v>
      </c>
      <c r="J282" s="32" t="n">
        <v>0</v>
      </c>
      <c r="K282" s="32" t="n">
        <v>0</v>
      </c>
      <c r="L282" s="32" t="n">
        <v>0</v>
      </c>
      <c r="M282" s="32"/>
      <c r="N282" s="6" t="s">
        <f>=I282+J282+K282+L282</f>
      </c>
      <c r="O282" s="32"/>
      <c r="P282" s="30"/>
    </row>
    <row collapsed="false" customFormat="false" customHeight="false" hidden="false" ht="12.1" outlineLevel="0" r="283">
      <c r="A283" s="20" t="n">
        <v>45441.588078704</v>
      </c>
      <c r="B283" s="16" t="s">
        <v>109</v>
      </c>
      <c r="C283" s="16" t="s">
        <v>647</v>
      </c>
      <c r="D283" s="16" t="s">
        <v>464</v>
      </c>
      <c r="E283" s="16" t="s">
        <v>97</v>
      </c>
      <c r="F283" s="16" t="s">
        <v>19</v>
      </c>
      <c r="G283" s="7" t="n">
        <v>2</v>
      </c>
      <c r="H283" s="6" t="n">
        <v>84.2</v>
      </c>
      <c r="I283" s="6" t="n">
        <v>-1684</v>
      </c>
      <c r="J283" s="6" t="n">
        <v>-39.46</v>
      </c>
      <c r="K283" s="6" t="n">
        <v>-0.98</v>
      </c>
      <c r="L283" s="6" t="n">
        <v>0</v>
      </c>
      <c r="M283" s="6"/>
      <c r="N283" s="6" t="s">
        <f>=I283+J283+K283+L283</f>
      </c>
      <c r="O283" s="6"/>
      <c r="P283" s="16"/>
    </row>
    <row collapsed="false" customFormat="false" customHeight="false" hidden="false" ht="12.1" outlineLevel="0" r="284">
      <c r="A284" s="21" t="n">
        <v>45443</v>
      </c>
      <c r="B284" s="22" t="s">
        <v>538</v>
      </c>
      <c r="C284" s="22" t="s">
        <v>162</v>
      </c>
      <c r="D284" s="22" t="s">
        <v>538</v>
      </c>
      <c r="E284" s="22" t="s">
        <v>538</v>
      </c>
      <c r="F284" s="22" t="s">
        <v>19</v>
      </c>
      <c r="G284" s="23" t="n">
        <v>1</v>
      </c>
      <c r="H284" s="24" t="n">
        <v>3000</v>
      </c>
      <c r="I284" s="24" t="n">
        <v>3000</v>
      </c>
      <c r="J284" s="24" t="n">
        <v>0</v>
      </c>
      <c r="K284" s="24" t="n">
        <v>0</v>
      </c>
      <c r="L284" s="24" t="n">
        <v>0</v>
      </c>
      <c r="M284" s="24"/>
      <c r="N284" s="6" t="s">
        <f>=I284+J284+K284+L284</f>
      </c>
      <c r="O284" s="24"/>
      <c r="P284" s="22"/>
    </row>
    <row collapsed="false" customFormat="false" customHeight="false" hidden="false" ht="12.1" outlineLevel="0" r="285">
      <c r="A285" s="20" t="n">
        <v>45443.483425926</v>
      </c>
      <c r="B285" s="16" t="s">
        <v>109</v>
      </c>
      <c r="C285" s="16" t="s">
        <v>647</v>
      </c>
      <c r="D285" s="16" t="s">
        <v>464</v>
      </c>
      <c r="E285" s="16" t="s">
        <v>97</v>
      </c>
      <c r="F285" s="16" t="s">
        <v>19</v>
      </c>
      <c r="G285" s="7" t="n">
        <v>4</v>
      </c>
      <c r="H285" s="6" t="n">
        <v>82.93475</v>
      </c>
      <c r="I285" s="6" t="n">
        <v>-3317.39</v>
      </c>
      <c r="J285" s="6" t="n">
        <v>-83.84</v>
      </c>
      <c r="K285" s="6" t="n">
        <v>-1.93</v>
      </c>
      <c r="L285" s="6" t="n">
        <v>0</v>
      </c>
      <c r="M285" s="6"/>
      <c r="N285" s="6" t="s">
        <f>=I285+J285+K285+L285</f>
      </c>
      <c r="O285" s="6"/>
      <c r="P285" s="16"/>
    </row>
    <row collapsed="false" customFormat="false" customHeight="false" hidden="false" ht="12.1" outlineLevel="0" r="286">
      <c r="A286" s="29" t="n">
        <v>45443.575439815</v>
      </c>
      <c r="B286" s="30" t="s">
        <v>93</v>
      </c>
      <c r="C286" s="30" t="s">
        <v>635</v>
      </c>
      <c r="D286" s="30" t="s">
        <v>466</v>
      </c>
      <c r="E286" s="30" t="s">
        <v>85</v>
      </c>
      <c r="F286" s="30" t="s">
        <v>19</v>
      </c>
      <c r="G286" s="31" t="n">
        <v>-71</v>
      </c>
      <c r="H286" s="32" t="n">
        <v>1.4085</v>
      </c>
      <c r="I286" s="32" t="n">
        <v>100</v>
      </c>
      <c r="J286" s="32" t="n">
        <v>0</v>
      </c>
      <c r="K286" s="32" t="n">
        <v>0</v>
      </c>
      <c r="L286" s="32" t="n">
        <v>0</v>
      </c>
      <c r="M286" s="32"/>
      <c r="N286" s="6" t="s">
        <f>=I286+J286+K286+L286</f>
      </c>
      <c r="O286" s="32"/>
      <c r="P286" s="30"/>
    </row>
    <row collapsed="false" customFormat="false" customHeight="false" hidden="false" ht="12.1" outlineLevel="0" r="287">
      <c r="A287" s="29" t="n">
        <v>45443.576122685</v>
      </c>
      <c r="B287" s="30" t="s">
        <v>91</v>
      </c>
      <c r="C287" s="30" t="s">
        <v>550</v>
      </c>
      <c r="D287" s="30" t="s">
        <v>466</v>
      </c>
      <c r="E287" s="30" t="s">
        <v>85</v>
      </c>
      <c r="F287" s="30" t="s">
        <v>19</v>
      </c>
      <c r="G287" s="31" t="n">
        <v>-160</v>
      </c>
      <c r="H287" s="32" t="n">
        <v>1.73</v>
      </c>
      <c r="I287" s="32" t="n">
        <v>276.8</v>
      </c>
      <c r="J287" s="32" t="n">
        <v>0</v>
      </c>
      <c r="K287" s="32" t="n">
        <v>0</v>
      </c>
      <c r="L287" s="32" t="n">
        <v>0</v>
      </c>
      <c r="M287" s="32"/>
      <c r="N287" s="6" t="s">
        <f>=I287+J287+K287+L287</f>
      </c>
      <c r="O287" s="32"/>
      <c r="P287" s="30"/>
    </row>
    <row collapsed="false" customFormat="false" customHeight="false" hidden="false" ht="12.1" outlineLevel="0" r="288">
      <c r="A288" s="21" t="n">
        <v>45446</v>
      </c>
      <c r="B288" s="22" t="s">
        <v>551</v>
      </c>
      <c r="C288" s="22" t="s">
        <v>655</v>
      </c>
      <c r="D288" s="22" t="s">
        <v>551</v>
      </c>
      <c r="E288" s="22" t="s">
        <v>551</v>
      </c>
      <c r="F288" s="22" t="s">
        <v>19</v>
      </c>
      <c r="G288" s="23" t="n">
        <v>1</v>
      </c>
      <c r="H288" s="24" t="n">
        <v>55.05</v>
      </c>
      <c r="I288" s="24" t="n">
        <v>55.05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4"/>
      <c r="P288" s="22"/>
    </row>
    <row collapsed="false" customFormat="false" customHeight="false" hidden="false" ht="12.1" outlineLevel="0" r="289">
      <c r="A289" s="20" t="n">
        <v>45446.746805556</v>
      </c>
      <c r="B289" s="16" t="s">
        <v>93</v>
      </c>
      <c r="C289" s="16" t="s">
        <v>635</v>
      </c>
      <c r="D289" s="16" t="s">
        <v>464</v>
      </c>
      <c r="E289" s="16" t="s">
        <v>85</v>
      </c>
      <c r="F289" s="16" t="s">
        <v>19</v>
      </c>
      <c r="G289" s="7" t="n">
        <v>37</v>
      </c>
      <c r="H289" s="6" t="n">
        <v>1.4092</v>
      </c>
      <c r="I289" s="6" t="n">
        <v>-52.14</v>
      </c>
      <c r="J289" s="6" t="n">
        <v>0</v>
      </c>
      <c r="K289" s="6" t="n">
        <v>0</v>
      </c>
      <c r="L289" s="6" t="n">
        <v>0</v>
      </c>
      <c r="M289" s="6"/>
      <c r="N289" s="6" t="s">
        <f>=I289+J289+K289+L289</f>
      </c>
      <c r="O289" s="6"/>
      <c r="P289" s="16"/>
    </row>
    <row collapsed="false" customFormat="false" customHeight="false" hidden="false" ht="12.1" outlineLevel="0" r="290">
      <c r="A290" s="21" t="n">
        <v>45447</v>
      </c>
      <c r="B290" s="22" t="s">
        <v>538</v>
      </c>
      <c r="C290" s="22" t="s">
        <v>162</v>
      </c>
      <c r="D290" s="22" t="s">
        <v>538</v>
      </c>
      <c r="E290" s="22" t="s">
        <v>538</v>
      </c>
      <c r="F290" s="22" t="s">
        <v>19</v>
      </c>
      <c r="G290" s="23" t="n">
        <v>1</v>
      </c>
      <c r="H290" s="24" t="n">
        <v>3000</v>
      </c>
      <c r="I290" s="24" t="n">
        <v>3000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4"/>
      <c r="P290" s="22"/>
    </row>
    <row collapsed="false" customFormat="false" customHeight="false" hidden="false" ht="12.1" outlineLevel="0" r="291">
      <c r="A291" s="20" t="n">
        <v>45447.566435185</v>
      </c>
      <c r="B291" s="16" t="s">
        <v>109</v>
      </c>
      <c r="C291" s="16" t="s">
        <v>647</v>
      </c>
      <c r="D291" s="16" t="s">
        <v>464</v>
      </c>
      <c r="E291" s="16" t="s">
        <v>97</v>
      </c>
      <c r="F291" s="16" t="s">
        <v>19</v>
      </c>
      <c r="G291" s="7" t="n">
        <v>3</v>
      </c>
      <c r="H291" s="6" t="n">
        <v>83.85</v>
      </c>
      <c r="I291" s="6" t="n">
        <v>-2515.5</v>
      </c>
      <c r="J291" s="6" t="n">
        <v>-64.74</v>
      </c>
      <c r="K291" s="6" t="n">
        <v>-1.64</v>
      </c>
      <c r="L291" s="6" t="n">
        <v>0</v>
      </c>
      <c r="M291" s="6"/>
      <c r="N291" s="6" t="s">
        <f>=I291+J291+K291+L291</f>
      </c>
      <c r="O291" s="6"/>
      <c r="P291" s="16"/>
    </row>
    <row collapsed="false" customFormat="false" customHeight="false" hidden="false" ht="12.1" outlineLevel="0" r="292">
      <c r="A292" s="29" t="n">
        <v>45447.569456019</v>
      </c>
      <c r="B292" s="30" t="s">
        <v>93</v>
      </c>
      <c r="C292" s="30" t="s">
        <v>635</v>
      </c>
      <c r="D292" s="30" t="s">
        <v>466</v>
      </c>
      <c r="E292" s="30" t="s">
        <v>85</v>
      </c>
      <c r="F292" s="30" t="s">
        <v>19</v>
      </c>
      <c r="G292" s="31" t="n">
        <v>-93</v>
      </c>
      <c r="H292" s="32" t="n">
        <v>1.4097</v>
      </c>
      <c r="I292" s="32" t="n">
        <v>131.1</v>
      </c>
      <c r="J292" s="32" t="n">
        <v>0</v>
      </c>
      <c r="K292" s="32" t="n">
        <v>0</v>
      </c>
      <c r="L292" s="32" t="n">
        <v>0</v>
      </c>
      <c r="M292" s="32"/>
      <c r="N292" s="6" t="s">
        <f>=I292+J292+K292+L292</f>
      </c>
      <c r="O292" s="32"/>
      <c r="P292" s="30"/>
    </row>
    <row collapsed="false" customFormat="false" customHeight="false" hidden="false" ht="12.1" outlineLevel="0" r="293">
      <c r="A293" s="20" t="n">
        <v>45447.569872685</v>
      </c>
      <c r="B293" s="16" t="s">
        <v>100</v>
      </c>
      <c r="C293" s="16" t="s">
        <v>653</v>
      </c>
      <c r="D293" s="16" t="s">
        <v>464</v>
      </c>
      <c r="E293" s="16" t="s">
        <v>97</v>
      </c>
      <c r="F293" s="16" t="s">
        <v>19</v>
      </c>
      <c r="G293" s="7" t="n">
        <v>1</v>
      </c>
      <c r="H293" s="6" t="n">
        <v>54.97</v>
      </c>
      <c r="I293" s="6" t="n">
        <v>-549.7</v>
      </c>
      <c r="J293" s="6" t="n">
        <v>0</v>
      </c>
      <c r="K293" s="6" t="n">
        <v>-0.36</v>
      </c>
      <c r="L293" s="6" t="n">
        <v>0</v>
      </c>
      <c r="M293" s="6"/>
      <c r="N293" s="6" t="s">
        <f>=I293+J293+K293+L293</f>
      </c>
      <c r="O293" s="6"/>
      <c r="P293" s="16"/>
    </row>
    <row collapsed="false" customFormat="false" customHeight="false" hidden="false" ht="12.1" outlineLevel="0" r="294">
      <c r="A294" s="21" t="n">
        <v>45448</v>
      </c>
      <c r="B294" s="22" t="s">
        <v>551</v>
      </c>
      <c r="C294" s="22" t="s">
        <v>658</v>
      </c>
      <c r="D294" s="22" t="s">
        <v>551</v>
      </c>
      <c r="E294" s="22" t="s">
        <v>551</v>
      </c>
      <c r="F294" s="22" t="s">
        <v>19</v>
      </c>
      <c r="G294" s="23" t="n">
        <v>1</v>
      </c>
      <c r="H294" s="24" t="n">
        <v>1026.6</v>
      </c>
      <c r="I294" s="24" t="n">
        <v>1026.6</v>
      </c>
      <c r="J294" s="24" t="n">
        <v>0</v>
      </c>
      <c r="K294" s="24" t="n">
        <v>0</v>
      </c>
      <c r="L294" s="24" t="n">
        <v>0</v>
      </c>
      <c r="M294" s="24"/>
      <c r="N294" s="6" t="s">
        <f>=I294+J294+K294+L294</f>
      </c>
      <c r="O294" s="24"/>
      <c r="P294" s="22"/>
    </row>
    <row collapsed="false" customFormat="false" customHeight="false" hidden="false" ht="12.1" outlineLevel="0" r="295">
      <c r="A295" s="20" t="n">
        <v>45449.556851852</v>
      </c>
      <c r="B295" s="16" t="s">
        <v>109</v>
      </c>
      <c r="C295" s="16" t="s">
        <v>647</v>
      </c>
      <c r="D295" s="16" t="s">
        <v>464</v>
      </c>
      <c r="E295" s="16" t="s">
        <v>97</v>
      </c>
      <c r="F295" s="16" t="s">
        <v>19</v>
      </c>
      <c r="G295" s="7" t="n">
        <v>1</v>
      </c>
      <c r="H295" s="6" t="n">
        <v>84.199</v>
      </c>
      <c r="I295" s="6" t="n">
        <v>-841.99</v>
      </c>
      <c r="J295" s="6" t="n">
        <v>-22.19</v>
      </c>
      <c r="K295" s="6" t="n">
        <v>-0.52</v>
      </c>
      <c r="L295" s="6" t="n">
        <v>0</v>
      </c>
      <c r="M295" s="6"/>
      <c r="N295" s="6" t="s">
        <f>=I295+J295+K295+L295</f>
      </c>
      <c r="O295" s="6"/>
      <c r="P295" s="16"/>
    </row>
    <row collapsed="false" customFormat="false" customHeight="false" hidden="false" ht="12.1" outlineLevel="0" r="296">
      <c r="A296" s="20" t="n">
        <v>45449.558125</v>
      </c>
      <c r="B296" s="16" t="s">
        <v>93</v>
      </c>
      <c r="C296" s="16" t="s">
        <v>635</v>
      </c>
      <c r="D296" s="16" t="s">
        <v>464</v>
      </c>
      <c r="E296" s="16" t="s">
        <v>85</v>
      </c>
      <c r="F296" s="16" t="s">
        <v>19</v>
      </c>
      <c r="G296" s="7" t="n">
        <v>110</v>
      </c>
      <c r="H296" s="6" t="n">
        <v>1.4111</v>
      </c>
      <c r="I296" s="6" t="n">
        <v>-155.22</v>
      </c>
      <c r="J296" s="6" t="n">
        <v>0</v>
      </c>
      <c r="K296" s="6" t="n">
        <v>0</v>
      </c>
      <c r="L296" s="6" t="n">
        <v>0</v>
      </c>
      <c r="M296" s="6"/>
      <c r="N296" s="6" t="s">
        <f>=I296+J296+K296+L296</f>
      </c>
      <c r="O296" s="6"/>
      <c r="P296" s="16"/>
    </row>
    <row collapsed="false" customFormat="false" customHeight="false" hidden="false" ht="12.1" outlineLevel="0" r="297">
      <c r="A297" s="21" t="n">
        <v>45454</v>
      </c>
      <c r="B297" s="22" t="s">
        <v>551</v>
      </c>
      <c r="C297" s="22" t="s">
        <v>659</v>
      </c>
      <c r="D297" s="22" t="s">
        <v>551</v>
      </c>
      <c r="E297" s="22" t="s">
        <v>551</v>
      </c>
      <c r="F297" s="22" t="s">
        <v>19</v>
      </c>
      <c r="G297" s="23" t="n">
        <v>1</v>
      </c>
      <c r="H297" s="24" t="n">
        <v>885.2</v>
      </c>
      <c r="I297" s="24" t="n">
        <v>885.2</v>
      </c>
      <c r="J297" s="24" t="n">
        <v>0</v>
      </c>
      <c r="K297" s="24" t="n">
        <v>0</v>
      </c>
      <c r="L297" s="24" t="n">
        <v>0</v>
      </c>
      <c r="M297" s="24"/>
      <c r="N297" s="6" t="s">
        <f>=I297+J297+K297+L297</f>
      </c>
      <c r="O297" s="24"/>
      <c r="P297" s="22"/>
    </row>
    <row collapsed="false" customFormat="false" customHeight="false" hidden="false" ht="12.1" outlineLevel="0" r="298">
      <c r="A298" s="20" t="n">
        <v>45454.692002315</v>
      </c>
      <c r="B298" s="16" t="s">
        <v>109</v>
      </c>
      <c r="C298" s="16" t="s">
        <v>647</v>
      </c>
      <c r="D298" s="16" t="s">
        <v>464</v>
      </c>
      <c r="E298" s="16" t="s">
        <v>97</v>
      </c>
      <c r="F298" s="16" t="s">
        <v>19</v>
      </c>
      <c r="G298" s="7" t="n">
        <v>1</v>
      </c>
      <c r="H298" s="6" t="n">
        <v>82.995</v>
      </c>
      <c r="I298" s="6" t="n">
        <v>-829.95</v>
      </c>
      <c r="J298" s="6" t="n">
        <v>-24.04</v>
      </c>
      <c r="K298" s="6" t="n">
        <v>-0.5</v>
      </c>
      <c r="L298" s="6" t="n">
        <v>0</v>
      </c>
      <c r="M298" s="6"/>
      <c r="N298" s="6" t="s">
        <f>=I298+J298+K298+L298</f>
      </c>
      <c r="O298" s="6"/>
      <c r="P298" s="16"/>
    </row>
    <row collapsed="false" customFormat="false" customHeight="false" hidden="false" ht="12.1" outlineLevel="0" r="299">
      <c r="A299" s="20" t="n">
        <v>45454.693113426</v>
      </c>
      <c r="B299" s="16" t="s">
        <v>93</v>
      </c>
      <c r="C299" s="16" t="s">
        <v>635</v>
      </c>
      <c r="D299" s="16" t="s">
        <v>464</v>
      </c>
      <c r="E299" s="16" t="s">
        <v>85</v>
      </c>
      <c r="F299" s="16" t="s">
        <v>19</v>
      </c>
      <c r="G299" s="7" t="n">
        <v>29</v>
      </c>
      <c r="H299" s="6" t="n">
        <v>1.4149</v>
      </c>
      <c r="I299" s="6" t="n">
        <v>-41.03</v>
      </c>
      <c r="J299" s="6" t="n">
        <v>0</v>
      </c>
      <c r="K299" s="6" t="n">
        <v>0</v>
      </c>
      <c r="L299" s="6" t="n">
        <v>0</v>
      </c>
      <c r="M299" s="6"/>
      <c r="N299" s="6" t="s">
        <f>=I299+J299+K299+L299</f>
      </c>
      <c r="O299" s="6"/>
      <c r="P299" s="16"/>
    </row>
    <row collapsed="false" customFormat="false" customHeight="false" hidden="false" ht="12.1" outlineLevel="0" r="300">
      <c r="A300" s="21" t="n">
        <v>45457</v>
      </c>
      <c r="B300" s="22" t="s">
        <v>538</v>
      </c>
      <c r="C300" s="22" t="s">
        <v>162</v>
      </c>
      <c r="D300" s="22" t="s">
        <v>538</v>
      </c>
      <c r="E300" s="22" t="s">
        <v>538</v>
      </c>
      <c r="F300" s="22" t="s">
        <v>19</v>
      </c>
      <c r="G300" s="23" t="n">
        <v>1</v>
      </c>
      <c r="H300" s="24" t="n">
        <v>5000</v>
      </c>
      <c r="I300" s="24" t="n">
        <v>5000</v>
      </c>
      <c r="J300" s="24" t="n">
        <v>0</v>
      </c>
      <c r="K300" s="24" t="n">
        <v>0</v>
      </c>
      <c r="L300" s="24" t="n">
        <v>0</v>
      </c>
      <c r="M300" s="24"/>
      <c r="N300" s="6" t="s">
        <f>=I300+J300+K300+L300</f>
      </c>
      <c r="O300" s="24"/>
      <c r="P300" s="22"/>
    </row>
    <row collapsed="false" customFormat="false" customHeight="false" hidden="false" ht="12.1" outlineLevel="0" r="301">
      <c r="A301" s="20" t="n">
        <v>45457.505543981</v>
      </c>
      <c r="B301" s="16" t="s">
        <v>109</v>
      </c>
      <c r="C301" s="16" t="s">
        <v>647</v>
      </c>
      <c r="D301" s="16" t="s">
        <v>464</v>
      </c>
      <c r="E301" s="16" t="s">
        <v>97</v>
      </c>
      <c r="F301" s="16" t="s">
        <v>19</v>
      </c>
      <c r="G301" s="7" t="n">
        <v>6</v>
      </c>
      <c r="H301" s="6" t="n">
        <v>82.7</v>
      </c>
      <c r="I301" s="6" t="n">
        <v>-4962</v>
      </c>
      <c r="J301" s="6" t="n">
        <v>-151.68</v>
      </c>
      <c r="K301" s="6" t="n">
        <v>-2.99</v>
      </c>
      <c r="L301" s="6" t="n">
        <v>0</v>
      </c>
      <c r="M301" s="6"/>
      <c r="N301" s="6" t="s">
        <f>=I301+J301+K301+L301</f>
      </c>
      <c r="O301" s="6"/>
      <c r="P301" s="16"/>
    </row>
    <row collapsed="false" customFormat="false" customHeight="false" hidden="false" ht="12.1" outlineLevel="0" r="302">
      <c r="A302" s="29" t="n">
        <v>45457.507256944</v>
      </c>
      <c r="B302" s="30" t="s">
        <v>93</v>
      </c>
      <c r="C302" s="30" t="s">
        <v>635</v>
      </c>
      <c r="D302" s="30" t="s">
        <v>466</v>
      </c>
      <c r="E302" s="30" t="s">
        <v>85</v>
      </c>
      <c r="F302" s="30" t="s">
        <v>19</v>
      </c>
      <c r="G302" s="31" t="n">
        <v>-110</v>
      </c>
      <c r="H302" s="32" t="n">
        <v>1.4171</v>
      </c>
      <c r="I302" s="32" t="n">
        <v>155.88</v>
      </c>
      <c r="J302" s="32" t="n">
        <v>0</v>
      </c>
      <c r="K302" s="32" t="n">
        <v>0</v>
      </c>
      <c r="L302" s="32" t="n">
        <v>0</v>
      </c>
      <c r="M302" s="32"/>
      <c r="N302" s="6" t="s">
        <f>=I302+J302+K302+L302</f>
      </c>
      <c r="O302" s="32"/>
      <c r="P302" s="30"/>
    </row>
    <row collapsed="false" customFormat="false" customHeight="false" hidden="false" ht="12.1" outlineLevel="0" r="303">
      <c r="A303" s="21" t="n">
        <v>45461</v>
      </c>
      <c r="B303" s="22" t="s">
        <v>551</v>
      </c>
      <c r="C303" s="22" t="s">
        <v>660</v>
      </c>
      <c r="D303" s="22" t="s">
        <v>551</v>
      </c>
      <c r="E303" s="22" t="s">
        <v>551</v>
      </c>
      <c r="F303" s="22" t="s">
        <v>19</v>
      </c>
      <c r="G303" s="23" t="n">
        <v>1</v>
      </c>
      <c r="H303" s="24" t="n">
        <v>35.4</v>
      </c>
      <c r="I303" s="24" t="n">
        <v>35.4</v>
      </c>
      <c r="J303" s="24" t="n">
        <v>0</v>
      </c>
      <c r="K303" s="24" t="n">
        <v>0</v>
      </c>
      <c r="L303" s="24" t="n">
        <v>0</v>
      </c>
      <c r="M303" s="24"/>
      <c r="N303" s="6" t="s">
        <f>=I303+J303+K303+L303</f>
      </c>
      <c r="O303" s="24"/>
      <c r="P303" s="22"/>
    </row>
    <row collapsed="false" customFormat="false" customHeight="false" hidden="false" ht="12.1" outlineLevel="0" r="304">
      <c r="A304" s="21" t="n">
        <v>45462</v>
      </c>
      <c r="B304" s="22" t="s">
        <v>551</v>
      </c>
      <c r="C304" s="22" t="s">
        <v>626</v>
      </c>
      <c r="D304" s="22" t="s">
        <v>551</v>
      </c>
      <c r="E304" s="22" t="s">
        <v>551</v>
      </c>
      <c r="F304" s="22" t="s">
        <v>19</v>
      </c>
      <c r="G304" s="23" t="n">
        <v>1</v>
      </c>
      <c r="H304" s="24" t="n">
        <v>111</v>
      </c>
      <c r="I304" s="24" t="n">
        <v>111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4"/>
      <c r="P304" s="22"/>
    </row>
    <row collapsed="false" customFormat="false" customHeight="false" hidden="false" ht="12.1" outlineLevel="0" r="305">
      <c r="A305" s="21" t="n">
        <v>45462</v>
      </c>
      <c r="B305" s="22" t="s">
        <v>551</v>
      </c>
      <c r="C305" s="22" t="s">
        <v>638</v>
      </c>
      <c r="D305" s="22" t="s">
        <v>551</v>
      </c>
      <c r="E305" s="22" t="s">
        <v>551</v>
      </c>
      <c r="F305" s="22" t="s">
        <v>19</v>
      </c>
      <c r="G305" s="23" t="n">
        <v>1</v>
      </c>
      <c r="H305" s="24" t="n">
        <v>319.1</v>
      </c>
      <c r="I305" s="24" t="n">
        <v>319.1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4"/>
      <c r="P305" s="22"/>
    </row>
    <row collapsed="false" customFormat="false" customHeight="false" hidden="false" ht="12.1" outlineLevel="0" r="306">
      <c r="A306" s="20" t="n">
        <v>45462.512233796</v>
      </c>
      <c r="B306" s="16" t="s">
        <v>93</v>
      </c>
      <c r="C306" s="16" t="s">
        <v>635</v>
      </c>
      <c r="D306" s="16" t="s">
        <v>464</v>
      </c>
      <c r="E306" s="16" t="s">
        <v>85</v>
      </c>
      <c r="F306" s="16" t="s">
        <v>19</v>
      </c>
      <c r="G306" s="7" t="n">
        <v>254</v>
      </c>
      <c r="H306" s="6" t="n">
        <v>1.419</v>
      </c>
      <c r="I306" s="6" t="n">
        <v>-360.43</v>
      </c>
      <c r="J306" s="6" t="n">
        <v>0</v>
      </c>
      <c r="K306" s="6" t="n">
        <v>0</v>
      </c>
      <c r="L306" s="6" t="n">
        <v>0</v>
      </c>
      <c r="M306" s="6"/>
      <c r="N306" s="6" t="s">
        <f>=I306+J306+K306+L306</f>
      </c>
      <c r="O306" s="6"/>
      <c r="P306" s="16"/>
    </row>
    <row collapsed="false" customFormat="false" customHeight="false" hidden="false" ht="12.1" outlineLevel="0" r="307">
      <c r="A307" s="29" t="n">
        <v>45463.523796296</v>
      </c>
      <c r="B307" s="30" t="s">
        <v>478</v>
      </c>
      <c r="C307" s="30" t="s">
        <v>609</v>
      </c>
      <c r="D307" s="30" t="s">
        <v>466</v>
      </c>
      <c r="E307" s="30" t="s">
        <v>17</v>
      </c>
      <c r="F307" s="30" t="s">
        <v>19</v>
      </c>
      <c r="G307" s="31" t="n">
        <v>-100</v>
      </c>
      <c r="H307" s="32" t="n">
        <v>63.895</v>
      </c>
      <c r="I307" s="32" t="n">
        <v>6389.5</v>
      </c>
      <c r="J307" s="32" t="n">
        <v>0</v>
      </c>
      <c r="K307" s="32" t="n">
        <v>-5.1</v>
      </c>
      <c r="L307" s="32" t="n">
        <v>0</v>
      </c>
      <c r="M307" s="32"/>
      <c r="N307" s="6" t="s">
        <f>=I307+J307+K307+L307</f>
      </c>
      <c r="O307" s="32"/>
      <c r="P307" s="30"/>
    </row>
    <row collapsed="false" customFormat="false" customHeight="false" hidden="false" ht="12.1" outlineLevel="0" r="308">
      <c r="A308" s="29" t="n">
        <v>45463.5246875</v>
      </c>
      <c r="B308" s="30" t="s">
        <v>93</v>
      </c>
      <c r="C308" s="30" t="s">
        <v>635</v>
      </c>
      <c r="D308" s="30" t="s">
        <v>466</v>
      </c>
      <c r="E308" s="30" t="s">
        <v>85</v>
      </c>
      <c r="F308" s="30" t="s">
        <v>19</v>
      </c>
      <c r="G308" s="31" t="n">
        <v>-296</v>
      </c>
      <c r="H308" s="32" t="n">
        <v>1.4193</v>
      </c>
      <c r="I308" s="32" t="n">
        <v>420.11</v>
      </c>
      <c r="J308" s="32" t="n">
        <v>0</v>
      </c>
      <c r="K308" s="32" t="n">
        <v>0</v>
      </c>
      <c r="L308" s="32" t="n">
        <v>0</v>
      </c>
      <c r="M308" s="32"/>
      <c r="N308" s="6" t="s">
        <f>=I308+J308+K308+L308</f>
      </c>
      <c r="O308" s="32"/>
      <c r="P308" s="30"/>
    </row>
    <row collapsed="false" customFormat="false" customHeight="false" hidden="false" ht="12.1" outlineLevel="0" r="309">
      <c r="A309" s="29" t="n">
        <v>45463.525428241</v>
      </c>
      <c r="B309" s="30" t="s">
        <v>91</v>
      </c>
      <c r="C309" s="30" t="s">
        <v>550</v>
      </c>
      <c r="D309" s="30" t="s">
        <v>466</v>
      </c>
      <c r="E309" s="30" t="s">
        <v>85</v>
      </c>
      <c r="F309" s="30" t="s">
        <v>19</v>
      </c>
      <c r="G309" s="31" t="n">
        <v>-25</v>
      </c>
      <c r="H309" s="32" t="n">
        <v>1.6435</v>
      </c>
      <c r="I309" s="32" t="n">
        <v>41.09</v>
      </c>
      <c r="J309" s="32" t="n">
        <v>0</v>
      </c>
      <c r="K309" s="32" t="n">
        <v>-0.02</v>
      </c>
      <c r="L309" s="32" t="n">
        <v>0</v>
      </c>
      <c r="M309" s="32"/>
      <c r="N309" s="6" t="s">
        <f>=I309+J309+K309+L309</f>
      </c>
      <c r="O309" s="32"/>
      <c r="P309" s="30"/>
    </row>
    <row collapsed="false" customFormat="false" customHeight="false" hidden="false" ht="12.1" outlineLevel="0" r="310">
      <c r="A310" s="20" t="n">
        <v>45463.525810185</v>
      </c>
      <c r="B310" s="16" t="s">
        <v>16</v>
      </c>
      <c r="C310" s="16" t="s">
        <v>611</v>
      </c>
      <c r="D310" s="16" t="s">
        <v>464</v>
      </c>
      <c r="E310" s="16" t="s">
        <v>17</v>
      </c>
      <c r="F310" s="16" t="s">
        <v>19</v>
      </c>
      <c r="G310" s="7" t="n">
        <v>1</v>
      </c>
      <c r="H310" s="6" t="n">
        <v>6956</v>
      </c>
      <c r="I310" s="6" t="n">
        <v>-6956</v>
      </c>
      <c r="J310" s="6" t="n">
        <v>0</v>
      </c>
      <c r="K310" s="6" t="n">
        <v>-5.57</v>
      </c>
      <c r="L310" s="6" t="n">
        <v>0</v>
      </c>
      <c r="M310" s="6"/>
      <c r="N310" s="6" t="s">
        <f>=I310+J310+K310+L310</f>
      </c>
      <c r="O310" s="6"/>
      <c r="P310" s="16"/>
    </row>
    <row collapsed="false" customFormat="false" customHeight="false" hidden="false" ht="12.1" outlineLevel="0" r="311">
      <c r="A311" s="21" t="n">
        <v>45468</v>
      </c>
      <c r="B311" s="22" t="s">
        <v>551</v>
      </c>
      <c r="C311" s="22" t="s">
        <v>661</v>
      </c>
      <c r="D311" s="22" t="s">
        <v>551</v>
      </c>
      <c r="E311" s="22" t="s">
        <v>551</v>
      </c>
      <c r="F311" s="22" t="s">
        <v>19</v>
      </c>
      <c r="G311" s="23" t="n">
        <v>1</v>
      </c>
      <c r="H311" s="24" t="n">
        <v>167.64</v>
      </c>
      <c r="I311" s="24" t="n">
        <v>167.64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4"/>
      <c r="P311" s="22"/>
    </row>
    <row collapsed="false" customFormat="false" customHeight="false" hidden="false" ht="12.1" outlineLevel="0" r="312">
      <c r="A312" s="20" t="n">
        <v>45468.541747685</v>
      </c>
      <c r="B312" s="16" t="s">
        <v>93</v>
      </c>
      <c r="C312" s="16" t="s">
        <v>635</v>
      </c>
      <c r="D312" s="16" t="s">
        <v>464</v>
      </c>
      <c r="E312" s="16" t="s">
        <v>85</v>
      </c>
      <c r="F312" s="16" t="s">
        <v>19</v>
      </c>
      <c r="G312" s="7" t="n">
        <v>140</v>
      </c>
      <c r="H312" s="6" t="n">
        <v>1.4224</v>
      </c>
      <c r="I312" s="6" t="n">
        <v>-199.14</v>
      </c>
      <c r="J312" s="6" t="n">
        <v>0</v>
      </c>
      <c r="K312" s="6" t="n">
        <v>0</v>
      </c>
      <c r="L312" s="6" t="n">
        <v>0</v>
      </c>
      <c r="M312" s="6"/>
      <c r="N312" s="6" t="s">
        <f>=I312+J312+K312+L312</f>
      </c>
      <c r="O312" s="6"/>
      <c r="P312" s="16"/>
    </row>
    <row collapsed="false" customFormat="false" customHeight="false" hidden="false" ht="12.1" outlineLevel="0" r="313">
      <c r="A313" s="21" t="n">
        <v>45470</v>
      </c>
      <c r="B313" s="22" t="s">
        <v>551</v>
      </c>
      <c r="C313" s="22" t="s">
        <v>662</v>
      </c>
      <c r="D313" s="22" t="s">
        <v>551</v>
      </c>
      <c r="E313" s="22" t="s">
        <v>551</v>
      </c>
      <c r="F313" s="22" t="s">
        <v>19</v>
      </c>
      <c r="G313" s="23" t="n">
        <v>1</v>
      </c>
      <c r="H313" s="24" t="n">
        <v>233.1</v>
      </c>
      <c r="I313" s="24" t="n">
        <v>233.1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4"/>
      <c r="P313" s="22"/>
    </row>
    <row collapsed="false" customFormat="false" customHeight="false" hidden="false" ht="12.1" outlineLevel="0" r="314">
      <c r="A314" s="20" t="n">
        <v>45470.701296296</v>
      </c>
      <c r="B314" s="16" t="s">
        <v>93</v>
      </c>
      <c r="C314" s="16" t="s">
        <v>635</v>
      </c>
      <c r="D314" s="16" t="s">
        <v>464</v>
      </c>
      <c r="E314" s="16" t="s">
        <v>85</v>
      </c>
      <c r="F314" s="16" t="s">
        <v>19</v>
      </c>
      <c r="G314" s="7" t="n">
        <v>162</v>
      </c>
      <c r="H314" s="6" t="n">
        <v>1.4236</v>
      </c>
      <c r="I314" s="6" t="n">
        <v>-230.62</v>
      </c>
      <c r="J314" s="6" t="n">
        <v>0</v>
      </c>
      <c r="K314" s="6" t="n">
        <v>0</v>
      </c>
      <c r="L314" s="6" t="n">
        <v>0</v>
      </c>
      <c r="M314" s="6"/>
      <c r="N314" s="6" t="s">
        <f>=I314+J314+K314+L314</f>
      </c>
      <c r="O314" s="6"/>
      <c r="P314" s="16"/>
    </row>
    <row collapsed="false" customFormat="false" customHeight="false" hidden="false" ht="12.1" outlineLevel="0" r="315">
      <c r="A315" s="21" t="n">
        <v>45471</v>
      </c>
      <c r="B315" s="22" t="s">
        <v>551</v>
      </c>
      <c r="C315" s="22" t="s">
        <v>663</v>
      </c>
      <c r="D315" s="22" t="s">
        <v>551</v>
      </c>
      <c r="E315" s="22" t="s">
        <v>551</v>
      </c>
      <c r="F315" s="22" t="s">
        <v>19</v>
      </c>
      <c r="G315" s="23" t="n">
        <v>1</v>
      </c>
      <c r="H315" s="24" t="n">
        <v>1170.57</v>
      </c>
      <c r="I315" s="24" t="n">
        <v>1170.57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4"/>
      <c r="P315" s="22"/>
    </row>
    <row collapsed="false" customFormat="false" customHeight="false" hidden="false" ht="12.1" outlineLevel="0" r="316">
      <c r="A316" s="21" t="n">
        <v>45471</v>
      </c>
      <c r="B316" s="22" t="s">
        <v>538</v>
      </c>
      <c r="C316" s="22" t="s">
        <v>162</v>
      </c>
      <c r="D316" s="22" t="s">
        <v>538</v>
      </c>
      <c r="E316" s="22" t="s">
        <v>538</v>
      </c>
      <c r="F316" s="22" t="s">
        <v>19</v>
      </c>
      <c r="G316" s="23" t="n">
        <v>1</v>
      </c>
      <c r="H316" s="24" t="n">
        <v>5000</v>
      </c>
      <c r="I316" s="24" t="n">
        <v>5000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4"/>
      <c r="P316" s="22"/>
    </row>
    <row collapsed="false" customFormat="false" customHeight="false" hidden="false" ht="12.1" outlineLevel="0" r="317">
      <c r="A317" s="20" t="n">
        <v>45471.557048611</v>
      </c>
      <c r="B317" s="16" t="s">
        <v>53</v>
      </c>
      <c r="C317" s="16" t="s">
        <v>563</v>
      </c>
      <c r="D317" s="16" t="s">
        <v>464</v>
      </c>
      <c r="E317" s="16" t="s">
        <v>17</v>
      </c>
      <c r="F317" s="16" t="s">
        <v>19</v>
      </c>
      <c r="G317" s="7" t="n">
        <v>1</v>
      </c>
      <c r="H317" s="6" t="n">
        <v>1547.8</v>
      </c>
      <c r="I317" s="6" t="n">
        <v>-1547.8</v>
      </c>
      <c r="J317" s="6" t="n">
        <v>0</v>
      </c>
      <c r="K317" s="6" t="n">
        <v>-0.77</v>
      </c>
      <c r="L317" s="6" t="n">
        <v>0</v>
      </c>
      <c r="M317" s="6"/>
      <c r="N317" s="6" t="s">
        <f>=I317+J317+K317+L317</f>
      </c>
      <c r="O317" s="6"/>
      <c r="P317" s="16"/>
    </row>
    <row collapsed="false" customFormat="false" customHeight="false" hidden="false" ht="12.1" outlineLevel="0" r="318">
      <c r="A318" s="20" t="n">
        <v>45471.561527778</v>
      </c>
      <c r="B318" s="16" t="s">
        <v>112</v>
      </c>
      <c r="C318" s="16" t="s">
        <v>664</v>
      </c>
      <c r="D318" s="16" t="s">
        <v>464</v>
      </c>
      <c r="E318" s="16" t="s">
        <v>97</v>
      </c>
      <c r="F318" s="16" t="s">
        <v>19</v>
      </c>
      <c r="G318" s="7" t="n">
        <v>6</v>
      </c>
      <c r="H318" s="6" t="n">
        <v>72.497</v>
      </c>
      <c r="I318" s="6" t="n">
        <v>-4349.82</v>
      </c>
      <c r="J318" s="6" t="n">
        <v>-94.32</v>
      </c>
      <c r="K318" s="6" t="n">
        <v>-2.55</v>
      </c>
      <c r="L318" s="6" t="n">
        <v>0</v>
      </c>
      <c r="M318" s="6"/>
      <c r="N318" s="6" t="s">
        <f>=I318+J318+K318+L318</f>
      </c>
      <c r="O318" s="6"/>
      <c r="P318" s="16"/>
    </row>
    <row collapsed="false" customFormat="false" customHeight="false" hidden="false" ht="12.1" outlineLevel="0" r="319">
      <c r="A319" s="29" t="n">
        <v>45471.563344907</v>
      </c>
      <c r="B319" s="30" t="s">
        <v>93</v>
      </c>
      <c r="C319" s="30" t="s">
        <v>635</v>
      </c>
      <c r="D319" s="30" t="s">
        <v>466</v>
      </c>
      <c r="E319" s="30" t="s">
        <v>85</v>
      </c>
      <c r="F319" s="30" t="s">
        <v>19</v>
      </c>
      <c r="G319" s="31" t="n">
        <v>-302</v>
      </c>
      <c r="H319" s="32" t="n">
        <v>1.4253</v>
      </c>
      <c r="I319" s="32" t="n">
        <v>430.44</v>
      </c>
      <c r="J319" s="32" t="n">
        <v>0</v>
      </c>
      <c r="K319" s="32" t="n">
        <v>0</v>
      </c>
      <c r="L319" s="32" t="n">
        <v>0</v>
      </c>
      <c r="M319" s="32"/>
      <c r="N319" s="6" t="s">
        <f>=I319+J319+K319+L319</f>
      </c>
      <c r="O319" s="32"/>
      <c r="P319" s="30"/>
    </row>
    <row collapsed="false" customFormat="false" customHeight="false" hidden="false" ht="12.1" outlineLevel="0" r="320">
      <c r="A320" s="20" t="n">
        <v>45471.5640625</v>
      </c>
      <c r="B320" s="16" t="s">
        <v>100</v>
      </c>
      <c r="C320" s="16" t="s">
        <v>653</v>
      </c>
      <c r="D320" s="16" t="s">
        <v>464</v>
      </c>
      <c r="E320" s="16" t="s">
        <v>97</v>
      </c>
      <c r="F320" s="16" t="s">
        <v>19</v>
      </c>
      <c r="G320" s="7" t="n">
        <v>1</v>
      </c>
      <c r="H320" s="6" t="n">
        <v>53.987</v>
      </c>
      <c r="I320" s="6" t="n">
        <v>-539.87</v>
      </c>
      <c r="J320" s="6" t="n">
        <v>-5.06</v>
      </c>
      <c r="K320" s="6" t="n">
        <v>-0.32</v>
      </c>
      <c r="L320" s="6" t="n">
        <v>0</v>
      </c>
      <c r="M320" s="6"/>
      <c r="N320" s="6" t="s">
        <f>=I320+J320+K320+L320</f>
      </c>
      <c r="O320" s="6"/>
      <c r="P320" s="16"/>
    </row>
    <row collapsed="false" customFormat="false" customHeight="false" hidden="false" ht="12.1" outlineLevel="0" r="321">
      <c r="A321" s="20" t="n">
        <v>45471.567453704</v>
      </c>
      <c r="B321" s="16" t="s">
        <v>93</v>
      </c>
      <c r="C321" s="16" t="s">
        <v>635</v>
      </c>
      <c r="D321" s="16" t="s">
        <v>464</v>
      </c>
      <c r="E321" s="16" t="s">
        <v>85</v>
      </c>
      <c r="F321" s="16" t="s">
        <v>19</v>
      </c>
      <c r="G321" s="7" t="n">
        <v>40</v>
      </c>
      <c r="H321" s="6" t="n">
        <v>1.4254</v>
      </c>
      <c r="I321" s="6" t="n">
        <v>-57.02</v>
      </c>
      <c r="J321" s="6" t="n">
        <v>0</v>
      </c>
      <c r="K321" s="6" t="n">
        <v>0</v>
      </c>
      <c r="L321" s="6" t="n">
        <v>0</v>
      </c>
      <c r="M321" s="6"/>
      <c r="N321" s="6" t="s">
        <f>=I321+J321+K321+L321</f>
      </c>
      <c r="O321" s="6"/>
      <c r="P321" s="16"/>
    </row>
    <row collapsed="false" customFormat="false" customHeight="false" hidden="false" ht="12.1" outlineLevel="0" r="322">
      <c r="A322" s="21" t="n">
        <v>45472</v>
      </c>
      <c r="B322" s="22" t="s">
        <v>551</v>
      </c>
      <c r="C322" s="22" t="s">
        <v>665</v>
      </c>
      <c r="D322" s="22" t="s">
        <v>551</v>
      </c>
      <c r="E322" s="22" t="s">
        <v>551</v>
      </c>
      <c r="F322" s="22" t="s">
        <v>19</v>
      </c>
      <c r="G322" s="23" t="n">
        <v>1</v>
      </c>
      <c r="H322" s="24" t="n">
        <v>150.5</v>
      </c>
      <c r="I322" s="24" t="n">
        <v>150.5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4"/>
      <c r="P322" s="22"/>
    </row>
    <row collapsed="false" customFormat="false" customHeight="false" hidden="false" ht="12.1" outlineLevel="0" r="323">
      <c r="A323" s="20" t="n">
        <v>45474.566053241</v>
      </c>
      <c r="B323" s="16" t="s">
        <v>93</v>
      </c>
      <c r="C323" s="16" t="s">
        <v>635</v>
      </c>
      <c r="D323" s="16" t="s">
        <v>464</v>
      </c>
      <c r="E323" s="16" t="s">
        <v>85</v>
      </c>
      <c r="F323" s="16" t="s">
        <v>19</v>
      </c>
      <c r="G323" s="7" t="n">
        <v>85</v>
      </c>
      <c r="H323" s="6" t="n">
        <v>1.426</v>
      </c>
      <c r="I323" s="6" t="n">
        <v>-121.21</v>
      </c>
      <c r="J323" s="6" t="n">
        <v>0</v>
      </c>
      <c r="K323" s="6" t="n">
        <v>0</v>
      </c>
      <c r="L323" s="6" t="n">
        <v>0</v>
      </c>
      <c r="M323" s="6"/>
      <c r="N323" s="6" t="s">
        <f>=I323+J323+K323+L323</f>
      </c>
      <c r="O323" s="6"/>
      <c r="P323" s="16"/>
    </row>
    <row collapsed="false" customFormat="false" customHeight="false" hidden="false" ht="12.1" outlineLevel="0" r="324">
      <c r="A324" s="21" t="n">
        <v>45476</v>
      </c>
      <c r="B324" s="22" t="s">
        <v>551</v>
      </c>
      <c r="C324" s="22" t="s">
        <v>655</v>
      </c>
      <c r="D324" s="22" t="s">
        <v>551</v>
      </c>
      <c r="E324" s="22" t="s">
        <v>551</v>
      </c>
      <c r="F324" s="22" t="s">
        <v>19</v>
      </c>
      <c r="G324" s="23" t="n">
        <v>1</v>
      </c>
      <c r="H324" s="24" t="n">
        <v>55.05</v>
      </c>
      <c r="I324" s="24" t="n">
        <v>55.05</v>
      </c>
      <c r="J324" s="24" t="n">
        <v>0</v>
      </c>
      <c r="K324" s="24" t="n">
        <v>0</v>
      </c>
      <c r="L324" s="24" t="n">
        <v>0</v>
      </c>
      <c r="M324" s="24"/>
      <c r="N324" s="6" t="s">
        <f>=I324+J324+K324+L324</f>
      </c>
      <c r="O324" s="24"/>
      <c r="P324" s="22"/>
    </row>
    <row collapsed="false" customFormat="false" customHeight="false" hidden="false" ht="12.1" outlineLevel="0" r="325">
      <c r="A325" s="20" t="n">
        <v>45476.722106481</v>
      </c>
      <c r="B325" s="16" t="s">
        <v>93</v>
      </c>
      <c r="C325" s="16" t="s">
        <v>635</v>
      </c>
      <c r="D325" s="16" t="s">
        <v>464</v>
      </c>
      <c r="E325" s="16" t="s">
        <v>85</v>
      </c>
      <c r="F325" s="16" t="s">
        <v>19</v>
      </c>
      <c r="G325" s="7" t="n">
        <v>63</v>
      </c>
      <c r="H325" s="6" t="n">
        <v>1.4274</v>
      </c>
      <c r="I325" s="6" t="n">
        <v>-89.93</v>
      </c>
      <c r="J325" s="6" t="n">
        <v>0</v>
      </c>
      <c r="K325" s="6" t="n">
        <v>0</v>
      </c>
      <c r="L325" s="6" t="n">
        <v>0</v>
      </c>
      <c r="M325" s="6"/>
      <c r="N325" s="6" t="s">
        <f>=I325+J325+K325+L325</f>
      </c>
      <c r="O325" s="6"/>
      <c r="P325" s="16"/>
    </row>
    <row collapsed="false" customFormat="false" customHeight="false" hidden="false" ht="12.1" outlineLevel="0" r="326">
      <c r="A326" s="21" t="n">
        <v>45477</v>
      </c>
      <c r="B326" s="22" t="s">
        <v>551</v>
      </c>
      <c r="C326" s="22" t="s">
        <v>628</v>
      </c>
      <c r="D326" s="22" t="s">
        <v>551</v>
      </c>
      <c r="E326" s="22" t="s">
        <v>551</v>
      </c>
      <c r="F326" s="22" t="s">
        <v>19</v>
      </c>
      <c r="G326" s="23" t="n">
        <v>1</v>
      </c>
      <c r="H326" s="24" t="n">
        <v>147.1</v>
      </c>
      <c r="I326" s="24" t="n">
        <v>147.1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4"/>
      <c r="P326" s="22"/>
    </row>
    <row collapsed="false" customFormat="false" customHeight="false" hidden="false" ht="12.1" outlineLevel="0" r="327">
      <c r="A327" s="20" t="n">
        <v>45477.619837963</v>
      </c>
      <c r="B327" s="16" t="s">
        <v>93</v>
      </c>
      <c r="C327" s="16" t="s">
        <v>635</v>
      </c>
      <c r="D327" s="16" t="s">
        <v>464</v>
      </c>
      <c r="E327" s="16" t="s">
        <v>85</v>
      </c>
      <c r="F327" s="16" t="s">
        <v>19</v>
      </c>
      <c r="G327" s="7" t="n">
        <v>99</v>
      </c>
      <c r="H327" s="6" t="n">
        <v>1.428</v>
      </c>
      <c r="I327" s="6" t="n">
        <v>-141.37</v>
      </c>
      <c r="J327" s="6" t="n">
        <v>0</v>
      </c>
      <c r="K327" s="6" t="n">
        <v>0</v>
      </c>
      <c r="L327" s="6" t="n">
        <v>0</v>
      </c>
      <c r="M327" s="6"/>
      <c r="N327" s="6" t="s">
        <f>=I327+J327+K327+L327</f>
      </c>
      <c r="O327" s="6"/>
      <c r="P327" s="16"/>
    </row>
    <row collapsed="false" customFormat="false" customHeight="false" hidden="false" ht="12.1" outlineLevel="0" r="328">
      <c r="A328" s="21" t="n">
        <v>45481</v>
      </c>
      <c r="B328" s="22" t="s">
        <v>538</v>
      </c>
      <c r="C328" s="22" t="s">
        <v>162</v>
      </c>
      <c r="D328" s="22" t="s">
        <v>538</v>
      </c>
      <c r="E328" s="22" t="s">
        <v>538</v>
      </c>
      <c r="F328" s="22" t="s">
        <v>19</v>
      </c>
      <c r="G328" s="23" t="n">
        <v>1</v>
      </c>
      <c r="H328" s="24" t="n">
        <v>6000</v>
      </c>
      <c r="I328" s="24" t="n">
        <v>6000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4"/>
      <c r="P328" s="22"/>
    </row>
    <row collapsed="false" customFormat="false" customHeight="false" hidden="false" ht="12.1" outlineLevel="0" r="329">
      <c r="A329" s="29" t="n">
        <v>45481.456782407</v>
      </c>
      <c r="B329" s="30" t="s">
        <v>480</v>
      </c>
      <c r="C329" s="30" t="s">
        <v>616</v>
      </c>
      <c r="D329" s="30" t="s">
        <v>466</v>
      </c>
      <c r="E329" s="30" t="s">
        <v>17</v>
      </c>
      <c r="F329" s="30" t="s">
        <v>19</v>
      </c>
      <c r="G329" s="31" t="n">
        <v>-1</v>
      </c>
      <c r="H329" s="32" t="n">
        <v>4250</v>
      </c>
      <c r="I329" s="32" t="n">
        <v>4250</v>
      </c>
      <c r="J329" s="32" t="n">
        <v>0</v>
      </c>
      <c r="K329" s="32" t="n">
        <v>-2.13</v>
      </c>
      <c r="L329" s="32" t="n">
        <v>0</v>
      </c>
      <c r="M329" s="32"/>
      <c r="N329" s="6" t="s">
        <f>=I329+J329+K329+L329</f>
      </c>
      <c r="O329" s="32"/>
      <c r="P329" s="30"/>
    </row>
    <row collapsed="false" customFormat="false" customHeight="false" hidden="false" ht="12.1" outlineLevel="0" r="330">
      <c r="A330" s="20" t="n">
        <v>45481.456782407</v>
      </c>
      <c r="B330" s="16" t="s">
        <v>71</v>
      </c>
      <c r="C330" s="16" t="s">
        <v>666</v>
      </c>
      <c r="D330" s="16" t="s">
        <v>464</v>
      </c>
      <c r="E330" s="16" t="s">
        <v>17</v>
      </c>
      <c r="F330" s="16" t="s">
        <v>19</v>
      </c>
      <c r="G330" s="7" t="n">
        <v>1</v>
      </c>
      <c r="H330" s="6" t="n">
        <v>4250</v>
      </c>
      <c r="I330" s="6" t="n">
        <v>-4250</v>
      </c>
      <c r="J330" s="6" t="n">
        <v>0</v>
      </c>
      <c r="K330" s="6" t="n">
        <v>-2.13</v>
      </c>
      <c r="L330" s="6" t="n">
        <v>0</v>
      </c>
      <c r="M330" s="6"/>
      <c r="N330" s="6" t="s">
        <f>=I330+J330+K330+L330</f>
      </c>
      <c r="O330" s="6"/>
      <c r="P330" s="16"/>
    </row>
    <row collapsed="false" customFormat="false" customHeight="false" hidden="false" ht="12.1" outlineLevel="0" r="331">
      <c r="A331" s="20" t="n">
        <v>45481.590613426</v>
      </c>
      <c r="B331" s="16" t="s">
        <v>33</v>
      </c>
      <c r="C331" s="16" t="s">
        <v>613</v>
      </c>
      <c r="D331" s="16" t="s">
        <v>464</v>
      </c>
      <c r="E331" s="16" t="s">
        <v>17</v>
      </c>
      <c r="F331" s="16" t="s">
        <v>19</v>
      </c>
      <c r="G331" s="7" t="n">
        <v>5</v>
      </c>
      <c r="H331" s="6" t="n">
        <v>1095</v>
      </c>
      <c r="I331" s="6" t="n">
        <v>-5475</v>
      </c>
      <c r="J331" s="6" t="n">
        <v>0</v>
      </c>
      <c r="K331" s="6" t="n">
        <v>-2.74</v>
      </c>
      <c r="L331" s="6" t="n">
        <v>0</v>
      </c>
      <c r="M331" s="6"/>
      <c r="N331" s="6" t="s">
        <f>=I331+J331+K331+L331</f>
      </c>
      <c r="O331" s="6"/>
      <c r="P331" s="16"/>
    </row>
    <row collapsed="false" customFormat="false" customHeight="false" hidden="false" ht="12.1" outlineLevel="0" r="332">
      <c r="A332" s="29" t="n">
        <v>45481.59837963</v>
      </c>
      <c r="B332" s="30" t="s">
        <v>93</v>
      </c>
      <c r="C332" s="30" t="s">
        <v>635</v>
      </c>
      <c r="D332" s="30" t="s">
        <v>466</v>
      </c>
      <c r="E332" s="30" t="s">
        <v>85</v>
      </c>
      <c r="F332" s="30" t="s">
        <v>19</v>
      </c>
      <c r="G332" s="31" t="n">
        <v>-70</v>
      </c>
      <c r="H332" s="32" t="n">
        <v>1.4302</v>
      </c>
      <c r="I332" s="32" t="n">
        <v>100.11</v>
      </c>
      <c r="J332" s="32" t="n">
        <v>0</v>
      </c>
      <c r="K332" s="32" t="n">
        <v>0</v>
      </c>
      <c r="L332" s="32" t="n">
        <v>0</v>
      </c>
      <c r="M332" s="32"/>
      <c r="N332" s="6" t="s">
        <f>=I332+J332+K332+L332</f>
      </c>
      <c r="O332" s="32"/>
      <c r="P332" s="30"/>
    </row>
    <row collapsed="false" customFormat="false" customHeight="false" hidden="false" ht="12.1" outlineLevel="0" r="333">
      <c r="A333" s="20" t="n">
        <v>45481.598935185</v>
      </c>
      <c r="B333" s="16" t="s">
        <v>106</v>
      </c>
      <c r="C333" s="16" t="s">
        <v>667</v>
      </c>
      <c r="D333" s="16" t="s">
        <v>464</v>
      </c>
      <c r="E333" s="16" t="s">
        <v>97</v>
      </c>
      <c r="F333" s="16" t="s">
        <v>19</v>
      </c>
      <c r="G333" s="7" t="n">
        <v>1</v>
      </c>
      <c r="H333" s="6" t="n">
        <v>55.549</v>
      </c>
      <c r="I333" s="6" t="n">
        <v>-555.49</v>
      </c>
      <c r="J333" s="6" t="n">
        <v>-28</v>
      </c>
      <c r="K333" s="6" t="n">
        <v>-0.35</v>
      </c>
      <c r="L333" s="6" t="n">
        <v>0</v>
      </c>
      <c r="M333" s="6"/>
      <c r="N333" s="6" t="s">
        <f>=I333+J333+K333+L333</f>
      </c>
      <c r="O333" s="6"/>
      <c r="P333" s="16"/>
    </row>
    <row collapsed="false" customFormat="false" customHeight="false" hidden="false" ht="12.1" outlineLevel="0" r="334">
      <c r="A334" s="21" t="n">
        <v>45488</v>
      </c>
      <c r="B334" s="22" t="s">
        <v>538</v>
      </c>
      <c r="C334" s="22" t="s">
        <v>162</v>
      </c>
      <c r="D334" s="22" t="s">
        <v>538</v>
      </c>
      <c r="E334" s="22" t="s">
        <v>538</v>
      </c>
      <c r="F334" s="22" t="s">
        <v>19</v>
      </c>
      <c r="G334" s="23" t="n">
        <v>1</v>
      </c>
      <c r="H334" s="24" t="n">
        <v>5000</v>
      </c>
      <c r="I334" s="24" t="n">
        <v>5000</v>
      </c>
      <c r="J334" s="24" t="n">
        <v>0</v>
      </c>
      <c r="K334" s="24" t="n">
        <v>0</v>
      </c>
      <c r="L334" s="24" t="n">
        <v>0</v>
      </c>
      <c r="M334" s="24"/>
      <c r="N334" s="6" t="s">
        <f>=I334+J334+K334+L334</f>
      </c>
      <c r="O334" s="24"/>
      <c r="P334" s="22"/>
    </row>
    <row collapsed="false" customFormat="false" customHeight="false" hidden="false" ht="12.1" outlineLevel="0" r="335">
      <c r="A335" s="20" t="n">
        <v>45488.573969907</v>
      </c>
      <c r="B335" s="16" t="s">
        <v>106</v>
      </c>
      <c r="C335" s="16" t="s">
        <v>667</v>
      </c>
      <c r="D335" s="16" t="s">
        <v>464</v>
      </c>
      <c r="E335" s="16" t="s">
        <v>97</v>
      </c>
      <c r="F335" s="16" t="s">
        <v>19</v>
      </c>
      <c r="G335" s="7" t="n">
        <v>9</v>
      </c>
      <c r="H335" s="6" t="n">
        <v>54.73</v>
      </c>
      <c r="I335" s="6" t="n">
        <v>-4925.7</v>
      </c>
      <c r="J335" s="6" t="n">
        <v>-264.06</v>
      </c>
      <c r="K335" s="6" t="n">
        <v>-2.95</v>
      </c>
      <c r="L335" s="6" t="n">
        <v>0</v>
      </c>
      <c r="M335" s="6"/>
      <c r="N335" s="6" t="s">
        <f>=I335+J335+K335+L335</f>
      </c>
      <c r="O335" s="6"/>
      <c r="P335" s="16"/>
    </row>
    <row collapsed="false" customFormat="false" customHeight="false" hidden="false" ht="12.1" outlineLevel="0" r="336">
      <c r="A336" s="29" t="n">
        <v>45488.576064815</v>
      </c>
      <c r="B336" s="30" t="s">
        <v>93</v>
      </c>
      <c r="C336" s="30" t="s">
        <v>635</v>
      </c>
      <c r="D336" s="30" t="s">
        <v>466</v>
      </c>
      <c r="E336" s="30" t="s">
        <v>85</v>
      </c>
      <c r="F336" s="30" t="s">
        <v>19</v>
      </c>
      <c r="G336" s="31" t="n">
        <v>-115</v>
      </c>
      <c r="H336" s="32" t="n">
        <v>1.4346</v>
      </c>
      <c r="I336" s="32" t="n">
        <v>164.98</v>
      </c>
      <c r="J336" s="32" t="n">
        <v>0</v>
      </c>
      <c r="K336" s="32" t="n">
        <v>0</v>
      </c>
      <c r="L336" s="32" t="n">
        <v>0</v>
      </c>
      <c r="M336" s="32"/>
      <c r="N336" s="6" t="s">
        <f>=I336+J336+K336+L336</f>
      </c>
      <c r="O336" s="32"/>
      <c r="P336" s="30"/>
    </row>
    <row collapsed="false" customFormat="false" customHeight="false" hidden="false" ht="12.1" outlineLevel="0" r="337">
      <c r="A337" s="21" t="n">
        <v>45490</v>
      </c>
      <c r="B337" s="22" t="s">
        <v>551</v>
      </c>
      <c r="C337" s="22" t="s">
        <v>668</v>
      </c>
      <c r="D337" s="22" t="s">
        <v>551</v>
      </c>
      <c r="E337" s="22" t="s">
        <v>551</v>
      </c>
      <c r="F337" s="22" t="s">
        <v>19</v>
      </c>
      <c r="G337" s="23" t="n">
        <v>1</v>
      </c>
      <c r="H337" s="24" t="n">
        <v>256</v>
      </c>
      <c r="I337" s="24" t="n">
        <v>256</v>
      </c>
      <c r="J337" s="24" t="n">
        <v>0</v>
      </c>
      <c r="K337" s="24" t="n">
        <v>0</v>
      </c>
      <c r="L337" s="24" t="n">
        <v>0</v>
      </c>
      <c r="M337" s="24"/>
      <c r="N337" s="6" t="s">
        <f>=I337+J337+K337+L337</f>
      </c>
      <c r="O337" s="24"/>
      <c r="P337" s="22"/>
    </row>
    <row collapsed="false" customFormat="false" customHeight="false" hidden="false" ht="12.1" outlineLevel="0" r="338">
      <c r="A338" s="21" t="n">
        <v>45490</v>
      </c>
      <c r="B338" s="22" t="s">
        <v>551</v>
      </c>
      <c r="C338" s="22" t="s">
        <v>669</v>
      </c>
      <c r="D338" s="22" t="s">
        <v>551</v>
      </c>
      <c r="E338" s="22" t="s">
        <v>551</v>
      </c>
      <c r="F338" s="22" t="s">
        <v>19</v>
      </c>
      <c r="G338" s="23" t="n">
        <v>1</v>
      </c>
      <c r="H338" s="24" t="n">
        <v>13</v>
      </c>
      <c r="I338" s="24" t="n">
        <v>13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4"/>
      <c r="P338" s="22"/>
    </row>
    <row collapsed="false" customFormat="false" customHeight="false" hidden="false" ht="12.1" outlineLevel="0" r="339">
      <c r="A339" s="20" t="n">
        <v>45490.561388889</v>
      </c>
      <c r="B339" s="16" t="s">
        <v>93</v>
      </c>
      <c r="C339" s="16" t="s">
        <v>635</v>
      </c>
      <c r="D339" s="16" t="s">
        <v>464</v>
      </c>
      <c r="E339" s="16" t="s">
        <v>85</v>
      </c>
      <c r="F339" s="16" t="s">
        <v>19</v>
      </c>
      <c r="G339" s="7" t="n">
        <v>195</v>
      </c>
      <c r="H339" s="6" t="n">
        <v>1.4359</v>
      </c>
      <c r="I339" s="6" t="n">
        <v>-280</v>
      </c>
      <c r="J339" s="6" t="n">
        <v>0</v>
      </c>
      <c r="K339" s="6" t="n">
        <v>0</v>
      </c>
      <c r="L339" s="6" t="n">
        <v>0</v>
      </c>
      <c r="M339" s="6"/>
      <c r="N339" s="6" t="s">
        <f>=I339+J339+K339+L339</f>
      </c>
      <c r="O339" s="6"/>
      <c r="P339" s="16"/>
    </row>
    <row collapsed="false" customFormat="false" customHeight="false" hidden="false" ht="12.1" outlineLevel="0" r="340">
      <c r="A340" s="21" t="n">
        <v>45491</v>
      </c>
      <c r="B340" s="22" t="s">
        <v>551</v>
      </c>
      <c r="C340" s="22" t="s">
        <v>670</v>
      </c>
      <c r="D340" s="22" t="s">
        <v>551</v>
      </c>
      <c r="E340" s="22" t="s">
        <v>551</v>
      </c>
      <c r="F340" s="22" t="s">
        <v>19</v>
      </c>
      <c r="G340" s="23" t="n">
        <v>1</v>
      </c>
      <c r="H340" s="24" t="n">
        <v>717.26</v>
      </c>
      <c r="I340" s="24" t="n">
        <v>717.26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4"/>
      <c r="P340" s="22"/>
    </row>
    <row collapsed="false" customFormat="false" customHeight="false" hidden="false" ht="12.1" outlineLevel="0" r="341">
      <c r="A341" s="20" t="n">
        <v>45491.579780093</v>
      </c>
      <c r="B341" s="16" t="s">
        <v>93</v>
      </c>
      <c r="C341" s="16" t="s">
        <v>635</v>
      </c>
      <c r="D341" s="16" t="s">
        <v>464</v>
      </c>
      <c r="E341" s="16" t="s">
        <v>85</v>
      </c>
      <c r="F341" s="16" t="s">
        <v>19</v>
      </c>
      <c r="G341" s="7" t="n">
        <v>490</v>
      </c>
      <c r="H341" s="6" t="n">
        <v>1.4367</v>
      </c>
      <c r="I341" s="6" t="n">
        <v>-703.98</v>
      </c>
      <c r="J341" s="6" t="n">
        <v>0</v>
      </c>
      <c r="K341" s="6" t="n">
        <v>0</v>
      </c>
      <c r="L341" s="6" t="n">
        <v>0</v>
      </c>
      <c r="M341" s="6"/>
      <c r="N341" s="6" t="s">
        <f>=I341+J341+K341+L341</f>
      </c>
      <c r="O341" s="6"/>
      <c r="P341" s="16"/>
    </row>
    <row collapsed="false" customFormat="false" customHeight="false" hidden="false" ht="12.1" outlineLevel="0" r="342">
      <c r="A342" s="21" t="n">
        <v>45495</v>
      </c>
      <c r="B342" s="22" t="s">
        <v>551</v>
      </c>
      <c r="C342" s="22" t="s">
        <v>626</v>
      </c>
      <c r="D342" s="22" t="s">
        <v>551</v>
      </c>
      <c r="E342" s="22" t="s">
        <v>551</v>
      </c>
      <c r="F342" s="22" t="s">
        <v>19</v>
      </c>
      <c r="G342" s="23" t="n">
        <v>1</v>
      </c>
      <c r="H342" s="24" t="n">
        <v>111</v>
      </c>
      <c r="I342" s="24" t="n">
        <v>111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4"/>
      <c r="P342" s="22"/>
    </row>
    <row collapsed="false" customFormat="false" customHeight="false" hidden="false" ht="12.1" outlineLevel="0" r="343">
      <c r="A343" s="20" t="n">
        <v>45496.583171296</v>
      </c>
      <c r="B343" s="16" t="s">
        <v>93</v>
      </c>
      <c r="C343" s="16" t="s">
        <v>635</v>
      </c>
      <c r="D343" s="16" t="s">
        <v>464</v>
      </c>
      <c r="E343" s="16" t="s">
        <v>85</v>
      </c>
      <c r="F343" s="16" t="s">
        <v>19</v>
      </c>
      <c r="G343" s="7" t="n">
        <v>75</v>
      </c>
      <c r="H343" s="6" t="n">
        <v>1.4397</v>
      </c>
      <c r="I343" s="6" t="n">
        <v>-107.98</v>
      </c>
      <c r="J343" s="6" t="n">
        <v>0</v>
      </c>
      <c r="K343" s="6" t="n">
        <v>0</v>
      </c>
      <c r="L343" s="6" t="n">
        <v>0</v>
      </c>
      <c r="M343" s="6"/>
      <c r="N343" s="6" t="s">
        <f>=I343+J343+K343+L343</f>
      </c>
      <c r="O343" s="6"/>
      <c r="P343" s="16"/>
    </row>
    <row collapsed="false" customFormat="false" customHeight="false" hidden="false" ht="12.1" outlineLevel="0" r="344">
      <c r="A344" s="21" t="n">
        <v>45497</v>
      </c>
      <c r="B344" s="22" t="s">
        <v>551</v>
      </c>
      <c r="C344" s="22" t="s">
        <v>671</v>
      </c>
      <c r="D344" s="22" t="s">
        <v>551</v>
      </c>
      <c r="E344" s="22" t="s">
        <v>551</v>
      </c>
      <c r="F344" s="22" t="s">
        <v>19</v>
      </c>
      <c r="G344" s="23" t="n">
        <v>1</v>
      </c>
      <c r="H344" s="24" t="n">
        <v>438.4</v>
      </c>
      <c r="I344" s="24" t="n">
        <v>438.4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4"/>
      <c r="P344" s="22"/>
    </row>
    <row collapsed="false" customFormat="false" customHeight="false" hidden="false" ht="12.1" outlineLevel="0" r="345">
      <c r="A345" s="21" t="n">
        <v>45497</v>
      </c>
      <c r="B345" s="22" t="s">
        <v>551</v>
      </c>
      <c r="C345" s="22" t="s">
        <v>672</v>
      </c>
      <c r="D345" s="22" t="s">
        <v>551</v>
      </c>
      <c r="E345" s="22" t="s">
        <v>551</v>
      </c>
      <c r="F345" s="22" t="s">
        <v>19</v>
      </c>
      <c r="G345" s="23" t="n">
        <v>1</v>
      </c>
      <c r="H345" s="24" t="n">
        <v>252.1</v>
      </c>
      <c r="I345" s="24" t="n">
        <v>252.1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4"/>
      <c r="P345" s="22"/>
    </row>
    <row collapsed="false" customFormat="false" customHeight="false" hidden="false" ht="12.1" outlineLevel="0" r="346">
      <c r="A346" s="20" t="n">
        <v>45498.460833333</v>
      </c>
      <c r="B346" s="16" t="s">
        <v>27</v>
      </c>
      <c r="C346" s="16" t="s">
        <v>545</v>
      </c>
      <c r="D346" s="16" t="s">
        <v>464</v>
      </c>
      <c r="E346" s="16" t="s">
        <v>17</v>
      </c>
      <c r="F346" s="16" t="s">
        <v>19</v>
      </c>
      <c r="G346" s="7" t="n">
        <v>1</v>
      </c>
      <c r="H346" s="6" t="n">
        <v>666.2</v>
      </c>
      <c r="I346" s="6" t="n">
        <v>-666.2</v>
      </c>
      <c r="J346" s="6" t="n">
        <v>0</v>
      </c>
      <c r="K346" s="6" t="n">
        <v>-0.52</v>
      </c>
      <c r="L346" s="6" t="n">
        <v>0</v>
      </c>
      <c r="M346" s="6"/>
      <c r="N346" s="6" t="s">
        <f>=I346+J346+K346+L346</f>
      </c>
      <c r="O346" s="6"/>
      <c r="P346" s="16"/>
    </row>
    <row collapsed="false" customFormat="false" customHeight="false" hidden="false" ht="12.1" outlineLevel="0" r="347">
      <c r="A347" s="29" t="n">
        <v>45498.461747685</v>
      </c>
      <c r="B347" s="30" t="s">
        <v>93</v>
      </c>
      <c r="C347" s="30" t="s">
        <v>635</v>
      </c>
      <c r="D347" s="30" t="s">
        <v>466</v>
      </c>
      <c r="E347" s="30" t="s">
        <v>85</v>
      </c>
      <c r="F347" s="30" t="s">
        <v>19</v>
      </c>
      <c r="G347" s="31" t="n">
        <v>-348</v>
      </c>
      <c r="H347" s="32" t="n">
        <v>1.4408</v>
      </c>
      <c r="I347" s="32" t="n">
        <v>501.4</v>
      </c>
      <c r="J347" s="32" t="n">
        <v>0</v>
      </c>
      <c r="K347" s="32" t="n">
        <v>0</v>
      </c>
      <c r="L347" s="32" t="n">
        <v>0</v>
      </c>
      <c r="M347" s="32"/>
      <c r="N347" s="6" t="s">
        <f>=I347+J347+K347+L347</f>
      </c>
      <c r="O347" s="32"/>
      <c r="P347" s="30"/>
    </row>
    <row collapsed="false" customFormat="false" customHeight="false" hidden="false" ht="12.1" outlineLevel="0" r="348">
      <c r="A348" s="20" t="n">
        <v>45498.462256944</v>
      </c>
      <c r="B348" s="16" t="s">
        <v>36</v>
      </c>
      <c r="C348" s="16" t="s">
        <v>590</v>
      </c>
      <c r="D348" s="16" t="s">
        <v>464</v>
      </c>
      <c r="E348" s="16" t="s">
        <v>17</v>
      </c>
      <c r="F348" s="16" t="s">
        <v>19</v>
      </c>
      <c r="G348" s="7" t="n">
        <v>1</v>
      </c>
      <c r="H348" s="6" t="n">
        <v>534.45</v>
      </c>
      <c r="I348" s="6" t="n">
        <v>-534.45</v>
      </c>
      <c r="J348" s="6" t="n">
        <v>0</v>
      </c>
      <c r="K348" s="6" t="n">
        <v>-0.43</v>
      </c>
      <c r="L348" s="6" t="n">
        <v>0</v>
      </c>
      <c r="M348" s="6"/>
      <c r="N348" s="6" t="s">
        <f>=I348+J348+K348+L348</f>
      </c>
      <c r="O348" s="6"/>
      <c r="P348" s="16"/>
    </row>
    <row collapsed="false" customFormat="false" customHeight="false" hidden="false" ht="12.1" outlineLevel="0" r="349">
      <c r="A349" s="21" t="n">
        <v>45502</v>
      </c>
      <c r="B349" s="22" t="s">
        <v>551</v>
      </c>
      <c r="C349" s="22" t="s">
        <v>673</v>
      </c>
      <c r="D349" s="22" t="s">
        <v>551</v>
      </c>
      <c r="E349" s="22" t="s">
        <v>551</v>
      </c>
      <c r="F349" s="22" t="s">
        <v>19</v>
      </c>
      <c r="G349" s="23" t="n">
        <v>1</v>
      </c>
      <c r="H349" s="24" t="n">
        <v>2898</v>
      </c>
      <c r="I349" s="24" t="n">
        <v>2898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4"/>
      <c r="P349" s="22"/>
    </row>
    <row collapsed="false" customFormat="false" customHeight="false" hidden="false" ht="12.1" outlineLevel="0" r="350">
      <c r="A350" s="21" t="n">
        <v>45503</v>
      </c>
      <c r="B350" s="22" t="s">
        <v>551</v>
      </c>
      <c r="C350" s="22" t="s">
        <v>674</v>
      </c>
      <c r="D350" s="22" t="s">
        <v>551</v>
      </c>
      <c r="E350" s="22" t="s">
        <v>551</v>
      </c>
      <c r="F350" s="22" t="s">
        <v>19</v>
      </c>
      <c r="G350" s="23" t="n">
        <v>1</v>
      </c>
      <c r="H350" s="24" t="n">
        <v>921</v>
      </c>
      <c r="I350" s="24" t="n">
        <v>921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4"/>
      <c r="P350" s="22"/>
    </row>
    <row collapsed="false" customFormat="false" customHeight="false" hidden="false" ht="12.1" outlineLevel="0" r="351">
      <c r="A351" s="20" t="n">
        <v>45503.601990741</v>
      </c>
      <c r="B351" s="16" t="s">
        <v>21</v>
      </c>
      <c r="C351" s="16" t="s">
        <v>570</v>
      </c>
      <c r="D351" s="16" t="s">
        <v>464</v>
      </c>
      <c r="E351" s="16" t="s">
        <v>17</v>
      </c>
      <c r="F351" s="16" t="s">
        <v>19</v>
      </c>
      <c r="G351" s="7" t="n">
        <v>10</v>
      </c>
      <c r="H351" s="6" t="n">
        <v>288.9</v>
      </c>
      <c r="I351" s="6" t="n">
        <v>-2889</v>
      </c>
      <c r="J351" s="6" t="n">
        <v>0</v>
      </c>
      <c r="K351" s="6" t="n">
        <v>-1.44</v>
      </c>
      <c r="L351" s="6" t="n">
        <v>0</v>
      </c>
      <c r="M351" s="6"/>
      <c r="N351" s="6" t="s">
        <f>=I351+J351+K351+L351</f>
      </c>
      <c r="O351" s="6"/>
      <c r="P351" s="16"/>
    </row>
    <row collapsed="false" customFormat="false" customHeight="false" hidden="false" ht="12.1" outlineLevel="0" r="352">
      <c r="A352" s="29" t="n">
        <v>45503.690694444</v>
      </c>
      <c r="B352" s="30" t="s">
        <v>93</v>
      </c>
      <c r="C352" s="30" t="s">
        <v>635</v>
      </c>
      <c r="D352" s="30" t="s">
        <v>466</v>
      </c>
      <c r="E352" s="30" t="s">
        <v>85</v>
      </c>
      <c r="F352" s="30" t="s">
        <v>19</v>
      </c>
      <c r="G352" s="31" t="n">
        <v>-500</v>
      </c>
      <c r="H352" s="32" t="n">
        <v>1.4439</v>
      </c>
      <c r="I352" s="32" t="n">
        <v>721.95</v>
      </c>
      <c r="J352" s="32" t="n">
        <v>0</v>
      </c>
      <c r="K352" s="32" t="n">
        <v>0</v>
      </c>
      <c r="L352" s="32" t="n">
        <v>0</v>
      </c>
      <c r="M352" s="32"/>
      <c r="N352" s="6" t="s">
        <f>=I352+J352+K352+L352</f>
      </c>
      <c r="O352" s="32"/>
      <c r="P352" s="30"/>
    </row>
    <row collapsed="false" customFormat="false" customHeight="false" hidden="false" ht="12.1" outlineLevel="0" r="353">
      <c r="A353" s="29" t="n">
        <v>45503.691423611</v>
      </c>
      <c r="B353" s="30" t="s">
        <v>91</v>
      </c>
      <c r="C353" s="30" t="s">
        <v>550</v>
      </c>
      <c r="D353" s="30" t="s">
        <v>466</v>
      </c>
      <c r="E353" s="30" t="s">
        <v>85</v>
      </c>
      <c r="F353" s="30" t="s">
        <v>19</v>
      </c>
      <c r="G353" s="31" t="n">
        <v>-77</v>
      </c>
      <c r="H353" s="32" t="n">
        <v>1.692</v>
      </c>
      <c r="I353" s="32" t="n">
        <v>130.28</v>
      </c>
      <c r="J353" s="32" t="n">
        <v>0</v>
      </c>
      <c r="K353" s="32" t="n">
        <v>-0.04</v>
      </c>
      <c r="L353" s="32" t="n">
        <v>0</v>
      </c>
      <c r="M353" s="32"/>
      <c r="N353" s="6" t="s">
        <f>=I353+J353+K353+L353</f>
      </c>
      <c r="O353" s="32"/>
      <c r="P353" s="30"/>
    </row>
    <row collapsed="false" customFormat="false" customHeight="false" hidden="false" ht="12.1" outlineLevel="0" r="354">
      <c r="A354" s="20" t="n">
        <v>45503.692037037</v>
      </c>
      <c r="B354" s="16" t="s">
        <v>106</v>
      </c>
      <c r="C354" s="16" t="s">
        <v>667</v>
      </c>
      <c r="D354" s="16" t="s">
        <v>464</v>
      </c>
      <c r="E354" s="16" t="s">
        <v>97</v>
      </c>
      <c r="F354" s="16" t="s">
        <v>19</v>
      </c>
      <c r="G354" s="7" t="n">
        <v>3</v>
      </c>
      <c r="H354" s="6" t="n">
        <v>53.649</v>
      </c>
      <c r="I354" s="6" t="n">
        <v>-1609.47</v>
      </c>
      <c r="J354" s="6" t="n">
        <v>-96.66</v>
      </c>
      <c r="K354" s="6" t="n">
        <v>-0.94</v>
      </c>
      <c r="L354" s="6" t="n">
        <v>0</v>
      </c>
      <c r="M354" s="6"/>
      <c r="N354" s="6" t="s">
        <f>=I354+J354+K354+L354</f>
      </c>
      <c r="O354" s="6"/>
      <c r="P354" s="16"/>
    </row>
    <row collapsed="false" customFormat="false" customHeight="false" hidden="false" ht="12.1" outlineLevel="0" r="355">
      <c r="A355" s="21" t="n">
        <v>45504</v>
      </c>
      <c r="B355" s="22" t="s">
        <v>538</v>
      </c>
      <c r="C355" s="22" t="s">
        <v>162</v>
      </c>
      <c r="D355" s="22" t="s">
        <v>538</v>
      </c>
      <c r="E355" s="22" t="s">
        <v>538</v>
      </c>
      <c r="F355" s="22" t="s">
        <v>19</v>
      </c>
      <c r="G355" s="23" t="n">
        <v>1</v>
      </c>
      <c r="H355" s="24" t="n">
        <v>5000</v>
      </c>
      <c r="I355" s="24" t="n">
        <v>5000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4"/>
      <c r="P355" s="22"/>
    </row>
    <row collapsed="false" customFormat="false" customHeight="false" hidden="false" ht="12.1" outlineLevel="0" r="356">
      <c r="A356" s="29" t="n">
        <v>45504.56818287</v>
      </c>
      <c r="B356" s="30" t="s">
        <v>91</v>
      </c>
      <c r="C356" s="30" t="s">
        <v>550</v>
      </c>
      <c r="D356" s="30" t="s">
        <v>466</v>
      </c>
      <c r="E356" s="30" t="s">
        <v>85</v>
      </c>
      <c r="F356" s="30" t="s">
        <v>19</v>
      </c>
      <c r="G356" s="31" t="n">
        <v>-89</v>
      </c>
      <c r="H356" s="32" t="n">
        <v>1.701</v>
      </c>
      <c r="I356" s="32" t="n">
        <v>151.39</v>
      </c>
      <c r="J356" s="32" t="n">
        <v>0</v>
      </c>
      <c r="K356" s="32" t="n">
        <v>-0.05</v>
      </c>
      <c r="L356" s="32" t="n">
        <v>0</v>
      </c>
      <c r="M356" s="32"/>
      <c r="N356" s="6" t="s">
        <f>=I356+J356+K356+L356</f>
      </c>
      <c r="O356" s="32"/>
      <c r="P356" s="30"/>
    </row>
    <row collapsed="false" customFormat="false" customHeight="false" hidden="false" ht="12.1" outlineLevel="0" r="357">
      <c r="A357" s="20" t="n">
        <v>45504.568935185</v>
      </c>
      <c r="B357" s="16" t="s">
        <v>106</v>
      </c>
      <c r="C357" s="16" t="s">
        <v>667</v>
      </c>
      <c r="D357" s="16" t="s">
        <v>464</v>
      </c>
      <c r="E357" s="16" t="s">
        <v>97</v>
      </c>
      <c r="F357" s="16" t="s">
        <v>19</v>
      </c>
      <c r="G357" s="7" t="n">
        <v>9</v>
      </c>
      <c r="H357" s="6" t="n">
        <v>54.05</v>
      </c>
      <c r="I357" s="6" t="n">
        <v>-4864.5</v>
      </c>
      <c r="J357" s="6" t="n">
        <v>-291.69</v>
      </c>
      <c r="K357" s="6" t="n">
        <v>-2.85</v>
      </c>
      <c r="L357" s="6" t="n">
        <v>0</v>
      </c>
      <c r="M357" s="6"/>
      <c r="N357" s="6" t="s">
        <f>=I357+J357+K357+L357</f>
      </c>
      <c r="O357" s="6"/>
      <c r="P357" s="16"/>
    </row>
    <row collapsed="false" customFormat="false" customHeight="false" hidden="false" ht="12.1" outlineLevel="0" r="358">
      <c r="A358" s="21" t="n">
        <v>45507</v>
      </c>
      <c r="B358" s="22" t="s">
        <v>551</v>
      </c>
      <c r="C358" s="22" t="s">
        <v>655</v>
      </c>
      <c r="D358" s="22" t="s">
        <v>551</v>
      </c>
      <c r="E358" s="22" t="s">
        <v>551</v>
      </c>
      <c r="F358" s="22" t="s">
        <v>19</v>
      </c>
      <c r="G358" s="23" t="n">
        <v>1</v>
      </c>
      <c r="H358" s="24" t="n">
        <v>55.05</v>
      </c>
      <c r="I358" s="24" t="n">
        <v>55.05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4"/>
      <c r="P358" s="22"/>
    </row>
    <row collapsed="false" customFormat="false" customHeight="false" hidden="false" ht="12.1" outlineLevel="0" r="359">
      <c r="A359" s="21" t="n">
        <v>45518</v>
      </c>
      <c r="B359" s="22" t="s">
        <v>551</v>
      </c>
      <c r="C359" s="22" t="s">
        <v>675</v>
      </c>
      <c r="D359" s="22" t="s">
        <v>551</v>
      </c>
      <c r="E359" s="22" t="s">
        <v>551</v>
      </c>
      <c r="F359" s="22" t="s">
        <v>19</v>
      </c>
      <c r="G359" s="23" t="n">
        <v>1</v>
      </c>
      <c r="H359" s="24" t="n">
        <v>767.8</v>
      </c>
      <c r="I359" s="24" t="n">
        <v>767.8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4"/>
      <c r="P359" s="22"/>
    </row>
    <row collapsed="false" customFormat="false" customHeight="false" hidden="false" ht="12.1" outlineLevel="0" r="360">
      <c r="A360" s="21" t="n">
        <v>45519</v>
      </c>
      <c r="B360" s="22" t="s">
        <v>538</v>
      </c>
      <c r="C360" s="22" t="s">
        <v>162</v>
      </c>
      <c r="D360" s="22" t="s">
        <v>538</v>
      </c>
      <c r="E360" s="22" t="s">
        <v>538</v>
      </c>
      <c r="F360" s="22" t="s">
        <v>19</v>
      </c>
      <c r="G360" s="23" t="n">
        <v>3</v>
      </c>
      <c r="H360" s="24" t="n">
        <v>1533.3333333333</v>
      </c>
      <c r="I360" s="24" t="n">
        <v>4600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4"/>
      <c r="P360" s="22"/>
    </row>
    <row collapsed="false" customFormat="false" customHeight="false" hidden="false" ht="12.1" outlineLevel="0" r="361">
      <c r="A361" s="20" t="n">
        <v>45519.566261574</v>
      </c>
      <c r="B361" s="16" t="s">
        <v>79</v>
      </c>
      <c r="C361" s="16" t="s">
        <v>574</v>
      </c>
      <c r="D361" s="16" t="s">
        <v>464</v>
      </c>
      <c r="E361" s="16" t="s">
        <v>17</v>
      </c>
      <c r="F361" s="16" t="s">
        <v>19</v>
      </c>
      <c r="G361" s="7" t="n">
        <v>10</v>
      </c>
      <c r="H361" s="6" t="n">
        <v>85.03</v>
      </c>
      <c r="I361" s="6" t="n">
        <v>-850.3</v>
      </c>
      <c r="J361" s="6" t="n">
        <v>0</v>
      </c>
      <c r="K361" s="6" t="n">
        <v>-0.43</v>
      </c>
      <c r="L361" s="6" t="n">
        <v>0</v>
      </c>
      <c r="M361" s="6"/>
      <c r="N361" s="6" t="s">
        <f>=I361+J361+K361+L361</f>
      </c>
      <c r="O361" s="6"/>
      <c r="P361" s="16"/>
    </row>
    <row collapsed="false" customFormat="false" customHeight="false" hidden="false" ht="12.1" outlineLevel="0" r="362">
      <c r="A362" s="20" t="n">
        <v>45519.567372685</v>
      </c>
      <c r="B362" s="16" t="s">
        <v>93</v>
      </c>
      <c r="C362" s="16" t="s">
        <v>635</v>
      </c>
      <c r="D362" s="16" t="s">
        <v>464</v>
      </c>
      <c r="E362" s="16" t="s">
        <v>85</v>
      </c>
      <c r="F362" s="16" t="s">
        <v>19</v>
      </c>
      <c r="G362" s="7" t="n">
        <v>21</v>
      </c>
      <c r="H362" s="6" t="n">
        <v>1.4548</v>
      </c>
      <c r="I362" s="6" t="n">
        <v>-30.55</v>
      </c>
      <c r="J362" s="6" t="n">
        <v>0</v>
      </c>
      <c r="K362" s="6" t="n">
        <v>0</v>
      </c>
      <c r="L362" s="6" t="n">
        <v>0</v>
      </c>
      <c r="M362" s="6"/>
      <c r="N362" s="6" t="s">
        <f>=I362+J362+K362+L362</f>
      </c>
      <c r="O362" s="6"/>
      <c r="P362" s="16"/>
    </row>
    <row collapsed="false" customFormat="false" customHeight="false" hidden="false" ht="12.1" outlineLevel="0" r="363">
      <c r="A363" s="20" t="n">
        <v>45519.589872685</v>
      </c>
      <c r="B363" s="16" t="s">
        <v>53</v>
      </c>
      <c r="C363" s="16" t="s">
        <v>563</v>
      </c>
      <c r="D363" s="16" t="s">
        <v>464</v>
      </c>
      <c r="E363" s="16" t="s">
        <v>17</v>
      </c>
      <c r="F363" s="16" t="s">
        <v>19</v>
      </c>
      <c r="G363" s="7" t="n">
        <v>2</v>
      </c>
      <c r="H363" s="6" t="n">
        <v>1395.2</v>
      </c>
      <c r="I363" s="6" t="n">
        <v>-2790.4</v>
      </c>
      <c r="J363" s="6" t="n">
        <v>0</v>
      </c>
      <c r="K363" s="6" t="n">
        <v>-2.24</v>
      </c>
      <c r="L363" s="6" t="n">
        <v>0</v>
      </c>
      <c r="M363" s="6"/>
      <c r="N363" s="6" t="s">
        <f>=I363+J363+K363+L363</f>
      </c>
      <c r="O363" s="6"/>
      <c r="P363" s="16"/>
    </row>
    <row collapsed="false" customFormat="false" customHeight="false" hidden="false" ht="12.1" outlineLevel="0" r="364">
      <c r="A364" s="20" t="n">
        <v>45519.599375</v>
      </c>
      <c r="B364" s="16" t="s">
        <v>96</v>
      </c>
      <c r="C364" s="16" t="s">
        <v>676</v>
      </c>
      <c r="D364" s="16" t="s">
        <v>464</v>
      </c>
      <c r="E364" s="16" t="s">
        <v>97</v>
      </c>
      <c r="F364" s="16" t="s">
        <v>19</v>
      </c>
      <c r="G364" s="7" t="n">
        <v>2</v>
      </c>
      <c r="H364" s="6" t="n">
        <v>83.589</v>
      </c>
      <c r="I364" s="6" t="n">
        <v>-1671.78</v>
      </c>
      <c r="J364" s="6" t="n">
        <v>-62.42</v>
      </c>
      <c r="K364" s="6" t="n">
        <v>-0.98</v>
      </c>
      <c r="L364" s="6" t="n">
        <v>0</v>
      </c>
      <c r="M364" s="6"/>
      <c r="N364" s="6" t="s">
        <f>=I364+J364+K364+L364</f>
      </c>
      <c r="O364" s="6"/>
      <c r="P364" s="16"/>
    </row>
    <row collapsed="false" customFormat="false" customHeight="false" hidden="false" ht="12.1" outlineLevel="0" r="365">
      <c r="A365" s="21" t="n">
        <v>45523</v>
      </c>
      <c r="B365" s="22" t="s">
        <v>551</v>
      </c>
      <c r="C365" s="22" t="s">
        <v>626</v>
      </c>
      <c r="D365" s="22" t="s">
        <v>551</v>
      </c>
      <c r="E365" s="22" t="s">
        <v>551</v>
      </c>
      <c r="F365" s="22" t="s">
        <v>19</v>
      </c>
      <c r="G365" s="23" t="n">
        <v>1</v>
      </c>
      <c r="H365" s="24" t="n">
        <v>111</v>
      </c>
      <c r="I365" s="24" t="n">
        <v>111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4"/>
      <c r="P365" s="22"/>
    </row>
    <row collapsed="false" customFormat="false" customHeight="false" hidden="false" ht="12.1" outlineLevel="0" r="366">
      <c r="A366" s="20" t="n">
        <v>45523.746585648</v>
      </c>
      <c r="B366" s="16" t="s">
        <v>93</v>
      </c>
      <c r="C366" s="16" t="s">
        <v>635</v>
      </c>
      <c r="D366" s="16" t="s">
        <v>464</v>
      </c>
      <c r="E366" s="16" t="s">
        <v>85</v>
      </c>
      <c r="F366" s="16" t="s">
        <v>19</v>
      </c>
      <c r="G366" s="7" t="n">
        <v>105</v>
      </c>
      <c r="H366" s="6" t="n">
        <v>1.4575</v>
      </c>
      <c r="I366" s="6" t="n">
        <v>-153.04</v>
      </c>
      <c r="J366" s="6" t="n">
        <v>0</v>
      </c>
      <c r="K366" s="6" t="n">
        <v>0</v>
      </c>
      <c r="L366" s="6" t="n">
        <v>0</v>
      </c>
      <c r="M366" s="6"/>
      <c r="N366" s="6" t="s">
        <f>=I366+J366+K366+L366</f>
      </c>
      <c r="O366" s="6"/>
      <c r="P366" s="16"/>
    </row>
    <row collapsed="false" customFormat="false" customHeight="false" hidden="false" ht="12.1" outlineLevel="0" r="367">
      <c r="A367" s="21" t="n">
        <v>45534</v>
      </c>
      <c r="B367" s="22" t="s">
        <v>538</v>
      </c>
      <c r="C367" s="22" t="s">
        <v>162</v>
      </c>
      <c r="D367" s="22" t="s">
        <v>538</v>
      </c>
      <c r="E367" s="22" t="s">
        <v>538</v>
      </c>
      <c r="F367" s="22" t="s">
        <v>19</v>
      </c>
      <c r="G367" s="23" t="n">
        <v>1</v>
      </c>
      <c r="H367" s="24" t="n">
        <v>5000</v>
      </c>
      <c r="I367" s="24" t="n">
        <v>5000</v>
      </c>
      <c r="J367" s="24" t="n">
        <v>0</v>
      </c>
      <c r="K367" s="24" t="n">
        <v>0</v>
      </c>
      <c r="L367" s="24" t="n">
        <v>0</v>
      </c>
      <c r="M367" s="24"/>
      <c r="N367" s="6" t="s">
        <f>=I367+J367+K367+L367</f>
      </c>
      <c r="O367" s="24"/>
      <c r="P367" s="22"/>
    </row>
    <row collapsed="false" customFormat="false" customHeight="false" hidden="false" ht="12.1" outlineLevel="0" r="368">
      <c r="A368" s="20" t="n">
        <v>45534.582430556</v>
      </c>
      <c r="B368" s="16" t="s">
        <v>112</v>
      </c>
      <c r="C368" s="16" t="s">
        <v>664</v>
      </c>
      <c r="D368" s="16" t="s">
        <v>464</v>
      </c>
      <c r="E368" s="16" t="s">
        <v>97</v>
      </c>
      <c r="F368" s="16" t="s">
        <v>19</v>
      </c>
      <c r="G368" s="7" t="n">
        <v>6</v>
      </c>
      <c r="H368" s="6" t="n">
        <v>69.799</v>
      </c>
      <c r="I368" s="6" t="n">
        <v>-4187.94</v>
      </c>
      <c r="J368" s="6" t="n">
        <v>-173.58</v>
      </c>
      <c r="K368" s="6" t="n">
        <v>-2.44</v>
      </c>
      <c r="L368" s="6" t="n">
        <v>0</v>
      </c>
      <c r="M368" s="6"/>
      <c r="N368" s="6" t="s">
        <f>=I368+J368+K368+L368</f>
      </c>
      <c r="O368" s="6"/>
      <c r="P368" s="16"/>
    </row>
    <row collapsed="false" customFormat="false" customHeight="false" hidden="false" ht="12.1" outlineLevel="0" r="369">
      <c r="A369" s="20" t="n">
        <v>45534.587141204</v>
      </c>
      <c r="B369" s="16" t="s">
        <v>30</v>
      </c>
      <c r="C369" s="16" t="s">
        <v>677</v>
      </c>
      <c r="D369" s="16" t="s">
        <v>464</v>
      </c>
      <c r="E369" s="16" t="s">
        <v>17</v>
      </c>
      <c r="F369" s="16" t="s">
        <v>19</v>
      </c>
      <c r="G369" s="7" t="n">
        <v>1</v>
      </c>
      <c r="H369" s="6" t="n">
        <v>657.8</v>
      </c>
      <c r="I369" s="6" t="n">
        <v>-657.8</v>
      </c>
      <c r="J369" s="6" t="n">
        <v>0</v>
      </c>
      <c r="K369" s="6" t="n">
        <v>-0.52</v>
      </c>
      <c r="L369" s="6" t="n">
        <v>0</v>
      </c>
      <c r="M369" s="6"/>
      <c r="N369" s="6" t="s">
        <f>=I369+J369+K369+L369</f>
      </c>
      <c r="O369" s="6"/>
      <c r="P369" s="16"/>
    </row>
    <row collapsed="false" customFormat="false" customHeight="false" hidden="false" ht="12.1" outlineLevel="0" r="370">
      <c r="A370" s="21" t="n">
        <v>45537</v>
      </c>
      <c r="B370" s="22" t="s">
        <v>538</v>
      </c>
      <c r="C370" s="22" t="s">
        <v>162</v>
      </c>
      <c r="D370" s="22" t="s">
        <v>538</v>
      </c>
      <c r="E370" s="22" t="s">
        <v>538</v>
      </c>
      <c r="F370" s="22" t="s">
        <v>19</v>
      </c>
      <c r="G370" s="23" t="n">
        <v>1</v>
      </c>
      <c r="H370" s="24" t="n">
        <v>5000</v>
      </c>
      <c r="I370" s="24" t="n">
        <v>5000</v>
      </c>
      <c r="J370" s="24" t="n">
        <v>0</v>
      </c>
      <c r="K370" s="24" t="n">
        <v>0</v>
      </c>
      <c r="L370" s="24" t="n">
        <v>0</v>
      </c>
      <c r="M370" s="24"/>
      <c r="N370" s="6" t="s">
        <f>=I370+J370+K370+L370</f>
      </c>
      <c r="O370" s="24"/>
      <c r="P370" s="22"/>
    </row>
    <row collapsed="false" customFormat="false" customHeight="false" hidden="false" ht="12.1" outlineLevel="0" r="371">
      <c r="A371" s="20" t="n">
        <v>45537.571793981</v>
      </c>
      <c r="B371" s="16" t="s">
        <v>96</v>
      </c>
      <c r="C371" s="16" t="s">
        <v>676</v>
      </c>
      <c r="D371" s="16" t="s">
        <v>464</v>
      </c>
      <c r="E371" s="16" t="s">
        <v>97</v>
      </c>
      <c r="F371" s="16" t="s">
        <v>19</v>
      </c>
      <c r="G371" s="7" t="n">
        <v>5</v>
      </c>
      <c r="H371" s="6" t="n">
        <v>80.394</v>
      </c>
      <c r="I371" s="6" t="n">
        <v>-4019.7</v>
      </c>
      <c r="J371" s="6" t="n">
        <v>-186.25</v>
      </c>
      <c r="K371" s="6" t="n">
        <v>-2.62</v>
      </c>
      <c r="L371" s="6" t="n">
        <v>0</v>
      </c>
      <c r="M371" s="6"/>
      <c r="N371" s="6" t="s">
        <f>=I371+J371+K371+L371</f>
      </c>
      <c r="O371" s="6"/>
      <c r="P371" s="16"/>
    </row>
    <row collapsed="false" customFormat="false" customHeight="false" hidden="false" ht="12.1" outlineLevel="0" r="372">
      <c r="A372" s="20" t="n">
        <v>45537.574594907</v>
      </c>
      <c r="B372" s="16" t="s">
        <v>112</v>
      </c>
      <c r="C372" s="16" t="s">
        <v>664</v>
      </c>
      <c r="D372" s="16" t="s">
        <v>464</v>
      </c>
      <c r="E372" s="16" t="s">
        <v>97</v>
      </c>
      <c r="F372" s="16" t="s">
        <v>19</v>
      </c>
      <c r="G372" s="7" t="n">
        <v>1</v>
      </c>
      <c r="H372" s="6" t="n">
        <v>69.5</v>
      </c>
      <c r="I372" s="6" t="n">
        <v>-695</v>
      </c>
      <c r="J372" s="6" t="n">
        <v>-29.14</v>
      </c>
      <c r="K372" s="6" t="n">
        <v>-0.45</v>
      </c>
      <c r="L372" s="6" t="n">
        <v>0</v>
      </c>
      <c r="M372" s="6"/>
      <c r="N372" s="6" t="s">
        <f>=I372+J372+K372+L372</f>
      </c>
      <c r="O372" s="6"/>
      <c r="P372" s="16"/>
    </row>
    <row collapsed="false" customFormat="false" customHeight="false" hidden="false" ht="12.1" outlineLevel="0" r="373">
      <c r="A373" s="21" t="n">
        <v>45538</v>
      </c>
      <c r="B373" s="22" t="s">
        <v>551</v>
      </c>
      <c r="C373" s="22" t="s">
        <v>655</v>
      </c>
      <c r="D373" s="22" t="s">
        <v>551</v>
      </c>
      <c r="E373" s="22" t="s">
        <v>551</v>
      </c>
      <c r="F373" s="22" t="s">
        <v>19</v>
      </c>
      <c r="G373" s="23" t="n">
        <v>1</v>
      </c>
      <c r="H373" s="24" t="n">
        <v>55.05</v>
      </c>
      <c r="I373" s="24" t="n">
        <v>55.05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4"/>
      <c r="P373" s="22"/>
    </row>
    <row collapsed="false" customFormat="false" customHeight="false" hidden="false" ht="12.1" outlineLevel="0" r="374">
      <c r="A374" s="20" t="n">
        <v>45538.556134259</v>
      </c>
      <c r="B374" s="16" t="s">
        <v>93</v>
      </c>
      <c r="C374" s="16" t="s">
        <v>635</v>
      </c>
      <c r="D374" s="16" t="s">
        <v>464</v>
      </c>
      <c r="E374" s="16" t="s">
        <v>85</v>
      </c>
      <c r="F374" s="16" t="s">
        <v>19</v>
      </c>
      <c r="G374" s="7" t="n">
        <v>96</v>
      </c>
      <c r="H374" s="6" t="n">
        <v>1.4675</v>
      </c>
      <c r="I374" s="6" t="n">
        <v>-140.88</v>
      </c>
      <c r="J374" s="6" t="n">
        <v>0</v>
      </c>
      <c r="K374" s="6" t="n">
        <v>0</v>
      </c>
      <c r="L374" s="6" t="n">
        <v>0</v>
      </c>
      <c r="M374" s="6"/>
      <c r="N374" s="6" t="s">
        <f>=I374+J374+K374+L374</f>
      </c>
      <c r="O374" s="6"/>
      <c r="P374" s="16"/>
    </row>
    <row collapsed="false" customFormat="false" customHeight="false" hidden="false" ht="12.1" outlineLevel="0" r="375">
      <c r="A375" s="21" t="n">
        <v>45548</v>
      </c>
      <c r="B375" s="22" t="s">
        <v>538</v>
      </c>
      <c r="C375" s="22" t="s">
        <v>162</v>
      </c>
      <c r="D375" s="22" t="s">
        <v>538</v>
      </c>
      <c r="E375" s="22" t="s">
        <v>538</v>
      </c>
      <c r="F375" s="22" t="s">
        <v>19</v>
      </c>
      <c r="G375" s="23" t="n">
        <v>1</v>
      </c>
      <c r="H375" s="24" t="n">
        <v>5200</v>
      </c>
      <c r="I375" s="24" t="n">
        <v>5200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4"/>
      <c r="P375" s="22"/>
    </row>
    <row collapsed="false" customFormat="false" customHeight="false" hidden="false" ht="12.1" outlineLevel="0" r="376">
      <c r="A376" s="20" t="n">
        <v>45548.457118056</v>
      </c>
      <c r="B376" s="16" t="s">
        <v>96</v>
      </c>
      <c r="C376" s="16" t="s">
        <v>676</v>
      </c>
      <c r="D376" s="16" t="s">
        <v>464</v>
      </c>
      <c r="E376" s="16" t="s">
        <v>97</v>
      </c>
      <c r="F376" s="16" t="s">
        <v>19</v>
      </c>
      <c r="G376" s="7" t="n">
        <v>6</v>
      </c>
      <c r="H376" s="6" t="n">
        <v>81.299</v>
      </c>
      <c r="I376" s="6" t="n">
        <v>-4877.94</v>
      </c>
      <c r="J376" s="6" t="n">
        <v>-249.72</v>
      </c>
      <c r="K376" s="6" t="n">
        <v>-2.86</v>
      </c>
      <c r="L376" s="6" t="n">
        <v>0</v>
      </c>
      <c r="M376" s="6"/>
      <c r="N376" s="6" t="s">
        <f>=I376+J376+K376+L376</f>
      </c>
      <c r="O376" s="6"/>
      <c r="P376" s="16"/>
    </row>
    <row collapsed="false" customFormat="false" customHeight="false" hidden="false" ht="12.1" outlineLevel="0" r="377">
      <c r="A377" s="20" t="n">
        <v>45548.45931713</v>
      </c>
      <c r="B377" s="16" t="s">
        <v>93</v>
      </c>
      <c r="C377" s="16" t="s">
        <v>635</v>
      </c>
      <c r="D377" s="16" t="s">
        <v>464</v>
      </c>
      <c r="E377" s="16" t="s">
        <v>85</v>
      </c>
      <c r="F377" s="16" t="s">
        <v>19</v>
      </c>
      <c r="G377" s="7" t="n">
        <v>47</v>
      </c>
      <c r="H377" s="6" t="n">
        <v>1.476809</v>
      </c>
      <c r="I377" s="6" t="n">
        <v>-69.41</v>
      </c>
      <c r="J377" s="6" t="n">
        <v>0</v>
      </c>
      <c r="K377" s="6" t="n">
        <v>0</v>
      </c>
      <c r="L377" s="6" t="n">
        <v>0</v>
      </c>
      <c r="M377" s="6"/>
      <c r="N377" s="6" t="s">
        <f>=I377+J377+K377+L377</f>
      </c>
      <c r="O377" s="6"/>
      <c r="P377" s="16"/>
    </row>
    <row collapsed="false" customFormat="false" customHeight="false" hidden="false" ht="12.1" outlineLevel="0" r="378">
      <c r="A378" s="21" t="n">
        <v>45553</v>
      </c>
      <c r="B378" s="22" t="s">
        <v>551</v>
      </c>
      <c r="C378" s="22" t="s">
        <v>648</v>
      </c>
      <c r="D378" s="22" t="s">
        <v>551</v>
      </c>
      <c r="E378" s="22" t="s">
        <v>551</v>
      </c>
      <c r="F378" s="22" t="s">
        <v>19</v>
      </c>
      <c r="G378" s="23" t="n">
        <v>1</v>
      </c>
      <c r="H378" s="24" t="n">
        <v>386.4</v>
      </c>
      <c r="I378" s="24" t="n">
        <v>386.4</v>
      </c>
      <c r="J378" s="24" t="n">
        <v>0</v>
      </c>
      <c r="K378" s="24" t="n">
        <v>0</v>
      </c>
      <c r="L378" s="24" t="n">
        <v>0</v>
      </c>
      <c r="M378" s="24"/>
      <c r="N378" s="6" t="s">
        <f>=I378+J378+K378+L378</f>
      </c>
      <c r="O378" s="24"/>
      <c r="P378" s="22"/>
    </row>
    <row collapsed="false" customFormat="false" customHeight="false" hidden="false" ht="12.1" outlineLevel="0" r="379">
      <c r="A379" s="21" t="n">
        <v>45553</v>
      </c>
      <c r="B379" s="22" t="s">
        <v>551</v>
      </c>
      <c r="C379" s="22" t="s">
        <v>626</v>
      </c>
      <c r="D379" s="22" t="s">
        <v>551</v>
      </c>
      <c r="E379" s="22" t="s">
        <v>551</v>
      </c>
      <c r="F379" s="22" t="s">
        <v>19</v>
      </c>
      <c r="G379" s="23" t="n">
        <v>1</v>
      </c>
      <c r="H379" s="24" t="n">
        <v>111</v>
      </c>
      <c r="I379" s="24" t="n">
        <v>111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4"/>
      <c r="P379" s="22"/>
    </row>
    <row collapsed="false" customFormat="false" customHeight="false" hidden="false" ht="12.1" outlineLevel="0" r="380">
      <c r="A380" s="21" t="n">
        <v>45555</v>
      </c>
      <c r="B380" s="22" t="s">
        <v>551</v>
      </c>
      <c r="C380" s="22" t="s">
        <v>678</v>
      </c>
      <c r="D380" s="22" t="s">
        <v>551</v>
      </c>
      <c r="E380" s="22" t="s">
        <v>551</v>
      </c>
      <c r="F380" s="22" t="s">
        <v>19</v>
      </c>
      <c r="G380" s="23" t="n">
        <v>1</v>
      </c>
      <c r="H380" s="24" t="n">
        <v>271.6</v>
      </c>
      <c r="I380" s="24" t="n">
        <v>271.6</v>
      </c>
      <c r="J380" s="24" t="n">
        <v>0</v>
      </c>
      <c r="K380" s="24" t="n">
        <v>0</v>
      </c>
      <c r="L380" s="24" t="n">
        <v>0</v>
      </c>
      <c r="M380" s="24"/>
      <c r="N380" s="6" t="s">
        <f>=I380+J380+K380+L380</f>
      </c>
      <c r="O380" s="24"/>
      <c r="P380" s="22"/>
    </row>
    <row collapsed="false" customFormat="false" customHeight="false" hidden="false" ht="12.1" outlineLevel="0" r="381">
      <c r="A381" s="29" t="n">
        <v>45555.538125</v>
      </c>
      <c r="B381" s="30" t="s">
        <v>93</v>
      </c>
      <c r="C381" s="30" t="s">
        <v>635</v>
      </c>
      <c r="D381" s="30" t="s">
        <v>466</v>
      </c>
      <c r="E381" s="30" t="s">
        <v>85</v>
      </c>
      <c r="F381" s="30" t="s">
        <v>19</v>
      </c>
      <c r="G381" s="31" t="n">
        <v>-240</v>
      </c>
      <c r="H381" s="32" t="n">
        <v>1.481792</v>
      </c>
      <c r="I381" s="32" t="n">
        <v>355.63</v>
      </c>
      <c r="J381" s="32" t="n">
        <v>0</v>
      </c>
      <c r="K381" s="32" t="n">
        <v>0</v>
      </c>
      <c r="L381" s="32" t="n">
        <v>0</v>
      </c>
      <c r="M381" s="32"/>
      <c r="N381" s="6" t="s">
        <f>=I381+J381+K381+L381</f>
      </c>
      <c r="O381" s="32"/>
      <c r="P381" s="30"/>
    </row>
    <row collapsed="false" customFormat="false" customHeight="false" hidden="false" ht="12.1" outlineLevel="0" r="382">
      <c r="A382" s="20" t="n">
        <v>45555.538449074</v>
      </c>
      <c r="B382" s="16" t="s">
        <v>96</v>
      </c>
      <c r="C382" s="16" t="s">
        <v>676</v>
      </c>
      <c r="D382" s="16" t="s">
        <v>464</v>
      </c>
      <c r="E382" s="16" t="s">
        <v>97</v>
      </c>
      <c r="F382" s="16" t="s">
        <v>19</v>
      </c>
      <c r="G382" s="7" t="n">
        <v>1</v>
      </c>
      <c r="H382" s="6" t="n">
        <v>79.993</v>
      </c>
      <c r="I382" s="6" t="n">
        <v>-799.93</v>
      </c>
      <c r="J382" s="6" t="n">
        <v>-43.97</v>
      </c>
      <c r="K382" s="6" t="n">
        <v>-0.47</v>
      </c>
      <c r="L382" s="6" t="n">
        <v>0</v>
      </c>
      <c r="M382" s="6"/>
      <c r="N382" s="6" t="s">
        <f>=I382+J382+K382+L382</f>
      </c>
      <c r="O382" s="6"/>
      <c r="P382" s="16"/>
    </row>
    <row collapsed="false" customFormat="false" customHeight="false" hidden="false" ht="12.1" outlineLevel="0" r="383">
      <c r="A383" s="20" t="n">
        <v>45555.573553241</v>
      </c>
      <c r="B383" s="16" t="s">
        <v>93</v>
      </c>
      <c r="C383" s="16" t="s">
        <v>635</v>
      </c>
      <c r="D383" s="16" t="s">
        <v>464</v>
      </c>
      <c r="E383" s="16" t="s">
        <v>85</v>
      </c>
      <c r="F383" s="16" t="s">
        <v>19</v>
      </c>
      <c r="G383" s="7" t="n">
        <v>160</v>
      </c>
      <c r="H383" s="6" t="n">
        <v>1.481875</v>
      </c>
      <c r="I383" s="6" t="n">
        <v>-237.1</v>
      </c>
      <c r="J383" s="6" t="n">
        <v>0</v>
      </c>
      <c r="K383" s="6" t="n">
        <v>0</v>
      </c>
      <c r="L383" s="6" t="n">
        <v>0</v>
      </c>
      <c r="M383" s="6"/>
      <c r="N383" s="6" t="s">
        <f>=I383+J383+K383+L383</f>
      </c>
      <c r="O383" s="6"/>
      <c r="P383" s="16"/>
    </row>
    <row collapsed="false" customFormat="false" customHeight="false" hidden="false" ht="12.1" outlineLevel="0" r="384">
      <c r="A384" s="21" t="n">
        <v>45559</v>
      </c>
      <c r="B384" s="22" t="s">
        <v>551</v>
      </c>
      <c r="C384" s="22" t="s">
        <v>679</v>
      </c>
      <c r="D384" s="22" t="s">
        <v>551</v>
      </c>
      <c r="E384" s="22" t="s">
        <v>551</v>
      </c>
      <c r="F384" s="22" t="s">
        <v>19</v>
      </c>
      <c r="G384" s="23" t="n">
        <v>1</v>
      </c>
      <c r="H384" s="24" t="n">
        <v>70</v>
      </c>
      <c r="I384" s="24" t="n">
        <v>70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4"/>
      <c r="P384" s="22"/>
    </row>
    <row collapsed="false" customFormat="false" customHeight="false" hidden="false" ht="12.1" outlineLevel="0" r="385">
      <c r="A385" s="21" t="n">
        <v>45560</v>
      </c>
      <c r="B385" s="22" t="s">
        <v>551</v>
      </c>
      <c r="C385" s="22" t="s">
        <v>680</v>
      </c>
      <c r="D385" s="22" t="s">
        <v>551</v>
      </c>
      <c r="E385" s="22" t="s">
        <v>551</v>
      </c>
      <c r="F385" s="22" t="s">
        <v>19</v>
      </c>
      <c r="G385" s="23" t="n">
        <v>1</v>
      </c>
      <c r="H385" s="24" t="n">
        <v>1009.8</v>
      </c>
      <c r="I385" s="24" t="n">
        <v>1009.8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4"/>
      <c r="P385" s="22"/>
    </row>
    <row collapsed="false" customFormat="false" customHeight="false" hidden="false" ht="12.1" outlineLevel="0" r="386">
      <c r="A386" s="20" t="n">
        <v>45560.707986111</v>
      </c>
      <c r="B386" s="16" t="s">
        <v>96</v>
      </c>
      <c r="C386" s="16" t="s">
        <v>676</v>
      </c>
      <c r="D386" s="16" t="s">
        <v>464</v>
      </c>
      <c r="E386" s="16" t="s">
        <v>97</v>
      </c>
      <c r="F386" s="16" t="s">
        <v>19</v>
      </c>
      <c r="G386" s="7" t="n">
        <v>1</v>
      </c>
      <c r="H386" s="6" t="n">
        <v>79.598</v>
      </c>
      <c r="I386" s="6" t="n">
        <v>-795.98</v>
      </c>
      <c r="J386" s="6" t="n">
        <v>-44.97</v>
      </c>
      <c r="K386" s="6" t="n">
        <v>-0.47</v>
      </c>
      <c r="L386" s="6" t="n">
        <v>0</v>
      </c>
      <c r="M386" s="6"/>
      <c r="N386" s="6" t="s">
        <f>=I386+J386+K386+L386</f>
      </c>
      <c r="O386" s="6"/>
      <c r="P386" s="16"/>
    </row>
    <row collapsed="false" customFormat="false" customHeight="false" hidden="false" ht="12.1" outlineLevel="0" r="387">
      <c r="A387" s="29" t="n">
        <v>45560.711793981</v>
      </c>
      <c r="B387" s="30" t="s">
        <v>93</v>
      </c>
      <c r="C387" s="30" t="s">
        <v>635</v>
      </c>
      <c r="D387" s="30" t="s">
        <v>466</v>
      </c>
      <c r="E387" s="30" t="s">
        <v>85</v>
      </c>
      <c r="F387" s="30" t="s">
        <v>19</v>
      </c>
      <c r="G387" s="31" t="n">
        <v>-203</v>
      </c>
      <c r="H387" s="32" t="n">
        <v>1.48399</v>
      </c>
      <c r="I387" s="32" t="n">
        <v>301.25</v>
      </c>
      <c r="J387" s="32" t="n">
        <v>0</v>
      </c>
      <c r="K387" s="32" t="n">
        <v>0</v>
      </c>
      <c r="L387" s="32" t="n">
        <v>0</v>
      </c>
      <c r="M387" s="32"/>
      <c r="N387" s="6" t="s">
        <f>=I387+J387+K387+L387</f>
      </c>
      <c r="O387" s="32"/>
      <c r="P387" s="30"/>
    </row>
    <row collapsed="false" customFormat="false" customHeight="false" hidden="false" ht="12.1" outlineLevel="0" r="388">
      <c r="A388" s="20" t="n">
        <v>45560.712152778</v>
      </c>
      <c r="B388" s="16" t="s">
        <v>473</v>
      </c>
      <c r="C388" s="16" t="s">
        <v>544</v>
      </c>
      <c r="D388" s="16" t="s">
        <v>464</v>
      </c>
      <c r="E388" s="16" t="s">
        <v>17</v>
      </c>
      <c r="F388" s="16" t="s">
        <v>19</v>
      </c>
      <c r="G388" s="7" t="n">
        <v>10</v>
      </c>
      <c r="H388" s="6" t="n">
        <v>54.56</v>
      </c>
      <c r="I388" s="6" t="n">
        <v>-545.6</v>
      </c>
      <c r="J388" s="6" t="n">
        <v>0</v>
      </c>
      <c r="K388" s="6" t="n">
        <v>-0.43</v>
      </c>
      <c r="L388" s="6" t="n">
        <v>0</v>
      </c>
      <c r="M388" s="6"/>
      <c r="N388" s="6" t="s">
        <f>=I388+J388+K388+L388</f>
      </c>
      <c r="O388" s="6"/>
      <c r="P388" s="16"/>
    </row>
    <row collapsed="false" customFormat="false" customHeight="false" hidden="false" ht="12.1" outlineLevel="0" r="389">
      <c r="A389" s="21" t="n">
        <v>45565</v>
      </c>
      <c r="B389" s="22" t="s">
        <v>538</v>
      </c>
      <c r="C389" s="22" t="s">
        <v>162</v>
      </c>
      <c r="D389" s="22" t="s">
        <v>538</v>
      </c>
      <c r="E389" s="22" t="s">
        <v>538</v>
      </c>
      <c r="F389" s="22" t="s">
        <v>19</v>
      </c>
      <c r="G389" s="23" t="n">
        <v>2</v>
      </c>
      <c r="H389" s="24" t="n">
        <v>2550</v>
      </c>
      <c r="I389" s="24" t="n">
        <v>5100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4"/>
      <c r="P389" s="22"/>
    </row>
    <row collapsed="false" customFormat="false" customHeight="false" hidden="false" ht="12.1" outlineLevel="0" r="390">
      <c r="A390" s="20" t="n">
        <v>45565.639641204</v>
      </c>
      <c r="B390" s="16" t="s">
        <v>96</v>
      </c>
      <c r="C390" s="16" t="s">
        <v>676</v>
      </c>
      <c r="D390" s="16" t="s">
        <v>464</v>
      </c>
      <c r="E390" s="16" t="s">
        <v>97</v>
      </c>
      <c r="F390" s="16" t="s">
        <v>19</v>
      </c>
      <c r="G390" s="7" t="n">
        <v>2</v>
      </c>
      <c r="H390" s="6" t="n">
        <v>79.05</v>
      </c>
      <c r="I390" s="6" t="n">
        <v>-1581</v>
      </c>
      <c r="J390" s="6" t="n">
        <v>-93.3</v>
      </c>
      <c r="K390" s="6" t="n">
        <v>-0.93</v>
      </c>
      <c r="L390" s="6" t="n">
        <v>0</v>
      </c>
      <c r="M390" s="6"/>
      <c r="N390" s="6" t="s">
        <f>=I390+J390+K390+L390</f>
      </c>
      <c r="O390" s="6"/>
      <c r="P390" s="16"/>
    </row>
    <row collapsed="false" customFormat="false" customHeight="false" hidden="false" ht="12.1" outlineLevel="0" r="391">
      <c r="A391" s="20" t="n">
        <v>45565.645104167</v>
      </c>
      <c r="B391" s="16" t="s">
        <v>112</v>
      </c>
      <c r="C391" s="16" t="s">
        <v>664</v>
      </c>
      <c r="D391" s="16" t="s">
        <v>464</v>
      </c>
      <c r="E391" s="16" t="s">
        <v>97</v>
      </c>
      <c r="F391" s="16" t="s">
        <v>19</v>
      </c>
      <c r="G391" s="7" t="n">
        <v>4</v>
      </c>
      <c r="H391" s="6" t="n">
        <v>68.226</v>
      </c>
      <c r="I391" s="6" t="n">
        <v>-2729.04</v>
      </c>
      <c r="J391" s="6" t="n">
        <v>-140.04</v>
      </c>
      <c r="K391" s="6" t="n">
        <v>-1.59</v>
      </c>
      <c r="L391" s="6" t="n">
        <v>0</v>
      </c>
      <c r="M391" s="6"/>
      <c r="N391" s="6" t="s">
        <f>=I391+J391+K391+L391</f>
      </c>
      <c r="O391" s="6"/>
      <c r="P391" s="16"/>
    </row>
    <row collapsed="false" customFormat="false" customHeight="false" hidden="false" ht="12.1" outlineLevel="0" r="392">
      <c r="A392" s="20" t="n">
        <v>45565.650416667</v>
      </c>
      <c r="B392" s="16" t="s">
        <v>100</v>
      </c>
      <c r="C392" s="16" t="s">
        <v>653</v>
      </c>
      <c r="D392" s="16" t="s">
        <v>464</v>
      </c>
      <c r="E392" s="16" t="s">
        <v>97</v>
      </c>
      <c r="F392" s="16" t="s">
        <v>19</v>
      </c>
      <c r="G392" s="7" t="n">
        <v>1</v>
      </c>
      <c r="H392" s="6" t="n">
        <v>51.799</v>
      </c>
      <c r="I392" s="6" t="n">
        <v>-517.99</v>
      </c>
      <c r="J392" s="6" t="n">
        <v>-22.95</v>
      </c>
      <c r="K392" s="6" t="n">
        <v>-0.31</v>
      </c>
      <c r="L392" s="6" t="n">
        <v>0</v>
      </c>
      <c r="M392" s="6"/>
      <c r="N392" s="6" t="s">
        <f>=I392+J392+K392+L392</f>
      </c>
      <c r="O392" s="6"/>
      <c r="P392" s="16"/>
    </row>
    <row collapsed="false" customFormat="false" customHeight="false" hidden="false" ht="12.1" outlineLevel="0" r="393">
      <c r="A393" s="21" t="n">
        <v>45566</v>
      </c>
      <c r="B393" s="22" t="s">
        <v>538</v>
      </c>
      <c r="C393" s="22" t="s">
        <v>162</v>
      </c>
      <c r="D393" s="22" t="s">
        <v>538</v>
      </c>
      <c r="E393" s="22" t="s">
        <v>538</v>
      </c>
      <c r="F393" s="22" t="s">
        <v>19</v>
      </c>
      <c r="G393" s="23" t="n">
        <v>1</v>
      </c>
      <c r="H393" s="24" t="n">
        <v>5967</v>
      </c>
      <c r="I393" s="24" t="n">
        <v>5967</v>
      </c>
      <c r="J393" s="24" t="n">
        <v>0</v>
      </c>
      <c r="K393" s="24" t="n">
        <v>0</v>
      </c>
      <c r="L393" s="24" t="n">
        <v>0</v>
      </c>
      <c r="M393" s="24"/>
      <c r="N393" s="6" t="s">
        <f>=I393+J393+K393+L393</f>
      </c>
      <c r="O393" s="24"/>
      <c r="P393" s="22"/>
    </row>
    <row collapsed="false" customFormat="false" customHeight="false" hidden="false" ht="12.1" outlineLevel="0" r="394">
      <c r="A394" s="20" t="n">
        <v>45566.575046296</v>
      </c>
      <c r="B394" s="16" t="s">
        <v>21</v>
      </c>
      <c r="C394" s="16" t="s">
        <v>570</v>
      </c>
      <c r="D394" s="16" t="s">
        <v>464</v>
      </c>
      <c r="E394" s="16" t="s">
        <v>17</v>
      </c>
      <c r="F394" s="16" t="s">
        <v>19</v>
      </c>
      <c r="G394" s="7" t="n">
        <v>20</v>
      </c>
      <c r="H394" s="6" t="n">
        <v>265.28</v>
      </c>
      <c r="I394" s="6" t="n">
        <v>-5305.6</v>
      </c>
      <c r="J394" s="6" t="n">
        <v>0</v>
      </c>
      <c r="K394" s="6" t="n">
        <v>-4.25</v>
      </c>
      <c r="L394" s="6" t="n">
        <v>0</v>
      </c>
      <c r="M394" s="6"/>
      <c r="N394" s="6" t="s">
        <f>=I394+J394+K394+L394</f>
      </c>
      <c r="O394" s="6"/>
      <c r="P394" s="16"/>
    </row>
    <row collapsed="false" customFormat="false" customHeight="false" hidden="false" ht="12.1" outlineLevel="0" r="395">
      <c r="A395" s="20" t="n">
        <v>45566.576331019</v>
      </c>
      <c r="B395" s="16" t="s">
        <v>30</v>
      </c>
      <c r="C395" s="16" t="s">
        <v>677</v>
      </c>
      <c r="D395" s="16" t="s">
        <v>464</v>
      </c>
      <c r="E395" s="16" t="s">
        <v>17</v>
      </c>
      <c r="F395" s="16" t="s">
        <v>19</v>
      </c>
      <c r="G395" s="7" t="n">
        <v>1</v>
      </c>
      <c r="H395" s="6" t="n">
        <v>689.3</v>
      </c>
      <c r="I395" s="6" t="n">
        <v>-689.3</v>
      </c>
      <c r="J395" s="6" t="n">
        <v>0</v>
      </c>
      <c r="K395" s="6" t="n">
        <v>-0.55</v>
      </c>
      <c r="L395" s="6" t="n">
        <v>0</v>
      </c>
      <c r="M395" s="6"/>
      <c r="N395" s="6" t="s">
        <f>=I395+J395+K395+L395</f>
      </c>
      <c r="O395" s="6"/>
      <c r="P395" s="16"/>
    </row>
    <row collapsed="false" customFormat="false" customHeight="false" hidden="false" ht="12.1" outlineLevel="0" r="396">
      <c r="A396" s="29" t="n">
        <v>45566.584872685</v>
      </c>
      <c r="B396" s="30" t="s">
        <v>482</v>
      </c>
      <c r="C396" s="30" t="s">
        <v>650</v>
      </c>
      <c r="D396" s="30" t="s">
        <v>466</v>
      </c>
      <c r="E396" s="30" t="s">
        <v>97</v>
      </c>
      <c r="F396" s="30" t="s">
        <v>19</v>
      </c>
      <c r="G396" s="31" t="n">
        <v>-5</v>
      </c>
      <c r="H396" s="32" t="n">
        <v>91.34</v>
      </c>
      <c r="I396" s="32" t="n">
        <v>4567</v>
      </c>
      <c r="J396" s="32" t="n">
        <v>1.85</v>
      </c>
      <c r="K396" s="32" t="n">
        <v>-2.98</v>
      </c>
      <c r="L396" s="32" t="n">
        <v>0</v>
      </c>
      <c r="M396" s="32"/>
      <c r="N396" s="6" t="s">
        <f>=I396+J396+K396+L396</f>
      </c>
      <c r="O396" s="32"/>
      <c r="P396" s="30"/>
    </row>
    <row collapsed="false" customFormat="false" customHeight="false" hidden="false" ht="12.1" outlineLevel="0" r="397">
      <c r="A397" s="20" t="n">
        <v>45566.587118056</v>
      </c>
      <c r="B397" s="16" t="s">
        <v>112</v>
      </c>
      <c r="C397" s="16" t="s">
        <v>664</v>
      </c>
      <c r="D397" s="16" t="s">
        <v>464</v>
      </c>
      <c r="E397" s="16" t="s">
        <v>97</v>
      </c>
      <c r="F397" s="16" t="s">
        <v>19</v>
      </c>
      <c r="G397" s="7" t="n">
        <v>6</v>
      </c>
      <c r="H397" s="6" t="n">
        <v>67.951333333333</v>
      </c>
      <c r="I397" s="6" t="n">
        <v>-4077.08</v>
      </c>
      <c r="J397" s="6" t="n">
        <v>-211.32</v>
      </c>
      <c r="K397" s="6" t="n">
        <v>-2.64</v>
      </c>
      <c r="L397" s="6" t="n">
        <v>0</v>
      </c>
      <c r="M397" s="6"/>
      <c r="N397" s="6" t="s">
        <f>=I397+J397+K397+L397</f>
      </c>
      <c r="O397" s="6"/>
      <c r="P397" s="16"/>
    </row>
    <row collapsed="false" customFormat="false" customHeight="false" hidden="false" ht="12.1" outlineLevel="0" r="398">
      <c r="A398" s="20" t="n">
        <v>45566.591273148</v>
      </c>
      <c r="B398" s="16" t="s">
        <v>93</v>
      </c>
      <c r="C398" s="16" t="s">
        <v>635</v>
      </c>
      <c r="D398" s="16" t="s">
        <v>464</v>
      </c>
      <c r="E398" s="16" t="s">
        <v>85</v>
      </c>
      <c r="F398" s="16" t="s">
        <v>19</v>
      </c>
      <c r="G398" s="7" t="n">
        <v>180</v>
      </c>
      <c r="H398" s="6" t="n">
        <v>1.4885</v>
      </c>
      <c r="I398" s="6" t="n">
        <v>-267.93</v>
      </c>
      <c r="J398" s="6" t="n">
        <v>0</v>
      </c>
      <c r="K398" s="6" t="n">
        <v>0</v>
      </c>
      <c r="L398" s="6" t="n">
        <v>0</v>
      </c>
      <c r="M398" s="6"/>
      <c r="N398" s="6" t="s">
        <f>=I398+J398+K398+L398</f>
      </c>
      <c r="O398" s="6"/>
      <c r="P398" s="16"/>
    </row>
    <row collapsed="false" customFormat="false" customHeight="false" hidden="false" ht="12.1" outlineLevel="0" r="399">
      <c r="A399" s="21" t="n">
        <v>45567</v>
      </c>
      <c r="B399" s="22" t="s">
        <v>551</v>
      </c>
      <c r="C399" s="22" t="s">
        <v>655</v>
      </c>
      <c r="D399" s="22" t="s">
        <v>551</v>
      </c>
      <c r="E399" s="22" t="s">
        <v>551</v>
      </c>
      <c r="F399" s="22" t="s">
        <v>19</v>
      </c>
      <c r="G399" s="23" t="n">
        <v>1</v>
      </c>
      <c r="H399" s="24" t="n">
        <v>55.05</v>
      </c>
      <c r="I399" s="24" t="n">
        <v>55.05</v>
      </c>
      <c r="J399" s="24" t="n">
        <v>0</v>
      </c>
      <c r="K399" s="24" t="n">
        <v>0</v>
      </c>
      <c r="L399" s="24" t="n">
        <v>0</v>
      </c>
      <c r="M399" s="24"/>
      <c r="N399" s="6" t="s">
        <f>=I399+J399+K399+L399</f>
      </c>
      <c r="O399" s="24"/>
      <c r="P399" s="22"/>
    </row>
    <row collapsed="false" customFormat="false" customHeight="false" hidden="false" ht="12.1" outlineLevel="0" r="400">
      <c r="A400" s="21" t="n">
        <v>45568</v>
      </c>
      <c r="B400" s="22" t="s">
        <v>551</v>
      </c>
      <c r="C400" s="22" t="s">
        <v>628</v>
      </c>
      <c r="D400" s="22" t="s">
        <v>551</v>
      </c>
      <c r="E400" s="22" t="s">
        <v>551</v>
      </c>
      <c r="F400" s="22" t="s">
        <v>19</v>
      </c>
      <c r="G400" s="23" t="n">
        <v>1</v>
      </c>
      <c r="H400" s="24" t="n">
        <v>147.1</v>
      </c>
      <c r="I400" s="24" t="n">
        <v>147.1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4"/>
      <c r="P400" s="22"/>
    </row>
    <row collapsed="false" customFormat="false" customHeight="false" hidden="false" ht="12.1" outlineLevel="0" r="401">
      <c r="A401" s="21" t="n">
        <v>45568</v>
      </c>
      <c r="B401" s="22" t="s">
        <v>551</v>
      </c>
      <c r="C401" s="22" t="s">
        <v>681</v>
      </c>
      <c r="D401" s="22" t="s">
        <v>551</v>
      </c>
      <c r="E401" s="22" t="s">
        <v>551</v>
      </c>
      <c r="F401" s="22" t="s">
        <v>19</v>
      </c>
      <c r="G401" s="23" t="n">
        <v>1</v>
      </c>
      <c r="H401" s="24" t="n">
        <v>102</v>
      </c>
      <c r="I401" s="24" t="n">
        <v>102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4"/>
      <c r="P401" s="22"/>
    </row>
    <row collapsed="false" customFormat="false" customHeight="false" hidden="false" ht="12.1" outlineLevel="0" r="402">
      <c r="A402" s="20" t="n">
        <v>45568.577141204</v>
      </c>
      <c r="B402" s="16" t="s">
        <v>93</v>
      </c>
      <c r="C402" s="16" t="s">
        <v>635</v>
      </c>
      <c r="D402" s="16" t="s">
        <v>464</v>
      </c>
      <c r="E402" s="16" t="s">
        <v>85</v>
      </c>
      <c r="F402" s="16" t="s">
        <v>19</v>
      </c>
      <c r="G402" s="7" t="n">
        <v>216</v>
      </c>
      <c r="H402" s="6" t="n">
        <v>1.4901392962963</v>
      </c>
      <c r="I402" s="6" t="n">
        <v>-321.87</v>
      </c>
      <c r="J402" s="6" t="n">
        <v>0</v>
      </c>
      <c r="K402" s="6" t="n">
        <v>0</v>
      </c>
      <c r="L402" s="6" t="n">
        <v>0</v>
      </c>
      <c r="M402" s="6"/>
      <c r="N402" s="6" t="s">
        <f>=I402+J402+K402+L402</f>
      </c>
      <c r="O402" s="6"/>
      <c r="P402" s="16"/>
    </row>
    <row collapsed="false" customFormat="false" customHeight="false" hidden="false" ht="12.1" outlineLevel="0" r="403">
      <c r="A403" s="21" t="n">
        <v>45579</v>
      </c>
      <c r="B403" s="22" t="s">
        <v>551</v>
      </c>
      <c r="C403" s="22" t="s">
        <v>682</v>
      </c>
      <c r="D403" s="22" t="s">
        <v>551</v>
      </c>
      <c r="E403" s="22" t="s">
        <v>551</v>
      </c>
      <c r="F403" s="22" t="s">
        <v>19</v>
      </c>
      <c r="G403" s="23" t="n">
        <v>1</v>
      </c>
      <c r="H403" s="24" t="n">
        <v>210.4</v>
      </c>
      <c r="I403" s="24" t="n">
        <v>210.4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4"/>
      <c r="P403" s="22"/>
    </row>
    <row collapsed="false" customFormat="false" customHeight="false" hidden="false" ht="12.1" outlineLevel="0" r="404">
      <c r="A404" s="29" t="n">
        <v>45579.58244213</v>
      </c>
      <c r="B404" s="30" t="s">
        <v>93</v>
      </c>
      <c r="C404" s="30" t="s">
        <v>635</v>
      </c>
      <c r="D404" s="30" t="s">
        <v>466</v>
      </c>
      <c r="E404" s="30" t="s">
        <v>85</v>
      </c>
      <c r="F404" s="30" t="s">
        <v>19</v>
      </c>
      <c r="G404" s="31" t="n">
        <v>-270</v>
      </c>
      <c r="H404" s="32" t="n">
        <v>1.498111</v>
      </c>
      <c r="I404" s="32" t="n">
        <v>404.49</v>
      </c>
      <c r="J404" s="32" t="n">
        <v>0</v>
      </c>
      <c r="K404" s="32" t="n">
        <v>0</v>
      </c>
      <c r="L404" s="32" t="n">
        <v>0</v>
      </c>
      <c r="M404" s="32"/>
      <c r="N404" s="6" t="s">
        <f>=I404+J404+K404+L404</f>
      </c>
      <c r="O404" s="32"/>
      <c r="P404" s="30"/>
    </row>
    <row collapsed="false" customFormat="false" customHeight="false" hidden="false" ht="12.1" outlineLevel="0" r="405">
      <c r="A405" s="20" t="n">
        <v>45579.582800926</v>
      </c>
      <c r="B405" s="16" t="s">
        <v>27</v>
      </c>
      <c r="C405" s="16" t="s">
        <v>545</v>
      </c>
      <c r="D405" s="16" t="s">
        <v>464</v>
      </c>
      <c r="E405" s="16" t="s">
        <v>17</v>
      </c>
      <c r="F405" s="16" t="s">
        <v>19</v>
      </c>
      <c r="G405" s="7" t="n">
        <v>1</v>
      </c>
      <c r="H405" s="6" t="n">
        <v>610.3</v>
      </c>
      <c r="I405" s="6" t="n">
        <v>-610.3</v>
      </c>
      <c r="J405" s="6" t="n">
        <v>0</v>
      </c>
      <c r="K405" s="6" t="n">
        <v>-0.5</v>
      </c>
      <c r="L405" s="6" t="n">
        <v>0</v>
      </c>
      <c r="M405" s="6"/>
      <c r="N405" s="6" t="s">
        <f>=I405+J405+K405+L405</f>
      </c>
      <c r="O405" s="6"/>
      <c r="P405" s="16"/>
    </row>
    <row collapsed="false" customFormat="false" customHeight="false" hidden="false" ht="12.1" outlineLevel="0" r="406">
      <c r="A406" s="21" t="n">
        <v>45580</v>
      </c>
      <c r="B406" s="22" t="s">
        <v>538</v>
      </c>
      <c r="C406" s="22" t="s">
        <v>162</v>
      </c>
      <c r="D406" s="22" t="s">
        <v>538</v>
      </c>
      <c r="E406" s="22" t="s">
        <v>538</v>
      </c>
      <c r="F406" s="22" t="s">
        <v>19</v>
      </c>
      <c r="G406" s="23" t="n">
        <v>1</v>
      </c>
      <c r="H406" s="24" t="n">
        <v>5000</v>
      </c>
      <c r="I406" s="24" t="n">
        <v>5000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4"/>
      <c r="P406" s="22"/>
    </row>
    <row collapsed="false" customFormat="false" customHeight="false" hidden="false" ht="12.1" outlineLevel="0" r="407">
      <c r="A407" s="20" t="n">
        <v>45580.574583333</v>
      </c>
      <c r="B407" s="16" t="s">
        <v>106</v>
      </c>
      <c r="C407" s="16" t="s">
        <v>667</v>
      </c>
      <c r="D407" s="16" t="s">
        <v>464</v>
      </c>
      <c r="E407" s="16" t="s">
        <v>97</v>
      </c>
      <c r="F407" s="16" t="s">
        <v>19</v>
      </c>
      <c r="G407" s="7" t="n">
        <v>9</v>
      </c>
      <c r="H407" s="6" t="n">
        <v>53.488</v>
      </c>
      <c r="I407" s="6" t="n">
        <v>-4813.92</v>
      </c>
      <c r="J407" s="6" t="n">
        <v>-108.72</v>
      </c>
      <c r="K407" s="6" t="n">
        <v>-2.89</v>
      </c>
      <c r="L407" s="6" t="n">
        <v>0</v>
      </c>
      <c r="M407" s="6"/>
      <c r="N407" s="6" t="s">
        <f>=I407+J407+K407+L407</f>
      </c>
      <c r="O407" s="6"/>
      <c r="P407" s="16"/>
    </row>
    <row collapsed="false" customFormat="false" customHeight="false" hidden="false" ht="12.1" outlineLevel="0" r="408">
      <c r="A408" s="21" t="n">
        <v>45582</v>
      </c>
      <c r="B408" s="22" t="s">
        <v>538</v>
      </c>
      <c r="C408" s="22" t="s">
        <v>162</v>
      </c>
      <c r="D408" s="22" t="s">
        <v>538</v>
      </c>
      <c r="E408" s="22" t="s">
        <v>538</v>
      </c>
      <c r="F408" s="22" t="s">
        <v>19</v>
      </c>
      <c r="G408" s="23" t="n">
        <v>1</v>
      </c>
      <c r="H408" s="24" t="n">
        <v>150</v>
      </c>
      <c r="I408" s="24" t="n">
        <v>150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4"/>
      <c r="P408" s="22"/>
    </row>
    <row collapsed="false" customFormat="false" customHeight="false" hidden="false" ht="12.1" outlineLevel="0" r="409">
      <c r="A409" s="21" t="n">
        <v>45582</v>
      </c>
      <c r="B409" s="22" t="s">
        <v>551</v>
      </c>
      <c r="C409" s="22" t="s">
        <v>683</v>
      </c>
      <c r="D409" s="22" t="s">
        <v>551</v>
      </c>
      <c r="E409" s="22" t="s">
        <v>551</v>
      </c>
      <c r="F409" s="22" t="s">
        <v>19</v>
      </c>
      <c r="G409" s="23" t="n">
        <v>1</v>
      </c>
      <c r="H409" s="24" t="n">
        <v>877.45</v>
      </c>
      <c r="I409" s="24" t="n">
        <v>877.45</v>
      </c>
      <c r="J409" s="24" t="n">
        <v>0</v>
      </c>
      <c r="K409" s="24" t="n">
        <v>0</v>
      </c>
      <c r="L409" s="24" t="n">
        <v>0</v>
      </c>
      <c r="M409" s="24"/>
      <c r="N409" s="6" t="s">
        <f>=I409+J409+K409+L409</f>
      </c>
      <c r="O409" s="24"/>
      <c r="P409" s="22"/>
    </row>
    <row collapsed="false" customFormat="false" customHeight="false" hidden="false" ht="12.1" outlineLevel="0" r="410">
      <c r="A410" s="21" t="n">
        <v>45582</v>
      </c>
      <c r="B410" s="22" t="s">
        <v>551</v>
      </c>
      <c r="C410" s="22" t="s">
        <v>626</v>
      </c>
      <c r="D410" s="22" t="s">
        <v>551</v>
      </c>
      <c r="E410" s="22" t="s">
        <v>551</v>
      </c>
      <c r="F410" s="22" t="s">
        <v>19</v>
      </c>
      <c r="G410" s="23" t="n">
        <v>1</v>
      </c>
      <c r="H410" s="24" t="n">
        <v>111</v>
      </c>
      <c r="I410" s="24" t="n">
        <v>111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4"/>
      <c r="P410" s="22"/>
    </row>
    <row collapsed="false" customFormat="false" customHeight="false" hidden="false" ht="12.1" outlineLevel="0" r="411">
      <c r="A411" s="20" t="n">
        <v>45582.580613426</v>
      </c>
      <c r="B411" s="16" t="s">
        <v>112</v>
      </c>
      <c r="C411" s="16" t="s">
        <v>664</v>
      </c>
      <c r="D411" s="16" t="s">
        <v>464</v>
      </c>
      <c r="E411" s="16" t="s">
        <v>97</v>
      </c>
      <c r="F411" s="16" t="s">
        <v>19</v>
      </c>
      <c r="G411" s="7" t="n">
        <v>1</v>
      </c>
      <c r="H411" s="6" t="n">
        <v>67.17</v>
      </c>
      <c r="I411" s="6" t="n">
        <v>-671.7</v>
      </c>
      <c r="J411" s="6" t="n">
        <v>-0.42</v>
      </c>
      <c r="K411" s="6" t="n">
        <v>-0.39</v>
      </c>
      <c r="L411" s="6" t="n">
        <v>0</v>
      </c>
      <c r="M411" s="6"/>
      <c r="N411" s="6" t="s">
        <f>=I411+J411+K411+L411</f>
      </c>
      <c r="O411" s="6"/>
      <c r="P411" s="16"/>
    </row>
    <row collapsed="false" customFormat="false" customHeight="false" hidden="false" ht="12.1" outlineLevel="0" r="412">
      <c r="A412" s="29" t="n">
        <v>45582.583148148</v>
      </c>
      <c r="B412" s="30" t="s">
        <v>93</v>
      </c>
      <c r="C412" s="30" t="s">
        <v>635</v>
      </c>
      <c r="D412" s="30" t="s">
        <v>466</v>
      </c>
      <c r="E412" s="30" t="s">
        <v>85</v>
      </c>
      <c r="F412" s="30" t="s">
        <v>19</v>
      </c>
      <c r="G412" s="31" t="n">
        <v>-80</v>
      </c>
      <c r="H412" s="32" t="n">
        <v>1.50025</v>
      </c>
      <c r="I412" s="32" t="n">
        <v>120.02</v>
      </c>
      <c r="J412" s="32" t="n">
        <v>0</v>
      </c>
      <c r="K412" s="32" t="n">
        <v>0</v>
      </c>
      <c r="L412" s="32" t="n">
        <v>0</v>
      </c>
      <c r="M412" s="32"/>
      <c r="N412" s="6" t="s">
        <f>=I412+J412+K412+L412</f>
      </c>
      <c r="O412" s="32"/>
      <c r="P412" s="30"/>
    </row>
    <row collapsed="false" customFormat="false" customHeight="false" hidden="false" ht="12.1" outlineLevel="0" r="413">
      <c r="A413" s="20" t="n">
        <v>45582.586724537</v>
      </c>
      <c r="B413" s="16" t="s">
        <v>473</v>
      </c>
      <c r="C413" s="16" t="s">
        <v>544</v>
      </c>
      <c r="D413" s="16" t="s">
        <v>464</v>
      </c>
      <c r="E413" s="16" t="s">
        <v>17</v>
      </c>
      <c r="F413" s="16" t="s">
        <v>19</v>
      </c>
      <c r="G413" s="7" t="n">
        <v>10</v>
      </c>
      <c r="H413" s="6" t="n">
        <v>54.37</v>
      </c>
      <c r="I413" s="6" t="n">
        <v>-543.7</v>
      </c>
      <c r="J413" s="6" t="n">
        <v>0</v>
      </c>
      <c r="K413" s="6" t="n">
        <v>-0.43</v>
      </c>
      <c r="L413" s="6" t="n">
        <v>0</v>
      </c>
      <c r="M413" s="6"/>
      <c r="N413" s="6" t="s">
        <f>=I413+J413+K413+L413</f>
      </c>
      <c r="O413" s="6"/>
      <c r="P413" s="16"/>
    </row>
    <row collapsed="false" customFormat="false" customHeight="false" hidden="false" ht="12.1" outlineLevel="0" r="414">
      <c r="A414" s="21" t="n">
        <v>45583</v>
      </c>
      <c r="B414" s="22" t="s">
        <v>538</v>
      </c>
      <c r="C414" s="22" t="s">
        <v>162</v>
      </c>
      <c r="D414" s="22" t="s">
        <v>538</v>
      </c>
      <c r="E414" s="22" t="s">
        <v>538</v>
      </c>
      <c r="F414" s="22" t="s">
        <v>19</v>
      </c>
      <c r="G414" s="23" t="n">
        <v>1</v>
      </c>
      <c r="H414" s="24" t="n">
        <v>1700</v>
      </c>
      <c r="I414" s="24" t="n">
        <v>1700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4"/>
      <c r="P414" s="22"/>
    </row>
    <row collapsed="false" customFormat="false" customHeight="false" hidden="false" ht="12.1" outlineLevel="0" r="415">
      <c r="A415" s="20" t="n">
        <v>45583.592650463</v>
      </c>
      <c r="B415" s="16" t="s">
        <v>69</v>
      </c>
      <c r="C415" s="16" t="s">
        <v>568</v>
      </c>
      <c r="D415" s="16" t="s">
        <v>464</v>
      </c>
      <c r="E415" s="16" t="s">
        <v>17</v>
      </c>
      <c r="F415" s="16" t="s">
        <v>19</v>
      </c>
      <c r="G415" s="7" t="n">
        <v>10</v>
      </c>
      <c r="H415" s="6" t="n">
        <v>135.45</v>
      </c>
      <c r="I415" s="6" t="n">
        <v>-1354.5</v>
      </c>
      <c r="J415" s="6" t="n">
        <v>0</v>
      </c>
      <c r="K415" s="6" t="n">
        <v>-1.08</v>
      </c>
      <c r="L415" s="6" t="n">
        <v>0</v>
      </c>
      <c r="M415" s="6"/>
      <c r="N415" s="6" t="s">
        <f>=I415+J415+K415+L415</f>
      </c>
      <c r="O415" s="6"/>
      <c r="P415" s="16"/>
    </row>
    <row collapsed="false" customFormat="false" customHeight="false" hidden="false" ht="12.1" outlineLevel="0" r="416">
      <c r="A416" s="29" t="n">
        <v>45583.593900463</v>
      </c>
      <c r="B416" s="30" t="s">
        <v>93</v>
      </c>
      <c r="C416" s="30" t="s">
        <v>635</v>
      </c>
      <c r="D416" s="30" t="s">
        <v>466</v>
      </c>
      <c r="E416" s="30" t="s">
        <v>85</v>
      </c>
      <c r="F416" s="30" t="s">
        <v>19</v>
      </c>
      <c r="G416" s="31" t="n">
        <v>-35</v>
      </c>
      <c r="H416" s="32" t="n">
        <v>1.502571</v>
      </c>
      <c r="I416" s="32" t="n">
        <v>52.59</v>
      </c>
      <c r="J416" s="32" t="n">
        <v>0</v>
      </c>
      <c r="K416" s="32" t="n">
        <v>0</v>
      </c>
      <c r="L416" s="32" t="n">
        <v>0</v>
      </c>
      <c r="M416" s="32"/>
      <c r="N416" s="6" t="s">
        <f>=I416+J416+K416+L416</f>
      </c>
      <c r="O416" s="32"/>
      <c r="P416" s="30"/>
    </row>
    <row collapsed="false" customFormat="false" customHeight="false" hidden="false" ht="12.1" outlineLevel="0" r="417">
      <c r="A417" s="20" t="n">
        <v>45583.594479167</v>
      </c>
      <c r="B417" s="16" t="s">
        <v>473</v>
      </c>
      <c r="C417" s="16" t="s">
        <v>544</v>
      </c>
      <c r="D417" s="16" t="s">
        <v>464</v>
      </c>
      <c r="E417" s="16" t="s">
        <v>17</v>
      </c>
      <c r="F417" s="16" t="s">
        <v>19</v>
      </c>
      <c r="G417" s="7" t="n">
        <v>10</v>
      </c>
      <c r="H417" s="6" t="n">
        <v>51.8</v>
      </c>
      <c r="I417" s="6" t="n">
        <v>-518</v>
      </c>
      <c r="J417" s="6" t="n">
        <v>0</v>
      </c>
      <c r="K417" s="6" t="n">
        <v>-0.42</v>
      </c>
      <c r="L417" s="6" t="n">
        <v>0</v>
      </c>
      <c r="M417" s="6"/>
      <c r="N417" s="6" t="s">
        <f>=I417+J417+K417+L417</f>
      </c>
      <c r="O417" s="6"/>
      <c r="P417" s="16"/>
    </row>
    <row collapsed="false" customFormat="false" customHeight="false" hidden="false" ht="12.1" outlineLevel="0" r="418">
      <c r="A418" s="21" t="n">
        <v>45589</v>
      </c>
      <c r="B418" s="22" t="s">
        <v>551</v>
      </c>
      <c r="C418" s="22" t="s">
        <v>684</v>
      </c>
      <c r="D418" s="22" t="s">
        <v>551</v>
      </c>
      <c r="E418" s="22" t="s">
        <v>551</v>
      </c>
      <c r="F418" s="22" t="s">
        <v>19</v>
      </c>
      <c r="G418" s="23" t="n">
        <v>1</v>
      </c>
      <c r="H418" s="24" t="n">
        <v>698.2</v>
      </c>
      <c r="I418" s="24" t="n">
        <v>698.2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4"/>
      <c r="P418" s="22"/>
    </row>
    <row collapsed="false" customFormat="false" customHeight="false" hidden="false" ht="12.1" outlineLevel="0" r="419">
      <c r="A419" s="20" t="n">
        <v>45589.57837963</v>
      </c>
      <c r="B419" s="16" t="s">
        <v>27</v>
      </c>
      <c r="C419" s="16" t="s">
        <v>545</v>
      </c>
      <c r="D419" s="16" t="s">
        <v>464</v>
      </c>
      <c r="E419" s="16" t="s">
        <v>17</v>
      </c>
      <c r="F419" s="16" t="s">
        <v>19</v>
      </c>
      <c r="G419" s="7" t="n">
        <v>1</v>
      </c>
      <c r="H419" s="6" t="n">
        <v>580.4</v>
      </c>
      <c r="I419" s="6" t="n">
        <v>-580.4</v>
      </c>
      <c r="J419" s="6" t="n">
        <v>0</v>
      </c>
      <c r="K419" s="6" t="n">
        <v>-0.46</v>
      </c>
      <c r="L419" s="6" t="n">
        <v>0</v>
      </c>
      <c r="M419" s="6"/>
      <c r="N419" s="6" t="s">
        <f>=I419+J419+K419+L419</f>
      </c>
      <c r="O419" s="6"/>
      <c r="P419" s="16"/>
    </row>
    <row collapsed="false" customFormat="false" customHeight="false" hidden="false" ht="12.1" outlineLevel="0" r="420">
      <c r="A420" s="21" t="n">
        <v>45590</v>
      </c>
      <c r="B420" s="22" t="s">
        <v>551</v>
      </c>
      <c r="C420" s="22" t="s">
        <v>685</v>
      </c>
      <c r="D420" s="22" t="s">
        <v>551</v>
      </c>
      <c r="E420" s="22" t="s">
        <v>551</v>
      </c>
      <c r="F420" s="22" t="s">
        <v>19</v>
      </c>
      <c r="G420" s="23" t="n">
        <v>1</v>
      </c>
      <c r="H420" s="24" t="n">
        <v>76.5</v>
      </c>
      <c r="I420" s="24" t="n">
        <v>76.5</v>
      </c>
      <c r="J420" s="24" t="n">
        <v>0</v>
      </c>
      <c r="K420" s="24" t="n">
        <v>0</v>
      </c>
      <c r="L420" s="24" t="n">
        <v>0</v>
      </c>
      <c r="M420" s="24"/>
      <c r="N420" s="6" t="s">
        <f>=I420+J420+K420+L420</f>
      </c>
      <c r="O420" s="24"/>
      <c r="P420" s="22"/>
    </row>
    <row collapsed="false" customFormat="false" customHeight="false" hidden="false" ht="12.1" outlineLevel="0" r="421">
      <c r="A421" s="21" t="n">
        <v>45590</v>
      </c>
      <c r="B421" s="22" t="s">
        <v>551</v>
      </c>
      <c r="C421" s="22" t="s">
        <v>686</v>
      </c>
      <c r="D421" s="22" t="s">
        <v>551</v>
      </c>
      <c r="E421" s="22" t="s">
        <v>551</v>
      </c>
      <c r="F421" s="22" t="s">
        <v>19</v>
      </c>
      <c r="G421" s="23" t="n">
        <v>1</v>
      </c>
      <c r="H421" s="24" t="n">
        <v>10.5</v>
      </c>
      <c r="I421" s="24" t="n">
        <v>10.5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4"/>
      <c r="P421" s="22"/>
    </row>
    <row collapsed="false" customFormat="false" customHeight="false" hidden="false" ht="12.1" outlineLevel="0" r="422">
      <c r="A422" s="20" t="n">
        <v>45590.675208333</v>
      </c>
      <c r="B422" s="16" t="s">
        <v>93</v>
      </c>
      <c r="C422" s="16" t="s">
        <v>635</v>
      </c>
      <c r="D422" s="16" t="s">
        <v>464</v>
      </c>
      <c r="E422" s="16" t="s">
        <v>85</v>
      </c>
      <c r="F422" s="16" t="s">
        <v>19</v>
      </c>
      <c r="G422" s="7" t="n">
        <v>100</v>
      </c>
      <c r="H422" s="6" t="n">
        <v>1.5078</v>
      </c>
      <c r="I422" s="6" t="n">
        <v>-150.78</v>
      </c>
      <c r="J422" s="6" t="n">
        <v>0</v>
      </c>
      <c r="K422" s="6" t="n">
        <v>0</v>
      </c>
      <c r="L422" s="6" t="n">
        <v>0</v>
      </c>
      <c r="M422" s="6"/>
      <c r="N422" s="6" t="s">
        <f>=I422+J422+K422+L422</f>
      </c>
      <c r="O422" s="6"/>
      <c r="P422" s="16"/>
    </row>
    <row collapsed="false" customFormat="false" customHeight="false" hidden="false" ht="12.1" outlineLevel="0" r="423">
      <c r="A423" s="20" t="n">
        <v>45590.675763889</v>
      </c>
      <c r="B423" s="16" t="s">
        <v>91</v>
      </c>
      <c r="C423" s="16" t="s">
        <v>550</v>
      </c>
      <c r="D423" s="16" t="s">
        <v>464</v>
      </c>
      <c r="E423" s="16" t="s">
        <v>85</v>
      </c>
      <c r="F423" s="16" t="s">
        <v>19</v>
      </c>
      <c r="G423" s="7" t="n">
        <v>25</v>
      </c>
      <c r="H423" s="6" t="n">
        <v>2.1296</v>
      </c>
      <c r="I423" s="6" t="n">
        <v>-53.24</v>
      </c>
      <c r="J423" s="6" t="n">
        <v>0</v>
      </c>
      <c r="K423" s="6" t="n">
        <v>-0.02</v>
      </c>
      <c r="L423" s="6" t="n">
        <v>0</v>
      </c>
      <c r="M423" s="6"/>
      <c r="N423" s="6" t="s">
        <f>=I423+J423+K423+L423</f>
      </c>
      <c r="O423" s="6"/>
      <c r="P423" s="16"/>
    </row>
    <row collapsed="false" customFormat="false" customHeight="false" hidden="false" ht="12.1" outlineLevel="0" r="424">
      <c r="A424" s="21" t="n">
        <v>45593</v>
      </c>
      <c r="B424" s="22" t="s">
        <v>551</v>
      </c>
      <c r="C424" s="22" t="s">
        <v>687</v>
      </c>
      <c r="D424" s="22" t="s">
        <v>551</v>
      </c>
      <c r="E424" s="22" t="s">
        <v>551</v>
      </c>
      <c r="F424" s="22" t="s">
        <v>19</v>
      </c>
      <c r="G424" s="23" t="n">
        <v>1</v>
      </c>
      <c r="H424" s="24" t="n">
        <v>309</v>
      </c>
      <c r="I424" s="24" t="n">
        <v>309</v>
      </c>
      <c r="J424" s="24" t="n">
        <v>0</v>
      </c>
      <c r="K424" s="24" t="n">
        <v>0</v>
      </c>
      <c r="L424" s="24" t="n">
        <v>0</v>
      </c>
      <c r="M424" s="24"/>
      <c r="N424" s="6" t="s">
        <f>=I424+J424+K424+L424</f>
      </c>
      <c r="O424" s="24"/>
      <c r="P424" s="22"/>
    </row>
    <row collapsed="false" customFormat="false" customHeight="false" hidden="false" ht="12.1" outlineLevel="0" r="425">
      <c r="A425" s="21" t="n">
        <v>45593</v>
      </c>
      <c r="B425" s="22" t="s">
        <v>551</v>
      </c>
      <c r="C425" s="22" t="s">
        <v>688</v>
      </c>
      <c r="D425" s="22" t="s">
        <v>551</v>
      </c>
      <c r="E425" s="22" t="s">
        <v>551</v>
      </c>
      <c r="F425" s="22" t="s">
        <v>19</v>
      </c>
      <c r="G425" s="23" t="n">
        <v>1</v>
      </c>
      <c r="H425" s="24" t="n">
        <v>89.92</v>
      </c>
      <c r="I425" s="24" t="n">
        <v>89.92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4"/>
      <c r="P425" s="22"/>
    </row>
    <row collapsed="false" customFormat="false" customHeight="false" hidden="false" ht="12.1" outlineLevel="0" r="426">
      <c r="A426" s="21" t="n">
        <v>45594</v>
      </c>
      <c r="B426" s="22" t="s">
        <v>551</v>
      </c>
      <c r="C426" s="22" t="s">
        <v>689</v>
      </c>
      <c r="D426" s="22" t="s">
        <v>551</v>
      </c>
      <c r="E426" s="22" t="s">
        <v>551</v>
      </c>
      <c r="F426" s="22" t="s">
        <v>19</v>
      </c>
      <c r="G426" s="23" t="n">
        <v>1</v>
      </c>
      <c r="H426" s="24" t="n">
        <v>151.58</v>
      </c>
      <c r="I426" s="24" t="n">
        <v>151.58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4"/>
      <c r="P426" s="22"/>
    </row>
    <row collapsed="false" customFormat="false" customHeight="false" hidden="false" ht="12.1" outlineLevel="0" r="427">
      <c r="A427" s="20" t="n">
        <v>45594.691979167</v>
      </c>
      <c r="B427" s="16" t="s">
        <v>27</v>
      </c>
      <c r="C427" s="16" t="s">
        <v>545</v>
      </c>
      <c r="D427" s="16" t="s">
        <v>464</v>
      </c>
      <c r="E427" s="16" t="s">
        <v>17</v>
      </c>
      <c r="F427" s="16" t="s">
        <v>19</v>
      </c>
      <c r="G427" s="7" t="n">
        <v>1</v>
      </c>
      <c r="H427" s="6" t="n">
        <v>550.8</v>
      </c>
      <c r="I427" s="6" t="n">
        <v>-550.8</v>
      </c>
      <c r="J427" s="6" t="n">
        <v>0</v>
      </c>
      <c r="K427" s="6" t="n">
        <v>-0.45</v>
      </c>
      <c r="L427" s="6" t="n">
        <v>0</v>
      </c>
      <c r="M427" s="6"/>
      <c r="N427" s="6" t="s">
        <f>=I427+J427+K427+L427</f>
      </c>
      <c r="O427" s="6"/>
      <c r="P427" s="16"/>
    </row>
    <row collapsed="false" customFormat="false" customHeight="false" hidden="false" ht="12.1" outlineLevel="0" r="428">
      <c r="A428" s="21" t="n">
        <v>45595</v>
      </c>
      <c r="B428" s="22" t="s">
        <v>551</v>
      </c>
      <c r="C428" s="22" t="s">
        <v>633</v>
      </c>
      <c r="D428" s="22" t="s">
        <v>551</v>
      </c>
      <c r="E428" s="22" t="s">
        <v>551</v>
      </c>
      <c r="F428" s="22" t="s">
        <v>19</v>
      </c>
      <c r="G428" s="23" t="n">
        <v>1</v>
      </c>
      <c r="H428" s="24" t="n">
        <v>538.5</v>
      </c>
      <c r="I428" s="24" t="n">
        <v>538.5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4"/>
      <c r="P428" s="22"/>
    </row>
    <row collapsed="false" customFormat="false" customHeight="false" hidden="false" ht="12.1" outlineLevel="0" r="429">
      <c r="A429" s="21" t="n">
        <v>45596</v>
      </c>
      <c r="B429" s="22" t="s">
        <v>538</v>
      </c>
      <c r="C429" s="22" t="s">
        <v>162</v>
      </c>
      <c r="D429" s="22" t="s">
        <v>538</v>
      </c>
      <c r="E429" s="22" t="s">
        <v>538</v>
      </c>
      <c r="F429" s="22" t="s">
        <v>19</v>
      </c>
      <c r="G429" s="23" t="n">
        <v>1</v>
      </c>
      <c r="H429" s="24" t="n">
        <v>5000</v>
      </c>
      <c r="I429" s="24" t="n">
        <v>5000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4"/>
      <c r="P429" s="22"/>
    </row>
    <row collapsed="false" customFormat="false" customHeight="false" hidden="false" ht="12.1" outlineLevel="0" r="430">
      <c r="A430" s="20" t="n">
        <v>45596.576122685</v>
      </c>
      <c r="B430" s="16" t="s">
        <v>103</v>
      </c>
      <c r="C430" s="16" t="s">
        <v>690</v>
      </c>
      <c r="D430" s="16" t="s">
        <v>464</v>
      </c>
      <c r="E430" s="16" t="s">
        <v>97</v>
      </c>
      <c r="F430" s="16" t="s">
        <v>19</v>
      </c>
      <c r="G430" s="7" t="n">
        <v>6</v>
      </c>
      <c r="H430" s="6" t="n">
        <v>74.5</v>
      </c>
      <c r="I430" s="6" t="n">
        <v>-4470</v>
      </c>
      <c r="J430" s="6" t="n">
        <v>-342.3</v>
      </c>
      <c r="K430" s="6" t="n">
        <v>-2.62</v>
      </c>
      <c r="L430" s="6" t="n">
        <v>0</v>
      </c>
      <c r="M430" s="6"/>
      <c r="N430" s="6" t="s">
        <f>=I430+J430+K430+L430</f>
      </c>
      <c r="O430" s="6"/>
      <c r="P430" s="16"/>
    </row>
    <row collapsed="false" customFormat="false" customHeight="false" hidden="false" ht="12.1" outlineLevel="0" r="431">
      <c r="A431" s="20" t="n">
        <v>45596.577835648</v>
      </c>
      <c r="B431" s="16" t="s">
        <v>106</v>
      </c>
      <c r="C431" s="16" t="s">
        <v>667</v>
      </c>
      <c r="D431" s="16" t="s">
        <v>464</v>
      </c>
      <c r="E431" s="16" t="s">
        <v>97</v>
      </c>
      <c r="F431" s="16" t="s">
        <v>19</v>
      </c>
      <c r="G431" s="7" t="n">
        <v>1</v>
      </c>
      <c r="H431" s="6" t="n">
        <v>50.945</v>
      </c>
      <c r="I431" s="6" t="n">
        <v>-509.45</v>
      </c>
      <c r="J431" s="6" t="n">
        <v>-15.15</v>
      </c>
      <c r="K431" s="6" t="n">
        <v>-0.29</v>
      </c>
      <c r="L431" s="6" t="n">
        <v>0</v>
      </c>
      <c r="M431" s="6"/>
      <c r="N431" s="6" t="s">
        <f>=I431+J431+K431+L431</f>
      </c>
      <c r="O431" s="6"/>
      <c r="P431" s="16"/>
    </row>
    <row collapsed="false" customFormat="false" customHeight="false" hidden="false" ht="12.1" outlineLevel="0" r="432">
      <c r="A432" s="21" t="n">
        <v>45597</v>
      </c>
      <c r="B432" s="22" t="s">
        <v>538</v>
      </c>
      <c r="C432" s="22" t="s">
        <v>162</v>
      </c>
      <c r="D432" s="22" t="s">
        <v>538</v>
      </c>
      <c r="E432" s="22" t="s">
        <v>538</v>
      </c>
      <c r="F432" s="22" t="s">
        <v>19</v>
      </c>
      <c r="G432" s="23" t="n">
        <v>1</v>
      </c>
      <c r="H432" s="24" t="n">
        <v>7000</v>
      </c>
      <c r="I432" s="24" t="n">
        <v>7000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4"/>
      <c r="P432" s="22"/>
    </row>
    <row collapsed="false" customFormat="false" customHeight="false" hidden="false" ht="12.1" outlineLevel="0" r="433">
      <c r="A433" s="20" t="n">
        <v>45597.581446759</v>
      </c>
      <c r="B433" s="16" t="s">
        <v>30</v>
      </c>
      <c r="C433" s="16" t="s">
        <v>677</v>
      </c>
      <c r="D433" s="16" t="s">
        <v>464</v>
      </c>
      <c r="E433" s="16" t="s">
        <v>17</v>
      </c>
      <c r="F433" s="16" t="s">
        <v>19</v>
      </c>
      <c r="G433" s="7" t="n">
        <v>8</v>
      </c>
      <c r="H433" s="6" t="n">
        <v>551.65</v>
      </c>
      <c r="I433" s="6" t="n">
        <v>-4413.2</v>
      </c>
      <c r="J433" s="6" t="n">
        <v>0</v>
      </c>
      <c r="K433" s="6" t="n">
        <v>-3.53</v>
      </c>
      <c r="L433" s="6" t="n">
        <v>0</v>
      </c>
      <c r="M433" s="6"/>
      <c r="N433" s="6" t="s">
        <f>=I433+J433+K433+L433</f>
      </c>
      <c r="O433" s="6"/>
      <c r="P433" s="16"/>
    </row>
    <row collapsed="false" customFormat="false" customHeight="false" hidden="false" ht="12.1" outlineLevel="0" r="434">
      <c r="A434" s="20" t="n">
        <v>45597.582569444</v>
      </c>
      <c r="B434" s="16" t="s">
        <v>27</v>
      </c>
      <c r="C434" s="16" t="s">
        <v>545</v>
      </c>
      <c r="D434" s="16" t="s">
        <v>464</v>
      </c>
      <c r="E434" s="16" t="s">
        <v>17</v>
      </c>
      <c r="F434" s="16" t="s">
        <v>19</v>
      </c>
      <c r="G434" s="7" t="n">
        <v>5</v>
      </c>
      <c r="H434" s="6" t="n">
        <v>536.6</v>
      </c>
      <c r="I434" s="6" t="n">
        <v>-2683</v>
      </c>
      <c r="J434" s="6" t="n">
        <v>0</v>
      </c>
      <c r="K434" s="6" t="n">
        <v>-2.14</v>
      </c>
      <c r="L434" s="6" t="n">
        <v>0</v>
      </c>
      <c r="M434" s="6"/>
      <c r="N434" s="6" t="s">
        <f>=I434+J434+K434+L434</f>
      </c>
      <c r="O434" s="6"/>
      <c r="P434" s="16"/>
    </row>
    <row collapsed="false" customFormat="false" customHeight="false" hidden="false" ht="12.1" outlineLevel="0" r="435">
      <c r="A435" s="21" t="n">
        <v>45598</v>
      </c>
      <c r="B435" s="22" t="s">
        <v>551</v>
      </c>
      <c r="C435" s="22" t="s">
        <v>691</v>
      </c>
      <c r="D435" s="22" t="s">
        <v>551</v>
      </c>
      <c r="E435" s="22" t="s">
        <v>551</v>
      </c>
      <c r="F435" s="22" t="s">
        <v>19</v>
      </c>
      <c r="G435" s="23" t="n">
        <v>1</v>
      </c>
      <c r="H435" s="24" t="n">
        <v>86.6</v>
      </c>
      <c r="I435" s="24" t="n">
        <v>86.6</v>
      </c>
      <c r="J435" s="24" t="n">
        <v>0</v>
      </c>
      <c r="K435" s="24" t="n">
        <v>0</v>
      </c>
      <c r="L435" s="24" t="n">
        <v>0</v>
      </c>
      <c r="M435" s="24"/>
      <c r="N435" s="6" t="s">
        <f>=I435+J435+K435+L435</f>
      </c>
      <c r="O435" s="24"/>
      <c r="P435" s="22"/>
    </row>
    <row collapsed="false" customFormat="false" customHeight="false" hidden="false" ht="12.1" outlineLevel="0" r="436">
      <c r="A436" s="21" t="n">
        <v>45598</v>
      </c>
      <c r="B436" s="22" t="s">
        <v>538</v>
      </c>
      <c r="C436" s="22" t="s">
        <v>162</v>
      </c>
      <c r="D436" s="22" t="s">
        <v>538</v>
      </c>
      <c r="E436" s="22" t="s">
        <v>538</v>
      </c>
      <c r="F436" s="22" t="s">
        <v>19</v>
      </c>
      <c r="G436" s="23" t="n">
        <v>1</v>
      </c>
      <c r="H436" s="24" t="n">
        <v>2300</v>
      </c>
      <c r="I436" s="24" t="n">
        <v>2300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4"/>
      <c r="P436" s="22"/>
    </row>
    <row collapsed="false" customFormat="false" customHeight="false" hidden="false" ht="12.1" outlineLevel="0" r="437">
      <c r="A437" s="20" t="n">
        <v>45598.561458333</v>
      </c>
      <c r="B437" s="16" t="s">
        <v>27</v>
      </c>
      <c r="C437" s="16" t="s">
        <v>545</v>
      </c>
      <c r="D437" s="16" t="s">
        <v>464</v>
      </c>
      <c r="E437" s="16" t="s">
        <v>17</v>
      </c>
      <c r="F437" s="16" t="s">
        <v>19</v>
      </c>
      <c r="G437" s="7" t="n">
        <v>1</v>
      </c>
      <c r="H437" s="6" t="n">
        <v>540.7</v>
      </c>
      <c r="I437" s="6" t="n">
        <v>-540.7</v>
      </c>
      <c r="J437" s="6" t="n">
        <v>0</v>
      </c>
      <c r="K437" s="6" t="n">
        <v>-0.43</v>
      </c>
      <c r="L437" s="6" t="n">
        <v>0</v>
      </c>
      <c r="M437" s="6"/>
      <c r="N437" s="6" t="s">
        <f>=I437+J437+K437+L437</f>
      </c>
      <c r="O437" s="6"/>
      <c r="P437" s="16"/>
    </row>
    <row collapsed="false" customFormat="false" customHeight="false" hidden="false" ht="12.1" outlineLevel="0" r="438">
      <c r="A438" s="20" t="n">
        <v>45598.562546296</v>
      </c>
      <c r="B438" s="16" t="s">
        <v>59</v>
      </c>
      <c r="C438" s="16" t="s">
        <v>582</v>
      </c>
      <c r="D438" s="16" t="s">
        <v>464</v>
      </c>
      <c r="E438" s="16" t="s">
        <v>17</v>
      </c>
      <c r="F438" s="16" t="s">
        <v>19</v>
      </c>
      <c r="G438" s="7" t="n">
        <v>10</v>
      </c>
      <c r="H438" s="6" t="n">
        <v>185.45</v>
      </c>
      <c r="I438" s="6" t="n">
        <v>-1854.5</v>
      </c>
      <c r="J438" s="6" t="n">
        <v>0</v>
      </c>
      <c r="K438" s="6" t="n">
        <v>-1.49</v>
      </c>
      <c r="L438" s="6" t="n">
        <v>0</v>
      </c>
      <c r="M438" s="6"/>
      <c r="N438" s="6" t="s">
        <f>=I438+J438+K438+L438</f>
      </c>
      <c r="O438" s="6"/>
      <c r="P438" s="16"/>
    </row>
    <row collapsed="false" customFormat="false" customHeight="false" hidden="false" ht="12.1" outlineLevel="0" r="439">
      <c r="A439" s="21" t="n">
        <v>45611</v>
      </c>
      <c r="B439" s="22" t="s">
        <v>538</v>
      </c>
      <c r="C439" s="22" t="s">
        <v>162</v>
      </c>
      <c r="D439" s="22" t="s">
        <v>538</v>
      </c>
      <c r="E439" s="22" t="s">
        <v>538</v>
      </c>
      <c r="F439" s="22" t="s">
        <v>19</v>
      </c>
      <c r="G439" s="23" t="n">
        <v>1</v>
      </c>
      <c r="H439" s="24" t="n">
        <v>5000</v>
      </c>
      <c r="I439" s="24" t="n">
        <v>5000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4"/>
      <c r="P439" s="22"/>
    </row>
    <row collapsed="false" customFormat="false" customHeight="false" hidden="false" ht="12.1" outlineLevel="0" r="440">
      <c r="A440" s="20" t="n">
        <v>45611.81275463</v>
      </c>
      <c r="B440" s="16" t="s">
        <v>36</v>
      </c>
      <c r="C440" s="16" t="s">
        <v>590</v>
      </c>
      <c r="D440" s="16" t="s">
        <v>464</v>
      </c>
      <c r="E440" s="16" t="s">
        <v>17</v>
      </c>
      <c r="F440" s="16" t="s">
        <v>19</v>
      </c>
      <c r="G440" s="7" t="n">
        <v>10</v>
      </c>
      <c r="H440" s="6" t="n">
        <v>480.25</v>
      </c>
      <c r="I440" s="6" t="n">
        <v>-4802.5</v>
      </c>
      <c r="J440" s="6" t="n">
        <v>0</v>
      </c>
      <c r="K440" s="6" t="n">
        <v>-2.69</v>
      </c>
      <c r="L440" s="6" t="n">
        <v>0</v>
      </c>
      <c r="M440" s="6"/>
      <c r="N440" s="6" t="s">
        <f>=I440+J440+K440+L440</f>
      </c>
      <c r="O440" s="6"/>
      <c r="P440" s="16"/>
    </row>
    <row collapsed="false" customFormat="false" customHeight="false" hidden="false" ht="12.1" outlineLevel="0" r="441">
      <c r="A441" s="20" t="n">
        <v>45611.817430556</v>
      </c>
      <c r="B441" s="16" t="s">
        <v>93</v>
      </c>
      <c r="C441" s="16" t="s">
        <v>635</v>
      </c>
      <c r="D441" s="16" t="s">
        <v>464</v>
      </c>
      <c r="E441" s="16" t="s">
        <v>85</v>
      </c>
      <c r="F441" s="16" t="s">
        <v>19</v>
      </c>
      <c r="G441" s="7" t="n">
        <v>170</v>
      </c>
      <c r="H441" s="6" t="n">
        <v>1.525118</v>
      </c>
      <c r="I441" s="6" t="n">
        <v>-259.27</v>
      </c>
      <c r="J441" s="6" t="n">
        <v>0</v>
      </c>
      <c r="K441" s="6" t="n">
        <v>0</v>
      </c>
      <c r="L441" s="6" t="n">
        <v>0</v>
      </c>
      <c r="M441" s="6"/>
      <c r="N441" s="6" t="s">
        <f>=I441+J441+K441+L441</f>
      </c>
      <c r="O441" s="6"/>
      <c r="P441" s="16"/>
    </row>
    <row collapsed="false" customFormat="false" customHeight="false" hidden="false" ht="12.1" outlineLevel="0" r="442">
      <c r="A442" s="21" t="n">
        <v>45614</v>
      </c>
      <c r="B442" s="22" t="s">
        <v>551</v>
      </c>
      <c r="C442" s="22" t="s">
        <v>626</v>
      </c>
      <c r="D442" s="22" t="s">
        <v>551</v>
      </c>
      <c r="E442" s="22" t="s">
        <v>551</v>
      </c>
      <c r="F442" s="22" t="s">
        <v>19</v>
      </c>
      <c r="G442" s="23" t="n">
        <v>1</v>
      </c>
      <c r="H442" s="24" t="n">
        <v>111</v>
      </c>
      <c r="I442" s="24" t="n">
        <v>111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4"/>
      <c r="P442" s="22"/>
    </row>
    <row collapsed="false" customFormat="false" customHeight="false" hidden="false" ht="12.1" outlineLevel="0" r="443">
      <c r="A443" s="29" t="n">
        <v>45615.563703704</v>
      </c>
      <c r="B443" s="30" t="s">
        <v>93</v>
      </c>
      <c r="C443" s="30" t="s">
        <v>635</v>
      </c>
      <c r="D443" s="30" t="s">
        <v>466</v>
      </c>
      <c r="E443" s="30" t="s">
        <v>85</v>
      </c>
      <c r="F443" s="30" t="s">
        <v>19</v>
      </c>
      <c r="G443" s="31" t="n">
        <v>-280</v>
      </c>
      <c r="H443" s="32" t="n">
        <v>1.526714</v>
      </c>
      <c r="I443" s="32" t="n">
        <v>427.48</v>
      </c>
      <c r="J443" s="32" t="n">
        <v>0</v>
      </c>
      <c r="K443" s="32" t="n">
        <v>0</v>
      </c>
      <c r="L443" s="32" t="n">
        <v>0</v>
      </c>
      <c r="M443" s="32"/>
      <c r="N443" s="6" t="s">
        <f>=I443+J443+K443+L443</f>
      </c>
      <c r="O443" s="32"/>
      <c r="P443" s="30"/>
    </row>
    <row collapsed="false" customFormat="false" customHeight="false" hidden="false" ht="12.1" outlineLevel="0" r="444">
      <c r="A444" s="20" t="n">
        <v>45615.564641204</v>
      </c>
      <c r="B444" s="16" t="s">
        <v>36</v>
      </c>
      <c r="C444" s="16" t="s">
        <v>590</v>
      </c>
      <c r="D444" s="16" t="s">
        <v>464</v>
      </c>
      <c r="E444" s="16" t="s">
        <v>17</v>
      </c>
      <c r="F444" s="16" t="s">
        <v>19</v>
      </c>
      <c r="G444" s="7" t="n">
        <v>1</v>
      </c>
      <c r="H444" s="6" t="n">
        <v>465.55</v>
      </c>
      <c r="I444" s="6" t="n">
        <v>-465.55</v>
      </c>
      <c r="J444" s="6" t="n">
        <v>0</v>
      </c>
      <c r="K444" s="6" t="n">
        <v>-0.37</v>
      </c>
      <c r="L444" s="6" t="n">
        <v>0</v>
      </c>
      <c r="M444" s="6"/>
      <c r="N444" s="6" t="s">
        <f>=I444+J444+K444+L444</f>
      </c>
      <c r="O444" s="6"/>
      <c r="P444" s="16"/>
    </row>
    <row collapsed="false" customFormat="false" customHeight="false" hidden="false" ht="12.1" outlineLevel="0" r="445">
      <c r="A445" s="21" t="n">
        <v>45623</v>
      </c>
      <c r="B445" s="22" t="s">
        <v>551</v>
      </c>
      <c r="C445" s="22" t="s">
        <v>692</v>
      </c>
      <c r="D445" s="22" t="s">
        <v>551</v>
      </c>
      <c r="E445" s="22" t="s">
        <v>551</v>
      </c>
      <c r="F445" s="22" t="s">
        <v>19</v>
      </c>
      <c r="G445" s="23" t="n">
        <v>1</v>
      </c>
      <c r="H445" s="24" t="n">
        <v>1118.26</v>
      </c>
      <c r="I445" s="24" t="n">
        <v>1118.26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4"/>
      <c r="P445" s="22"/>
    </row>
    <row collapsed="false" customFormat="false" customHeight="false" hidden="false" ht="12.1" outlineLevel="0" r="446">
      <c r="A446" s="20" t="n">
        <v>45623.726655093</v>
      </c>
      <c r="B446" s="16" t="s">
        <v>96</v>
      </c>
      <c r="C446" s="16" t="s">
        <v>676</v>
      </c>
      <c r="D446" s="16" t="s">
        <v>464</v>
      </c>
      <c r="E446" s="16" t="s">
        <v>97</v>
      </c>
      <c r="F446" s="16" t="s">
        <v>19</v>
      </c>
      <c r="G446" s="7" t="n">
        <v>1</v>
      </c>
      <c r="H446" s="6" t="n">
        <v>75.75</v>
      </c>
      <c r="I446" s="6" t="n">
        <v>-757.5</v>
      </c>
      <c r="J446" s="6" t="n">
        <v>-0.34</v>
      </c>
      <c r="K446" s="6" t="n">
        <v>-0.45</v>
      </c>
      <c r="L446" s="6" t="n">
        <v>0</v>
      </c>
      <c r="M446" s="6"/>
      <c r="N446" s="6" t="s">
        <f>=I446+J446+K446+L446</f>
      </c>
      <c r="O446" s="6"/>
      <c r="P446" s="16"/>
    </row>
    <row collapsed="false" customFormat="false" customHeight="false" hidden="false" ht="12.1" outlineLevel="0" r="447">
      <c r="A447" s="20" t="n">
        <v>45623.727708333</v>
      </c>
      <c r="B447" s="16" t="s">
        <v>36</v>
      </c>
      <c r="C447" s="16" t="s">
        <v>590</v>
      </c>
      <c r="D447" s="16" t="s">
        <v>464</v>
      </c>
      <c r="E447" s="16" t="s">
        <v>17</v>
      </c>
      <c r="F447" s="16" t="s">
        <v>19</v>
      </c>
      <c r="G447" s="7" t="n">
        <v>1</v>
      </c>
      <c r="H447" s="6" t="n">
        <v>465.4</v>
      </c>
      <c r="I447" s="6" t="n">
        <v>-465.4</v>
      </c>
      <c r="J447" s="6" t="n">
        <v>0</v>
      </c>
      <c r="K447" s="6" t="n">
        <v>-0.37</v>
      </c>
      <c r="L447" s="6" t="n">
        <v>0</v>
      </c>
      <c r="M447" s="6"/>
      <c r="N447" s="6" t="s">
        <f>=I447+J447+K447+L447</f>
      </c>
      <c r="O447" s="6"/>
      <c r="P447" s="16"/>
    </row>
    <row collapsed="false" customFormat="false" customHeight="false" hidden="false" ht="12.1" outlineLevel="0" r="448">
      <c r="A448" s="21" t="n">
        <v>45625</v>
      </c>
      <c r="B448" s="22" t="s">
        <v>538</v>
      </c>
      <c r="C448" s="22" t="s">
        <v>162</v>
      </c>
      <c r="D448" s="22" t="s">
        <v>538</v>
      </c>
      <c r="E448" s="22" t="s">
        <v>538</v>
      </c>
      <c r="F448" s="22" t="s">
        <v>19</v>
      </c>
      <c r="G448" s="23" t="n">
        <v>1</v>
      </c>
      <c r="H448" s="24" t="n">
        <v>5000</v>
      </c>
      <c r="I448" s="24" t="n">
        <v>5000</v>
      </c>
      <c r="J448" s="24" t="n">
        <v>0</v>
      </c>
      <c r="K448" s="24" t="n">
        <v>0</v>
      </c>
      <c r="L448" s="24" t="n">
        <v>0</v>
      </c>
      <c r="M448" s="24"/>
      <c r="N448" s="6" t="s">
        <f>=I448+J448+K448+L448</f>
      </c>
      <c r="O448" s="24"/>
      <c r="P448" s="22"/>
    </row>
    <row collapsed="false" customFormat="false" customHeight="false" hidden="false" ht="12.1" outlineLevel="0" r="449">
      <c r="A449" s="20" t="n">
        <v>45625.798738426</v>
      </c>
      <c r="B449" s="16" t="s">
        <v>56</v>
      </c>
      <c r="C449" s="16" t="s">
        <v>587</v>
      </c>
      <c r="D449" s="16" t="s">
        <v>464</v>
      </c>
      <c r="E449" s="16" t="s">
        <v>17</v>
      </c>
      <c r="F449" s="16" t="s">
        <v>19</v>
      </c>
      <c r="G449" s="7" t="n">
        <v>1</v>
      </c>
      <c r="H449" s="6" t="n">
        <v>4540.5</v>
      </c>
      <c r="I449" s="6" t="n">
        <v>-4540.5</v>
      </c>
      <c r="J449" s="6" t="n">
        <v>0</v>
      </c>
      <c r="K449" s="6" t="n">
        <v>-2.27</v>
      </c>
      <c r="L449" s="6" t="n">
        <v>0</v>
      </c>
      <c r="M449" s="6"/>
      <c r="N449" s="6" t="s">
        <f>=I449+J449+K449+L449</f>
      </c>
      <c r="O449" s="6"/>
      <c r="P449" s="16"/>
    </row>
    <row collapsed="false" customFormat="false" customHeight="false" hidden="false" ht="12.1" outlineLevel="0" r="450">
      <c r="A450" s="21" t="n">
        <v>45628</v>
      </c>
      <c r="B450" s="22" t="s">
        <v>538</v>
      </c>
      <c r="C450" s="22" t="s">
        <v>162</v>
      </c>
      <c r="D450" s="22" t="s">
        <v>538</v>
      </c>
      <c r="E450" s="22" t="s">
        <v>538</v>
      </c>
      <c r="F450" s="22" t="s">
        <v>19</v>
      </c>
      <c r="G450" s="23" t="n">
        <v>1</v>
      </c>
      <c r="H450" s="24" t="n">
        <v>4200</v>
      </c>
      <c r="I450" s="24" t="n">
        <v>4200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4"/>
      <c r="P450" s="22"/>
    </row>
    <row collapsed="false" customFormat="false" customHeight="false" hidden="false" ht="12.1" outlineLevel="0" r="451">
      <c r="A451" s="20" t="n">
        <v>45628.576018519</v>
      </c>
      <c r="B451" s="16" t="s">
        <v>36</v>
      </c>
      <c r="C451" s="16" t="s">
        <v>590</v>
      </c>
      <c r="D451" s="16" t="s">
        <v>464</v>
      </c>
      <c r="E451" s="16" t="s">
        <v>17</v>
      </c>
      <c r="F451" s="16" t="s">
        <v>19</v>
      </c>
      <c r="G451" s="7" t="n">
        <v>7</v>
      </c>
      <c r="H451" s="6" t="n">
        <v>487.24285714286</v>
      </c>
      <c r="I451" s="6" t="n">
        <v>-3410.7</v>
      </c>
      <c r="J451" s="6" t="n">
        <v>0</v>
      </c>
      <c r="K451" s="6" t="n">
        <v>-2.71</v>
      </c>
      <c r="L451" s="6" t="n">
        <v>0</v>
      </c>
      <c r="M451" s="6"/>
      <c r="N451" s="6" t="s">
        <f>=I451+J451+K451+L451</f>
      </c>
      <c r="O451" s="6"/>
      <c r="P451" s="16"/>
    </row>
    <row collapsed="false" customFormat="false" customHeight="false" hidden="false" ht="12.1" outlineLevel="0" r="452">
      <c r="A452" s="20" t="n">
        <v>45628.577326389</v>
      </c>
      <c r="B452" s="16" t="s">
        <v>53</v>
      </c>
      <c r="C452" s="16" t="s">
        <v>563</v>
      </c>
      <c r="D452" s="16" t="s">
        <v>464</v>
      </c>
      <c r="E452" s="16" t="s">
        <v>17</v>
      </c>
      <c r="F452" s="16" t="s">
        <v>19</v>
      </c>
      <c r="G452" s="7" t="n">
        <v>1</v>
      </c>
      <c r="H452" s="6" t="n">
        <v>1136</v>
      </c>
      <c r="I452" s="6" t="n">
        <v>-1136</v>
      </c>
      <c r="J452" s="6" t="n">
        <v>0</v>
      </c>
      <c r="K452" s="6" t="n">
        <v>-0.91</v>
      </c>
      <c r="L452" s="6" t="n">
        <v>0</v>
      </c>
      <c r="M452" s="6"/>
      <c r="N452" s="6" t="s">
        <f>=I452+J452+K452+L452</f>
      </c>
      <c r="O452" s="6"/>
      <c r="P452" s="16"/>
    </row>
    <row collapsed="false" customFormat="false" customHeight="false" hidden="false" ht="12.1" outlineLevel="0" r="453">
      <c r="A453" s="20" t="n">
        <v>45628.579525463</v>
      </c>
      <c r="B453" s="16" t="s">
        <v>93</v>
      </c>
      <c r="C453" s="16" t="s">
        <v>635</v>
      </c>
      <c r="D453" s="16" t="s">
        <v>464</v>
      </c>
      <c r="E453" s="16" t="s">
        <v>85</v>
      </c>
      <c r="F453" s="16" t="s">
        <v>19</v>
      </c>
      <c r="G453" s="7" t="n">
        <v>66</v>
      </c>
      <c r="H453" s="6" t="n">
        <v>1.537727</v>
      </c>
      <c r="I453" s="6" t="n">
        <v>-101.49</v>
      </c>
      <c r="J453" s="6" t="n">
        <v>0</v>
      </c>
      <c r="K453" s="6" t="n">
        <v>0</v>
      </c>
      <c r="L453" s="6" t="n">
        <v>0</v>
      </c>
      <c r="M453" s="6"/>
      <c r="N453" s="6" t="s">
        <f>=I453+J453+K453+L453</f>
      </c>
      <c r="O453" s="6"/>
      <c r="P453" s="16"/>
    </row>
    <row collapsed="false" customFormat="false" customHeight="false" hidden="false" ht="12.1" outlineLevel="0" r="454">
      <c r="A454" s="21" t="n">
        <v>45630</v>
      </c>
      <c r="B454" s="22" t="s">
        <v>551</v>
      </c>
      <c r="C454" s="22" t="s">
        <v>693</v>
      </c>
      <c r="D454" s="22" t="s">
        <v>551</v>
      </c>
      <c r="E454" s="22" t="s">
        <v>551</v>
      </c>
      <c r="F454" s="22" t="s">
        <v>19</v>
      </c>
      <c r="G454" s="23" t="n">
        <v>1</v>
      </c>
      <c r="H454" s="24" t="n">
        <v>408.78</v>
      </c>
      <c r="I454" s="24" t="n">
        <v>408.78</v>
      </c>
      <c r="J454" s="24" t="n">
        <v>0</v>
      </c>
      <c r="K454" s="24" t="n">
        <v>0</v>
      </c>
      <c r="L454" s="24" t="n">
        <v>0</v>
      </c>
      <c r="M454" s="24"/>
      <c r="N454" s="6" t="s">
        <f>=I454+J454+K454+L454</f>
      </c>
      <c r="O454" s="24"/>
      <c r="P454" s="22"/>
    </row>
    <row collapsed="false" customFormat="false" customHeight="false" hidden="false" ht="12.1" outlineLevel="0" r="455">
      <c r="A455" s="21" t="n">
        <v>45630</v>
      </c>
      <c r="B455" s="22" t="s">
        <v>551</v>
      </c>
      <c r="C455" s="22" t="s">
        <v>658</v>
      </c>
      <c r="D455" s="22" t="s">
        <v>551</v>
      </c>
      <c r="E455" s="22" t="s">
        <v>551</v>
      </c>
      <c r="F455" s="22" t="s">
        <v>19</v>
      </c>
      <c r="G455" s="23" t="n">
        <v>1</v>
      </c>
      <c r="H455" s="24" t="n">
        <v>1132.8</v>
      </c>
      <c r="I455" s="24" t="n">
        <v>1132.8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4"/>
      <c r="P455" s="22"/>
    </row>
    <row collapsed="false" customFormat="false" customHeight="false" hidden="false" ht="12.1" outlineLevel="0" r="456">
      <c r="A456" s="20" t="n">
        <v>45631.553923611</v>
      </c>
      <c r="B456" s="16" t="s">
        <v>96</v>
      </c>
      <c r="C456" s="16" t="s">
        <v>676</v>
      </c>
      <c r="D456" s="16" t="s">
        <v>464</v>
      </c>
      <c r="E456" s="16" t="s">
        <v>97</v>
      </c>
      <c r="F456" s="16" t="s">
        <v>19</v>
      </c>
      <c r="G456" s="7" t="n">
        <v>2</v>
      </c>
      <c r="H456" s="6" t="n">
        <v>76.046</v>
      </c>
      <c r="I456" s="6" t="n">
        <v>-1520.92</v>
      </c>
      <c r="J456" s="6" t="n">
        <v>-6.04</v>
      </c>
      <c r="K456" s="6" t="n">
        <v>-0.95</v>
      </c>
      <c r="L456" s="6" t="n">
        <v>0</v>
      </c>
      <c r="M456" s="6"/>
      <c r="N456" s="6" t="s">
        <f>=I456+J456+K456+L456</f>
      </c>
      <c r="O456" s="6"/>
      <c r="P456" s="16"/>
    </row>
    <row collapsed="false" customFormat="false" customHeight="false" hidden="false" ht="12.1" outlineLevel="0" r="457">
      <c r="A457" s="21" t="n">
        <v>45639</v>
      </c>
      <c r="B457" s="22" t="s">
        <v>538</v>
      </c>
      <c r="C457" s="22" t="s">
        <v>162</v>
      </c>
      <c r="D457" s="22" t="s">
        <v>538</v>
      </c>
      <c r="E457" s="22" t="s">
        <v>538</v>
      </c>
      <c r="F457" s="22" t="s">
        <v>19</v>
      </c>
      <c r="G457" s="23" t="n">
        <v>1</v>
      </c>
      <c r="H457" s="24" t="n">
        <v>5000</v>
      </c>
      <c r="I457" s="24" t="n">
        <v>5000</v>
      </c>
      <c r="J457" s="24" t="n">
        <v>0</v>
      </c>
      <c r="K457" s="24" t="n">
        <v>0</v>
      </c>
      <c r="L457" s="24" t="n">
        <v>0</v>
      </c>
      <c r="M457" s="24"/>
      <c r="N457" s="6" t="s">
        <f>=I457+J457+K457+L457</f>
      </c>
      <c r="O457" s="24"/>
      <c r="P457" s="22"/>
    </row>
    <row collapsed="false" customFormat="false" customHeight="false" hidden="false" ht="12.1" outlineLevel="0" r="458">
      <c r="A458" s="20" t="n">
        <v>45639.452083333</v>
      </c>
      <c r="B458" s="16" t="s">
        <v>21</v>
      </c>
      <c r="C458" s="16" t="s">
        <v>570</v>
      </c>
      <c r="D458" s="16" t="s">
        <v>464</v>
      </c>
      <c r="E458" s="16" t="s">
        <v>17</v>
      </c>
      <c r="F458" s="16" t="s">
        <v>19</v>
      </c>
      <c r="G458" s="7" t="n">
        <v>10</v>
      </c>
      <c r="H458" s="6" t="n">
        <v>230.07</v>
      </c>
      <c r="I458" s="6" t="n">
        <v>-2300.7</v>
      </c>
      <c r="J458" s="6" t="n">
        <v>0</v>
      </c>
      <c r="K458" s="6" t="n">
        <v>-1.84</v>
      </c>
      <c r="L458" s="6" t="n">
        <v>0</v>
      </c>
      <c r="M458" s="6"/>
      <c r="N458" s="6" t="s">
        <f>=I458+J458+K458+L458</f>
      </c>
      <c r="O458" s="6"/>
      <c r="P458" s="16"/>
    </row>
    <row collapsed="false" customFormat="false" customHeight="false" hidden="false" ht="12.1" outlineLevel="0" r="459">
      <c r="A459" s="20" t="n">
        <v>45639.453530093</v>
      </c>
      <c r="B459" s="16" t="s">
        <v>65</v>
      </c>
      <c r="C459" s="16" t="s">
        <v>606</v>
      </c>
      <c r="D459" s="16" t="s">
        <v>464</v>
      </c>
      <c r="E459" s="16" t="s">
        <v>17</v>
      </c>
      <c r="F459" s="16" t="s">
        <v>19</v>
      </c>
      <c r="G459" s="7" t="n">
        <v>10</v>
      </c>
      <c r="H459" s="6" t="n">
        <v>176.1</v>
      </c>
      <c r="I459" s="6" t="n">
        <v>-1761</v>
      </c>
      <c r="J459" s="6" t="n">
        <v>0</v>
      </c>
      <c r="K459" s="6" t="n">
        <v>-0.88</v>
      </c>
      <c r="L459" s="6" t="n">
        <v>0</v>
      </c>
      <c r="M459" s="6"/>
      <c r="N459" s="6" t="s">
        <f>=I459+J459+K459+L459</f>
      </c>
      <c r="O459" s="6"/>
      <c r="P459" s="16"/>
    </row>
    <row collapsed="false" customFormat="false" customHeight="false" hidden="false" ht="12.1" outlineLevel="0" r="460">
      <c r="A460" s="20" t="n">
        <v>45639.45525463</v>
      </c>
      <c r="B460" s="16" t="s">
        <v>473</v>
      </c>
      <c r="C460" s="16" t="s">
        <v>544</v>
      </c>
      <c r="D460" s="16" t="s">
        <v>464</v>
      </c>
      <c r="E460" s="16" t="s">
        <v>17</v>
      </c>
      <c r="F460" s="16" t="s">
        <v>19</v>
      </c>
      <c r="G460" s="7" t="n">
        <v>20</v>
      </c>
      <c r="H460" s="6" t="n">
        <v>47.46</v>
      </c>
      <c r="I460" s="6" t="n">
        <v>-949.2</v>
      </c>
      <c r="J460" s="6" t="n">
        <v>0</v>
      </c>
      <c r="K460" s="6" t="n">
        <v>-0.76</v>
      </c>
      <c r="L460" s="6" t="n">
        <v>0</v>
      </c>
      <c r="M460" s="6"/>
      <c r="N460" s="6" t="s">
        <f>=I460+J460+K460+L460</f>
      </c>
      <c r="O460" s="6"/>
      <c r="P460" s="16"/>
    </row>
    <row collapsed="false" customFormat="false" customHeight="false" hidden="false" ht="12.1" outlineLevel="0" r="461">
      <c r="A461" s="21" t="n">
        <v>45643</v>
      </c>
      <c r="B461" s="22" t="s">
        <v>538</v>
      </c>
      <c r="C461" s="22" t="s">
        <v>162</v>
      </c>
      <c r="D461" s="22" t="s">
        <v>538</v>
      </c>
      <c r="E461" s="22" t="s">
        <v>538</v>
      </c>
      <c r="F461" s="22" t="s">
        <v>19</v>
      </c>
      <c r="G461" s="23" t="n">
        <v>1</v>
      </c>
      <c r="H461" s="24" t="n">
        <v>5000</v>
      </c>
      <c r="I461" s="24" t="n">
        <v>5000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4"/>
      <c r="P461" s="22"/>
    </row>
    <row collapsed="false" customFormat="false" customHeight="false" hidden="false" ht="12.1" outlineLevel="0" r="462">
      <c r="A462" s="21" t="n">
        <v>45643</v>
      </c>
      <c r="B462" s="22" t="s">
        <v>551</v>
      </c>
      <c r="C462" s="22" t="s">
        <v>626</v>
      </c>
      <c r="D462" s="22" t="s">
        <v>551</v>
      </c>
      <c r="E462" s="22" t="s">
        <v>551</v>
      </c>
      <c r="F462" s="22" t="s">
        <v>19</v>
      </c>
      <c r="G462" s="23" t="n">
        <v>1</v>
      </c>
      <c r="H462" s="24" t="n">
        <v>111</v>
      </c>
      <c r="I462" s="24" t="n">
        <v>111</v>
      </c>
      <c r="J462" s="24" t="n">
        <v>0</v>
      </c>
      <c r="K462" s="24" t="n">
        <v>0</v>
      </c>
      <c r="L462" s="24" t="n">
        <v>0</v>
      </c>
      <c r="M462" s="24"/>
      <c r="N462" s="6" t="s">
        <f>=I462+J462+K462+L462</f>
      </c>
      <c r="O462" s="24"/>
      <c r="P462" s="22"/>
    </row>
    <row collapsed="false" customFormat="false" customHeight="false" hidden="false" ht="12.1" outlineLevel="0" r="463">
      <c r="A463" s="20" t="n">
        <v>45643.561053241</v>
      </c>
      <c r="B463" s="16" t="s">
        <v>93</v>
      </c>
      <c r="C463" s="16" t="s">
        <v>635</v>
      </c>
      <c r="D463" s="16" t="s">
        <v>464</v>
      </c>
      <c r="E463" s="16" t="s">
        <v>85</v>
      </c>
      <c r="F463" s="16" t="s">
        <v>19</v>
      </c>
      <c r="G463" s="7" t="n">
        <v>100</v>
      </c>
      <c r="H463" s="6" t="n">
        <v>1.5511001</v>
      </c>
      <c r="I463" s="6" t="n">
        <v>-155.11</v>
      </c>
      <c r="J463" s="6" t="n">
        <v>0</v>
      </c>
      <c r="K463" s="6" t="n">
        <v>0</v>
      </c>
      <c r="L463" s="6" t="n">
        <v>0</v>
      </c>
      <c r="M463" s="6"/>
      <c r="N463" s="6" t="s">
        <f>=I463+J463+K463+L463</f>
      </c>
      <c r="O463" s="6"/>
      <c r="P463" s="16"/>
    </row>
    <row collapsed="false" customFormat="false" customHeight="false" hidden="false" ht="12.1" outlineLevel="0" r="464">
      <c r="A464" s="20" t="n">
        <v>45643.574895833</v>
      </c>
      <c r="B464" s="16" t="s">
        <v>106</v>
      </c>
      <c r="C464" s="16" t="s">
        <v>667</v>
      </c>
      <c r="D464" s="16" t="s">
        <v>464</v>
      </c>
      <c r="E464" s="16" t="s">
        <v>97</v>
      </c>
      <c r="F464" s="16" t="s">
        <v>19</v>
      </c>
      <c r="G464" s="7" t="n">
        <v>8</v>
      </c>
      <c r="H464" s="6" t="n">
        <v>53.759</v>
      </c>
      <c r="I464" s="6" t="n">
        <v>-4300.72</v>
      </c>
      <c r="J464" s="6" t="n">
        <v>-193.28</v>
      </c>
      <c r="K464" s="6" t="n">
        <v>-2.52</v>
      </c>
      <c r="L464" s="6" t="n">
        <v>0</v>
      </c>
      <c r="M464" s="6"/>
      <c r="N464" s="6" t="s">
        <f>=I464+J464+K464+L464</f>
      </c>
      <c r="O464" s="6"/>
      <c r="P464" s="16"/>
    </row>
    <row collapsed="false" customFormat="false" customHeight="false" hidden="false" ht="12.1" outlineLevel="0" r="465">
      <c r="A465" s="20" t="n">
        <v>45643.579675926</v>
      </c>
      <c r="B465" s="16" t="s">
        <v>473</v>
      </c>
      <c r="C465" s="16" t="s">
        <v>544</v>
      </c>
      <c r="D465" s="16" t="s">
        <v>464</v>
      </c>
      <c r="E465" s="16" t="s">
        <v>17</v>
      </c>
      <c r="F465" s="16" t="s">
        <v>19</v>
      </c>
      <c r="G465" s="7" t="n">
        <v>10</v>
      </c>
      <c r="H465" s="6" t="n">
        <v>45.56</v>
      </c>
      <c r="I465" s="6" t="n">
        <v>-455.6</v>
      </c>
      <c r="J465" s="6" t="n">
        <v>0</v>
      </c>
      <c r="K465" s="6" t="n">
        <v>-0.37</v>
      </c>
      <c r="L465" s="6" t="n">
        <v>0</v>
      </c>
      <c r="M465" s="6"/>
      <c r="N465" s="6" t="s">
        <f>=I465+J465+K465+L465</f>
      </c>
      <c r="O465" s="6"/>
      <c r="P465" s="16"/>
    </row>
    <row collapsed="false" customFormat="false" customHeight="false" hidden="false" ht="12.1" outlineLevel="0" r="466">
      <c r="A466" s="21" t="n">
        <v>45644</v>
      </c>
      <c r="B466" s="22" t="s">
        <v>551</v>
      </c>
      <c r="C466" s="22" t="s">
        <v>638</v>
      </c>
      <c r="D466" s="22" t="s">
        <v>551</v>
      </c>
      <c r="E466" s="22" t="s">
        <v>551</v>
      </c>
      <c r="F466" s="22" t="s">
        <v>19</v>
      </c>
      <c r="G466" s="23" t="n">
        <v>1</v>
      </c>
      <c r="H466" s="24" t="n">
        <v>319.1</v>
      </c>
      <c r="I466" s="24" t="n">
        <v>319.1</v>
      </c>
      <c r="J466" s="24" t="n">
        <v>0</v>
      </c>
      <c r="K466" s="24" t="n">
        <v>0</v>
      </c>
      <c r="L466" s="24" t="n">
        <v>0</v>
      </c>
      <c r="M466" s="24"/>
      <c r="N466" s="6" t="s">
        <f>=I466+J466+K466+L466</f>
      </c>
      <c r="O466" s="24"/>
      <c r="P466" s="22"/>
    </row>
    <row collapsed="false" customFormat="false" customHeight="false" hidden="false" ht="12.1" outlineLevel="0" r="467">
      <c r="A467" s="20" t="n">
        <v>45644.712962963</v>
      </c>
      <c r="B467" s="16" t="s">
        <v>93</v>
      </c>
      <c r="C467" s="16" t="s">
        <v>635</v>
      </c>
      <c r="D467" s="16" t="s">
        <v>464</v>
      </c>
      <c r="E467" s="16" t="s">
        <v>85</v>
      </c>
      <c r="F467" s="16" t="s">
        <v>19</v>
      </c>
      <c r="G467" s="7" t="n">
        <v>200</v>
      </c>
      <c r="H467" s="6" t="n">
        <v>1.552</v>
      </c>
      <c r="I467" s="6" t="n">
        <v>-310.4</v>
      </c>
      <c r="J467" s="6" t="n">
        <v>0</v>
      </c>
      <c r="K467" s="6" t="n">
        <v>0</v>
      </c>
      <c r="L467" s="6" t="n">
        <v>0</v>
      </c>
      <c r="M467" s="6"/>
      <c r="N467" s="6" t="s">
        <f>=I467+J467+K467+L467</f>
      </c>
      <c r="O467" s="6"/>
      <c r="P467" s="16"/>
    </row>
    <row collapsed="false" customFormat="false" customHeight="false" hidden="false" ht="12.1" outlineLevel="0" r="468">
      <c r="A468" s="21" t="n">
        <v>45650</v>
      </c>
      <c r="B468" s="22" t="s">
        <v>551</v>
      </c>
      <c r="C468" s="22" t="s">
        <v>694</v>
      </c>
      <c r="D468" s="22" t="s">
        <v>551</v>
      </c>
      <c r="E468" s="22" t="s">
        <v>551</v>
      </c>
      <c r="F468" s="22" t="s">
        <v>19</v>
      </c>
      <c r="G468" s="23" t="n">
        <v>1</v>
      </c>
      <c r="H468" s="24" t="n">
        <v>1342</v>
      </c>
      <c r="I468" s="24" t="n">
        <v>1342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4"/>
      <c r="P468" s="22"/>
    </row>
    <row collapsed="false" customFormat="false" customHeight="false" hidden="false" ht="12.1" outlineLevel="0" r="469">
      <c r="A469" s="21" t="n">
        <v>45651</v>
      </c>
      <c r="B469" s="22" t="s">
        <v>538</v>
      </c>
      <c r="C469" s="22" t="s">
        <v>162</v>
      </c>
      <c r="D469" s="22" t="s">
        <v>538</v>
      </c>
      <c r="E469" s="22" t="s">
        <v>538</v>
      </c>
      <c r="F469" s="22" t="s">
        <v>19</v>
      </c>
      <c r="G469" s="23" t="n">
        <v>1</v>
      </c>
      <c r="H469" s="24" t="n">
        <v>5000</v>
      </c>
      <c r="I469" s="24" t="n">
        <v>5000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4"/>
      <c r="P469" s="22"/>
    </row>
    <row collapsed="false" customFormat="false" customHeight="false" hidden="false" ht="12.1" outlineLevel="0" r="470">
      <c r="A470" s="20" t="n">
        <v>45651.559328704</v>
      </c>
      <c r="B470" s="16" t="s">
        <v>30</v>
      </c>
      <c r="C470" s="16" t="s">
        <v>677</v>
      </c>
      <c r="D470" s="16" t="s">
        <v>464</v>
      </c>
      <c r="E470" s="16" t="s">
        <v>17</v>
      </c>
      <c r="F470" s="16" t="s">
        <v>19</v>
      </c>
      <c r="G470" s="7" t="n">
        <v>10</v>
      </c>
      <c r="H470" s="6" t="n">
        <v>614.35</v>
      </c>
      <c r="I470" s="6" t="n">
        <v>-6143.5</v>
      </c>
      <c r="J470" s="6" t="n">
        <v>0</v>
      </c>
      <c r="K470" s="6" t="n">
        <v>-4.91</v>
      </c>
      <c r="L470" s="6" t="n">
        <v>0</v>
      </c>
      <c r="M470" s="6"/>
      <c r="N470" s="6" t="s">
        <f>=I470+J470+K470+L470</f>
      </c>
      <c r="O470" s="6"/>
      <c r="P470" s="16"/>
    </row>
    <row collapsed="false" customFormat="false" customHeight="false" hidden="false" ht="12.1" outlineLevel="0" r="471">
      <c r="A471" s="21" t="n">
        <v>45653</v>
      </c>
      <c r="B471" s="22" t="s">
        <v>551</v>
      </c>
      <c r="C471" s="22" t="s">
        <v>695</v>
      </c>
      <c r="D471" s="22" t="s">
        <v>551</v>
      </c>
      <c r="E471" s="22" t="s">
        <v>551</v>
      </c>
      <c r="F471" s="22" t="s">
        <v>19</v>
      </c>
      <c r="G471" s="23" t="n">
        <v>1</v>
      </c>
      <c r="H471" s="24" t="n">
        <v>110</v>
      </c>
      <c r="I471" s="24" t="n">
        <v>110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4"/>
      <c r="P471" s="22"/>
    </row>
    <row collapsed="false" customFormat="false" customHeight="false" hidden="false" ht="12.1" outlineLevel="0" r="472">
      <c r="A472" s="21" t="n">
        <v>45666</v>
      </c>
      <c r="B472" s="22" t="s">
        <v>551</v>
      </c>
      <c r="C472" s="22" t="s">
        <v>696</v>
      </c>
      <c r="D472" s="22" t="s">
        <v>551</v>
      </c>
      <c r="E472" s="22" t="s">
        <v>551</v>
      </c>
      <c r="F472" s="22" t="s">
        <v>19</v>
      </c>
      <c r="G472" s="23" t="n">
        <v>1</v>
      </c>
      <c r="H472" s="24" t="n">
        <v>469.66</v>
      </c>
      <c r="I472" s="24" t="n">
        <v>469.66</v>
      </c>
      <c r="J472" s="24" t="n">
        <v>0</v>
      </c>
      <c r="K472" s="24" t="n">
        <v>0</v>
      </c>
      <c r="L472" s="24" t="n">
        <v>0</v>
      </c>
      <c r="M472" s="24"/>
      <c r="N472" s="6" t="s">
        <f>=I472+J472+K472+L472</f>
      </c>
      <c r="O472" s="24"/>
      <c r="P472" s="22"/>
    </row>
    <row collapsed="false" customFormat="false" customHeight="false" hidden="false" ht="12.1" outlineLevel="0" r="473">
      <c r="A473" s="21" t="n">
        <v>45666</v>
      </c>
      <c r="B473" s="22" t="s">
        <v>538</v>
      </c>
      <c r="C473" s="22" t="s">
        <v>162</v>
      </c>
      <c r="D473" s="22" t="s">
        <v>538</v>
      </c>
      <c r="E473" s="22" t="s">
        <v>538</v>
      </c>
      <c r="F473" s="22" t="s">
        <v>19</v>
      </c>
      <c r="G473" s="23" t="n">
        <v>2</v>
      </c>
      <c r="H473" s="24" t="n">
        <v>400</v>
      </c>
      <c r="I473" s="24" t="n">
        <v>800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4"/>
      <c r="P473" s="22"/>
    </row>
    <row collapsed="false" customFormat="false" customHeight="false" hidden="false" ht="12.1" outlineLevel="0" r="474">
      <c r="A474" s="33" t="n">
        <v>45666</v>
      </c>
      <c r="B474" s="34" t="s">
        <v>641</v>
      </c>
      <c r="C474" s="34" t="s">
        <v>642</v>
      </c>
      <c r="D474" s="34" t="s">
        <v>641</v>
      </c>
      <c r="E474" s="34" t="s">
        <v>641</v>
      </c>
      <c r="F474" s="34" t="s">
        <v>19</v>
      </c>
      <c r="G474" s="35" t="n">
        <v>2</v>
      </c>
      <c r="H474" s="36" t="n">
        <v>126.5</v>
      </c>
      <c r="I474" s="36" t="n">
        <v>-1591</v>
      </c>
      <c r="J474" s="36" t="n">
        <v>0</v>
      </c>
      <c r="K474" s="36" t="n">
        <v>0</v>
      </c>
      <c r="L474" s="36" t="n">
        <v>0</v>
      </c>
      <c r="M474" s="36"/>
      <c r="N474" s="6" t="s">
        <f>=I474+J474+K474+L474</f>
      </c>
      <c r="O474" s="36"/>
      <c r="P474" s="34"/>
    </row>
    <row collapsed="false" customFormat="false" customHeight="false" hidden="false" ht="12.1" outlineLevel="0" r="475">
      <c r="A475" s="29" t="n">
        <v>45666.518506944</v>
      </c>
      <c r="B475" s="30" t="s">
        <v>93</v>
      </c>
      <c r="C475" s="30" t="s">
        <v>635</v>
      </c>
      <c r="D475" s="30" t="s">
        <v>466</v>
      </c>
      <c r="E475" s="30" t="s">
        <v>85</v>
      </c>
      <c r="F475" s="30" t="s">
        <v>19</v>
      </c>
      <c r="G475" s="31" t="n">
        <v>-341</v>
      </c>
      <c r="H475" s="32" t="n">
        <v>1.570792</v>
      </c>
      <c r="I475" s="32" t="n">
        <v>535.64</v>
      </c>
      <c r="J475" s="32" t="n">
        <v>0</v>
      </c>
      <c r="K475" s="32" t="n">
        <v>0</v>
      </c>
      <c r="L475" s="32" t="n">
        <v>0</v>
      </c>
      <c r="M475" s="32"/>
      <c r="N475" s="6" t="s">
        <f>=I475+J475+K475+L475</f>
      </c>
      <c r="O475" s="32"/>
      <c r="P475" s="30"/>
    </row>
    <row collapsed="false" customFormat="false" customHeight="false" hidden="false" ht="12.1" outlineLevel="0" r="476">
      <c r="A476" s="33" t="n">
        <v>45667</v>
      </c>
      <c r="B476" s="34" t="s">
        <v>641</v>
      </c>
      <c r="C476" s="34" t="s">
        <v>604</v>
      </c>
      <c r="D476" s="34" t="s">
        <v>641</v>
      </c>
      <c r="E476" s="34" t="s">
        <v>641</v>
      </c>
      <c r="F476" s="34" t="s">
        <v>19</v>
      </c>
      <c r="G476" s="35" t="n">
        <v>1</v>
      </c>
      <c r="H476" s="36" t="n">
        <v>-44</v>
      </c>
      <c r="I476" s="36" t="n">
        <v>-44</v>
      </c>
      <c r="J476" s="36" t="n">
        <v>0</v>
      </c>
      <c r="K476" s="36" t="n">
        <v>0</v>
      </c>
      <c r="L476" s="36" t="n">
        <v>0</v>
      </c>
      <c r="M476" s="36"/>
      <c r="N476" s="6" t="s">
        <f>=I476+J476+K476+L476</f>
      </c>
      <c r="O476" s="36"/>
      <c r="P476" s="34"/>
    </row>
    <row collapsed="false" customFormat="false" customHeight="false" hidden="false" ht="12.1" outlineLevel="0" r="477">
      <c r="A477" s="21" t="n">
        <v>45670</v>
      </c>
      <c r="B477" s="22" t="s">
        <v>551</v>
      </c>
      <c r="C477" s="22" t="s">
        <v>628</v>
      </c>
      <c r="D477" s="22" t="s">
        <v>551</v>
      </c>
      <c r="E477" s="22" t="s">
        <v>551</v>
      </c>
      <c r="F477" s="22" t="s">
        <v>19</v>
      </c>
      <c r="G477" s="23" t="n">
        <v>1</v>
      </c>
      <c r="H477" s="24" t="n">
        <v>147.1</v>
      </c>
      <c r="I477" s="24" t="n">
        <v>147.1</v>
      </c>
      <c r="J477" s="24" t="n">
        <v>0</v>
      </c>
      <c r="K477" s="24" t="n">
        <v>0</v>
      </c>
      <c r="L477" s="24" t="n">
        <v>0</v>
      </c>
      <c r="M477" s="24"/>
      <c r="N477" s="6" t="s">
        <f>=I477+J477+K477+L477</f>
      </c>
      <c r="O477" s="24"/>
      <c r="P477" s="22"/>
    </row>
    <row collapsed="false" customFormat="false" customHeight="false" hidden="false" ht="12.1" outlineLevel="0" r="478">
      <c r="A478" s="20" t="n">
        <v>45670.647673611</v>
      </c>
      <c r="B478" s="16" t="s">
        <v>30</v>
      </c>
      <c r="C478" s="16" t="s">
        <v>677</v>
      </c>
      <c r="D478" s="16" t="s">
        <v>464</v>
      </c>
      <c r="E478" s="16" t="s">
        <v>17</v>
      </c>
      <c r="F478" s="16" t="s">
        <v>19</v>
      </c>
      <c r="G478" s="7" t="n">
        <v>1</v>
      </c>
      <c r="H478" s="6" t="n">
        <v>588.1</v>
      </c>
      <c r="I478" s="6" t="n">
        <v>-588.1</v>
      </c>
      <c r="J478" s="6" t="n">
        <v>0</v>
      </c>
      <c r="K478" s="6" t="n">
        <v>-0.46</v>
      </c>
      <c r="L478" s="6" t="n">
        <v>0</v>
      </c>
      <c r="M478" s="6"/>
      <c r="N478" s="6" t="s">
        <f>=I478+J478+K478+L478</f>
      </c>
      <c r="O478" s="6"/>
      <c r="P478" s="16"/>
    </row>
    <row collapsed="false" customFormat="false" customHeight="false" hidden="false" ht="12.1" outlineLevel="0" r="479">
      <c r="A479" s="21" t="n">
        <v>45672</v>
      </c>
      <c r="B479" s="22" t="s">
        <v>538</v>
      </c>
      <c r="C479" s="22" t="s">
        <v>162</v>
      </c>
      <c r="D479" s="22" t="s">
        <v>538</v>
      </c>
      <c r="E479" s="22" t="s">
        <v>538</v>
      </c>
      <c r="F479" s="22" t="s">
        <v>19</v>
      </c>
      <c r="G479" s="23" t="n">
        <v>1</v>
      </c>
      <c r="H479" s="24" t="n">
        <v>5000</v>
      </c>
      <c r="I479" s="24" t="n">
        <v>5000</v>
      </c>
      <c r="J479" s="24" t="n">
        <v>0</v>
      </c>
      <c r="K479" s="24" t="n">
        <v>0</v>
      </c>
      <c r="L479" s="24" t="n">
        <v>0</v>
      </c>
      <c r="M479" s="24"/>
      <c r="N479" s="6" t="s">
        <f>=I479+J479+K479+L479</f>
      </c>
      <c r="O479" s="24"/>
      <c r="P479" s="22"/>
    </row>
    <row collapsed="false" customFormat="false" customHeight="false" hidden="false" ht="12.1" outlineLevel="0" r="480">
      <c r="A480" s="21" t="n">
        <v>45672</v>
      </c>
      <c r="B480" s="22" t="s">
        <v>551</v>
      </c>
      <c r="C480" s="22" t="s">
        <v>626</v>
      </c>
      <c r="D480" s="22" t="s">
        <v>551</v>
      </c>
      <c r="E480" s="22" t="s">
        <v>551</v>
      </c>
      <c r="F480" s="22" t="s">
        <v>19</v>
      </c>
      <c r="G480" s="23" t="n">
        <v>1</v>
      </c>
      <c r="H480" s="24" t="n">
        <v>111</v>
      </c>
      <c r="I480" s="24" t="n">
        <v>111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4"/>
      <c r="P480" s="22"/>
    </row>
    <row collapsed="false" customFormat="false" customHeight="false" hidden="false" ht="12.1" outlineLevel="0" r="481">
      <c r="A481" s="20" t="n">
        <v>45672.537824074</v>
      </c>
      <c r="B481" s="16" t="s">
        <v>24</v>
      </c>
      <c r="C481" s="16" t="s">
        <v>697</v>
      </c>
      <c r="D481" s="16" t="s">
        <v>464</v>
      </c>
      <c r="E481" s="16" t="s">
        <v>17</v>
      </c>
      <c r="F481" s="16" t="s">
        <v>19</v>
      </c>
      <c r="G481" s="7" t="n">
        <v>1</v>
      </c>
      <c r="H481" s="6" t="n">
        <v>2917.5</v>
      </c>
      <c r="I481" s="6" t="n">
        <v>-2917.5</v>
      </c>
      <c r="J481" s="6" t="n">
        <v>0</v>
      </c>
      <c r="K481" s="6" t="n">
        <v>-2.33</v>
      </c>
      <c r="L481" s="6" t="n">
        <v>0</v>
      </c>
      <c r="M481" s="6"/>
      <c r="N481" s="6" t="s">
        <f>=I481+J481+K481+L481</f>
      </c>
      <c r="O481" s="6"/>
      <c r="P481" s="16"/>
    </row>
    <row collapsed="false" customFormat="false" customHeight="false" hidden="false" ht="12.1" outlineLevel="0" r="482">
      <c r="A482" s="20" t="n">
        <v>45672.557476852</v>
      </c>
      <c r="B482" s="16" t="s">
        <v>69</v>
      </c>
      <c r="C482" s="16" t="s">
        <v>568</v>
      </c>
      <c r="D482" s="16" t="s">
        <v>464</v>
      </c>
      <c r="E482" s="16" t="s">
        <v>17</v>
      </c>
      <c r="F482" s="16" t="s">
        <v>19</v>
      </c>
      <c r="G482" s="7" t="n">
        <v>10</v>
      </c>
      <c r="H482" s="6" t="n">
        <v>132.25</v>
      </c>
      <c r="I482" s="6" t="n">
        <v>-1322.5</v>
      </c>
      <c r="J482" s="6" t="n">
        <v>0</v>
      </c>
      <c r="K482" s="6" t="n">
        <v>-0.66</v>
      </c>
      <c r="L482" s="6" t="n">
        <v>0</v>
      </c>
      <c r="M482" s="6"/>
      <c r="N482" s="6" t="s">
        <f>=I482+J482+K482+L482</f>
      </c>
      <c r="O482" s="6"/>
      <c r="P482" s="16"/>
    </row>
    <row collapsed="false" customFormat="false" customHeight="false" hidden="false" ht="12.1" outlineLevel="0" r="483">
      <c r="A483" s="20" t="n">
        <v>45672.558912037</v>
      </c>
      <c r="B483" s="16" t="s">
        <v>30</v>
      </c>
      <c r="C483" s="16" t="s">
        <v>677</v>
      </c>
      <c r="D483" s="16" t="s">
        <v>464</v>
      </c>
      <c r="E483" s="16" t="s">
        <v>17</v>
      </c>
      <c r="F483" s="16" t="s">
        <v>19</v>
      </c>
      <c r="G483" s="7" t="n">
        <v>1</v>
      </c>
      <c r="H483" s="6" t="n">
        <v>593.8</v>
      </c>
      <c r="I483" s="6" t="n">
        <v>-593.8</v>
      </c>
      <c r="J483" s="6" t="n">
        <v>0</v>
      </c>
      <c r="K483" s="6" t="n">
        <v>-0.3</v>
      </c>
      <c r="L483" s="6" t="n">
        <v>0</v>
      </c>
      <c r="M483" s="6"/>
      <c r="N483" s="6" t="s">
        <f>=I483+J483+K483+L483</f>
      </c>
      <c r="O483" s="6"/>
      <c r="P483" s="16"/>
    </row>
    <row collapsed="false" customFormat="false" customHeight="false" hidden="false" ht="12.1" outlineLevel="0" r="484">
      <c r="A484" s="20" t="n">
        <v>45672.559444444</v>
      </c>
      <c r="B484" s="16" t="s">
        <v>93</v>
      </c>
      <c r="C484" s="16" t="s">
        <v>635</v>
      </c>
      <c r="D484" s="16" t="s">
        <v>464</v>
      </c>
      <c r="E484" s="16" t="s">
        <v>85</v>
      </c>
      <c r="F484" s="16" t="s">
        <v>19</v>
      </c>
      <c r="G484" s="7" t="n">
        <v>100</v>
      </c>
      <c r="H484" s="6" t="n">
        <v>1.576</v>
      </c>
      <c r="I484" s="6" t="n">
        <v>-157.6</v>
      </c>
      <c r="J484" s="6" t="n">
        <v>0</v>
      </c>
      <c r="K484" s="6" t="n">
        <v>0</v>
      </c>
      <c r="L484" s="6" t="n">
        <v>0</v>
      </c>
      <c r="M484" s="6"/>
      <c r="N484" s="6" t="s">
        <f>=I484+J484+K484+L484</f>
      </c>
      <c r="O484" s="6"/>
      <c r="P484" s="16"/>
    </row>
    <row collapsed="false" customFormat="false" customHeight="false" hidden="false" ht="12.1" outlineLevel="0" r="485">
      <c r="A485" s="21" t="n">
        <v>45680</v>
      </c>
      <c r="B485" s="22" t="s">
        <v>551</v>
      </c>
      <c r="C485" s="22" t="s">
        <v>698</v>
      </c>
      <c r="D485" s="22" t="s">
        <v>551</v>
      </c>
      <c r="E485" s="22" t="s">
        <v>551</v>
      </c>
      <c r="F485" s="22" t="s">
        <v>19</v>
      </c>
      <c r="G485" s="23" t="n">
        <v>1</v>
      </c>
      <c r="H485" s="24" t="n">
        <v>453.7</v>
      </c>
      <c r="I485" s="24" t="n">
        <v>453.7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4"/>
      <c r="P485" s="22"/>
    </row>
    <row collapsed="false" customFormat="false" customHeight="false" hidden="false" ht="12.1" outlineLevel="0" r="486">
      <c r="A486" s="20" t="n">
        <v>45680.577291667</v>
      </c>
      <c r="B486" s="16" t="s">
        <v>30</v>
      </c>
      <c r="C486" s="16" t="s">
        <v>677</v>
      </c>
      <c r="D486" s="16" t="s">
        <v>464</v>
      </c>
      <c r="E486" s="16" t="s">
        <v>17</v>
      </c>
      <c r="F486" s="16" t="s">
        <v>19</v>
      </c>
      <c r="G486" s="7" t="n">
        <v>1</v>
      </c>
      <c r="H486" s="6" t="n">
        <v>615.65</v>
      </c>
      <c r="I486" s="6" t="n">
        <v>-615.65</v>
      </c>
      <c r="J486" s="6" t="n">
        <v>0</v>
      </c>
      <c r="K486" s="6" t="n">
        <v>-0.5</v>
      </c>
      <c r="L486" s="6" t="n">
        <v>0</v>
      </c>
      <c r="M486" s="6"/>
      <c r="N486" s="6" t="s">
        <f>=I486+J486+K486+L486</f>
      </c>
      <c r="O486" s="6"/>
      <c r="P486" s="16"/>
    </row>
    <row collapsed="false" customFormat="false" customHeight="false" hidden="false" ht="12.1" outlineLevel="0" r="487">
      <c r="A487" s="21" t="n">
        <v>45684</v>
      </c>
      <c r="B487" s="22" t="s">
        <v>551</v>
      </c>
      <c r="C487" s="22" t="s">
        <v>699</v>
      </c>
      <c r="D487" s="22" t="s">
        <v>551</v>
      </c>
      <c r="E487" s="22" t="s">
        <v>551</v>
      </c>
      <c r="F487" s="22" t="s">
        <v>19</v>
      </c>
      <c r="G487" s="23" t="n">
        <v>1</v>
      </c>
      <c r="H487" s="24" t="n">
        <v>953.1</v>
      </c>
      <c r="I487" s="24" t="n">
        <v>953.1</v>
      </c>
      <c r="J487" s="24" t="n">
        <v>0</v>
      </c>
      <c r="K487" s="24" t="n">
        <v>0</v>
      </c>
      <c r="L487" s="24" t="n">
        <v>0</v>
      </c>
      <c r="M487" s="24"/>
      <c r="N487" s="6" t="s">
        <f>=I487+J487+K487+L487</f>
      </c>
      <c r="O487" s="24"/>
      <c r="P487" s="22"/>
    </row>
    <row collapsed="false" customFormat="false" customHeight="false" hidden="false" ht="12.1" outlineLevel="0" r="488">
      <c r="A488" s="20" t="n">
        <v>45684.625115741</v>
      </c>
      <c r="B488" s="16" t="s">
        <v>30</v>
      </c>
      <c r="C488" s="16" t="s">
        <v>677</v>
      </c>
      <c r="D488" s="16" t="s">
        <v>464</v>
      </c>
      <c r="E488" s="16" t="s">
        <v>17</v>
      </c>
      <c r="F488" s="16" t="s">
        <v>19</v>
      </c>
      <c r="G488" s="7" t="n">
        <v>1</v>
      </c>
      <c r="H488" s="6" t="n">
        <v>613.5</v>
      </c>
      <c r="I488" s="6" t="n">
        <v>-613.5</v>
      </c>
      <c r="J488" s="6" t="n">
        <v>0</v>
      </c>
      <c r="K488" s="6" t="n">
        <v>-0.31</v>
      </c>
      <c r="L488" s="6" t="n">
        <v>0</v>
      </c>
      <c r="M488" s="6"/>
      <c r="N488" s="6" t="s">
        <f>=I488+J488+K488+L488</f>
      </c>
      <c r="O488" s="6"/>
      <c r="P488" s="16"/>
    </row>
    <row collapsed="false" customFormat="false" customHeight="false" hidden="false" ht="12.1" outlineLevel="0" r="489">
      <c r="A489" s="20" t="n">
        <v>45684.626064815</v>
      </c>
      <c r="B489" s="16" t="s">
        <v>93</v>
      </c>
      <c r="C489" s="16" t="s">
        <v>635</v>
      </c>
      <c r="D489" s="16" t="s">
        <v>464</v>
      </c>
      <c r="E489" s="16" t="s">
        <v>85</v>
      </c>
      <c r="F489" s="16" t="s">
        <v>19</v>
      </c>
      <c r="G489" s="7" t="n">
        <v>200</v>
      </c>
      <c r="H489" s="6" t="n">
        <v>1.5866</v>
      </c>
      <c r="I489" s="6" t="n">
        <v>-317.32</v>
      </c>
      <c r="J489" s="6" t="n">
        <v>0</v>
      </c>
      <c r="K489" s="6" t="n">
        <v>0</v>
      </c>
      <c r="L489" s="6" t="n">
        <v>0</v>
      </c>
      <c r="M489" s="6"/>
      <c r="N489" s="6" t="s">
        <f>=I489+J489+K489+L489</f>
      </c>
      <c r="O489" s="6"/>
      <c r="P489" s="16"/>
    </row>
    <row collapsed="false" customFormat="false" customHeight="false" hidden="false" ht="12.1" outlineLevel="0" r="490">
      <c r="A490" s="21" t="n">
        <v>45686</v>
      </c>
      <c r="B490" s="22" t="s">
        <v>538</v>
      </c>
      <c r="C490" s="22" t="s">
        <v>162</v>
      </c>
      <c r="D490" s="22" t="s">
        <v>538</v>
      </c>
      <c r="E490" s="22" t="s">
        <v>538</v>
      </c>
      <c r="F490" s="22" t="s">
        <v>19</v>
      </c>
      <c r="G490" s="23" t="n">
        <v>2</v>
      </c>
      <c r="H490" s="24" t="n">
        <v>4000</v>
      </c>
      <c r="I490" s="24" t="n">
        <v>8000</v>
      </c>
      <c r="J490" s="24" t="n">
        <v>0</v>
      </c>
      <c r="K490" s="24" t="n">
        <v>0</v>
      </c>
      <c r="L490" s="24" t="n">
        <v>0</v>
      </c>
      <c r="M490" s="24"/>
      <c r="N490" s="6" t="s">
        <f>=I490+J490+K490+L490</f>
      </c>
      <c r="O490" s="24"/>
      <c r="P490" s="22"/>
    </row>
    <row collapsed="false" customFormat="false" customHeight="false" hidden="false" ht="12.1" outlineLevel="0" r="491">
      <c r="A491" s="20" t="n">
        <v>45686.587361111</v>
      </c>
      <c r="B491" s="16" t="s">
        <v>24</v>
      </c>
      <c r="C491" s="16" t="s">
        <v>697</v>
      </c>
      <c r="D491" s="16" t="s">
        <v>464</v>
      </c>
      <c r="E491" s="16" t="s">
        <v>17</v>
      </c>
      <c r="F491" s="16" t="s">
        <v>19</v>
      </c>
      <c r="G491" s="7" t="n">
        <v>2</v>
      </c>
      <c r="H491" s="6" t="n">
        <v>3174</v>
      </c>
      <c r="I491" s="6" t="n">
        <v>-6348</v>
      </c>
      <c r="J491" s="6" t="n">
        <v>0</v>
      </c>
      <c r="K491" s="6" t="n">
        <v>-5.08</v>
      </c>
      <c r="L491" s="6" t="n">
        <v>0</v>
      </c>
      <c r="M491" s="6"/>
      <c r="N491" s="6" t="s">
        <f>=I491+J491+K491+L491</f>
      </c>
      <c r="O491" s="6"/>
      <c r="P491" s="16"/>
    </row>
    <row collapsed="false" customFormat="false" customHeight="false" hidden="false" ht="12.1" outlineLevel="0" r="492">
      <c r="A492" s="20" t="n">
        <v>45686.588240741</v>
      </c>
      <c r="B492" s="16" t="s">
        <v>30</v>
      </c>
      <c r="C492" s="16" t="s">
        <v>677</v>
      </c>
      <c r="D492" s="16" t="s">
        <v>464</v>
      </c>
      <c r="E492" s="16" t="s">
        <v>17</v>
      </c>
      <c r="F492" s="16" t="s">
        <v>19</v>
      </c>
      <c r="G492" s="7" t="n">
        <v>3</v>
      </c>
      <c r="H492" s="6" t="n">
        <v>617.38333333333</v>
      </c>
      <c r="I492" s="6" t="n">
        <v>-1852.15</v>
      </c>
      <c r="J492" s="6" t="n">
        <v>0</v>
      </c>
      <c r="K492" s="6" t="n">
        <v>-1.3</v>
      </c>
      <c r="L492" s="6" t="n">
        <v>0</v>
      </c>
      <c r="M492" s="6"/>
      <c r="N492" s="6" t="s">
        <f>=I492+J492+K492+L492</f>
      </c>
      <c r="O492" s="6"/>
      <c r="P492" s="16"/>
    </row>
    <row collapsed="false" customFormat="false" customHeight="false" hidden="false" ht="12.1" outlineLevel="0" r="493">
      <c r="A493" s="29" t="n">
        <v>45686.59037037</v>
      </c>
      <c r="B493" s="30" t="s">
        <v>93</v>
      </c>
      <c r="C493" s="30" t="s">
        <v>635</v>
      </c>
      <c r="D493" s="30" t="s">
        <v>466</v>
      </c>
      <c r="E493" s="30" t="s">
        <v>85</v>
      </c>
      <c r="F493" s="30" t="s">
        <v>19</v>
      </c>
      <c r="G493" s="31" t="n">
        <v>-126</v>
      </c>
      <c r="H493" s="32" t="n">
        <v>1.588333</v>
      </c>
      <c r="I493" s="32" t="n">
        <v>200.13</v>
      </c>
      <c r="J493" s="32" t="n">
        <v>0</v>
      </c>
      <c r="K493" s="32" t="n">
        <v>0</v>
      </c>
      <c r="L493" s="32" t="n">
        <v>0</v>
      </c>
      <c r="M493" s="32"/>
      <c r="N493" s="6" t="s">
        <f>=I493+J493+K493+L493</f>
      </c>
      <c r="O493" s="32"/>
      <c r="P493" s="30"/>
    </row>
    <row collapsed="false" customFormat="false" customHeight="false" hidden="false" ht="12.1" outlineLevel="0" r="494">
      <c r="A494" s="21" t="n">
        <v>45688</v>
      </c>
      <c r="B494" s="22" t="s">
        <v>538</v>
      </c>
      <c r="C494" s="22" t="s">
        <v>162</v>
      </c>
      <c r="D494" s="22" t="s">
        <v>538</v>
      </c>
      <c r="E494" s="22" t="s">
        <v>538</v>
      </c>
      <c r="F494" s="22" t="s">
        <v>19</v>
      </c>
      <c r="G494" s="23" t="n">
        <v>1</v>
      </c>
      <c r="H494" s="24" t="n">
        <v>6000</v>
      </c>
      <c r="I494" s="24" t="n">
        <v>6000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4"/>
      <c r="P494" s="22"/>
    </row>
    <row collapsed="false" customFormat="false" customHeight="false" hidden="false" ht="12.1" outlineLevel="0" r="495">
      <c r="A495" s="20" t="n">
        <v>45688.55375</v>
      </c>
      <c r="B495" s="16" t="s">
        <v>24</v>
      </c>
      <c r="C495" s="16" t="s">
        <v>697</v>
      </c>
      <c r="D495" s="16" t="s">
        <v>464</v>
      </c>
      <c r="E495" s="16" t="s">
        <v>17</v>
      </c>
      <c r="F495" s="16" t="s">
        <v>19</v>
      </c>
      <c r="G495" s="7" t="n">
        <v>1</v>
      </c>
      <c r="H495" s="6" t="n">
        <v>3215</v>
      </c>
      <c r="I495" s="6" t="n">
        <v>-3215</v>
      </c>
      <c r="J495" s="6" t="n">
        <v>0</v>
      </c>
      <c r="K495" s="6" t="n">
        <v>-2.57</v>
      </c>
      <c r="L495" s="6" t="n">
        <v>0</v>
      </c>
      <c r="M495" s="6"/>
      <c r="N495" s="6" t="s">
        <f>=I495+J495+K495+L495</f>
      </c>
      <c r="O495" s="6"/>
      <c r="P495" s="16"/>
    </row>
    <row collapsed="false" customFormat="false" customHeight="false" hidden="false" ht="12.1" outlineLevel="0" r="496">
      <c r="A496" s="20" t="n">
        <v>45688.554421296</v>
      </c>
      <c r="B496" s="16" t="s">
        <v>30</v>
      </c>
      <c r="C496" s="16" t="s">
        <v>677</v>
      </c>
      <c r="D496" s="16" t="s">
        <v>464</v>
      </c>
      <c r="E496" s="16" t="s">
        <v>17</v>
      </c>
      <c r="F496" s="16" t="s">
        <v>19</v>
      </c>
      <c r="G496" s="7" t="n">
        <v>3</v>
      </c>
      <c r="H496" s="6" t="n">
        <v>628</v>
      </c>
      <c r="I496" s="6" t="n">
        <v>-1884</v>
      </c>
      <c r="J496" s="6" t="n">
        <v>0</v>
      </c>
      <c r="K496" s="6" t="n">
        <v>-1.5</v>
      </c>
      <c r="L496" s="6" t="n">
        <v>0</v>
      </c>
      <c r="M496" s="6"/>
      <c r="N496" s="6" t="s">
        <f>=I496+J496+K496+L496</f>
      </c>
      <c r="O496" s="6"/>
      <c r="P496" s="16"/>
    </row>
    <row collapsed="false" customFormat="false" customHeight="false" hidden="false" ht="12.1" outlineLevel="0" r="497">
      <c r="A497" s="20" t="n">
        <v>45688.558935185</v>
      </c>
      <c r="B497" s="16" t="s">
        <v>473</v>
      </c>
      <c r="C497" s="16" t="s">
        <v>544</v>
      </c>
      <c r="D497" s="16" t="s">
        <v>464</v>
      </c>
      <c r="E497" s="16" t="s">
        <v>17</v>
      </c>
      <c r="F497" s="16" t="s">
        <v>19</v>
      </c>
      <c r="G497" s="7" t="n">
        <v>10</v>
      </c>
      <c r="H497" s="6" t="n">
        <v>57.92</v>
      </c>
      <c r="I497" s="6" t="n">
        <v>-579.2</v>
      </c>
      <c r="J497" s="6" t="n">
        <v>0</v>
      </c>
      <c r="K497" s="6" t="n">
        <v>-0.29</v>
      </c>
      <c r="L497" s="6" t="n">
        <v>0</v>
      </c>
      <c r="M497" s="6"/>
      <c r="N497" s="6" t="s">
        <f>=I497+J497+K497+L497</f>
      </c>
      <c r="O497" s="6"/>
      <c r="P497" s="16"/>
    </row>
    <row collapsed="false" customFormat="false" customHeight="false" hidden="false" ht="12.1" outlineLevel="0" r="498">
      <c r="A498" s="20" t="n">
        <v>45688.561041667</v>
      </c>
      <c r="B498" s="16" t="s">
        <v>93</v>
      </c>
      <c r="C498" s="16" t="s">
        <v>635</v>
      </c>
      <c r="D498" s="16" t="s">
        <v>464</v>
      </c>
      <c r="E498" s="16" t="s">
        <v>85</v>
      </c>
      <c r="F498" s="16" t="s">
        <v>19</v>
      </c>
      <c r="G498" s="7" t="n">
        <v>190</v>
      </c>
      <c r="H498" s="6" t="n">
        <v>1.591895</v>
      </c>
      <c r="I498" s="6" t="n">
        <v>-302.46</v>
      </c>
      <c r="J498" s="6" t="n">
        <v>0</v>
      </c>
      <c r="K498" s="6" t="n">
        <v>0</v>
      </c>
      <c r="L498" s="6" t="n">
        <v>0</v>
      </c>
      <c r="M498" s="6"/>
      <c r="N498" s="6" t="s">
        <f>=I498+J498+K498+L498</f>
      </c>
      <c r="O498" s="6"/>
      <c r="P498" s="16"/>
    </row>
    <row collapsed="false" customFormat="false" customHeight="false" hidden="false" ht="12.1" outlineLevel="0" r="499">
      <c r="A499" s="21" t="n">
        <v>45699</v>
      </c>
      <c r="B499" s="22" t="s">
        <v>538</v>
      </c>
      <c r="C499" s="22" t="s">
        <v>162</v>
      </c>
      <c r="D499" s="22" t="s">
        <v>538</v>
      </c>
      <c r="E499" s="22" t="s">
        <v>538</v>
      </c>
      <c r="F499" s="22" t="s">
        <v>19</v>
      </c>
      <c r="G499" s="23" t="n">
        <v>1</v>
      </c>
      <c r="H499" s="24" t="n">
        <v>52000</v>
      </c>
      <c r="I499" s="24" t="n">
        <v>52000</v>
      </c>
      <c r="J499" s="24" t="n">
        <v>0</v>
      </c>
      <c r="K499" s="24" t="n">
        <v>0</v>
      </c>
      <c r="L499" s="24" t="n">
        <v>0</v>
      </c>
      <c r="M499" s="24"/>
      <c r="N499" s="6" t="s">
        <f>=I499+J499+K499+L499</f>
      </c>
      <c r="O499" s="24"/>
      <c r="P499" s="22"/>
    </row>
    <row collapsed="false" customFormat="false" customHeight="false" hidden="false" ht="12.1" outlineLevel="0" r="500">
      <c r="A500" s="20" t="n">
        <v>45699.570451389</v>
      </c>
      <c r="B500" s="16" t="s">
        <v>103</v>
      </c>
      <c r="C500" s="16" t="s">
        <v>690</v>
      </c>
      <c r="D500" s="16" t="s">
        <v>464</v>
      </c>
      <c r="E500" s="16" t="s">
        <v>97</v>
      </c>
      <c r="F500" s="16" t="s">
        <v>19</v>
      </c>
      <c r="G500" s="7" t="n">
        <v>32</v>
      </c>
      <c r="H500" s="6" t="n">
        <v>77.048</v>
      </c>
      <c r="I500" s="6" t="n">
        <v>-24655.36</v>
      </c>
      <c r="J500" s="6" t="n">
        <v>-751.68</v>
      </c>
      <c r="K500" s="6" t="n">
        <v>-2.1</v>
      </c>
      <c r="L500" s="6" t="n">
        <v>0</v>
      </c>
      <c r="M500" s="6"/>
      <c r="N500" s="6" t="s">
        <f>=I500+J500+K500+L500</f>
      </c>
      <c r="O500" s="6"/>
      <c r="P500" s="16"/>
    </row>
    <row collapsed="false" customFormat="false" customHeight="false" hidden="false" ht="12.1" outlineLevel="0" r="501">
      <c r="A501" s="20" t="n">
        <v>45699.572650463</v>
      </c>
      <c r="B501" s="16" t="s">
        <v>96</v>
      </c>
      <c r="C501" s="16" t="s">
        <v>676</v>
      </c>
      <c r="D501" s="16" t="s">
        <v>464</v>
      </c>
      <c r="E501" s="16" t="s">
        <v>97</v>
      </c>
      <c r="F501" s="16" t="s">
        <v>19</v>
      </c>
      <c r="G501" s="7" t="n">
        <v>33</v>
      </c>
      <c r="H501" s="6" t="n">
        <v>77.25</v>
      </c>
      <c r="I501" s="6" t="n">
        <v>-25492.5</v>
      </c>
      <c r="J501" s="6" t="n">
        <v>-852.72</v>
      </c>
      <c r="K501" s="6" t="n">
        <v>-2.17</v>
      </c>
      <c r="L501" s="6" t="n">
        <v>0</v>
      </c>
      <c r="M501" s="6"/>
      <c r="N501" s="6" t="s">
        <f>=I501+J501+K501+L501</f>
      </c>
      <c r="O501" s="6"/>
      <c r="P501" s="16"/>
    </row>
    <row collapsed="false" customFormat="false" customHeight="false" hidden="false" ht="12.1" outlineLevel="0" r="502">
      <c r="A502" s="29" t="n">
        <v>45699.582835648</v>
      </c>
      <c r="B502" s="30" t="s">
        <v>93</v>
      </c>
      <c r="C502" s="30" t="s">
        <v>635</v>
      </c>
      <c r="D502" s="30" t="s">
        <v>466</v>
      </c>
      <c r="E502" s="30" t="s">
        <v>85</v>
      </c>
      <c r="F502" s="30" t="s">
        <v>19</v>
      </c>
      <c r="G502" s="31" t="n">
        <v>-315</v>
      </c>
      <c r="H502" s="32" t="n">
        <v>1.599397</v>
      </c>
      <c r="I502" s="32" t="n">
        <v>503.81</v>
      </c>
      <c r="J502" s="32" t="n">
        <v>0</v>
      </c>
      <c r="K502" s="32" t="n">
        <v>0</v>
      </c>
      <c r="L502" s="32" t="n">
        <v>0</v>
      </c>
      <c r="M502" s="32"/>
      <c r="N502" s="6" t="s">
        <f>=I502+J502+K502+L502</f>
      </c>
      <c r="O502" s="32"/>
      <c r="P502" s="30"/>
    </row>
    <row collapsed="false" customFormat="false" customHeight="false" hidden="false" ht="12.1" outlineLevel="0" r="503">
      <c r="A503" s="20" t="n">
        <v>45699.583506944</v>
      </c>
      <c r="B503" s="16" t="s">
        <v>112</v>
      </c>
      <c r="C503" s="16" t="s">
        <v>664</v>
      </c>
      <c r="D503" s="16" t="s">
        <v>464</v>
      </c>
      <c r="E503" s="16" t="s">
        <v>97</v>
      </c>
      <c r="F503" s="16" t="s">
        <v>19</v>
      </c>
      <c r="G503" s="7" t="n">
        <v>1</v>
      </c>
      <c r="H503" s="6" t="n">
        <v>70.099</v>
      </c>
      <c r="I503" s="6" t="n">
        <v>-700.99</v>
      </c>
      <c r="J503" s="6" t="n">
        <v>-24.94</v>
      </c>
      <c r="K503" s="6" t="n">
        <v>-0.06</v>
      </c>
      <c r="L503" s="6" t="n">
        <v>0</v>
      </c>
      <c r="M503" s="6"/>
      <c r="N503" s="6" t="s">
        <f>=I503+J503+K503+L503</f>
      </c>
      <c r="O503" s="6"/>
      <c r="P503" s="16"/>
    </row>
    <row collapsed="false" customFormat="false" customHeight="false" hidden="false" ht="12.1" outlineLevel="0" r="504">
      <c r="A504" s="21" t="n">
        <v>45700</v>
      </c>
      <c r="B504" s="22" t="s">
        <v>551</v>
      </c>
      <c r="C504" s="22" t="s">
        <v>675</v>
      </c>
      <c r="D504" s="22" t="s">
        <v>551</v>
      </c>
      <c r="E504" s="22" t="s">
        <v>551</v>
      </c>
      <c r="F504" s="22" t="s">
        <v>19</v>
      </c>
      <c r="G504" s="23" t="n">
        <v>1</v>
      </c>
      <c r="H504" s="24" t="n">
        <v>1396</v>
      </c>
      <c r="I504" s="24" t="n">
        <v>1396</v>
      </c>
      <c r="J504" s="24" t="n">
        <v>0</v>
      </c>
      <c r="K504" s="24" t="n">
        <v>0</v>
      </c>
      <c r="L504" s="24" t="n">
        <v>0</v>
      </c>
      <c r="M504" s="24"/>
      <c r="N504" s="6" t="s">
        <f>=I504+J504+K504+L504</f>
      </c>
      <c r="O504" s="24"/>
      <c r="P504" s="22"/>
    </row>
    <row collapsed="false" customFormat="false" customHeight="false" hidden="false" ht="12.1" outlineLevel="0" r="505">
      <c r="A505" s="20" t="n">
        <v>45700.711064815</v>
      </c>
      <c r="B505" s="16" t="s">
        <v>106</v>
      </c>
      <c r="C505" s="16" t="s">
        <v>667</v>
      </c>
      <c r="D505" s="16" t="s">
        <v>464</v>
      </c>
      <c r="E505" s="16" t="s">
        <v>97</v>
      </c>
      <c r="F505" s="16" t="s">
        <v>19</v>
      </c>
      <c r="G505" s="7" t="n">
        <v>2</v>
      </c>
      <c r="H505" s="6" t="n">
        <v>53.589</v>
      </c>
      <c r="I505" s="6" t="n">
        <v>-1071.78</v>
      </c>
      <c r="J505" s="6" t="n">
        <v>-0.38</v>
      </c>
      <c r="K505" s="6" t="n">
        <v>-0.09</v>
      </c>
      <c r="L505" s="6" t="n">
        <v>0</v>
      </c>
      <c r="M505" s="6"/>
      <c r="N505" s="6" t="s">
        <f>=I505+J505+K505+L505</f>
      </c>
      <c r="O505" s="6"/>
      <c r="P505" s="16"/>
    </row>
    <row collapsed="false" customFormat="false" customHeight="false" hidden="false" ht="12.1" outlineLevel="0" r="506">
      <c r="A506" s="20" t="n">
        <v>45700.71224537</v>
      </c>
      <c r="B506" s="16" t="s">
        <v>93</v>
      </c>
      <c r="C506" s="16" t="s">
        <v>635</v>
      </c>
      <c r="D506" s="16" t="s">
        <v>464</v>
      </c>
      <c r="E506" s="16" t="s">
        <v>85</v>
      </c>
      <c r="F506" s="16" t="s">
        <v>19</v>
      </c>
      <c r="G506" s="7" t="n">
        <v>220</v>
      </c>
      <c r="H506" s="6" t="n">
        <v>1.6005</v>
      </c>
      <c r="I506" s="6" t="n">
        <v>-352.11</v>
      </c>
      <c r="J506" s="6" t="n">
        <v>0</v>
      </c>
      <c r="K506" s="6" t="n">
        <v>0</v>
      </c>
      <c r="L506" s="6" t="n">
        <v>0</v>
      </c>
      <c r="M506" s="6"/>
      <c r="N506" s="6" t="s">
        <f>=I506+J506+K506+L506</f>
      </c>
      <c r="O506" s="6"/>
      <c r="P506" s="16"/>
    </row>
    <row collapsed="false" customFormat="false" customHeight="false" hidden="false" ht="12.1" outlineLevel="0" r="507">
      <c r="A507" s="21" t="n">
        <v>45702</v>
      </c>
      <c r="B507" s="22" t="s">
        <v>538</v>
      </c>
      <c r="C507" s="22" t="s">
        <v>162</v>
      </c>
      <c r="D507" s="22" t="s">
        <v>538</v>
      </c>
      <c r="E507" s="22" t="s">
        <v>538</v>
      </c>
      <c r="F507" s="22" t="s">
        <v>19</v>
      </c>
      <c r="G507" s="23" t="n">
        <v>1</v>
      </c>
      <c r="H507" s="24" t="n">
        <v>5000</v>
      </c>
      <c r="I507" s="24" t="n">
        <v>5000</v>
      </c>
      <c r="J507" s="24" t="n">
        <v>0</v>
      </c>
      <c r="K507" s="24" t="n">
        <v>0</v>
      </c>
      <c r="L507" s="24" t="n">
        <v>0</v>
      </c>
      <c r="M507" s="24"/>
      <c r="N507" s="6" t="s">
        <f>=I507+J507+K507+L507</f>
      </c>
      <c r="O507" s="24"/>
      <c r="P507" s="22"/>
    </row>
    <row collapsed="false" customFormat="false" customHeight="false" hidden="false" ht="12.1" outlineLevel="0" r="508">
      <c r="A508" s="21" t="n">
        <v>45702</v>
      </c>
      <c r="B508" s="22" t="s">
        <v>551</v>
      </c>
      <c r="C508" s="22" t="s">
        <v>700</v>
      </c>
      <c r="D508" s="22" t="s">
        <v>551</v>
      </c>
      <c r="E508" s="22" t="s">
        <v>551</v>
      </c>
      <c r="F508" s="22" t="s">
        <v>19</v>
      </c>
      <c r="G508" s="23" t="n">
        <v>1</v>
      </c>
      <c r="H508" s="24" t="n">
        <v>111</v>
      </c>
      <c r="I508" s="24" t="n">
        <v>111</v>
      </c>
      <c r="J508" s="24" t="n">
        <v>0</v>
      </c>
      <c r="K508" s="24" t="n">
        <v>0</v>
      </c>
      <c r="L508" s="24" t="n">
        <v>0</v>
      </c>
      <c r="M508" s="24"/>
      <c r="N508" s="6" t="s">
        <f>=I508+J508+K508+L508</f>
      </c>
      <c r="O508" s="24"/>
      <c r="P508" s="22"/>
    </row>
    <row collapsed="false" customFormat="false" customHeight="false" hidden="false" ht="12.1" outlineLevel="0" r="509">
      <c r="A509" s="20" t="n">
        <v>45702.795636574</v>
      </c>
      <c r="B509" s="16" t="s">
        <v>103</v>
      </c>
      <c r="C509" s="16" t="s">
        <v>690</v>
      </c>
      <c r="D509" s="16" t="s">
        <v>464</v>
      </c>
      <c r="E509" s="16" t="s">
        <v>97</v>
      </c>
      <c r="F509" s="16" t="s">
        <v>19</v>
      </c>
      <c r="G509" s="7" t="n">
        <v>6</v>
      </c>
      <c r="H509" s="6" t="n">
        <v>79.399</v>
      </c>
      <c r="I509" s="6" t="n">
        <v>-4763.94</v>
      </c>
      <c r="J509" s="6" t="n">
        <v>-151.02</v>
      </c>
      <c r="K509" s="6" t="n">
        <v>-0.4</v>
      </c>
      <c r="L509" s="6" t="n">
        <v>0</v>
      </c>
      <c r="M509" s="6"/>
      <c r="N509" s="6" t="s">
        <f>=I509+J509+K509+L509</f>
      </c>
      <c r="O509" s="6"/>
      <c r="P509" s="16"/>
    </row>
    <row collapsed="false" customFormat="false" customHeight="false" hidden="false" ht="12.1" outlineLevel="0" r="510">
      <c r="A510" s="20" t="n">
        <v>45702.805694444</v>
      </c>
      <c r="B510" s="16" t="s">
        <v>93</v>
      </c>
      <c r="C510" s="16" t="s">
        <v>635</v>
      </c>
      <c r="D510" s="16" t="s">
        <v>464</v>
      </c>
      <c r="E510" s="16" t="s">
        <v>85</v>
      </c>
      <c r="F510" s="16" t="s">
        <v>19</v>
      </c>
      <c r="G510" s="7" t="n">
        <v>130</v>
      </c>
      <c r="H510" s="6" t="n">
        <v>1.603923</v>
      </c>
      <c r="I510" s="6" t="n">
        <v>-208.51</v>
      </c>
      <c r="J510" s="6" t="n">
        <v>0</v>
      </c>
      <c r="K510" s="6" t="n">
        <v>0</v>
      </c>
      <c r="L510" s="6" t="n">
        <v>0</v>
      </c>
      <c r="M510" s="6"/>
      <c r="N510" s="6" t="s">
        <f>=I510+J510+K510+L510</f>
      </c>
      <c r="O510" s="6"/>
      <c r="P510" s="16"/>
    </row>
    <row collapsed="false" customFormat="false" customHeight="false" hidden="false" ht="12.1" outlineLevel="0" r="511">
      <c r="A511" s="21" t="n">
        <v>45716</v>
      </c>
      <c r="B511" s="22" t="s">
        <v>538</v>
      </c>
      <c r="C511" s="22" t="s">
        <v>162</v>
      </c>
      <c r="D511" s="22" t="s">
        <v>538</v>
      </c>
      <c r="E511" s="22" t="s">
        <v>538</v>
      </c>
      <c r="F511" s="22" t="s">
        <v>19</v>
      </c>
      <c r="G511" s="23" t="n">
        <v>1</v>
      </c>
      <c r="H511" s="24" t="n">
        <v>11000</v>
      </c>
      <c r="I511" s="24" t="n">
        <v>11000</v>
      </c>
      <c r="J511" s="24" t="n">
        <v>0</v>
      </c>
      <c r="K511" s="24" t="n">
        <v>0</v>
      </c>
      <c r="L511" s="24" t="n">
        <v>0</v>
      </c>
      <c r="M511" s="24"/>
      <c r="N511" s="6" t="s">
        <f>=I511+J511+K511+L511</f>
      </c>
      <c r="O511" s="24"/>
      <c r="P511" s="22"/>
    </row>
    <row collapsed="false" customFormat="false" customHeight="false" hidden="false" ht="12.1" outlineLevel="0" r="512">
      <c r="A512" s="20" t="n">
        <v>45716.570532407</v>
      </c>
      <c r="B512" s="16" t="s">
        <v>103</v>
      </c>
      <c r="C512" s="16" t="s">
        <v>690</v>
      </c>
      <c r="D512" s="16" t="s">
        <v>464</v>
      </c>
      <c r="E512" s="16" t="s">
        <v>97</v>
      </c>
      <c r="F512" s="16" t="s">
        <v>19</v>
      </c>
      <c r="G512" s="7" t="n">
        <v>6</v>
      </c>
      <c r="H512" s="6" t="n">
        <v>79.696</v>
      </c>
      <c r="I512" s="6" t="n">
        <v>-4781.76</v>
      </c>
      <c r="J512" s="6" t="n">
        <v>-179.22</v>
      </c>
      <c r="K512" s="6" t="n">
        <v>-0.4</v>
      </c>
      <c r="L512" s="6" t="n">
        <v>0</v>
      </c>
      <c r="M512" s="6"/>
      <c r="N512" s="6" t="s">
        <f>=I512+J512+K512+L512</f>
      </c>
      <c r="O512" s="6"/>
      <c r="P512" s="16"/>
    </row>
    <row collapsed="false" customFormat="false" customHeight="false" hidden="false" ht="12.1" outlineLevel="0" r="513">
      <c r="A513" s="20" t="n">
        <v>45716.571539352</v>
      </c>
      <c r="B513" s="16" t="s">
        <v>24</v>
      </c>
      <c r="C513" s="16" t="s">
        <v>697</v>
      </c>
      <c r="D513" s="16" t="s">
        <v>464</v>
      </c>
      <c r="E513" s="16" t="s">
        <v>17</v>
      </c>
      <c r="F513" s="16" t="s">
        <v>19</v>
      </c>
      <c r="G513" s="7" t="n">
        <v>1</v>
      </c>
      <c r="H513" s="6" t="n">
        <v>3228.5</v>
      </c>
      <c r="I513" s="6" t="n">
        <v>-3228.5</v>
      </c>
      <c r="J513" s="6" t="n">
        <v>0</v>
      </c>
      <c r="K513" s="6" t="n">
        <v>-2.58</v>
      </c>
      <c r="L513" s="6" t="n">
        <v>0</v>
      </c>
      <c r="M513" s="6"/>
      <c r="N513" s="6" t="s">
        <f>=I513+J513+K513+L513</f>
      </c>
      <c r="O513" s="6"/>
      <c r="P513" s="16"/>
    </row>
    <row collapsed="false" customFormat="false" customHeight="false" hidden="false" ht="12.1" outlineLevel="0" r="514">
      <c r="A514" s="20" t="n">
        <v>45716.57400463</v>
      </c>
      <c r="B514" s="16" t="s">
        <v>53</v>
      </c>
      <c r="C514" s="16" t="s">
        <v>563</v>
      </c>
      <c r="D514" s="16" t="s">
        <v>464</v>
      </c>
      <c r="E514" s="16" t="s">
        <v>17</v>
      </c>
      <c r="F514" s="16" t="s">
        <v>19</v>
      </c>
      <c r="G514" s="7" t="n">
        <v>2</v>
      </c>
      <c r="H514" s="6" t="n">
        <v>1336.4</v>
      </c>
      <c r="I514" s="6" t="n">
        <v>-2672.8</v>
      </c>
      <c r="J514" s="6" t="n">
        <v>0</v>
      </c>
      <c r="K514" s="6" t="n">
        <v>-2.14</v>
      </c>
      <c r="L514" s="6" t="n">
        <v>0</v>
      </c>
      <c r="M514" s="6"/>
      <c r="N514" s="6" t="s">
        <f>=I514+J514+K514+L514</f>
      </c>
      <c r="O514" s="6"/>
      <c r="P514" s="16"/>
    </row>
    <row collapsed="false" customFormat="false" customHeight="false" hidden="false" ht="12.1" outlineLevel="0" r="515">
      <c r="A515" s="20" t="n">
        <v>45716.806793981</v>
      </c>
      <c r="B515" s="16" t="s">
        <v>93</v>
      </c>
      <c r="C515" s="16" t="s">
        <v>635</v>
      </c>
      <c r="D515" s="16" t="s">
        <v>464</v>
      </c>
      <c r="E515" s="16" t="s">
        <v>85</v>
      </c>
      <c r="F515" s="16" t="s">
        <v>19</v>
      </c>
      <c r="G515" s="7" t="n">
        <v>80</v>
      </c>
      <c r="H515" s="6" t="n">
        <v>1.616375</v>
      </c>
      <c r="I515" s="6" t="n">
        <v>-129.31</v>
      </c>
      <c r="J515" s="6" t="n">
        <v>0</v>
      </c>
      <c r="K515" s="6" t="n">
        <v>0</v>
      </c>
      <c r="L515" s="6" t="n">
        <v>0</v>
      </c>
      <c r="M515" s="6"/>
      <c r="N515" s="6" t="s">
        <f>=I515+J515+K515+L515</f>
      </c>
      <c r="O515" s="6"/>
      <c r="P515" s="16"/>
    </row>
    <row collapsed="false" customFormat="false" customHeight="false" hidden="false" ht="12.1" outlineLevel="0" r="516">
      <c r="A516" s="21" t="n">
        <v>45730</v>
      </c>
      <c r="B516" s="22" t="s">
        <v>538</v>
      </c>
      <c r="C516" s="22" t="s">
        <v>162</v>
      </c>
      <c r="D516" s="22" t="s">
        <v>538</v>
      </c>
      <c r="E516" s="22" t="s">
        <v>538</v>
      </c>
      <c r="F516" s="22" t="s">
        <v>19</v>
      </c>
      <c r="G516" s="23" t="n">
        <v>1</v>
      </c>
      <c r="H516" s="24" t="n">
        <v>7000</v>
      </c>
      <c r="I516" s="24" t="n">
        <v>7000</v>
      </c>
      <c r="J516" s="24" t="n">
        <v>0</v>
      </c>
      <c r="K516" s="24" t="n">
        <v>0</v>
      </c>
      <c r="L516" s="24" t="n">
        <v>0</v>
      </c>
      <c r="M516" s="24"/>
      <c r="N516" s="6" t="s">
        <f>=I516+J516+K516+L516</f>
      </c>
      <c r="O516" s="24"/>
      <c r="P516" s="22"/>
    </row>
    <row collapsed="false" customFormat="false" customHeight="false" hidden="false" ht="12.1" outlineLevel="0" r="517">
      <c r="A517" s="29" t="n">
        <v>45730.800219907</v>
      </c>
      <c r="B517" s="30" t="s">
        <v>93</v>
      </c>
      <c r="C517" s="30" t="s">
        <v>635</v>
      </c>
      <c r="D517" s="30" t="s">
        <v>466</v>
      </c>
      <c r="E517" s="30" t="s">
        <v>85</v>
      </c>
      <c r="F517" s="30" t="s">
        <v>19</v>
      </c>
      <c r="G517" s="31" t="n">
        <v>-32</v>
      </c>
      <c r="H517" s="32" t="n">
        <v>1.629375</v>
      </c>
      <c r="I517" s="32" t="n">
        <v>52.14</v>
      </c>
      <c r="J517" s="32" t="n">
        <v>0</v>
      </c>
      <c r="K517" s="32" t="n">
        <v>0</v>
      </c>
      <c r="L517" s="32" t="n">
        <v>0</v>
      </c>
      <c r="M517" s="32"/>
      <c r="N517" s="6" t="s">
        <f>=I517+J517+K517+L517</f>
      </c>
      <c r="O517" s="32"/>
      <c r="P517" s="30"/>
    </row>
    <row collapsed="false" customFormat="false" customHeight="false" hidden="false" ht="12.1" outlineLevel="0" r="518">
      <c r="A518" s="29" t="n">
        <v>45733.462673611</v>
      </c>
      <c r="B518" s="30" t="s">
        <v>93</v>
      </c>
      <c r="C518" s="30" t="s">
        <v>635</v>
      </c>
      <c r="D518" s="30" t="s">
        <v>466</v>
      </c>
      <c r="E518" s="30" t="s">
        <v>85</v>
      </c>
      <c r="F518" s="30" t="s">
        <v>19</v>
      </c>
      <c r="G518" s="31" t="n">
        <v>-180</v>
      </c>
      <c r="H518" s="32" t="n">
        <v>1.630389</v>
      </c>
      <c r="I518" s="32" t="n">
        <v>293.47</v>
      </c>
      <c r="J518" s="32" t="n">
        <v>0</v>
      </c>
      <c r="K518" s="32" t="n">
        <v>0</v>
      </c>
      <c r="L518" s="32" t="n">
        <v>0</v>
      </c>
      <c r="M518" s="32"/>
      <c r="N518" s="6" t="s">
        <f>=I518+J518+K518+L518</f>
      </c>
      <c r="O518" s="32"/>
      <c r="P518" s="30"/>
    </row>
    <row collapsed="false" customFormat="false" customHeight="false" hidden="false" ht="12.1" outlineLevel="0" r="519">
      <c r="A519" s="20" t="n">
        <v>45733.46318287</v>
      </c>
      <c r="B519" s="16" t="s">
        <v>77</v>
      </c>
      <c r="C519" s="16" t="s">
        <v>701</v>
      </c>
      <c r="D519" s="16" t="s">
        <v>464</v>
      </c>
      <c r="E519" s="16" t="s">
        <v>17</v>
      </c>
      <c r="F519" s="16" t="s">
        <v>19</v>
      </c>
      <c r="G519" s="7" t="n">
        <v>1</v>
      </c>
      <c r="H519" s="6" t="n">
        <v>3526.6</v>
      </c>
      <c r="I519" s="6" t="n">
        <v>-3526.6</v>
      </c>
      <c r="J519" s="6" t="n">
        <v>0</v>
      </c>
      <c r="K519" s="6" t="n">
        <v>-2.82</v>
      </c>
      <c r="L519" s="6" t="n">
        <v>0</v>
      </c>
      <c r="M519" s="6"/>
      <c r="N519" s="6" t="s">
        <f>=I519+J519+K519+L519</f>
      </c>
      <c r="O519" s="6"/>
      <c r="P519" s="16"/>
    </row>
    <row collapsed="false" customFormat="false" customHeight="false" hidden="false" ht="12.1" outlineLevel="0" r="520">
      <c r="A520" s="20" t="n">
        <v>45733.464016204</v>
      </c>
      <c r="B520" s="16" t="s">
        <v>42</v>
      </c>
      <c r="C520" s="16" t="s">
        <v>702</v>
      </c>
      <c r="D520" s="16" t="s">
        <v>464</v>
      </c>
      <c r="E520" s="16" t="s">
        <v>17</v>
      </c>
      <c r="F520" s="16" t="s">
        <v>19</v>
      </c>
      <c r="G520" s="7" t="n">
        <v>10000</v>
      </c>
      <c r="H520" s="6" t="n">
        <v>0.3572</v>
      </c>
      <c r="I520" s="6" t="n">
        <v>-3572</v>
      </c>
      <c r="J520" s="6" t="n">
        <v>0</v>
      </c>
      <c r="K520" s="6" t="n">
        <v>-2.87</v>
      </c>
      <c r="L520" s="6" t="n">
        <v>0</v>
      </c>
      <c r="M520" s="6"/>
      <c r="N520" s="6" t="s">
        <f>=I520+J520+K520+L520</f>
      </c>
      <c r="O520" s="6"/>
      <c r="P520" s="16"/>
    </row>
    <row collapsed="false" customFormat="false" customHeight="false" hidden="false" ht="12.1" outlineLevel="0" r="521">
      <c r="A521" s="20" t="n">
        <v>45733.469039352</v>
      </c>
      <c r="B521" s="16" t="s">
        <v>93</v>
      </c>
      <c r="C521" s="16" t="s">
        <v>635</v>
      </c>
      <c r="D521" s="16" t="s">
        <v>464</v>
      </c>
      <c r="E521" s="16" t="s">
        <v>85</v>
      </c>
      <c r="F521" s="16" t="s">
        <v>19</v>
      </c>
      <c r="G521" s="7" t="n">
        <v>140</v>
      </c>
      <c r="H521" s="6" t="n">
        <v>1.6305</v>
      </c>
      <c r="I521" s="6" t="n">
        <v>-228.27</v>
      </c>
      <c r="J521" s="6" t="n">
        <v>0</v>
      </c>
      <c r="K521" s="6" t="n">
        <v>0</v>
      </c>
      <c r="L521" s="6" t="n">
        <v>0</v>
      </c>
      <c r="M521" s="6"/>
      <c r="N521" s="6" t="s">
        <f>=I521+J521+K521+L521</f>
      </c>
      <c r="O521" s="6"/>
      <c r="P521" s="16"/>
    </row>
    <row collapsed="false" customFormat="false" customHeight="false" hidden="false" ht="12.1" outlineLevel="0" r="522">
      <c r="A522" s="21" t="n">
        <v>45734</v>
      </c>
      <c r="B522" s="22" t="s">
        <v>551</v>
      </c>
      <c r="C522" s="22" t="s">
        <v>700</v>
      </c>
      <c r="D522" s="22" t="s">
        <v>551</v>
      </c>
      <c r="E522" s="22" t="s">
        <v>551</v>
      </c>
      <c r="F522" s="22" t="s">
        <v>19</v>
      </c>
      <c r="G522" s="23" t="n">
        <v>1</v>
      </c>
      <c r="H522" s="24" t="n">
        <v>111</v>
      </c>
      <c r="I522" s="24" t="n">
        <v>111</v>
      </c>
      <c r="J522" s="24" t="n">
        <v>0</v>
      </c>
      <c r="K522" s="24" t="n">
        <v>0</v>
      </c>
      <c r="L522" s="24" t="n">
        <v>0</v>
      </c>
      <c r="M522" s="24"/>
      <c r="N522" s="6" t="s">
        <f>=I522+J522+K522+L522</f>
      </c>
      <c r="O522" s="24"/>
      <c r="P522" s="22"/>
    </row>
    <row collapsed="false" customFormat="false" customHeight="false" hidden="false" ht="12.1" outlineLevel="0" r="523">
      <c r="A523" s="21" t="n">
        <v>45735</v>
      </c>
      <c r="B523" s="22" t="s">
        <v>551</v>
      </c>
      <c r="C523" s="22" t="s">
        <v>648</v>
      </c>
      <c r="D523" s="22" t="s">
        <v>551</v>
      </c>
      <c r="E523" s="22" t="s">
        <v>551</v>
      </c>
      <c r="F523" s="22" t="s">
        <v>19</v>
      </c>
      <c r="G523" s="23" t="n">
        <v>1</v>
      </c>
      <c r="H523" s="24" t="n">
        <v>386.4</v>
      </c>
      <c r="I523" s="24" t="n">
        <v>386.4</v>
      </c>
      <c r="J523" s="24" t="n">
        <v>0</v>
      </c>
      <c r="K523" s="24" t="n">
        <v>0</v>
      </c>
      <c r="L523" s="24" t="n">
        <v>0</v>
      </c>
      <c r="M523" s="24"/>
      <c r="N523" s="6" t="s">
        <f>=I523+J523+K523+L523</f>
      </c>
      <c r="O523" s="24"/>
      <c r="P523" s="22"/>
    </row>
    <row collapsed="false" customFormat="false" customHeight="false" hidden="false" ht="12.1" outlineLevel="0" r="524">
      <c r="A524" s="29" t="n">
        <v>45736.688518519</v>
      </c>
      <c r="B524" s="30" t="s">
        <v>93</v>
      </c>
      <c r="C524" s="30" t="s">
        <v>635</v>
      </c>
      <c r="D524" s="30" t="s">
        <v>466</v>
      </c>
      <c r="E524" s="30" t="s">
        <v>85</v>
      </c>
      <c r="F524" s="30" t="s">
        <v>19</v>
      </c>
      <c r="G524" s="31" t="n">
        <v>-285</v>
      </c>
      <c r="H524" s="32" t="n">
        <v>1.6331928596491</v>
      </c>
      <c r="I524" s="32" t="n">
        <v>465.46</v>
      </c>
      <c r="J524" s="32" t="n">
        <v>0</v>
      </c>
      <c r="K524" s="32" t="n">
        <v>0</v>
      </c>
      <c r="L524" s="32" t="n">
        <v>0</v>
      </c>
      <c r="M524" s="32"/>
      <c r="N524" s="6" t="s">
        <f>=I524+J524+K524+L524</f>
      </c>
      <c r="O524" s="32"/>
      <c r="P524" s="30"/>
    </row>
    <row collapsed="false" customFormat="false" customHeight="false" hidden="false" ht="12.1" outlineLevel="0" r="525">
      <c r="A525" s="20" t="n">
        <v>45736.692106481</v>
      </c>
      <c r="B525" s="16" t="s">
        <v>115</v>
      </c>
      <c r="C525" s="16" t="s">
        <v>703</v>
      </c>
      <c r="D525" s="16" t="s">
        <v>464</v>
      </c>
      <c r="E525" s="16" t="s">
        <v>97</v>
      </c>
      <c r="F525" s="16" t="s">
        <v>19</v>
      </c>
      <c r="G525" s="7" t="n">
        <v>1</v>
      </c>
      <c r="H525" s="6" t="n">
        <v>96.5</v>
      </c>
      <c r="I525" s="6" t="n">
        <v>-965</v>
      </c>
      <c r="J525" s="6" t="n">
        <v>-14.48</v>
      </c>
      <c r="K525" s="6" t="n">
        <v>-0.56</v>
      </c>
      <c r="L525" s="6" t="n">
        <v>0</v>
      </c>
      <c r="M525" s="6"/>
      <c r="N525" s="6" t="s">
        <f>=I525+J525+K525+L525</f>
      </c>
      <c r="O525" s="6"/>
      <c r="P525" s="16"/>
    </row>
    <row collapsed="false" customFormat="false" customHeight="false" hidden="false" ht="12.1" outlineLevel="0" r="526">
      <c r="A526" s="21" t="n">
        <v>45742</v>
      </c>
      <c r="B526" s="22" t="s">
        <v>551</v>
      </c>
      <c r="C526" s="22" t="s">
        <v>680</v>
      </c>
      <c r="D526" s="22" t="s">
        <v>551</v>
      </c>
      <c r="E526" s="22" t="s">
        <v>551</v>
      </c>
      <c r="F526" s="22" t="s">
        <v>19</v>
      </c>
      <c r="G526" s="23" t="n">
        <v>1</v>
      </c>
      <c r="H526" s="24" t="n">
        <v>1009.8</v>
      </c>
      <c r="I526" s="24" t="n">
        <v>1009.8</v>
      </c>
      <c r="J526" s="24" t="n">
        <v>0</v>
      </c>
      <c r="K526" s="24" t="n">
        <v>0</v>
      </c>
      <c r="L526" s="24" t="n">
        <v>0</v>
      </c>
      <c r="M526" s="24"/>
      <c r="N526" s="6" t="s">
        <f>=I526+J526+K526+L526</f>
      </c>
      <c r="O526" s="24"/>
      <c r="P526" s="22"/>
    </row>
    <row collapsed="false" customFormat="false" customHeight="false" hidden="false" ht="12.1" outlineLevel="0" r="527">
      <c r="A527" s="20" t="n">
        <v>45743.557199074</v>
      </c>
      <c r="B527" s="16" t="s">
        <v>109</v>
      </c>
      <c r="C527" s="16" t="s">
        <v>647</v>
      </c>
      <c r="D527" s="16" t="s">
        <v>464</v>
      </c>
      <c r="E527" s="16" t="s">
        <v>97</v>
      </c>
      <c r="F527" s="16" t="s">
        <v>19</v>
      </c>
      <c r="G527" s="7" t="n">
        <v>1</v>
      </c>
      <c r="H527" s="6" t="n">
        <v>82.292</v>
      </c>
      <c r="I527" s="6" t="n">
        <v>-822.92</v>
      </c>
      <c r="J527" s="6" t="n">
        <v>-0.62</v>
      </c>
      <c r="K527" s="6" t="n">
        <v>-0.07</v>
      </c>
      <c r="L527" s="6" t="n">
        <v>0</v>
      </c>
      <c r="M527" s="6"/>
      <c r="N527" s="6" t="s">
        <f>=I527+J527+K527+L527</f>
      </c>
      <c r="O527" s="6"/>
      <c r="P527" s="16"/>
    </row>
    <row collapsed="false" customFormat="false" customHeight="false" hidden="false" ht="12.1" outlineLevel="0" r="528">
      <c r="A528" s="21" t="n">
        <v>45744</v>
      </c>
      <c r="B528" s="22" t="s">
        <v>551</v>
      </c>
      <c r="C528" s="22" t="s">
        <v>704</v>
      </c>
      <c r="D528" s="22" t="s">
        <v>551</v>
      </c>
      <c r="E528" s="22" t="s">
        <v>551</v>
      </c>
      <c r="F528" s="22" t="s">
        <v>19</v>
      </c>
      <c r="G528" s="23" t="n">
        <v>1</v>
      </c>
      <c r="H528" s="24" t="n">
        <v>18.7</v>
      </c>
      <c r="I528" s="24" t="n">
        <v>18.7</v>
      </c>
      <c r="J528" s="24" t="n">
        <v>0</v>
      </c>
      <c r="K528" s="24" t="n">
        <v>0</v>
      </c>
      <c r="L528" s="24" t="n">
        <v>0</v>
      </c>
      <c r="M528" s="24"/>
      <c r="N528" s="6" t="s">
        <f>=I528+J528+K528+L528</f>
      </c>
      <c r="O528" s="24"/>
      <c r="P528" s="22"/>
    </row>
    <row collapsed="false" customFormat="false" customHeight="false" hidden="false" ht="12.1" outlineLevel="0" r="529">
      <c r="A529" s="21" t="n">
        <v>45744</v>
      </c>
      <c r="B529" s="22" t="s">
        <v>538</v>
      </c>
      <c r="C529" s="22" t="s">
        <v>162</v>
      </c>
      <c r="D529" s="22" t="s">
        <v>538</v>
      </c>
      <c r="E529" s="22" t="s">
        <v>538</v>
      </c>
      <c r="F529" s="22" t="s">
        <v>19</v>
      </c>
      <c r="G529" s="23" t="n">
        <v>1</v>
      </c>
      <c r="H529" s="24" t="n">
        <v>5000</v>
      </c>
      <c r="I529" s="24" t="n">
        <v>5000</v>
      </c>
      <c r="J529" s="24" t="n">
        <v>0</v>
      </c>
      <c r="K529" s="24" t="n">
        <v>0</v>
      </c>
      <c r="L529" s="24" t="n">
        <v>0</v>
      </c>
      <c r="M529" s="24"/>
      <c r="N529" s="6" t="s">
        <f>=I529+J529+K529+L529</f>
      </c>
      <c r="O529" s="24"/>
      <c r="P529" s="22"/>
    </row>
    <row collapsed="false" customFormat="false" customHeight="false" hidden="false" ht="12.1" outlineLevel="0" r="530">
      <c r="A530" s="20" t="n">
        <v>45744.574502315</v>
      </c>
      <c r="B530" s="16" t="s">
        <v>115</v>
      </c>
      <c r="C530" s="16" t="s">
        <v>703</v>
      </c>
      <c r="D530" s="16" t="s">
        <v>464</v>
      </c>
      <c r="E530" s="16" t="s">
        <v>97</v>
      </c>
      <c r="F530" s="16" t="s">
        <v>19</v>
      </c>
      <c r="G530" s="7" t="n">
        <v>5</v>
      </c>
      <c r="H530" s="6" t="n">
        <v>96.15</v>
      </c>
      <c r="I530" s="6" t="n">
        <v>-4807.5</v>
      </c>
      <c r="J530" s="6" t="n">
        <v>-9.3</v>
      </c>
      <c r="K530" s="6" t="n">
        <v>-2.8</v>
      </c>
      <c r="L530" s="6" t="n">
        <v>0</v>
      </c>
      <c r="M530" s="6"/>
      <c r="N530" s="6" t="s">
        <f>=I530+J530+K530+L530</f>
      </c>
      <c r="O530" s="6"/>
      <c r="P530" s="16"/>
    </row>
    <row collapsed="false" customFormat="false" customHeight="false" hidden="false" ht="12.1" outlineLevel="0" r="531">
      <c r="A531" s="20" t="n">
        <v>45744.661516204</v>
      </c>
      <c r="B531" s="16" t="s">
        <v>51</v>
      </c>
      <c r="C531" s="16" t="s">
        <v>705</v>
      </c>
      <c r="D531" s="16" t="s">
        <v>464</v>
      </c>
      <c r="E531" s="16" t="s">
        <v>17</v>
      </c>
      <c r="F531" s="16" t="s">
        <v>19</v>
      </c>
      <c r="G531" s="7" t="n">
        <v>100</v>
      </c>
      <c r="H531" s="6" t="n">
        <v>3.6355</v>
      </c>
      <c r="I531" s="6" t="n">
        <v>-363.55</v>
      </c>
      <c r="J531" s="6" t="n">
        <v>0</v>
      </c>
      <c r="K531" s="6" t="n">
        <v>-0.18</v>
      </c>
      <c r="L531" s="6" t="n">
        <v>0</v>
      </c>
      <c r="M531" s="6"/>
      <c r="N531" s="6" t="s">
        <f>=I531+J531+K531+L531</f>
      </c>
      <c r="O531" s="6"/>
      <c r="P531" s="16"/>
    </row>
    <row collapsed="false" customFormat="false" customHeight="false" hidden="false" ht="12.1" outlineLevel="0" r="532">
      <c r="A532" s="21" t="n">
        <v>45747</v>
      </c>
      <c r="B532" s="22" t="s">
        <v>538</v>
      </c>
      <c r="C532" s="22" t="s">
        <v>361</v>
      </c>
      <c r="D532" s="22" t="s">
        <v>538</v>
      </c>
      <c r="E532" s="22" t="s">
        <v>538</v>
      </c>
      <c r="F532" s="22" t="s">
        <v>19</v>
      </c>
      <c r="G532" s="23" t="n">
        <v>1</v>
      </c>
      <c r="H532" s="24" t="n">
        <v>9000</v>
      </c>
      <c r="I532" s="24" t="n">
        <v>9000</v>
      </c>
      <c r="J532" s="24" t="n">
        <v>0</v>
      </c>
      <c r="K532" s="24" t="n">
        <v>0</v>
      </c>
      <c r="L532" s="24" t="n">
        <v>0</v>
      </c>
      <c r="M532" s="24"/>
      <c r="N532" s="6" t="s">
        <f>=I532+J532+K532+L532</f>
      </c>
      <c r="O532" s="24"/>
      <c r="P532" s="22"/>
    </row>
    <row collapsed="false" customFormat="false" customHeight="false" hidden="false" ht="12.1" outlineLevel="0" r="533">
      <c r="A533" s="20" t="n">
        <v>45747.505185185</v>
      </c>
      <c r="B533" s="16" t="s">
        <v>42</v>
      </c>
      <c r="C533" s="16" t="s">
        <v>702</v>
      </c>
      <c r="D533" s="16" t="s">
        <v>464</v>
      </c>
      <c r="E533" s="16" t="s">
        <v>17</v>
      </c>
      <c r="F533" s="16" t="s">
        <v>19</v>
      </c>
      <c r="G533" s="7" t="n">
        <v>10000</v>
      </c>
      <c r="H533" s="6" t="n">
        <v>0.369</v>
      </c>
      <c r="I533" s="6" t="n">
        <v>-3690</v>
      </c>
      <c r="J533" s="6" t="n">
        <v>0</v>
      </c>
      <c r="K533" s="6" t="n">
        <v>-2.96</v>
      </c>
      <c r="L533" s="6" t="n">
        <v>0</v>
      </c>
      <c r="M533" s="6"/>
      <c r="N533" s="6" t="s">
        <f>=I533+J533+K533+L533</f>
      </c>
      <c r="O533" s="6"/>
      <c r="P533" s="16"/>
    </row>
    <row collapsed="false" customFormat="false" customHeight="false" hidden="false" ht="12.1" outlineLevel="0" r="534">
      <c r="A534" s="20" t="n">
        <v>45747.506701389</v>
      </c>
      <c r="B534" s="16" t="s">
        <v>56</v>
      </c>
      <c r="C534" s="16" t="s">
        <v>587</v>
      </c>
      <c r="D534" s="16" t="s">
        <v>464</v>
      </c>
      <c r="E534" s="16" t="s">
        <v>17</v>
      </c>
      <c r="F534" s="16" t="s">
        <v>19</v>
      </c>
      <c r="G534" s="7" t="n">
        <v>1</v>
      </c>
      <c r="H534" s="6" t="n">
        <v>4410.5</v>
      </c>
      <c r="I534" s="6" t="n">
        <v>-4410.5</v>
      </c>
      <c r="J534" s="6" t="n">
        <v>0</v>
      </c>
      <c r="K534" s="6" t="n">
        <v>-2.21</v>
      </c>
      <c r="L534" s="6" t="n">
        <v>0</v>
      </c>
      <c r="M534" s="6"/>
      <c r="N534" s="6" t="s">
        <f>=I534+J534+K534+L534</f>
      </c>
      <c r="O534" s="6"/>
      <c r="P534" s="16"/>
    </row>
    <row collapsed="false" customFormat="false" customHeight="false" hidden="false" ht="12.1" outlineLevel="0" r="535">
      <c r="A535" s="20" t="n">
        <v>45747.511643519</v>
      </c>
      <c r="B535" s="16" t="s">
        <v>51</v>
      </c>
      <c r="C535" s="16" t="s">
        <v>705</v>
      </c>
      <c r="D535" s="16" t="s">
        <v>464</v>
      </c>
      <c r="E535" s="16" t="s">
        <v>17</v>
      </c>
      <c r="F535" s="16" t="s">
        <v>19</v>
      </c>
      <c r="G535" s="7" t="n">
        <v>300</v>
      </c>
      <c r="H535" s="6" t="n">
        <v>3.6235</v>
      </c>
      <c r="I535" s="6" t="n">
        <v>-1087.05</v>
      </c>
      <c r="J535" s="6" t="n">
        <v>0</v>
      </c>
      <c r="K535" s="6" t="n">
        <v>-0.65</v>
      </c>
      <c r="L535" s="6" t="n">
        <v>0</v>
      </c>
      <c r="M535" s="6"/>
      <c r="N535" s="6" t="s">
        <f>=I535+J535+K535+L535</f>
      </c>
      <c r="O535" s="6"/>
      <c r="P535" s="16"/>
    </row>
    <row collapsed="false" customFormat="false" customHeight="false" hidden="false" ht="12.1" outlineLevel="0" r="536">
      <c r="A536" s="29" t="n">
        <v>45747.519155093</v>
      </c>
      <c r="B536" s="30" t="s">
        <v>93</v>
      </c>
      <c r="C536" s="30" t="s">
        <v>635</v>
      </c>
      <c r="D536" s="30" t="s">
        <v>466</v>
      </c>
      <c r="E536" s="30" t="s">
        <v>85</v>
      </c>
      <c r="F536" s="30" t="s">
        <v>19</v>
      </c>
      <c r="G536" s="31" t="n">
        <v>-120</v>
      </c>
      <c r="H536" s="32" t="n">
        <v>1.643583375</v>
      </c>
      <c r="I536" s="32" t="n">
        <v>197.23</v>
      </c>
      <c r="J536" s="32" t="n">
        <v>0</v>
      </c>
      <c r="K536" s="32" t="n">
        <v>0</v>
      </c>
      <c r="L536" s="32" t="n">
        <v>0</v>
      </c>
      <c r="M536" s="32"/>
      <c r="N536" s="6" t="s">
        <f>=I536+J536+K536+L536</f>
      </c>
      <c r="O536" s="32"/>
      <c r="P536" s="30"/>
    </row>
    <row collapsed="false" customFormat="false" customHeight="false" hidden="false" ht="12.1" outlineLevel="0" r="537">
      <c r="A537" s="21" t="n">
        <v>45750</v>
      </c>
      <c r="B537" s="22" t="s">
        <v>551</v>
      </c>
      <c r="C537" s="22" t="s">
        <v>628</v>
      </c>
      <c r="D537" s="22" t="s">
        <v>551</v>
      </c>
      <c r="E537" s="22" t="s">
        <v>551</v>
      </c>
      <c r="F537" s="22" t="s">
        <v>19</v>
      </c>
      <c r="G537" s="23" t="n">
        <v>1</v>
      </c>
      <c r="H537" s="24" t="n">
        <v>147.1</v>
      </c>
      <c r="I537" s="24" t="n">
        <v>147.1</v>
      </c>
      <c r="J537" s="24" t="n">
        <v>0</v>
      </c>
      <c r="K537" s="24" t="n">
        <v>0</v>
      </c>
      <c r="L537" s="24" t="n">
        <v>0</v>
      </c>
      <c r="M537" s="24"/>
      <c r="N537" s="6" t="s">
        <f>=I537+J537+K537+L537</f>
      </c>
      <c r="O537" s="24"/>
      <c r="P537" s="22"/>
    </row>
    <row collapsed="false" customFormat="false" customHeight="false" hidden="false" ht="12.1" outlineLevel="0" r="538">
      <c r="A538" s="21" t="n">
        <v>45761</v>
      </c>
      <c r="B538" s="22" t="s">
        <v>538</v>
      </c>
      <c r="C538" s="22" t="s">
        <v>162</v>
      </c>
      <c r="D538" s="22" t="s">
        <v>538</v>
      </c>
      <c r="E538" s="22" t="s">
        <v>538</v>
      </c>
      <c r="F538" s="22" t="s">
        <v>19</v>
      </c>
      <c r="G538" s="23" t="n">
        <v>1</v>
      </c>
      <c r="H538" s="24" t="n">
        <v>3000</v>
      </c>
      <c r="I538" s="24" t="n">
        <v>3000</v>
      </c>
      <c r="J538" s="24" t="n">
        <v>0</v>
      </c>
      <c r="K538" s="24" t="n">
        <v>0</v>
      </c>
      <c r="L538" s="24" t="n">
        <v>0</v>
      </c>
      <c r="M538" s="24"/>
      <c r="N538" s="6" t="s">
        <f>=I538+J538+K538+L538</f>
      </c>
      <c r="O538" s="24"/>
      <c r="P538" s="22"/>
    </row>
    <row collapsed="false" customFormat="false" customHeight="false" hidden="false" ht="12.1" outlineLevel="0" r="539">
      <c r="A539" s="20" t="n">
        <v>45761.736388889</v>
      </c>
      <c r="B539" s="16" t="s">
        <v>51</v>
      </c>
      <c r="C539" s="16" t="s">
        <v>705</v>
      </c>
      <c r="D539" s="16" t="s">
        <v>464</v>
      </c>
      <c r="E539" s="16" t="s">
        <v>17</v>
      </c>
      <c r="F539" s="16" t="s">
        <v>19</v>
      </c>
      <c r="G539" s="7" t="n">
        <v>900</v>
      </c>
      <c r="H539" s="6" t="n">
        <v>3.5005</v>
      </c>
      <c r="I539" s="6" t="n">
        <v>-3150.45</v>
      </c>
      <c r="J539" s="6" t="n">
        <v>0</v>
      </c>
      <c r="K539" s="6" t="n">
        <v>-2.52</v>
      </c>
      <c r="L539" s="6" t="n">
        <v>0</v>
      </c>
      <c r="M539" s="6"/>
      <c r="N539" s="6" t="s">
        <f>=I539+J539+K539+L539</f>
      </c>
      <c r="O539" s="6"/>
      <c r="P539" s="16"/>
    </row>
    <row collapsed="false" customFormat="false" customHeight="false" hidden="false" ht="12.1" outlineLevel="0" r="540">
      <c r="A540" s="21" t="n">
        <v>45762</v>
      </c>
      <c r="B540" s="22" t="s">
        <v>538</v>
      </c>
      <c r="C540" s="22" t="s">
        <v>162</v>
      </c>
      <c r="D540" s="22" t="s">
        <v>538</v>
      </c>
      <c r="E540" s="22" t="s">
        <v>538</v>
      </c>
      <c r="F540" s="22" t="s">
        <v>19</v>
      </c>
      <c r="G540" s="23" t="n">
        <v>1</v>
      </c>
      <c r="H540" s="24" t="n">
        <v>10000</v>
      </c>
      <c r="I540" s="24" t="n">
        <v>10000</v>
      </c>
      <c r="J540" s="24" t="n">
        <v>0</v>
      </c>
      <c r="K540" s="24" t="n">
        <v>0</v>
      </c>
      <c r="L540" s="24" t="n">
        <v>0</v>
      </c>
      <c r="M540" s="24"/>
      <c r="N540" s="6" t="s">
        <f>=I540+J540+K540+L540</f>
      </c>
      <c r="O540" s="24"/>
      <c r="P540" s="22"/>
    </row>
    <row collapsed="false" customFormat="false" customHeight="false" hidden="false" ht="12.1" outlineLevel="0" r="541">
      <c r="A541" s="20" t="n">
        <v>45762.428622685</v>
      </c>
      <c r="B541" s="16" t="s">
        <v>36</v>
      </c>
      <c r="C541" s="16" t="s">
        <v>590</v>
      </c>
      <c r="D541" s="16" t="s">
        <v>464</v>
      </c>
      <c r="E541" s="16" t="s">
        <v>17</v>
      </c>
      <c r="F541" s="16" t="s">
        <v>19</v>
      </c>
      <c r="G541" s="7" t="n">
        <v>10</v>
      </c>
      <c r="H541" s="6" t="n">
        <v>452.65</v>
      </c>
      <c r="I541" s="6" t="n">
        <v>-4526.5</v>
      </c>
      <c r="J541" s="6" t="n">
        <v>0</v>
      </c>
      <c r="K541" s="6" t="n">
        <v>-3.62</v>
      </c>
      <c r="L541" s="6" t="n">
        <v>0</v>
      </c>
      <c r="M541" s="6"/>
      <c r="N541" s="6" t="s">
        <f>=I541+J541+K541+L541</f>
      </c>
      <c r="O541" s="6"/>
      <c r="P541" s="16"/>
    </row>
    <row collapsed="false" customFormat="false" customHeight="false" hidden="false" ht="12.1" outlineLevel="0" r="542">
      <c r="A542" s="20" t="n">
        <v>45762.430590278</v>
      </c>
      <c r="B542" s="16" t="s">
        <v>30</v>
      </c>
      <c r="C542" s="16" t="s">
        <v>677</v>
      </c>
      <c r="D542" s="16" t="s">
        <v>464</v>
      </c>
      <c r="E542" s="16" t="s">
        <v>17</v>
      </c>
      <c r="F542" s="16" t="s">
        <v>19</v>
      </c>
      <c r="G542" s="7" t="n">
        <v>10</v>
      </c>
      <c r="H542" s="6" t="n">
        <v>548.1</v>
      </c>
      <c r="I542" s="6" t="n">
        <v>-5481</v>
      </c>
      <c r="J542" s="6" t="n">
        <v>0</v>
      </c>
      <c r="K542" s="6" t="n">
        <v>-2.74</v>
      </c>
      <c r="L542" s="6" t="n">
        <v>0</v>
      </c>
      <c r="M542" s="6"/>
      <c r="N542" s="6" t="s">
        <f>=I542+J542+K542+L542</f>
      </c>
      <c r="O542" s="6"/>
      <c r="P542" s="16"/>
    </row>
    <row collapsed="false" customFormat="false" customHeight="false" hidden="false" ht="12.1" outlineLevel="0" r="543">
      <c r="A543" s="21" t="n">
        <v>45763</v>
      </c>
      <c r="B543" s="22" t="s">
        <v>551</v>
      </c>
      <c r="C543" s="22" t="s">
        <v>683</v>
      </c>
      <c r="D543" s="22" t="s">
        <v>551</v>
      </c>
      <c r="E543" s="22" t="s">
        <v>551</v>
      </c>
      <c r="F543" s="22" t="s">
        <v>19</v>
      </c>
      <c r="G543" s="23" t="n">
        <v>1</v>
      </c>
      <c r="H543" s="24" t="n">
        <v>953.75</v>
      </c>
      <c r="I543" s="24" t="n">
        <v>953.75</v>
      </c>
      <c r="J543" s="24" t="n">
        <v>0</v>
      </c>
      <c r="K543" s="24" t="n">
        <v>0</v>
      </c>
      <c r="L543" s="24" t="n">
        <v>0</v>
      </c>
      <c r="M543" s="24"/>
      <c r="N543" s="6" t="s">
        <f>=I543+J543+K543+L543</f>
      </c>
      <c r="O543" s="24"/>
      <c r="P543" s="22"/>
    </row>
    <row collapsed="false" customFormat="false" customHeight="false" hidden="false" ht="12.1" outlineLevel="0" r="544">
      <c r="A544" s="21" t="n">
        <v>45763</v>
      </c>
      <c r="B544" s="22" t="s">
        <v>551</v>
      </c>
      <c r="C544" s="22" t="s">
        <v>700</v>
      </c>
      <c r="D544" s="22" t="s">
        <v>551</v>
      </c>
      <c r="E544" s="22" t="s">
        <v>551</v>
      </c>
      <c r="F544" s="22" t="s">
        <v>19</v>
      </c>
      <c r="G544" s="23" t="n">
        <v>1</v>
      </c>
      <c r="H544" s="24" t="n">
        <v>111</v>
      </c>
      <c r="I544" s="24" t="n">
        <v>111</v>
      </c>
      <c r="J544" s="24" t="n">
        <v>0</v>
      </c>
      <c r="K544" s="24" t="n">
        <v>0</v>
      </c>
      <c r="L544" s="24" t="n">
        <v>0</v>
      </c>
      <c r="M544" s="24"/>
      <c r="N544" s="6" t="s">
        <f>=I544+J544+K544+L544</f>
      </c>
      <c r="O544" s="24"/>
      <c r="P544" s="22"/>
    </row>
    <row collapsed="false" customFormat="false" customHeight="false" hidden="false" ht="12.1" outlineLevel="0" r="545">
      <c r="A545" s="20" t="n">
        <v>45763.74693287</v>
      </c>
      <c r="B545" s="16" t="s">
        <v>115</v>
      </c>
      <c r="C545" s="16" t="s">
        <v>703</v>
      </c>
      <c r="D545" s="16" t="s">
        <v>464</v>
      </c>
      <c r="E545" s="16" t="s">
        <v>97</v>
      </c>
      <c r="F545" s="16" t="s">
        <v>19</v>
      </c>
      <c r="G545" s="7" t="n">
        <v>1</v>
      </c>
      <c r="H545" s="6" t="n">
        <v>96.75</v>
      </c>
      <c r="I545" s="6" t="n">
        <v>-967.5</v>
      </c>
      <c r="J545" s="6" t="n">
        <v>-12.37</v>
      </c>
      <c r="K545" s="6" t="n">
        <v>-0.56</v>
      </c>
      <c r="L545" s="6" t="n">
        <v>0</v>
      </c>
      <c r="M545" s="6"/>
      <c r="N545" s="6" t="s">
        <f>=I545+J545+K545+L545</f>
      </c>
      <c r="O545" s="6"/>
      <c r="P545" s="16"/>
    </row>
    <row collapsed="false" customFormat="false" customHeight="false" hidden="false" ht="12.1" outlineLevel="0" r="546">
      <c r="A546" s="20" t="n">
        <v>45763.748206019</v>
      </c>
      <c r="B546" s="16" t="s">
        <v>93</v>
      </c>
      <c r="C546" s="16" t="s">
        <v>635</v>
      </c>
      <c r="D546" s="16" t="s">
        <v>464</v>
      </c>
      <c r="E546" s="16" t="s">
        <v>85</v>
      </c>
      <c r="F546" s="16" t="s">
        <v>19</v>
      </c>
      <c r="G546" s="7" t="n">
        <v>60</v>
      </c>
      <c r="H546" s="6" t="n">
        <v>1.659167</v>
      </c>
      <c r="I546" s="6" t="n">
        <v>-99.55</v>
      </c>
      <c r="J546" s="6" t="n">
        <v>0</v>
      </c>
      <c r="K546" s="6" t="n">
        <v>0</v>
      </c>
      <c r="L546" s="6" t="n">
        <v>0</v>
      </c>
      <c r="M546" s="6"/>
      <c r="N546" s="6" t="s">
        <f>=I546+J546+K546+L546</f>
      </c>
      <c r="O546" s="6"/>
      <c r="P546" s="16"/>
    </row>
    <row collapsed="false" customFormat="false" customHeight="false" hidden="false" ht="12.1" outlineLevel="0" r="547">
      <c r="A547" s="21" t="n">
        <v>45764</v>
      </c>
      <c r="B547" s="22" t="s">
        <v>538</v>
      </c>
      <c r="C547" s="22" t="s">
        <v>162</v>
      </c>
      <c r="D547" s="22" t="s">
        <v>538</v>
      </c>
      <c r="E547" s="22" t="s">
        <v>538</v>
      </c>
      <c r="F547" s="22" t="s">
        <v>19</v>
      </c>
      <c r="G547" s="23" t="n">
        <v>1</v>
      </c>
      <c r="H547" s="24" t="n">
        <v>5000</v>
      </c>
      <c r="I547" s="24" t="n">
        <v>5000</v>
      </c>
      <c r="J547" s="24" t="n">
        <v>0</v>
      </c>
      <c r="K547" s="24" t="n">
        <v>0</v>
      </c>
      <c r="L547" s="24" t="n">
        <v>0</v>
      </c>
      <c r="M547" s="24"/>
      <c r="N547" s="6" t="s">
        <f>=I547+J547+K547+L547</f>
      </c>
      <c r="O547" s="24"/>
      <c r="P547" s="22"/>
    </row>
    <row collapsed="false" customFormat="false" customHeight="false" hidden="false" ht="12.1" outlineLevel="0" r="548">
      <c r="A548" s="20" t="n">
        <v>45764.650509259</v>
      </c>
      <c r="B548" s="16" t="s">
        <v>51</v>
      </c>
      <c r="C548" s="16" t="s">
        <v>705</v>
      </c>
      <c r="D548" s="16" t="s">
        <v>464</v>
      </c>
      <c r="E548" s="16" t="s">
        <v>17</v>
      </c>
      <c r="F548" s="16" t="s">
        <v>19</v>
      </c>
      <c r="G548" s="7" t="n">
        <v>1400</v>
      </c>
      <c r="H548" s="6" t="n">
        <v>3.526</v>
      </c>
      <c r="I548" s="6" t="n">
        <v>-4936.4</v>
      </c>
      <c r="J548" s="6" t="n">
        <v>0</v>
      </c>
      <c r="K548" s="6" t="n">
        <v>-2.47</v>
      </c>
      <c r="L548" s="6" t="n">
        <v>0</v>
      </c>
      <c r="M548" s="6"/>
      <c r="N548" s="6" t="s">
        <f>=I548+J548+K548+L548</f>
      </c>
      <c r="O548" s="6"/>
      <c r="P548" s="16"/>
    </row>
    <row collapsed="false" customFormat="false" customHeight="false" hidden="false" ht="12.1" outlineLevel="0" r="549">
      <c r="A549" s="20" t="n">
        <v>45764.651979167</v>
      </c>
      <c r="B549" s="16" t="s">
        <v>93</v>
      </c>
      <c r="C549" s="16" t="s">
        <v>635</v>
      </c>
      <c r="D549" s="16" t="s">
        <v>464</v>
      </c>
      <c r="E549" s="16" t="s">
        <v>85</v>
      </c>
      <c r="F549" s="16" t="s">
        <v>19</v>
      </c>
      <c r="G549" s="7" t="n">
        <v>35</v>
      </c>
      <c r="H549" s="6" t="n">
        <v>1.66</v>
      </c>
      <c r="I549" s="6" t="n">
        <v>-58.1</v>
      </c>
      <c r="J549" s="6" t="n">
        <v>0</v>
      </c>
      <c r="K549" s="6" t="n">
        <v>0</v>
      </c>
      <c r="L549" s="6" t="n">
        <v>0</v>
      </c>
      <c r="M549" s="6"/>
      <c r="N549" s="6" t="s">
        <f>=I549+J549+K549+L549</f>
      </c>
      <c r="O549" s="6"/>
      <c r="P549" s="16"/>
    </row>
    <row collapsed="false" customFormat="false" customHeight="false" hidden="false" ht="12.1" outlineLevel="0" r="550">
      <c r="A550" s="21" t="n">
        <v>45777</v>
      </c>
      <c r="B550" s="22" t="s">
        <v>551</v>
      </c>
      <c r="C550" s="22" t="s">
        <v>633</v>
      </c>
      <c r="D550" s="22" t="s">
        <v>551</v>
      </c>
      <c r="E550" s="22" t="s">
        <v>551</v>
      </c>
      <c r="F550" s="22" t="s">
        <v>19</v>
      </c>
      <c r="G550" s="23" t="n">
        <v>1</v>
      </c>
      <c r="H550" s="24" t="n">
        <v>538.5</v>
      </c>
      <c r="I550" s="24" t="n">
        <v>538.5</v>
      </c>
      <c r="J550" s="24" t="n">
        <v>0</v>
      </c>
      <c r="K550" s="24" t="n">
        <v>0</v>
      </c>
      <c r="L550" s="24" t="n">
        <v>0</v>
      </c>
      <c r="M550" s="24"/>
      <c r="N550" s="6" t="s">
        <f>=I550+J550+K550+L550</f>
      </c>
      <c r="O550" s="24"/>
      <c r="P550" s="22"/>
    </row>
    <row collapsed="false" customFormat="false" customHeight="false" hidden="false" ht="12.1" outlineLevel="0" r="551">
      <c r="A551" s="20" t="n">
        <v>45777.806724537</v>
      </c>
      <c r="B551" s="16" t="s">
        <v>93</v>
      </c>
      <c r="C551" s="16" t="s">
        <v>635</v>
      </c>
      <c r="D551" s="16" t="s">
        <v>464</v>
      </c>
      <c r="E551" s="16" t="s">
        <v>85</v>
      </c>
      <c r="F551" s="16" t="s">
        <v>19</v>
      </c>
      <c r="G551" s="7" t="n">
        <v>400</v>
      </c>
      <c r="H551" s="6" t="n">
        <v>1.6731</v>
      </c>
      <c r="I551" s="6" t="n">
        <v>-669.24</v>
      </c>
      <c r="J551" s="6" t="n">
        <v>0</v>
      </c>
      <c r="K551" s="6" t="n">
        <v>0</v>
      </c>
      <c r="L551" s="6" t="n">
        <v>0</v>
      </c>
      <c r="M551" s="6"/>
      <c r="N551" s="6" t="s">
        <f>=I551+J551+K551+L551</f>
      </c>
      <c r="O551" s="6"/>
      <c r="P551" s="16"/>
    </row>
    <row collapsed="false" customFormat="false" customHeight="false" hidden="false" ht="12.1" outlineLevel="0" r="552">
      <c r="A552" s="21" t="n">
        <v>45779</v>
      </c>
      <c r="B552" s="22" t="s">
        <v>538</v>
      </c>
      <c r="C552" s="22" t="s">
        <v>162</v>
      </c>
      <c r="D552" s="22" t="s">
        <v>538</v>
      </c>
      <c r="E552" s="22" t="s">
        <v>538</v>
      </c>
      <c r="F552" s="22" t="s">
        <v>19</v>
      </c>
      <c r="G552" s="23" t="n">
        <v>1</v>
      </c>
      <c r="H552" s="24" t="n">
        <v>8700</v>
      </c>
      <c r="I552" s="24" t="n">
        <v>8700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4"/>
      <c r="P552" s="22"/>
    </row>
    <row collapsed="false" customFormat="false" customHeight="false" hidden="false" ht="12.1" outlineLevel="0" r="553">
      <c r="A553" s="21" t="n">
        <v>45779</v>
      </c>
      <c r="B553" s="22" t="s">
        <v>551</v>
      </c>
      <c r="C553" s="22" t="s">
        <v>706</v>
      </c>
      <c r="D553" s="22" t="s">
        <v>551</v>
      </c>
      <c r="E553" s="22" t="s">
        <v>551</v>
      </c>
      <c r="F553" s="22" t="s">
        <v>19</v>
      </c>
      <c r="G553" s="23" t="n">
        <v>1</v>
      </c>
      <c r="H553" s="24" t="n">
        <v>70</v>
      </c>
      <c r="I553" s="24" t="n">
        <v>70</v>
      </c>
      <c r="J553" s="24" t="n">
        <v>0</v>
      </c>
      <c r="K553" s="24" t="n">
        <v>0</v>
      </c>
      <c r="L553" s="24" t="n">
        <v>0</v>
      </c>
      <c r="M553" s="24"/>
      <c r="N553" s="6" t="s">
        <f>=I553+J553+K553+L553</f>
      </c>
      <c r="O553" s="24"/>
      <c r="P553" s="22"/>
    </row>
    <row collapsed="false" customFormat="false" customHeight="false" hidden="false" ht="12.1" outlineLevel="0" r="554">
      <c r="A554" s="20" t="n">
        <v>45779.647013889</v>
      </c>
      <c r="B554" s="16" t="s">
        <v>42</v>
      </c>
      <c r="C554" s="16" t="s">
        <v>702</v>
      </c>
      <c r="D554" s="16" t="s">
        <v>464</v>
      </c>
      <c r="E554" s="16" t="s">
        <v>17</v>
      </c>
      <c r="F554" s="16" t="s">
        <v>19</v>
      </c>
      <c r="G554" s="7" t="n">
        <v>10000</v>
      </c>
      <c r="H554" s="6" t="n">
        <v>0.3811</v>
      </c>
      <c r="I554" s="6" t="n">
        <v>-3811</v>
      </c>
      <c r="J554" s="6" t="n">
        <v>0</v>
      </c>
      <c r="K554" s="6" t="n">
        <v>-3.06</v>
      </c>
      <c r="L554" s="6" t="n">
        <v>0</v>
      </c>
      <c r="M554" s="6"/>
      <c r="N554" s="6" t="s">
        <f>=I554+J554+K554+L554</f>
      </c>
      <c r="O554" s="6"/>
      <c r="P554" s="16"/>
    </row>
    <row collapsed="false" customFormat="false" customHeight="false" hidden="false" ht="12.1" outlineLevel="0" r="555">
      <c r="A555" s="20" t="n">
        <v>45779.647997685</v>
      </c>
      <c r="B555" s="16" t="s">
        <v>39</v>
      </c>
      <c r="C555" s="16" t="s">
        <v>581</v>
      </c>
      <c r="D555" s="16" t="s">
        <v>464</v>
      </c>
      <c r="E555" s="16" t="s">
        <v>17</v>
      </c>
      <c r="F555" s="16" t="s">
        <v>19</v>
      </c>
      <c r="G555" s="7" t="n">
        <v>10</v>
      </c>
      <c r="H555" s="6" t="n">
        <v>301.1</v>
      </c>
      <c r="I555" s="6" t="n">
        <v>-3011</v>
      </c>
      <c r="J555" s="6" t="n">
        <v>0</v>
      </c>
      <c r="K555" s="6" t="n">
        <v>-2.41</v>
      </c>
      <c r="L555" s="6" t="n">
        <v>0</v>
      </c>
      <c r="M555" s="6"/>
      <c r="N555" s="6" t="s">
        <f>=I555+J555+K555+L555</f>
      </c>
      <c r="O555" s="6"/>
      <c r="P555" s="16"/>
    </row>
    <row collapsed="false" customFormat="false" customHeight="false" hidden="false" ht="12.1" outlineLevel="0" r="556">
      <c r="A556" s="20" t="n">
        <v>45779.650821759</v>
      </c>
      <c r="B556" s="16" t="s">
        <v>51</v>
      </c>
      <c r="C556" s="16" t="s">
        <v>705</v>
      </c>
      <c r="D556" s="16" t="s">
        <v>464</v>
      </c>
      <c r="E556" s="16" t="s">
        <v>17</v>
      </c>
      <c r="F556" s="16" t="s">
        <v>19</v>
      </c>
      <c r="G556" s="7" t="n">
        <v>300</v>
      </c>
      <c r="H556" s="6" t="n">
        <v>3.4895</v>
      </c>
      <c r="I556" s="6" t="n">
        <v>-1046.85</v>
      </c>
      <c r="J556" s="6" t="n">
        <v>0</v>
      </c>
      <c r="K556" s="6" t="n">
        <v>-0.83</v>
      </c>
      <c r="L556" s="6" t="n">
        <v>0</v>
      </c>
      <c r="M556" s="6"/>
      <c r="N556" s="6" t="s">
        <f>=I556+J556+K556+L556</f>
      </c>
      <c r="O556" s="6"/>
      <c r="P556" s="16"/>
    </row>
    <row collapsed="false" customFormat="false" customHeight="false" hidden="false" ht="12.1" outlineLevel="0" r="557">
      <c r="A557" s="29" t="n">
        <v>45779.652083333</v>
      </c>
      <c r="B557" s="30" t="s">
        <v>93</v>
      </c>
      <c r="C557" s="30" t="s">
        <v>635</v>
      </c>
      <c r="D557" s="30" t="s">
        <v>466</v>
      </c>
      <c r="E557" s="30" t="s">
        <v>85</v>
      </c>
      <c r="F557" s="30" t="s">
        <v>19</v>
      </c>
      <c r="G557" s="31" t="n">
        <v>-60</v>
      </c>
      <c r="H557" s="32" t="n">
        <v>1.675833</v>
      </c>
      <c r="I557" s="32" t="n">
        <v>100.55</v>
      </c>
      <c r="J557" s="32" t="n">
        <v>0</v>
      </c>
      <c r="K557" s="32" t="n">
        <v>0</v>
      </c>
      <c r="L557" s="32" t="n">
        <v>0</v>
      </c>
      <c r="M557" s="32"/>
      <c r="N557" s="6" t="s">
        <f>=I557+J557+K557+L557</f>
      </c>
      <c r="O557" s="32"/>
      <c r="P557" s="30"/>
    </row>
    <row collapsed="false" customFormat="false" customHeight="false" hidden="false" ht="12.1" outlineLevel="0" r="558">
      <c r="A558" s="20" t="n">
        <v>45779.652824074</v>
      </c>
      <c r="B558" s="16" t="s">
        <v>115</v>
      </c>
      <c r="C558" s="16" t="s">
        <v>703</v>
      </c>
      <c r="D558" s="16" t="s">
        <v>464</v>
      </c>
      <c r="E558" s="16" t="s">
        <v>97</v>
      </c>
      <c r="F558" s="16" t="s">
        <v>19</v>
      </c>
      <c r="G558" s="7" t="n">
        <v>1</v>
      </c>
      <c r="H558" s="6" t="n">
        <v>97.91</v>
      </c>
      <c r="I558" s="6" t="n">
        <v>-979.1</v>
      </c>
      <c r="J558" s="6" t="n">
        <v>-4.34</v>
      </c>
      <c r="K558" s="6" t="n">
        <v>-0.63</v>
      </c>
      <c r="L558" s="6" t="n">
        <v>0</v>
      </c>
      <c r="M558" s="6"/>
      <c r="N558" s="6" t="s">
        <f>=I558+J558+K558+L558</f>
      </c>
      <c r="O558" s="6"/>
      <c r="P558" s="16"/>
    </row>
    <row collapsed="false" customFormat="false" customHeight="false" hidden="false" ht="12.1" outlineLevel="0" r="559">
      <c r="A559" s="21" t="n">
        <v>45792</v>
      </c>
      <c r="B559" s="22" t="s">
        <v>538</v>
      </c>
      <c r="C559" s="22" t="s">
        <v>162</v>
      </c>
      <c r="D559" s="22" t="s">
        <v>538</v>
      </c>
      <c r="E559" s="22" t="s">
        <v>538</v>
      </c>
      <c r="F559" s="22" t="s">
        <v>19</v>
      </c>
      <c r="G559" s="23" t="n">
        <v>1</v>
      </c>
      <c r="H559" s="24" t="n">
        <v>6000</v>
      </c>
      <c r="I559" s="24" t="n">
        <v>6000</v>
      </c>
      <c r="J559" s="24" t="n">
        <v>0</v>
      </c>
      <c r="K559" s="24" t="n">
        <v>0</v>
      </c>
      <c r="L559" s="24" t="n">
        <v>0</v>
      </c>
      <c r="M559" s="24"/>
      <c r="N559" s="6" t="s">
        <f>=I559+J559+K559+L559</f>
      </c>
      <c r="O559" s="24"/>
      <c r="P559" s="22"/>
    </row>
    <row collapsed="false" customFormat="false" customHeight="false" hidden="false" ht="12.1" outlineLevel="0" r="560">
      <c r="A560" s="21" t="n">
        <v>45792</v>
      </c>
      <c r="B560" s="22" t="s">
        <v>551</v>
      </c>
      <c r="C560" s="22" t="s">
        <v>700</v>
      </c>
      <c r="D560" s="22" t="s">
        <v>551</v>
      </c>
      <c r="E560" s="22" t="s">
        <v>551</v>
      </c>
      <c r="F560" s="22" t="s">
        <v>19</v>
      </c>
      <c r="G560" s="23" t="n">
        <v>1</v>
      </c>
      <c r="H560" s="24" t="n">
        <v>111</v>
      </c>
      <c r="I560" s="24" t="n">
        <v>111</v>
      </c>
      <c r="J560" s="24" t="n">
        <v>0</v>
      </c>
      <c r="K560" s="24" t="n">
        <v>0</v>
      </c>
      <c r="L560" s="24" t="n">
        <v>0</v>
      </c>
      <c r="M560" s="24"/>
      <c r="N560" s="6" t="s">
        <f>=I560+J560+K560+L560</f>
      </c>
      <c r="O560" s="24"/>
      <c r="P560" s="22"/>
    </row>
    <row collapsed="false" customFormat="false" customHeight="false" hidden="false" ht="12.1" outlineLevel="0" r="561">
      <c r="A561" s="29" t="n">
        <v>45792.456203704</v>
      </c>
      <c r="B561" s="30" t="s">
        <v>93</v>
      </c>
      <c r="C561" s="30" t="s">
        <v>635</v>
      </c>
      <c r="D561" s="30" t="s">
        <v>466</v>
      </c>
      <c r="E561" s="30" t="s">
        <v>85</v>
      </c>
      <c r="F561" s="30" t="s">
        <v>19</v>
      </c>
      <c r="G561" s="31" t="n">
        <v>-30</v>
      </c>
      <c r="H561" s="32" t="n">
        <v>1.686333</v>
      </c>
      <c r="I561" s="32" t="n">
        <v>50.59</v>
      </c>
      <c r="J561" s="32" t="n">
        <v>0</v>
      </c>
      <c r="K561" s="32" t="n">
        <v>0</v>
      </c>
      <c r="L561" s="32" t="n">
        <v>0</v>
      </c>
      <c r="M561" s="32"/>
      <c r="N561" s="6" t="s">
        <f>=I561+J561+K561+L561</f>
      </c>
      <c r="O561" s="32"/>
      <c r="P561" s="30"/>
    </row>
    <row collapsed="false" customFormat="false" customHeight="false" hidden="false" ht="12.1" outlineLevel="0" r="562">
      <c r="A562" s="20" t="n">
        <v>45792.456759259</v>
      </c>
      <c r="B562" s="16" t="s">
        <v>45</v>
      </c>
      <c r="C562" s="16" t="s">
        <v>707</v>
      </c>
      <c r="D562" s="16" t="s">
        <v>464</v>
      </c>
      <c r="E562" s="16" t="s">
        <v>17</v>
      </c>
      <c r="F562" s="16" t="s">
        <v>19</v>
      </c>
      <c r="G562" s="7" t="n">
        <v>5</v>
      </c>
      <c r="H562" s="6" t="n">
        <v>1206.4</v>
      </c>
      <c r="I562" s="6" t="n">
        <v>-6032</v>
      </c>
      <c r="J562" s="6" t="n">
        <v>0</v>
      </c>
      <c r="K562" s="6" t="n">
        <v>-3.02</v>
      </c>
      <c r="L562" s="6" t="n">
        <v>0</v>
      </c>
      <c r="M562" s="6"/>
      <c r="N562" s="6" t="s">
        <f>=I562+J562+K562+L562</f>
      </c>
      <c r="O562" s="6"/>
      <c r="P562" s="16"/>
    </row>
    <row collapsed="false" customFormat="false" customHeight="false" hidden="false" ht="12.1" outlineLevel="0" r="563">
      <c r="A563" s="21" t="n">
        <v>45800.020636574</v>
      </c>
      <c r="B563" s="22" t="s">
        <v>551</v>
      </c>
      <c r="C563" s="22" t="s">
        <v>708</v>
      </c>
      <c r="D563" s="22" t="s">
        <v>551</v>
      </c>
      <c r="E563" s="22" t="s">
        <v>551</v>
      </c>
      <c r="F563" s="22" t="s">
        <v>19</v>
      </c>
      <c r="G563" s="23" t="n">
        <v>1</v>
      </c>
      <c r="H563" s="24" t="n">
        <v>405.5</v>
      </c>
      <c r="I563" s="24" t="n">
        <v>405.5</v>
      </c>
      <c r="J563" s="24" t="n">
        <v>0</v>
      </c>
      <c r="K563" s="24" t="n">
        <v>0</v>
      </c>
      <c r="L563" s="24" t="n">
        <v>0</v>
      </c>
      <c r="M563" s="24"/>
      <c r="N563" s="6" t="s">
        <f>=I563+J563+K563+L563</f>
      </c>
      <c r="O563" s="24"/>
      <c r="P563" s="22"/>
    </row>
    <row collapsed="false" customFormat="false" customHeight="false" hidden="false" ht="12.1" outlineLevel="0" r="564">
      <c r="A564" s="20" t="n">
        <v>45800.722708333</v>
      </c>
      <c r="B564" s="16" t="s">
        <v>51</v>
      </c>
      <c r="C564" s="16" t="s">
        <v>705</v>
      </c>
      <c r="D564" s="16" t="s">
        <v>464</v>
      </c>
      <c r="E564" s="16" t="s">
        <v>17</v>
      </c>
      <c r="F564" s="16" t="s">
        <v>19</v>
      </c>
      <c r="G564" s="7" t="n">
        <v>200</v>
      </c>
      <c r="H564" s="6" t="n">
        <v>3.474</v>
      </c>
      <c r="I564" s="6" t="n">
        <v>-694.8</v>
      </c>
      <c r="J564" s="6" t="n">
        <v>0</v>
      </c>
      <c r="K564" s="6" t="n">
        <v>-0.44</v>
      </c>
      <c r="L564" s="6" t="n">
        <v>0</v>
      </c>
      <c r="M564" s="6"/>
      <c r="N564" s="6" t="s">
        <f>=I564+J564+K564+L564</f>
      </c>
      <c r="O564" s="6"/>
      <c r="P564" s="16"/>
    </row>
    <row collapsed="false" customFormat="false" customHeight="false" hidden="false" ht="12.1" outlineLevel="0" r="565">
      <c r="A565" s="29" t="n">
        <v>45800.723784722</v>
      </c>
      <c r="B565" s="30" t="s">
        <v>93</v>
      </c>
      <c r="C565" s="30" t="s">
        <v>635</v>
      </c>
      <c r="D565" s="30" t="s">
        <v>466</v>
      </c>
      <c r="E565" s="30" t="s">
        <v>85</v>
      </c>
      <c r="F565" s="30" t="s">
        <v>19</v>
      </c>
      <c r="G565" s="31" t="n">
        <v>-120</v>
      </c>
      <c r="H565" s="32" t="n">
        <v>1.6958</v>
      </c>
      <c r="I565" s="32" t="n">
        <v>203.5</v>
      </c>
      <c r="J565" s="32" t="n">
        <v>0</v>
      </c>
      <c r="K565" s="32" t="n">
        <v>0</v>
      </c>
      <c r="L565" s="32" t="n">
        <v>0</v>
      </c>
      <c r="M565" s="32"/>
      <c r="N565" s="6" t="s">
        <f>=I565+J565+K565+L565</f>
      </c>
      <c r="O565" s="32"/>
      <c r="P565" s="30"/>
    </row>
    <row collapsed="false" customFormat="false" customHeight="false" hidden="false" ht="12.1" outlineLevel="0" r="566">
      <c r="A566" s="21" t="n">
        <v>45805.020636574</v>
      </c>
      <c r="B566" s="22" t="s">
        <v>538</v>
      </c>
      <c r="C566" s="22" t="s">
        <v>370</v>
      </c>
      <c r="D566" s="22" t="s">
        <v>538</v>
      </c>
      <c r="E566" s="22" t="s">
        <v>538</v>
      </c>
      <c r="F566" s="22" t="s">
        <v>19</v>
      </c>
      <c r="G566" s="23" t="n">
        <v>1</v>
      </c>
      <c r="H566" s="24" t="n">
        <v>10200</v>
      </c>
      <c r="I566" s="24" t="n">
        <v>10200</v>
      </c>
      <c r="J566" s="24" t="n">
        <v>0</v>
      </c>
      <c r="K566" s="24" t="n">
        <v>0</v>
      </c>
      <c r="L566" s="24" t="n">
        <v>0</v>
      </c>
      <c r="M566" s="24"/>
      <c r="N566" s="6" t="s">
        <f>=I566+J566+K566+L566</f>
      </c>
      <c r="O566" s="24"/>
      <c r="P566" s="22"/>
    </row>
    <row collapsed="false" customFormat="false" customHeight="false" hidden="false" ht="12.1" outlineLevel="0" r="567">
      <c r="A567" s="21" t="n">
        <v>45805.020636574</v>
      </c>
      <c r="B567" s="22" t="s">
        <v>551</v>
      </c>
      <c r="C567" s="22" t="s">
        <v>709</v>
      </c>
      <c r="D567" s="22" t="s">
        <v>551</v>
      </c>
      <c r="E567" s="22" t="s">
        <v>551</v>
      </c>
      <c r="F567" s="22" t="s">
        <v>19</v>
      </c>
      <c r="G567" s="23" t="n">
        <v>1</v>
      </c>
      <c r="H567" s="24" t="n">
        <v>28</v>
      </c>
      <c r="I567" s="24" t="n">
        <v>28</v>
      </c>
      <c r="J567" s="24" t="n">
        <v>0</v>
      </c>
      <c r="K567" s="24" t="n">
        <v>0</v>
      </c>
      <c r="L567" s="24" t="n">
        <v>0</v>
      </c>
      <c r="M567" s="24"/>
      <c r="N567" s="6" t="s">
        <f>=I567+J567+K567+L567</f>
      </c>
      <c r="O567" s="24"/>
      <c r="P567" s="22"/>
    </row>
    <row collapsed="false" customFormat="false" customHeight="false" hidden="false" ht="12.1" outlineLevel="0" r="568">
      <c r="A568" s="21" t="n">
        <v>45806.020636574</v>
      </c>
      <c r="B568" s="22" t="s">
        <v>551</v>
      </c>
      <c r="C568" s="22" t="s">
        <v>710</v>
      </c>
      <c r="D568" s="22" t="s">
        <v>551</v>
      </c>
      <c r="E568" s="22" t="s">
        <v>551</v>
      </c>
      <c r="F568" s="22" t="s">
        <v>19</v>
      </c>
      <c r="G568" s="23" t="n">
        <v>1</v>
      </c>
      <c r="H568" s="24" t="n">
        <v>3237.24</v>
      </c>
      <c r="I568" s="24" t="n">
        <v>3237.24</v>
      </c>
      <c r="J568" s="24" t="n">
        <v>0</v>
      </c>
      <c r="K568" s="24" t="n">
        <v>0</v>
      </c>
      <c r="L568" s="24" t="n">
        <v>0</v>
      </c>
      <c r="M568" s="24"/>
      <c r="N568" s="6" t="s">
        <f>=I568+J568+K568+L568</f>
      </c>
      <c r="O568" s="24"/>
      <c r="P568" s="22"/>
    </row>
    <row collapsed="false" customFormat="false" customHeight="false" hidden="false" ht="12.1" outlineLevel="0" r="569">
      <c r="A569" s="21" t="n">
        <v>45807.020636574</v>
      </c>
      <c r="B569" s="22" t="s">
        <v>551</v>
      </c>
      <c r="C569" s="22" t="s">
        <v>711</v>
      </c>
      <c r="D569" s="22" t="s">
        <v>551</v>
      </c>
      <c r="E569" s="22" t="s">
        <v>551</v>
      </c>
      <c r="F569" s="22" t="s">
        <v>19</v>
      </c>
      <c r="G569" s="23" t="n">
        <v>1</v>
      </c>
      <c r="H569" s="24" t="n">
        <v>153.6</v>
      </c>
      <c r="I569" s="24" t="n">
        <v>153.6</v>
      </c>
      <c r="J569" s="24" t="n">
        <v>0</v>
      </c>
      <c r="K569" s="24" t="n">
        <v>0</v>
      </c>
      <c r="L569" s="24" t="n">
        <v>0</v>
      </c>
      <c r="M569" s="24"/>
      <c r="N569" s="6" t="s">
        <f>=I569+J569+K569+L569</f>
      </c>
      <c r="O569" s="24"/>
      <c r="P569" s="22"/>
    </row>
    <row collapsed="false" customFormat="false" customHeight="false" hidden="false" ht="12.1" outlineLevel="0" r="570">
      <c r="A570" s="20" t="n">
        <v>45807.487997685</v>
      </c>
      <c r="B570" s="16" t="s">
        <v>115</v>
      </c>
      <c r="C570" s="16" t="s">
        <v>703</v>
      </c>
      <c r="D570" s="16" t="s">
        <v>464</v>
      </c>
      <c r="E570" s="16" t="s">
        <v>97</v>
      </c>
      <c r="F570" s="16" t="s">
        <v>19</v>
      </c>
      <c r="G570" s="7" t="n">
        <v>3</v>
      </c>
      <c r="H570" s="6" t="n">
        <v>98.243333333333</v>
      </c>
      <c r="I570" s="6" t="n">
        <v>-2947.3</v>
      </c>
      <c r="J570" s="6" t="n">
        <v>-7.26</v>
      </c>
      <c r="K570" s="6" t="n">
        <v>-1.73</v>
      </c>
      <c r="L570" s="6" t="n">
        <v>0</v>
      </c>
      <c r="M570" s="6"/>
      <c r="N570" s="6" t="s">
        <f>=I570+J570+K570+L570</f>
      </c>
      <c r="O570" s="6"/>
      <c r="P570" s="16"/>
    </row>
    <row collapsed="false" customFormat="false" customHeight="false" hidden="false" ht="12.1" outlineLevel="0" r="571">
      <c r="A571" s="20" t="n">
        <v>45807.489675926</v>
      </c>
      <c r="B571" s="16" t="s">
        <v>96</v>
      </c>
      <c r="C571" s="16" t="s">
        <v>676</v>
      </c>
      <c r="D571" s="16" t="s">
        <v>464</v>
      </c>
      <c r="E571" s="16" t="s">
        <v>97</v>
      </c>
      <c r="F571" s="16" t="s">
        <v>19</v>
      </c>
      <c r="G571" s="7" t="n">
        <v>1</v>
      </c>
      <c r="H571" s="6" t="n">
        <v>81.89</v>
      </c>
      <c r="I571" s="6" t="n">
        <v>-818.9</v>
      </c>
      <c r="J571" s="6" t="n">
        <v>-1.68</v>
      </c>
      <c r="K571" s="6" t="n">
        <v>-0.07</v>
      </c>
      <c r="L571" s="6" t="n">
        <v>0</v>
      </c>
      <c r="M571" s="6"/>
      <c r="N571" s="6" t="s">
        <f>=I571+J571+K571+L571</f>
      </c>
      <c r="O571" s="6"/>
      <c r="P571" s="16"/>
    </row>
    <row collapsed="false" customFormat="false" customHeight="false" hidden="false" ht="12.1" outlineLevel="0" r="572">
      <c r="A572" s="29" t="n">
        <v>45807.491921296</v>
      </c>
      <c r="B572" s="30" t="s">
        <v>93</v>
      </c>
      <c r="C572" s="30" t="s">
        <v>635</v>
      </c>
      <c r="D572" s="30" t="s">
        <v>466</v>
      </c>
      <c r="E572" s="30" t="s">
        <v>85</v>
      </c>
      <c r="F572" s="30" t="s">
        <v>19</v>
      </c>
      <c r="G572" s="31" t="n">
        <v>-311</v>
      </c>
      <c r="H572" s="32" t="n">
        <v>1.7025</v>
      </c>
      <c r="I572" s="32" t="n">
        <v>529.48</v>
      </c>
      <c r="J572" s="32" t="n">
        <v>0</v>
      </c>
      <c r="K572" s="32" t="n">
        <v>0</v>
      </c>
      <c r="L572" s="32" t="n">
        <v>0</v>
      </c>
      <c r="M572" s="32"/>
      <c r="N572" s="6" t="s">
        <f>=I572+J572+K572+L572</f>
      </c>
      <c r="O572" s="32"/>
      <c r="P572" s="30"/>
    </row>
    <row collapsed="false" customFormat="false" customHeight="false" hidden="false" ht="12.1" outlineLevel="0" r="573">
      <c r="A573" s="20" t="n">
        <v>45808.497650463</v>
      </c>
      <c r="B573" s="16" t="s">
        <v>93</v>
      </c>
      <c r="C573" s="16" t="s">
        <v>635</v>
      </c>
      <c r="D573" s="16" t="s">
        <v>464</v>
      </c>
      <c r="E573" s="16" t="s">
        <v>85</v>
      </c>
      <c r="F573" s="16" t="s">
        <v>19</v>
      </c>
      <c r="G573" s="7" t="n">
        <v>6100</v>
      </c>
      <c r="H573" s="6" t="n">
        <v>1.7026</v>
      </c>
      <c r="I573" s="6" t="n">
        <v>-10385.86</v>
      </c>
      <c r="J573" s="6" t="n">
        <v>0</v>
      </c>
      <c r="K573" s="6" t="n">
        <v>0</v>
      </c>
      <c r="L573" s="6" t="n">
        <v>0</v>
      </c>
      <c r="M573" s="6"/>
      <c r="N573" s="6" t="s">
        <f>=I573+J573+K573+L573</f>
      </c>
      <c r="O573" s="6"/>
      <c r="P573" s="16"/>
    </row>
    <row collapsed="false" customFormat="false" customHeight="false" hidden="false" ht="12.1" outlineLevel="0" r="574">
      <c r="A574" s="21" t="n">
        <v>45810.020636574</v>
      </c>
      <c r="B574" s="22" t="s">
        <v>538</v>
      </c>
      <c r="C574" s="22" t="s">
        <v>370</v>
      </c>
      <c r="D574" s="22" t="s">
        <v>538</v>
      </c>
      <c r="E574" s="22" t="s">
        <v>538</v>
      </c>
      <c r="F574" s="22" t="s">
        <v>19</v>
      </c>
      <c r="G574" s="23" t="n">
        <v>1</v>
      </c>
      <c r="H574" s="24" t="n">
        <v>3400</v>
      </c>
      <c r="I574" s="24" t="n">
        <v>3400</v>
      </c>
      <c r="J574" s="24" t="n">
        <v>0</v>
      </c>
      <c r="K574" s="24" t="n">
        <v>0</v>
      </c>
      <c r="L574" s="24" t="n">
        <v>0</v>
      </c>
      <c r="M574" s="24"/>
      <c r="N574" s="6" t="s">
        <f>=I574+J574+K574+L574</f>
      </c>
      <c r="O574" s="24"/>
      <c r="P574" s="22"/>
    </row>
    <row collapsed="false" customFormat="false" customHeight="false" hidden="false" ht="12.1" outlineLevel="0" r="575">
      <c r="A575" s="29" t="n">
        <v>45810.514652778</v>
      </c>
      <c r="B575" s="30" t="s">
        <v>93</v>
      </c>
      <c r="C575" s="30" t="s">
        <v>635</v>
      </c>
      <c r="D575" s="30" t="s">
        <v>466</v>
      </c>
      <c r="E575" s="30" t="s">
        <v>85</v>
      </c>
      <c r="F575" s="30" t="s">
        <v>19</v>
      </c>
      <c r="G575" s="31" t="n">
        <v>-6100</v>
      </c>
      <c r="H575" s="32" t="n">
        <v>1.7034</v>
      </c>
      <c r="I575" s="32" t="n">
        <v>10390.74</v>
      </c>
      <c r="J575" s="32" t="n">
        <v>0</v>
      </c>
      <c r="K575" s="32" t="n">
        <v>0</v>
      </c>
      <c r="L575" s="32" t="n">
        <v>0</v>
      </c>
      <c r="M575" s="32"/>
      <c r="N575" s="6" t="s">
        <f>=I575+J575+K575+L575</f>
      </c>
      <c r="O575" s="32"/>
      <c r="P575" s="30"/>
    </row>
    <row collapsed="false" customFormat="false" customHeight="false" hidden="false" ht="12.1" outlineLevel="0" r="576">
      <c r="A576" s="20" t="n">
        <v>45810.515127315</v>
      </c>
      <c r="B576" s="16" t="s">
        <v>45</v>
      </c>
      <c r="C576" s="16" t="s">
        <v>707</v>
      </c>
      <c r="D576" s="16" t="s">
        <v>464</v>
      </c>
      <c r="E576" s="16" t="s">
        <v>17</v>
      </c>
      <c r="F576" s="16" t="s">
        <v>19</v>
      </c>
      <c r="G576" s="7" t="n">
        <v>5</v>
      </c>
      <c r="H576" s="6" t="n">
        <v>1310</v>
      </c>
      <c r="I576" s="6" t="n">
        <v>-6550</v>
      </c>
      <c r="J576" s="6" t="n">
        <v>0</v>
      </c>
      <c r="K576" s="6" t="n">
        <v>-3.28</v>
      </c>
      <c r="L576" s="6" t="n">
        <v>0</v>
      </c>
      <c r="M576" s="6"/>
      <c r="N576" s="6" t="s">
        <f>=I576+J576+K576+L576</f>
      </c>
      <c r="O576" s="6"/>
      <c r="P576" s="16"/>
    </row>
    <row collapsed="false" customFormat="false" customHeight="false" hidden="false" ht="12.1" outlineLevel="0" r="577">
      <c r="A577" s="20" t="n">
        <v>45810.51650463</v>
      </c>
      <c r="B577" s="16" t="s">
        <v>65</v>
      </c>
      <c r="C577" s="16" t="s">
        <v>606</v>
      </c>
      <c r="D577" s="16" t="s">
        <v>464</v>
      </c>
      <c r="E577" s="16" t="s">
        <v>17</v>
      </c>
      <c r="F577" s="16" t="s">
        <v>19</v>
      </c>
      <c r="G577" s="7" t="n">
        <v>20</v>
      </c>
      <c r="H577" s="6" t="n">
        <v>187.28</v>
      </c>
      <c r="I577" s="6" t="n">
        <v>-3745.6</v>
      </c>
      <c r="J577" s="6" t="n">
        <v>0</v>
      </c>
      <c r="K577" s="6" t="n">
        <v>-1.87</v>
      </c>
      <c r="L577" s="6" t="n">
        <v>0</v>
      </c>
      <c r="M577" s="6"/>
      <c r="N577" s="6" t="s">
        <f>=I577+J577+K577+L577</f>
      </c>
      <c r="O577" s="6"/>
      <c r="P577" s="16"/>
    </row>
    <row collapsed="false" customFormat="false" customHeight="false" hidden="false" ht="12.1" outlineLevel="0" r="578">
      <c r="A578" s="20" t="n">
        <v>45810.524143519</v>
      </c>
      <c r="B578" s="16" t="s">
        <v>136</v>
      </c>
      <c r="C578" s="16" t="s">
        <v>712</v>
      </c>
      <c r="D578" s="16" t="s">
        <v>464</v>
      </c>
      <c r="E578" s="16" t="s">
        <v>97</v>
      </c>
      <c r="F578" s="16" t="s">
        <v>19</v>
      </c>
      <c r="G578" s="7" t="n">
        <v>3</v>
      </c>
      <c r="H578" s="6" t="n">
        <v>99.87</v>
      </c>
      <c r="I578" s="6" t="n">
        <v>-2996.1</v>
      </c>
      <c r="J578" s="6" t="n">
        <v>-48.33</v>
      </c>
      <c r="K578" s="6" t="n">
        <v>-1.76</v>
      </c>
      <c r="L578" s="6" t="n">
        <v>0</v>
      </c>
      <c r="M578" s="6"/>
      <c r="N578" s="6" t="s">
        <f>=I578+J578+K578+L578</f>
      </c>
      <c r="O578" s="6"/>
      <c r="P578" s="16"/>
    </row>
    <row collapsed="false" customFormat="false" customHeight="false" hidden="false" ht="12.1" outlineLevel="0" r="579">
      <c r="A579" s="20" t="n">
        <v>45810.705138889</v>
      </c>
      <c r="B579" s="16" t="s">
        <v>93</v>
      </c>
      <c r="C579" s="16" t="s">
        <v>635</v>
      </c>
      <c r="D579" s="16" t="s">
        <v>464</v>
      </c>
      <c r="E579" s="16" t="s">
        <v>85</v>
      </c>
      <c r="F579" s="16" t="s">
        <v>19</v>
      </c>
      <c r="G579" s="7" t="n">
        <v>280</v>
      </c>
      <c r="H579" s="6" t="n">
        <v>1.7035</v>
      </c>
      <c r="I579" s="6" t="n">
        <v>-476.98</v>
      </c>
      <c r="J579" s="6" t="n">
        <v>0</v>
      </c>
      <c r="K579" s="6" t="n">
        <v>0</v>
      </c>
      <c r="L579" s="6" t="n">
        <v>0</v>
      </c>
      <c r="M579" s="6"/>
      <c r="N579" s="6" t="s">
        <f>=I579+J579+K579+L579</f>
      </c>
      <c r="O579" s="6"/>
      <c r="P579" s="16"/>
    </row>
    <row collapsed="false" customFormat="false" customHeight="false" hidden="false" ht="12.1" outlineLevel="0" r="580">
      <c r="A580" s="21" t="n">
        <v>45813.020636574</v>
      </c>
      <c r="B580" s="22" t="s">
        <v>551</v>
      </c>
      <c r="C580" s="22" t="s">
        <v>713</v>
      </c>
      <c r="D580" s="22" t="s">
        <v>551</v>
      </c>
      <c r="E580" s="22" t="s">
        <v>551</v>
      </c>
      <c r="F580" s="22" t="s">
        <v>19</v>
      </c>
      <c r="G580" s="23" t="n">
        <v>1</v>
      </c>
      <c r="H580" s="24" t="n">
        <v>3054</v>
      </c>
      <c r="I580" s="24" t="n">
        <v>3054</v>
      </c>
      <c r="J580" s="24" t="n">
        <v>0</v>
      </c>
      <c r="K580" s="24" t="n">
        <v>0</v>
      </c>
      <c r="L580" s="24" t="n">
        <v>0</v>
      </c>
      <c r="M580" s="24"/>
      <c r="N580" s="6" t="s">
        <f>=I580+J580+K580+L580</f>
      </c>
      <c r="O580" s="24"/>
      <c r="P580" s="22"/>
    </row>
    <row collapsed="false" customFormat="false" customHeight="false" hidden="false" ht="12.1" outlineLevel="0" r="581">
      <c r="A581" s="21" t="n">
        <v>45813.020636574</v>
      </c>
      <c r="B581" s="22" t="s">
        <v>551</v>
      </c>
      <c r="C581" s="22" t="s">
        <v>714</v>
      </c>
      <c r="D581" s="22" t="s">
        <v>551</v>
      </c>
      <c r="E581" s="22" t="s">
        <v>551</v>
      </c>
      <c r="F581" s="22" t="s">
        <v>19</v>
      </c>
      <c r="G581" s="23" t="n">
        <v>1</v>
      </c>
      <c r="H581" s="24" t="n">
        <v>1132.8</v>
      </c>
      <c r="I581" s="24" t="n">
        <v>1132.8</v>
      </c>
      <c r="J581" s="24" t="n">
        <v>0</v>
      </c>
      <c r="K581" s="24" t="n">
        <v>0</v>
      </c>
      <c r="L581" s="24" t="n">
        <v>0</v>
      </c>
      <c r="M581" s="24"/>
      <c r="N581" s="6" t="s">
        <f>=I581+J581+K581+L581</f>
      </c>
      <c r="O581" s="24"/>
      <c r="P581" s="22"/>
    </row>
    <row collapsed="false" customFormat="false" customHeight="false" hidden="false" ht="12.1" outlineLevel="0" r="582">
      <c r="A582" s="20" t="n">
        <v>45813.603981481</v>
      </c>
      <c r="B582" s="16" t="s">
        <v>100</v>
      </c>
      <c r="C582" s="16" t="s">
        <v>653</v>
      </c>
      <c r="D582" s="16" t="s">
        <v>464</v>
      </c>
      <c r="E582" s="16" t="s">
        <v>97</v>
      </c>
      <c r="F582" s="16" t="s">
        <v>19</v>
      </c>
      <c r="G582" s="7" t="n">
        <v>2</v>
      </c>
      <c r="H582" s="6" t="n">
        <v>55.368</v>
      </c>
      <c r="I582" s="6" t="n">
        <v>-1107.36</v>
      </c>
      <c r="J582" s="6" t="n">
        <v>-0.78</v>
      </c>
      <c r="K582" s="6" t="n">
        <v>-0.09</v>
      </c>
      <c r="L582" s="6" t="n">
        <v>0</v>
      </c>
      <c r="M582" s="6"/>
      <c r="N582" s="6" t="s">
        <f>=I582+J582+K582+L582</f>
      </c>
      <c r="O582" s="6"/>
      <c r="P582" s="16"/>
    </row>
    <row collapsed="false" customFormat="false" customHeight="false" hidden="false" ht="12.1" outlineLevel="0" r="583">
      <c r="A583" s="20" t="n">
        <v>45813.606018519</v>
      </c>
      <c r="B583" s="16" t="s">
        <v>93</v>
      </c>
      <c r="C583" s="16" t="s">
        <v>635</v>
      </c>
      <c r="D583" s="16" t="s">
        <v>464</v>
      </c>
      <c r="E583" s="16" t="s">
        <v>85</v>
      </c>
      <c r="F583" s="16" t="s">
        <v>19</v>
      </c>
      <c r="G583" s="7" t="n">
        <v>1800</v>
      </c>
      <c r="H583" s="6" t="n">
        <v>1.7062</v>
      </c>
      <c r="I583" s="6" t="n">
        <v>-3071.16</v>
      </c>
      <c r="J583" s="6" t="n">
        <v>0</v>
      </c>
      <c r="K583" s="6" t="n">
        <v>0</v>
      </c>
      <c r="L583" s="6" t="n">
        <v>0</v>
      </c>
      <c r="M583" s="6"/>
      <c r="N583" s="6" t="s">
        <f>=I583+J583+K583+L583</f>
      </c>
      <c r="O583" s="6"/>
      <c r="P583" s="16"/>
    </row>
    <row collapsed="false" customFormat="false" customHeight="false" hidden="false" ht="12.1" outlineLevel="0" r="584">
      <c r="A584" s="21" t="n">
        <v>45817.020636574</v>
      </c>
      <c r="B584" s="22" t="s">
        <v>551</v>
      </c>
      <c r="C584" s="22" t="s">
        <v>715</v>
      </c>
      <c r="D584" s="22" t="s">
        <v>551</v>
      </c>
      <c r="E584" s="22" t="s">
        <v>551</v>
      </c>
      <c r="F584" s="22" t="s">
        <v>19</v>
      </c>
      <c r="G584" s="23" t="n">
        <v>1</v>
      </c>
      <c r="H584" s="24" t="n">
        <v>60.42</v>
      </c>
      <c r="I584" s="24" t="n">
        <v>60.42</v>
      </c>
      <c r="J584" s="24" t="n">
        <v>0</v>
      </c>
      <c r="K584" s="24" t="n">
        <v>0</v>
      </c>
      <c r="L584" s="24" t="n">
        <v>0</v>
      </c>
      <c r="M584" s="24"/>
      <c r="N584" s="6" t="s">
        <f>=I584+J584+K584+L584</f>
      </c>
      <c r="O584" s="24"/>
      <c r="P584" s="22"/>
    </row>
    <row collapsed="false" customFormat="false" customHeight="false" hidden="false" ht="12.1" outlineLevel="0" r="585">
      <c r="A585" s="29" t="n">
        <v>45817.540636574</v>
      </c>
      <c r="B585" s="30" t="s">
        <v>93</v>
      </c>
      <c r="C585" s="30" t="s">
        <v>635</v>
      </c>
      <c r="D585" s="30" t="s">
        <v>466</v>
      </c>
      <c r="E585" s="30" t="s">
        <v>85</v>
      </c>
      <c r="F585" s="30" t="s">
        <v>19</v>
      </c>
      <c r="G585" s="31" t="n">
        <v>-1803</v>
      </c>
      <c r="H585" s="32" t="n">
        <v>1.71</v>
      </c>
      <c r="I585" s="32" t="n">
        <v>3083.13</v>
      </c>
      <c r="J585" s="32" t="n">
        <v>0</v>
      </c>
      <c r="K585" s="32" t="n">
        <v>0</v>
      </c>
      <c r="L585" s="32" t="n">
        <v>0</v>
      </c>
      <c r="M585" s="32"/>
      <c r="N585" s="6" t="s">
        <f>=I585+J585+K585+L585</f>
      </c>
      <c r="O585" s="32"/>
      <c r="P585" s="30"/>
    </row>
    <row collapsed="false" customFormat="false" customHeight="false" hidden="false" ht="12.1" outlineLevel="0" r="586">
      <c r="A586" s="20" t="n">
        <v>45817.541180556</v>
      </c>
      <c r="B586" s="16" t="s">
        <v>136</v>
      </c>
      <c r="C586" s="16" t="s">
        <v>712</v>
      </c>
      <c r="D586" s="16" t="s">
        <v>464</v>
      </c>
      <c r="E586" s="16" t="s">
        <v>97</v>
      </c>
      <c r="F586" s="16" t="s">
        <v>19</v>
      </c>
      <c r="G586" s="7" t="n">
        <v>3</v>
      </c>
      <c r="H586" s="6" t="n">
        <v>101.87</v>
      </c>
      <c r="I586" s="6" t="n">
        <v>-3056.1</v>
      </c>
      <c r="J586" s="6" t="n">
        <v>-2.01</v>
      </c>
      <c r="K586" s="6" t="n">
        <v>-1.79</v>
      </c>
      <c r="L586" s="6" t="n">
        <v>0</v>
      </c>
      <c r="M586" s="6"/>
      <c r="N586" s="6" t="s">
        <f>=I586+J586+K586+L586</f>
      </c>
      <c r="O586" s="6"/>
      <c r="P586" s="16"/>
    </row>
    <row collapsed="false" customFormat="false" customHeight="false" hidden="false" ht="12.1" outlineLevel="0" r="587">
      <c r="A587" s="20" t="n">
        <v>45817.796608796</v>
      </c>
      <c r="B587" s="16" t="s">
        <v>93</v>
      </c>
      <c r="C587" s="16" t="s">
        <v>635</v>
      </c>
      <c r="D587" s="16" t="s">
        <v>464</v>
      </c>
      <c r="E587" s="16" t="s">
        <v>85</v>
      </c>
      <c r="F587" s="16" t="s">
        <v>19</v>
      </c>
      <c r="G587" s="7" t="n">
        <v>60</v>
      </c>
      <c r="H587" s="6" t="n">
        <v>1.7101</v>
      </c>
      <c r="I587" s="6" t="n">
        <v>-102.61</v>
      </c>
      <c r="J587" s="6" t="n">
        <v>0</v>
      </c>
      <c r="K587" s="6" t="n">
        <v>0</v>
      </c>
      <c r="L587" s="6" t="n">
        <v>0</v>
      </c>
      <c r="M587" s="6"/>
      <c r="N587" s="6" t="s">
        <f>=I587+J587+K587+L587</f>
      </c>
      <c r="O587" s="6"/>
      <c r="P587" s="16"/>
    </row>
    <row collapsed="false" customFormat="false" customHeight="false" hidden="false" ht="12.1" outlineLevel="0" r="588">
      <c r="A588" s="21" t="n">
        <v>45824.020636574</v>
      </c>
      <c r="B588" s="22" t="s">
        <v>538</v>
      </c>
      <c r="C588" s="22" t="s">
        <v>384</v>
      </c>
      <c r="D588" s="22" t="s">
        <v>538</v>
      </c>
      <c r="E588" s="22" t="s">
        <v>538</v>
      </c>
      <c r="F588" s="22" t="s">
        <v>19</v>
      </c>
      <c r="G588" s="23" t="n">
        <v>1</v>
      </c>
      <c r="H588" s="24" t="n">
        <v>5000</v>
      </c>
      <c r="I588" s="24" t="n">
        <v>5000</v>
      </c>
      <c r="J588" s="24" t="n">
        <v>0</v>
      </c>
      <c r="K588" s="24" t="n">
        <v>0</v>
      </c>
      <c r="L588" s="24" t="n">
        <v>0</v>
      </c>
      <c r="M588" s="24"/>
      <c r="N588" s="6" t="s">
        <f>=I588+J588+K588+L588</f>
      </c>
      <c r="O588" s="24"/>
      <c r="P588" s="22"/>
    </row>
    <row collapsed="false" customFormat="false" customHeight="false" hidden="false" ht="12.1" outlineLevel="0" r="589">
      <c r="A589" s="21" t="n">
        <v>45824.020636574</v>
      </c>
      <c r="B589" s="22" t="s">
        <v>551</v>
      </c>
      <c r="C589" s="22" t="s">
        <v>716</v>
      </c>
      <c r="D589" s="22" t="s">
        <v>551</v>
      </c>
      <c r="E589" s="22" t="s">
        <v>551</v>
      </c>
      <c r="F589" s="22" t="s">
        <v>19</v>
      </c>
      <c r="G589" s="23" t="n">
        <v>1</v>
      </c>
      <c r="H589" s="24" t="n">
        <v>111</v>
      </c>
      <c r="I589" s="24" t="n">
        <v>111</v>
      </c>
      <c r="J589" s="24" t="n">
        <v>0</v>
      </c>
      <c r="K589" s="24" t="n">
        <v>0</v>
      </c>
      <c r="L589" s="24" t="n">
        <v>0</v>
      </c>
      <c r="M589" s="24"/>
      <c r="N589" s="6" t="s">
        <f>=I589+J589+K589+L589</f>
      </c>
      <c r="O589" s="24"/>
      <c r="P589" s="22"/>
    </row>
    <row collapsed="false" customFormat="false" customHeight="false" hidden="false" ht="12.1" outlineLevel="0" r="590">
      <c r="A590" s="20" t="n">
        <v>45824.533784722</v>
      </c>
      <c r="B590" s="16" t="s">
        <v>33</v>
      </c>
      <c r="C590" s="16" t="s">
        <v>613</v>
      </c>
      <c r="D590" s="16" t="s">
        <v>464</v>
      </c>
      <c r="E590" s="16" t="s">
        <v>17</v>
      </c>
      <c r="F590" s="16" t="s">
        <v>19</v>
      </c>
      <c r="G590" s="7" t="n">
        <v>4</v>
      </c>
      <c r="H590" s="6" t="n">
        <v>1050.8</v>
      </c>
      <c r="I590" s="6" t="n">
        <v>-4203.2</v>
      </c>
      <c r="J590" s="6" t="n">
        <v>0</v>
      </c>
      <c r="K590" s="6" t="n">
        <v>-2.11</v>
      </c>
      <c r="L590" s="6" t="n">
        <v>0</v>
      </c>
      <c r="M590" s="6"/>
      <c r="N590" s="6" t="s">
        <f>=I590+J590+K590+L590</f>
      </c>
      <c r="O590" s="6"/>
      <c r="P590" s="16"/>
    </row>
    <row collapsed="false" customFormat="false" customHeight="false" hidden="false" ht="12.1" outlineLevel="0" r="591">
      <c r="A591" s="20" t="n">
        <v>45824.534884259</v>
      </c>
      <c r="B591" s="16" t="s">
        <v>51</v>
      </c>
      <c r="C591" s="16" t="s">
        <v>705</v>
      </c>
      <c r="D591" s="16" t="s">
        <v>464</v>
      </c>
      <c r="E591" s="16" t="s">
        <v>17</v>
      </c>
      <c r="F591" s="16" t="s">
        <v>19</v>
      </c>
      <c r="G591" s="7" t="n">
        <v>200</v>
      </c>
      <c r="H591" s="6" t="n">
        <v>3.1585</v>
      </c>
      <c r="I591" s="6" t="n">
        <v>-631.7</v>
      </c>
      <c r="J591" s="6" t="n">
        <v>0</v>
      </c>
      <c r="K591" s="6" t="n">
        <v>-0.51</v>
      </c>
      <c r="L591" s="6" t="n">
        <v>0</v>
      </c>
      <c r="M591" s="6"/>
      <c r="N591" s="6" t="s">
        <f>=I591+J591+K591+L591</f>
      </c>
      <c r="O591" s="6"/>
      <c r="P591" s="16"/>
    </row>
    <row collapsed="false" customFormat="false" customHeight="false" hidden="false" ht="12.1" outlineLevel="0" r="592">
      <c r="A592" s="20" t="n">
        <v>45824.539039352</v>
      </c>
      <c r="B592" s="16" t="s">
        <v>93</v>
      </c>
      <c r="C592" s="16" t="s">
        <v>635</v>
      </c>
      <c r="D592" s="16" t="s">
        <v>464</v>
      </c>
      <c r="E592" s="16" t="s">
        <v>85</v>
      </c>
      <c r="F592" s="16" t="s">
        <v>19</v>
      </c>
      <c r="G592" s="7" t="n">
        <v>155</v>
      </c>
      <c r="H592" s="6" t="n">
        <v>1.7167</v>
      </c>
      <c r="I592" s="6" t="n">
        <v>-266.09</v>
      </c>
      <c r="J592" s="6" t="n">
        <v>0</v>
      </c>
      <c r="K592" s="6" t="n">
        <v>0</v>
      </c>
      <c r="L592" s="6" t="n">
        <v>0</v>
      </c>
      <c r="M592" s="6"/>
      <c r="N592" s="6" t="s">
        <f>=I592+J592+K592+L592</f>
      </c>
      <c r="O592" s="6"/>
      <c r="P592" s="16"/>
    </row>
    <row collapsed="false" customFormat="false" customHeight="false" hidden="false" ht="12.1" outlineLevel="0" r="593">
      <c r="A593" s="21" t="n">
        <v>45827.020636574</v>
      </c>
      <c r="B593" s="22" t="s">
        <v>551</v>
      </c>
      <c r="C593" s="22" t="s">
        <v>717</v>
      </c>
      <c r="D593" s="22" t="s">
        <v>551</v>
      </c>
      <c r="E593" s="22" t="s">
        <v>551</v>
      </c>
      <c r="F593" s="22" t="s">
        <v>19</v>
      </c>
      <c r="G593" s="23" t="n">
        <v>1</v>
      </c>
      <c r="H593" s="24" t="n">
        <v>319.1</v>
      </c>
      <c r="I593" s="24" t="n">
        <v>319.1</v>
      </c>
      <c r="J593" s="24" t="n">
        <v>0</v>
      </c>
      <c r="K593" s="24" t="n">
        <v>0</v>
      </c>
      <c r="L593" s="24" t="n">
        <v>0</v>
      </c>
      <c r="M593" s="24"/>
      <c r="N593" s="6" t="s">
        <f>=I593+J593+K593+L593</f>
      </c>
      <c r="O593" s="24"/>
      <c r="P593" s="22"/>
    </row>
    <row collapsed="false" customFormat="false" customHeight="false" hidden="false" ht="12.1" outlineLevel="0" r="594">
      <c r="A594" s="21" t="n">
        <v>45827.020636574</v>
      </c>
      <c r="B594" s="22" t="s">
        <v>551</v>
      </c>
      <c r="C594" s="22" t="s">
        <v>718</v>
      </c>
      <c r="D594" s="22" t="s">
        <v>551</v>
      </c>
      <c r="E594" s="22" t="s">
        <v>551</v>
      </c>
      <c r="F594" s="22" t="s">
        <v>19</v>
      </c>
      <c r="G594" s="23" t="n">
        <v>1</v>
      </c>
      <c r="H594" s="24" t="n">
        <v>1412</v>
      </c>
      <c r="I594" s="24" t="n">
        <v>1412</v>
      </c>
      <c r="J594" s="24" t="n">
        <v>0</v>
      </c>
      <c r="K594" s="24" t="n">
        <v>0</v>
      </c>
      <c r="L594" s="24" t="n">
        <v>0</v>
      </c>
      <c r="M594" s="24"/>
      <c r="N594" s="6" t="s">
        <f>=I594+J594+K594+L594</f>
      </c>
      <c r="O594" s="24"/>
      <c r="P594" s="22"/>
    </row>
    <row collapsed="false" customFormat="false" customHeight="false" hidden="false" ht="12.1" outlineLevel="0" r="595">
      <c r="A595" s="20" t="n">
        <v>45827.419363426</v>
      </c>
      <c r="B595" s="16" t="s">
        <v>93</v>
      </c>
      <c r="C595" s="16" t="s">
        <v>635</v>
      </c>
      <c r="D595" s="16" t="s">
        <v>464</v>
      </c>
      <c r="E595" s="16" t="s">
        <v>85</v>
      </c>
      <c r="F595" s="16" t="s">
        <v>19</v>
      </c>
      <c r="G595" s="7" t="n">
        <v>1010</v>
      </c>
      <c r="H595" s="6" t="n">
        <v>1.7196</v>
      </c>
      <c r="I595" s="6" t="n">
        <v>-1736.8</v>
      </c>
      <c r="J595" s="6" t="n">
        <v>0</v>
      </c>
      <c r="K595" s="6" t="n">
        <v>0</v>
      </c>
      <c r="L595" s="6" t="n">
        <v>0</v>
      </c>
      <c r="M595" s="6"/>
      <c r="N595" s="6" t="s">
        <f>=I595+J595+K595+L595</f>
      </c>
      <c r="O595" s="6"/>
      <c r="P595" s="16"/>
    </row>
    <row collapsed="false" customFormat="false" customHeight="false" hidden="false" ht="12.1" outlineLevel="0" r="596">
      <c r="A596" s="21" t="n">
        <v>45828.020636574</v>
      </c>
      <c r="B596" s="22" t="s">
        <v>551</v>
      </c>
      <c r="C596" s="22" t="s">
        <v>719</v>
      </c>
      <c r="D596" s="22" t="s">
        <v>551</v>
      </c>
      <c r="E596" s="22" t="s">
        <v>551</v>
      </c>
      <c r="F596" s="22" t="s">
        <v>19</v>
      </c>
      <c r="G596" s="23" t="n">
        <v>1</v>
      </c>
      <c r="H596" s="24" t="n">
        <v>76</v>
      </c>
      <c r="I596" s="24" t="n">
        <v>76</v>
      </c>
      <c r="J596" s="24" t="n">
        <v>0</v>
      </c>
      <c r="K596" s="24" t="n">
        <v>0</v>
      </c>
      <c r="L596" s="24" t="n">
        <v>0</v>
      </c>
      <c r="M596" s="24"/>
      <c r="N596" s="6" t="s">
        <f>=I596+J596+K596+L596</f>
      </c>
      <c r="O596" s="24"/>
      <c r="P596" s="22"/>
    </row>
    <row collapsed="false" customFormat="false" customHeight="false" hidden="false" ht="12.1" outlineLevel="0" r="597">
      <c r="A597" s="29" t="n">
        <v>45831.585671296</v>
      </c>
      <c r="B597" s="30" t="s">
        <v>473</v>
      </c>
      <c r="C597" s="30" t="s">
        <v>544</v>
      </c>
      <c r="D597" s="30" t="s">
        <v>466</v>
      </c>
      <c r="E597" s="30" t="s">
        <v>17</v>
      </c>
      <c r="F597" s="30" t="s">
        <v>19</v>
      </c>
      <c r="G597" s="31" t="n">
        <v>-90</v>
      </c>
      <c r="H597" s="32" t="n">
        <v>44.41</v>
      </c>
      <c r="I597" s="32" t="n">
        <v>3996.9</v>
      </c>
      <c r="J597" s="32" t="n">
        <v>0</v>
      </c>
      <c r="K597" s="32" t="n">
        <v>-2</v>
      </c>
      <c r="L597" s="32" t="n">
        <v>0</v>
      </c>
      <c r="M597" s="32"/>
      <c r="N597" s="6" t="s">
        <f>=I597+J597+K597+L597</f>
      </c>
      <c r="O597" s="32"/>
      <c r="P597" s="30"/>
    </row>
    <row collapsed="false" customFormat="false" customHeight="false" hidden="false" ht="12.1" outlineLevel="0" r="598">
      <c r="A598" s="29" t="n">
        <v>45831.588472222</v>
      </c>
      <c r="B598" s="30" t="s">
        <v>93</v>
      </c>
      <c r="C598" s="30" t="s">
        <v>635</v>
      </c>
      <c r="D598" s="30" t="s">
        <v>466</v>
      </c>
      <c r="E598" s="30" t="s">
        <v>85</v>
      </c>
      <c r="F598" s="30" t="s">
        <v>19</v>
      </c>
      <c r="G598" s="31" t="n">
        <v>-1400</v>
      </c>
      <c r="H598" s="32" t="n">
        <v>1.7232</v>
      </c>
      <c r="I598" s="32" t="n">
        <v>2412.48</v>
      </c>
      <c r="J598" s="32" t="n">
        <v>0</v>
      </c>
      <c r="K598" s="32" t="n">
        <v>0</v>
      </c>
      <c r="L598" s="32" t="n">
        <v>0</v>
      </c>
      <c r="M598" s="32"/>
      <c r="N598" s="6" t="s">
        <f>=I598+J598+K598+L598</f>
      </c>
      <c r="O598" s="32"/>
      <c r="P598" s="30"/>
    </row>
    <row collapsed="false" customFormat="false" customHeight="false" hidden="false" ht="12.1" outlineLevel="0" r="599">
      <c r="A599" s="20" t="n">
        <v>45831.588981481</v>
      </c>
      <c r="B599" s="16" t="s">
        <v>16</v>
      </c>
      <c r="C599" s="16" t="s">
        <v>611</v>
      </c>
      <c r="D599" s="16" t="s">
        <v>464</v>
      </c>
      <c r="E599" s="16" t="s">
        <v>17</v>
      </c>
      <c r="F599" s="16" t="s">
        <v>19</v>
      </c>
      <c r="G599" s="7" t="n">
        <v>1</v>
      </c>
      <c r="H599" s="6" t="n">
        <v>6306</v>
      </c>
      <c r="I599" s="6" t="n">
        <v>-6306</v>
      </c>
      <c r="J599" s="6" t="n">
        <v>0</v>
      </c>
      <c r="K599" s="6" t="n">
        <v>-5.04</v>
      </c>
      <c r="L599" s="6" t="n">
        <v>0</v>
      </c>
      <c r="M599" s="6"/>
      <c r="N599" s="6" t="s">
        <f>=I599+J599+K599+L599</f>
      </c>
      <c r="O599" s="6"/>
      <c r="P599" s="16"/>
    </row>
    <row collapsed="false" customFormat="false" customHeight="false" hidden="false" ht="12.1" outlineLevel="0" r="600">
      <c r="A600" s="20" t="n">
        <v>45831.610324074</v>
      </c>
      <c r="B600" s="16" t="s">
        <v>93</v>
      </c>
      <c r="C600" s="16" t="s">
        <v>635</v>
      </c>
      <c r="D600" s="16" t="s">
        <v>464</v>
      </c>
      <c r="E600" s="16" t="s">
        <v>85</v>
      </c>
      <c r="F600" s="16" t="s">
        <v>19</v>
      </c>
      <c r="G600" s="7" t="n">
        <v>100</v>
      </c>
      <c r="H600" s="6" t="n">
        <v>1.7233</v>
      </c>
      <c r="I600" s="6" t="n">
        <v>-172.33</v>
      </c>
      <c r="J600" s="6" t="n">
        <v>0</v>
      </c>
      <c r="K600" s="6" t="n">
        <v>0</v>
      </c>
      <c r="L600" s="6" t="n">
        <v>0</v>
      </c>
      <c r="M600" s="6"/>
      <c r="N600" s="6" t="s">
        <f>=I600+J600+K600+L600</f>
      </c>
      <c r="O600" s="6"/>
      <c r="P600" s="16"/>
    </row>
    <row collapsed="false" customFormat="false" customHeight="false" hidden="false" ht="12.1" outlineLevel="0" r="601">
      <c r="A601" s="21" t="n">
        <v>45832.020636574</v>
      </c>
      <c r="B601" s="22" t="s">
        <v>538</v>
      </c>
      <c r="C601" s="22" t="s">
        <v>370</v>
      </c>
      <c r="D601" s="22" t="s">
        <v>538</v>
      </c>
      <c r="E601" s="22" t="s">
        <v>538</v>
      </c>
      <c r="F601" s="22" t="s">
        <v>19</v>
      </c>
      <c r="G601" s="23" t="n">
        <v>1</v>
      </c>
      <c r="H601" s="24" t="n">
        <v>5000</v>
      </c>
      <c r="I601" s="24" t="n">
        <v>5000</v>
      </c>
      <c r="J601" s="24" t="n">
        <v>0</v>
      </c>
      <c r="K601" s="24" t="n">
        <v>0</v>
      </c>
      <c r="L601" s="24" t="n">
        <v>0</v>
      </c>
      <c r="M601" s="24"/>
      <c r="N601" s="6" t="s">
        <f>=I601+J601+K601+L601</f>
      </c>
      <c r="O601" s="24"/>
      <c r="P601" s="22"/>
    </row>
    <row collapsed="false" customFormat="false" customHeight="false" hidden="false" ht="12.1" outlineLevel="0" r="602">
      <c r="A602" s="21" t="n">
        <v>45832.020636574</v>
      </c>
      <c r="B602" s="22" t="s">
        <v>551</v>
      </c>
      <c r="C602" s="22" t="s">
        <v>720</v>
      </c>
      <c r="D602" s="22" t="s">
        <v>551</v>
      </c>
      <c r="E602" s="22" t="s">
        <v>551</v>
      </c>
      <c r="F602" s="22" t="s">
        <v>19</v>
      </c>
      <c r="G602" s="23" t="n">
        <v>1</v>
      </c>
      <c r="H602" s="24" t="n">
        <v>1125.3</v>
      </c>
      <c r="I602" s="24" t="n">
        <v>1125.3</v>
      </c>
      <c r="J602" s="24" t="n">
        <v>0</v>
      </c>
      <c r="K602" s="24" t="n">
        <v>0</v>
      </c>
      <c r="L602" s="24" t="n">
        <v>0</v>
      </c>
      <c r="M602" s="24"/>
      <c r="N602" s="6" t="s">
        <f>=I602+J602+K602+L602</f>
      </c>
      <c r="O602" s="24"/>
      <c r="P602" s="22"/>
    </row>
    <row collapsed="false" customFormat="false" customHeight="false" hidden="false" ht="12.1" outlineLevel="0" r="603">
      <c r="A603" s="29" t="n">
        <v>45832.55787037</v>
      </c>
      <c r="B603" s="30" t="s">
        <v>93</v>
      </c>
      <c r="C603" s="30" t="s">
        <v>635</v>
      </c>
      <c r="D603" s="30" t="s">
        <v>466</v>
      </c>
      <c r="E603" s="30" t="s">
        <v>85</v>
      </c>
      <c r="F603" s="30" t="s">
        <v>19</v>
      </c>
      <c r="G603" s="31" t="n">
        <v>-120</v>
      </c>
      <c r="H603" s="32" t="n">
        <v>1.7241</v>
      </c>
      <c r="I603" s="32" t="n">
        <v>206.89</v>
      </c>
      <c r="J603" s="32" t="n">
        <v>0</v>
      </c>
      <c r="K603" s="32" t="n">
        <v>0</v>
      </c>
      <c r="L603" s="32" t="n">
        <v>0</v>
      </c>
      <c r="M603" s="32"/>
      <c r="N603" s="6" t="s">
        <f>=I603+J603+K603+L603</f>
      </c>
      <c r="O603" s="32"/>
      <c r="P603" s="30"/>
    </row>
    <row collapsed="false" customFormat="false" customHeight="false" hidden="false" ht="12.1" outlineLevel="0" r="604">
      <c r="A604" s="20" t="n">
        <v>45832.819699074</v>
      </c>
      <c r="B604" s="16" t="s">
        <v>93</v>
      </c>
      <c r="C604" s="16" t="s">
        <v>635</v>
      </c>
      <c r="D604" s="16" t="s">
        <v>464</v>
      </c>
      <c r="E604" s="16" t="s">
        <v>85</v>
      </c>
      <c r="F604" s="16" t="s">
        <v>19</v>
      </c>
      <c r="G604" s="7" t="n">
        <v>1000</v>
      </c>
      <c r="H604" s="6" t="n">
        <v>1.7242</v>
      </c>
      <c r="I604" s="6" t="n">
        <v>-1724.2</v>
      </c>
      <c r="J604" s="6" t="n">
        <v>0</v>
      </c>
      <c r="K604" s="6" t="n">
        <v>0</v>
      </c>
      <c r="L604" s="6" t="n">
        <v>0</v>
      </c>
      <c r="M604" s="6"/>
      <c r="N604" s="6" t="s">
        <f>=I604+J604+K604+L604</f>
      </c>
      <c r="O604" s="6"/>
      <c r="P604" s="16"/>
    </row>
    <row collapsed="false" customFormat="false" customHeight="false" hidden="false" ht="12.1" outlineLevel="0" r="605">
      <c r="A605" s="21" t="n">
        <v>45835.020636574</v>
      </c>
      <c r="B605" s="22" t="s">
        <v>551</v>
      </c>
      <c r="C605" s="22" t="s">
        <v>721</v>
      </c>
      <c r="D605" s="22" t="s">
        <v>551</v>
      </c>
      <c r="E605" s="22" t="s">
        <v>551</v>
      </c>
      <c r="F605" s="22" t="s">
        <v>19</v>
      </c>
      <c r="G605" s="23" t="n">
        <v>1</v>
      </c>
      <c r="H605" s="24" t="n">
        <v>174</v>
      </c>
      <c r="I605" s="24" t="n">
        <v>174</v>
      </c>
      <c r="J605" s="24" t="n">
        <v>0</v>
      </c>
      <c r="K605" s="24" t="n">
        <v>0</v>
      </c>
      <c r="L605" s="24" t="n">
        <v>0</v>
      </c>
      <c r="M605" s="24"/>
      <c r="N605" s="6" t="s">
        <f>=I605+J605+K605+L605</f>
      </c>
      <c r="O605" s="24"/>
      <c r="P605" s="22"/>
    </row>
    <row collapsed="false" customFormat="false" customHeight="false" hidden="false" ht="12.1" outlineLevel="0" r="606">
      <c r="A606" s="21" t="n">
        <v>45835.020636574</v>
      </c>
      <c r="B606" s="22" t="s">
        <v>538</v>
      </c>
      <c r="C606" s="22" t="s">
        <v>370</v>
      </c>
      <c r="D606" s="22" t="s">
        <v>538</v>
      </c>
      <c r="E606" s="22" t="s">
        <v>538</v>
      </c>
      <c r="F606" s="22" t="s">
        <v>19</v>
      </c>
      <c r="G606" s="23" t="n">
        <v>1</v>
      </c>
      <c r="H606" s="24" t="n">
        <v>10000</v>
      </c>
      <c r="I606" s="24" t="n">
        <v>10000</v>
      </c>
      <c r="J606" s="24" t="n">
        <v>0</v>
      </c>
      <c r="K606" s="24" t="n">
        <v>0</v>
      </c>
      <c r="L606" s="24" t="n">
        <v>0</v>
      </c>
      <c r="M606" s="24"/>
      <c r="N606" s="6" t="s">
        <f>=I606+J606+K606+L606</f>
      </c>
      <c r="O606" s="24"/>
      <c r="P606" s="22"/>
    </row>
    <row collapsed="false" customFormat="false" customHeight="false" hidden="false" ht="12.1" outlineLevel="0" r="607">
      <c r="A607" s="20" t="n">
        <v>45835.597361111</v>
      </c>
      <c r="B607" s="16" t="s">
        <v>139</v>
      </c>
      <c r="C607" s="16" t="s">
        <v>722</v>
      </c>
      <c r="D607" s="16" t="s">
        <v>464</v>
      </c>
      <c r="E607" s="16" t="s">
        <v>97</v>
      </c>
      <c r="F607" s="16" t="s">
        <v>19</v>
      </c>
      <c r="G607" s="7" t="n">
        <v>4</v>
      </c>
      <c r="H607" s="6" t="n">
        <v>100</v>
      </c>
      <c r="I607" s="6" t="n">
        <v>-4000</v>
      </c>
      <c r="J607" s="6" t="n">
        <v>0</v>
      </c>
      <c r="K607" s="6" t="n">
        <v>-2.61</v>
      </c>
      <c r="L607" s="6" t="n">
        <v>0</v>
      </c>
      <c r="M607" s="6"/>
      <c r="N607" s="6" t="s">
        <f>=I607+J607+K607+L607</f>
      </c>
      <c r="O607" s="6"/>
      <c r="P607" s="16"/>
    </row>
    <row collapsed="false" customFormat="false" customHeight="false" hidden="false" ht="12.1" outlineLevel="0" r="608">
      <c r="A608" s="29" t="n">
        <v>45835.663819444</v>
      </c>
      <c r="B608" s="30" t="s">
        <v>93</v>
      </c>
      <c r="C608" s="30" t="s">
        <v>635</v>
      </c>
      <c r="D608" s="30" t="s">
        <v>466</v>
      </c>
      <c r="E608" s="30" t="s">
        <v>85</v>
      </c>
      <c r="F608" s="30" t="s">
        <v>19</v>
      </c>
      <c r="G608" s="31" t="n">
        <v>-348</v>
      </c>
      <c r="H608" s="32" t="n">
        <v>1.729</v>
      </c>
      <c r="I608" s="32" t="n">
        <v>601.69</v>
      </c>
      <c r="J608" s="32" t="n">
        <v>0</v>
      </c>
      <c r="K608" s="32" t="n">
        <v>0</v>
      </c>
      <c r="L608" s="32" t="n">
        <v>0</v>
      </c>
      <c r="M608" s="32"/>
      <c r="N608" s="6" t="s">
        <f>=I608+J608+K608+L608</f>
      </c>
      <c r="O608" s="32"/>
      <c r="P608" s="30"/>
    </row>
    <row collapsed="false" customFormat="false" customHeight="false" hidden="false" ht="12.1" outlineLevel="0" r="609">
      <c r="A609" s="21" t="n">
        <v>45836.020636574</v>
      </c>
      <c r="B609" s="22" t="s">
        <v>551</v>
      </c>
      <c r="C609" s="22" t="s">
        <v>723</v>
      </c>
      <c r="D609" s="22" t="s">
        <v>551</v>
      </c>
      <c r="E609" s="22" t="s">
        <v>551</v>
      </c>
      <c r="F609" s="22" t="s">
        <v>19</v>
      </c>
      <c r="G609" s="23" t="n">
        <v>1</v>
      </c>
      <c r="H609" s="24" t="n">
        <v>986.02</v>
      </c>
      <c r="I609" s="24" t="n">
        <v>986.02</v>
      </c>
      <c r="J609" s="24" t="n">
        <v>0</v>
      </c>
      <c r="K609" s="24" t="n">
        <v>0</v>
      </c>
      <c r="L609" s="24" t="n">
        <v>0</v>
      </c>
      <c r="M609" s="24"/>
      <c r="N609" s="6" t="s">
        <f>=I609+J609+K609+L609</f>
      </c>
      <c r="O609" s="24"/>
      <c r="P609" s="22"/>
    </row>
    <row collapsed="false" customFormat="false" customHeight="false" hidden="false" ht="12.1" outlineLevel="0" r="610">
      <c r="A610" s="20" t="n">
        <v>45836.628645833</v>
      </c>
      <c r="B610" s="16" t="s">
        <v>93</v>
      </c>
      <c r="C610" s="16" t="s">
        <v>635</v>
      </c>
      <c r="D610" s="16" t="s">
        <v>464</v>
      </c>
      <c r="E610" s="16" t="s">
        <v>85</v>
      </c>
      <c r="F610" s="16" t="s">
        <v>19</v>
      </c>
      <c r="G610" s="7" t="n">
        <v>579</v>
      </c>
      <c r="H610" s="6" t="n">
        <v>1.7291</v>
      </c>
      <c r="I610" s="6" t="n">
        <v>-1001.15</v>
      </c>
      <c r="J610" s="6" t="n">
        <v>0</v>
      </c>
      <c r="K610" s="6" t="n">
        <v>0</v>
      </c>
      <c r="L610" s="6" t="n">
        <v>0</v>
      </c>
      <c r="M610" s="6"/>
      <c r="N610" s="6" t="s">
        <f>=I610+J610+K610+L610</f>
      </c>
      <c r="O610" s="6"/>
      <c r="P610" s="16"/>
    </row>
    <row collapsed="false" customFormat="false" customHeight="false" hidden="false" ht="12.1" outlineLevel="0" r="611">
      <c r="A611" s="21" t="n">
        <v>45838.020636574</v>
      </c>
      <c r="B611" s="22" t="s">
        <v>538</v>
      </c>
      <c r="C611" s="22" t="s">
        <v>384</v>
      </c>
      <c r="D611" s="22" t="s">
        <v>538</v>
      </c>
      <c r="E611" s="22" t="s">
        <v>538</v>
      </c>
      <c r="F611" s="22" t="s">
        <v>19</v>
      </c>
      <c r="G611" s="23" t="n">
        <v>1</v>
      </c>
      <c r="H611" s="24" t="n">
        <v>1822</v>
      </c>
      <c r="I611" s="24" t="n">
        <v>1822</v>
      </c>
      <c r="J611" s="24" t="n">
        <v>0</v>
      </c>
      <c r="K611" s="24" t="n">
        <v>0</v>
      </c>
      <c r="L611" s="24" t="n">
        <v>0</v>
      </c>
      <c r="M611" s="24"/>
      <c r="N611" s="6" t="s">
        <f>=I611+J611+K611+L611</f>
      </c>
      <c r="O611" s="24"/>
      <c r="P611" s="22"/>
    </row>
    <row collapsed="false" customFormat="false" customHeight="false" hidden="false" ht="12.1" outlineLevel="0" r="612">
      <c r="A612" s="21" t="n">
        <v>45838.020636574</v>
      </c>
      <c r="B612" s="22" t="s">
        <v>551</v>
      </c>
      <c r="C612" s="22" t="s">
        <v>724</v>
      </c>
      <c r="D612" s="22" t="s">
        <v>551</v>
      </c>
      <c r="E612" s="22" t="s">
        <v>551</v>
      </c>
      <c r="F612" s="22" t="s">
        <v>19</v>
      </c>
      <c r="G612" s="23" t="n">
        <v>1</v>
      </c>
      <c r="H612" s="24" t="n">
        <v>206.03</v>
      </c>
      <c r="I612" s="24" t="n">
        <v>206.03</v>
      </c>
      <c r="J612" s="24" t="n">
        <v>0</v>
      </c>
      <c r="K612" s="24" t="n">
        <v>0</v>
      </c>
      <c r="L612" s="24" t="n">
        <v>0</v>
      </c>
      <c r="M612" s="24"/>
      <c r="N612" s="6" t="s">
        <f>=I612+J612+K612+L612</f>
      </c>
      <c r="O612" s="24"/>
      <c r="P612" s="22"/>
    </row>
    <row collapsed="false" customFormat="false" customHeight="false" hidden="false" ht="12.1" outlineLevel="0" r="613">
      <c r="A613" s="20" t="n">
        <v>45838.465150463</v>
      </c>
      <c r="B613" s="16" t="s">
        <v>139</v>
      </c>
      <c r="C613" s="16" t="s">
        <v>722</v>
      </c>
      <c r="D613" s="16" t="s">
        <v>464</v>
      </c>
      <c r="E613" s="16" t="s">
        <v>97</v>
      </c>
      <c r="F613" s="16" t="s">
        <v>19</v>
      </c>
      <c r="G613" s="7" t="n">
        <v>1</v>
      </c>
      <c r="H613" s="6" t="n">
        <v>102.38</v>
      </c>
      <c r="I613" s="6" t="n">
        <v>-1023.8</v>
      </c>
      <c r="J613" s="6" t="n">
        <v>-2.63</v>
      </c>
      <c r="K613" s="6" t="n">
        <v>-0.6</v>
      </c>
      <c r="L613" s="6" t="n">
        <v>0</v>
      </c>
      <c r="M613" s="6"/>
      <c r="N613" s="6" t="s">
        <f>=I613+J613+K613+L613</f>
      </c>
      <c r="O613" s="6"/>
      <c r="P613" s="16"/>
    </row>
    <row collapsed="false" customFormat="false" customHeight="false" hidden="false" ht="12.1" outlineLevel="0" r="614">
      <c r="A614" s="20" t="n">
        <v>45838.484143519</v>
      </c>
      <c r="B614" s="16" t="s">
        <v>51</v>
      </c>
      <c r="C614" s="16" t="s">
        <v>705</v>
      </c>
      <c r="D614" s="16" t="s">
        <v>464</v>
      </c>
      <c r="E614" s="16" t="s">
        <v>17</v>
      </c>
      <c r="F614" s="16" t="s">
        <v>19</v>
      </c>
      <c r="G614" s="7" t="n">
        <v>600</v>
      </c>
      <c r="H614" s="6" t="n">
        <v>3.224</v>
      </c>
      <c r="I614" s="6" t="n">
        <v>-1934.4</v>
      </c>
      <c r="J614" s="6" t="n">
        <v>0</v>
      </c>
      <c r="K614" s="6" t="n">
        <v>-1.55</v>
      </c>
      <c r="L614" s="6" t="n">
        <v>0</v>
      </c>
      <c r="M614" s="6"/>
      <c r="N614" s="6" t="s">
        <f>=I614+J614+K614+L614</f>
      </c>
      <c r="O614" s="6"/>
      <c r="P614" s="16"/>
    </row>
    <row collapsed="false" customFormat="false" customHeight="false" hidden="false" ht="12.1" outlineLevel="0" r="615">
      <c r="A615" s="29" t="n">
        <v>45838.486736111</v>
      </c>
      <c r="B615" s="30" t="s">
        <v>93</v>
      </c>
      <c r="C615" s="30" t="s">
        <v>635</v>
      </c>
      <c r="D615" s="30" t="s">
        <v>466</v>
      </c>
      <c r="E615" s="30" t="s">
        <v>85</v>
      </c>
      <c r="F615" s="30" t="s">
        <v>19</v>
      </c>
      <c r="G615" s="31" t="n">
        <v>-1160</v>
      </c>
      <c r="H615" s="32" t="n">
        <v>1.7299</v>
      </c>
      <c r="I615" s="32" t="n">
        <v>2006.68</v>
      </c>
      <c r="J615" s="32" t="n">
        <v>0</v>
      </c>
      <c r="K615" s="32" t="n">
        <v>0</v>
      </c>
      <c r="L615" s="32" t="n">
        <v>0</v>
      </c>
      <c r="M615" s="32"/>
      <c r="N615" s="6" t="s">
        <f>=I615+J615+K615+L615</f>
      </c>
      <c r="O615" s="32"/>
      <c r="P615" s="30"/>
    </row>
    <row collapsed="false" customFormat="false" customHeight="false" hidden="false" ht="12.1" outlineLevel="0" r="616">
      <c r="A616" s="20" t="n">
        <v>45838.488726852</v>
      </c>
      <c r="B616" s="16" t="s">
        <v>27</v>
      </c>
      <c r="C616" s="16" t="s">
        <v>545</v>
      </c>
      <c r="D616" s="16" t="s">
        <v>464</v>
      </c>
      <c r="E616" s="16" t="s">
        <v>17</v>
      </c>
      <c r="F616" s="16" t="s">
        <v>19</v>
      </c>
      <c r="G616" s="7" t="n">
        <v>3</v>
      </c>
      <c r="H616" s="6" t="n">
        <v>664.4</v>
      </c>
      <c r="I616" s="6" t="n">
        <v>-1993.2</v>
      </c>
      <c r="J616" s="6" t="n">
        <v>0</v>
      </c>
      <c r="K616" s="6" t="n">
        <v>-1.59</v>
      </c>
      <c r="L616" s="6" t="n">
        <v>0</v>
      </c>
      <c r="M616" s="6"/>
      <c r="N616" s="6" t="s">
        <f>=I616+J616+K616+L616</f>
      </c>
      <c r="O616" s="6"/>
      <c r="P616" s="16"/>
    </row>
    <row collapsed="false" customFormat="false" customHeight="false" hidden="false" ht="12.1" outlineLevel="0" r="617">
      <c r="A617" s="20" t="n">
        <v>45840.598518519</v>
      </c>
      <c r="B617" s="16" t="s">
        <v>118</v>
      </c>
      <c r="C617" s="16" t="s">
        <v>725</v>
      </c>
      <c r="D617" s="16" t="s">
        <v>464</v>
      </c>
      <c r="E617" s="16" t="s">
        <v>97</v>
      </c>
      <c r="F617" s="16" t="s">
        <v>19</v>
      </c>
      <c r="G617" s="7" t="n">
        <v>10</v>
      </c>
      <c r="H617" s="6" t="n">
        <v>100</v>
      </c>
      <c r="I617" s="6" t="n">
        <v>-10000</v>
      </c>
      <c r="J617" s="6" t="n">
        <v>0</v>
      </c>
      <c r="K617" s="6" t="n">
        <v>-6.5</v>
      </c>
      <c r="L617" s="6" t="n">
        <v>0</v>
      </c>
      <c r="M617" s="6"/>
      <c r="N617" s="6" t="s">
        <f>=I617+J617+K617+L617</f>
      </c>
      <c r="O617" s="6"/>
      <c r="P617" s="16"/>
    </row>
    <row collapsed="false" customFormat="false" customHeight="false" hidden="false" ht="12.1" outlineLevel="0" r="618">
      <c r="A618" s="21" t="n">
        <v>45841.020636574</v>
      </c>
      <c r="B618" s="22" t="s">
        <v>551</v>
      </c>
      <c r="C618" s="22" t="s">
        <v>726</v>
      </c>
      <c r="D618" s="22" t="s">
        <v>551</v>
      </c>
      <c r="E618" s="22" t="s">
        <v>551</v>
      </c>
      <c r="F618" s="22" t="s">
        <v>19</v>
      </c>
      <c r="G618" s="23" t="n">
        <v>1</v>
      </c>
      <c r="H618" s="24" t="n">
        <v>147.1</v>
      </c>
      <c r="I618" s="24" t="n">
        <v>147.1</v>
      </c>
      <c r="J618" s="24" t="n">
        <v>0</v>
      </c>
      <c r="K618" s="24" t="n">
        <v>0</v>
      </c>
      <c r="L618" s="24" t="n">
        <v>0</v>
      </c>
      <c r="M618" s="24"/>
      <c r="N618" s="6" t="s">
        <f>=I618+J618+K618+L618</f>
      </c>
      <c r="O618" s="24"/>
      <c r="P618" s="22"/>
    </row>
    <row collapsed="false" customFormat="false" customHeight="false" hidden="false" ht="12.1" outlineLevel="0" r="619">
      <c r="A619" s="20" t="n">
        <v>45841.68587963</v>
      </c>
      <c r="B619" s="16" t="s">
        <v>93</v>
      </c>
      <c r="C619" s="16" t="s">
        <v>635</v>
      </c>
      <c r="D619" s="16" t="s">
        <v>464</v>
      </c>
      <c r="E619" s="16" t="s">
        <v>85</v>
      </c>
      <c r="F619" s="16" t="s">
        <v>19</v>
      </c>
      <c r="G619" s="7" t="n">
        <v>235</v>
      </c>
      <c r="H619" s="6" t="n">
        <v>1.7328</v>
      </c>
      <c r="I619" s="6" t="n">
        <v>-407.21</v>
      </c>
      <c r="J619" s="6" t="n">
        <v>0</v>
      </c>
      <c r="K619" s="6" t="n">
        <v>0</v>
      </c>
      <c r="L619" s="6" t="n">
        <v>0</v>
      </c>
      <c r="M619" s="6"/>
      <c r="N619" s="6" t="s">
        <f>=I619+J619+K619+L619</f>
      </c>
      <c r="O619" s="6"/>
      <c r="P619" s="16"/>
    </row>
    <row collapsed="false" customFormat="false" customHeight="false" hidden="false" ht="12.1" outlineLevel="0" r="620">
      <c r="A620" s="20" t="n">
        <v>45842.540324074</v>
      </c>
      <c r="B620" s="16" t="s">
        <v>93</v>
      </c>
      <c r="C620" s="16" t="s">
        <v>635</v>
      </c>
      <c r="D620" s="16" t="s">
        <v>464</v>
      </c>
      <c r="E620" s="16" t="s">
        <v>85</v>
      </c>
      <c r="F620" s="16" t="s">
        <v>19</v>
      </c>
      <c r="G620" s="7" t="n">
        <v>87</v>
      </c>
      <c r="H620" s="6" t="n">
        <v>1.7356</v>
      </c>
      <c r="I620" s="6" t="n">
        <v>-151</v>
      </c>
      <c r="J620" s="6" t="n">
        <v>0</v>
      </c>
      <c r="K620" s="6" t="n">
        <v>0</v>
      </c>
      <c r="L620" s="6" t="n">
        <v>0</v>
      </c>
      <c r="M620" s="6"/>
      <c r="N620" s="6" t="s">
        <f>=I620+J620+K620+L620</f>
      </c>
      <c r="O620" s="6"/>
      <c r="P620" s="16"/>
    </row>
    <row collapsed="false" customFormat="false" customHeight="false" hidden="false" ht="12.1" outlineLevel="0" r="621">
      <c r="A621" s="21" t="n">
        <v>45847.020636574</v>
      </c>
      <c r="B621" s="22" t="s">
        <v>551</v>
      </c>
      <c r="C621" s="22" t="s">
        <v>715</v>
      </c>
      <c r="D621" s="22" t="s">
        <v>551</v>
      </c>
      <c r="E621" s="22" t="s">
        <v>551</v>
      </c>
      <c r="F621" s="22" t="s">
        <v>19</v>
      </c>
      <c r="G621" s="23" t="n">
        <v>1</v>
      </c>
      <c r="H621" s="24" t="n">
        <v>120.84</v>
      </c>
      <c r="I621" s="24" t="n">
        <v>120.84</v>
      </c>
      <c r="J621" s="24" t="n">
        <v>0</v>
      </c>
      <c r="K621" s="24" t="n">
        <v>0</v>
      </c>
      <c r="L621" s="24" t="n">
        <v>0</v>
      </c>
      <c r="M621" s="24"/>
      <c r="N621" s="6" t="s">
        <f>=I621+J621+K621+L621</f>
      </c>
      <c r="O621" s="24"/>
      <c r="P621" s="22"/>
    </row>
    <row collapsed="false" customFormat="false" customHeight="false" hidden="false" ht="12.1" outlineLevel="0" r="622">
      <c r="A622" s="20" t="n">
        <v>45848.34818287</v>
      </c>
      <c r="B622" s="16" t="s">
        <v>93</v>
      </c>
      <c r="C622" s="16" t="s">
        <v>635</v>
      </c>
      <c r="D622" s="16" t="s">
        <v>464</v>
      </c>
      <c r="E622" s="16" t="s">
        <v>85</v>
      </c>
      <c r="F622" s="16" t="s">
        <v>19</v>
      </c>
      <c r="G622" s="7" t="n">
        <v>81</v>
      </c>
      <c r="H622" s="6" t="n">
        <v>1.7396</v>
      </c>
      <c r="I622" s="6" t="n">
        <v>-140.91</v>
      </c>
      <c r="J622" s="6" t="n">
        <v>0</v>
      </c>
      <c r="K622" s="6" t="n">
        <v>0</v>
      </c>
      <c r="L622" s="6" t="n">
        <v>0</v>
      </c>
      <c r="M622" s="6"/>
      <c r="N622" s="6" t="s">
        <f>=I622+J622+K622+L622</f>
      </c>
      <c r="O622" s="6"/>
      <c r="P622" s="16"/>
    </row>
    <row collapsed="false" customFormat="false" customHeight="false" hidden="false" ht="12.1" outlineLevel="0" r="623">
      <c r="A623" s="21" t="n">
        <v>45852.020636574</v>
      </c>
      <c r="B623" s="22" t="s">
        <v>551</v>
      </c>
      <c r="C623" s="22" t="s">
        <v>716</v>
      </c>
      <c r="D623" s="22" t="s">
        <v>551</v>
      </c>
      <c r="E623" s="22" t="s">
        <v>551</v>
      </c>
      <c r="F623" s="22" t="s">
        <v>19</v>
      </c>
      <c r="G623" s="23" t="n">
        <v>1</v>
      </c>
      <c r="H623" s="24" t="n">
        <v>111</v>
      </c>
      <c r="I623" s="24" t="n">
        <v>111</v>
      </c>
      <c r="J623" s="24" t="n">
        <v>0</v>
      </c>
      <c r="K623" s="24" t="n">
        <v>0</v>
      </c>
      <c r="L623" s="24" t="n">
        <v>0</v>
      </c>
      <c r="M623" s="24"/>
      <c r="N623" s="6" t="s">
        <f>=I623+J623+K623+L623</f>
      </c>
      <c r="O623" s="24"/>
      <c r="P623" s="22"/>
    </row>
    <row collapsed="false" customFormat="false" customHeight="false" hidden="false" ht="12.1" outlineLevel="0" r="624">
      <c r="A624" s="21" t="n">
        <v>45853.020636574</v>
      </c>
      <c r="B624" s="22" t="s">
        <v>551</v>
      </c>
      <c r="C624" s="22" t="s">
        <v>727</v>
      </c>
      <c r="D624" s="22" t="s">
        <v>551</v>
      </c>
      <c r="E624" s="22" t="s">
        <v>551</v>
      </c>
      <c r="F624" s="22" t="s">
        <v>19</v>
      </c>
      <c r="G624" s="23" t="n">
        <v>1</v>
      </c>
      <c r="H624" s="24" t="n">
        <v>1310.45</v>
      </c>
      <c r="I624" s="24" t="n">
        <v>1310.45</v>
      </c>
      <c r="J624" s="24" t="n">
        <v>0</v>
      </c>
      <c r="K624" s="24" t="n">
        <v>0</v>
      </c>
      <c r="L624" s="24" t="n">
        <v>0</v>
      </c>
      <c r="M624" s="24"/>
      <c r="N624" s="6" t="s">
        <f>=I624+J624+K624+L624</f>
      </c>
      <c r="O624" s="24"/>
      <c r="P624" s="22"/>
    </row>
    <row collapsed="false" customFormat="false" customHeight="false" hidden="false" ht="12.1" outlineLevel="0" r="625">
      <c r="A625" s="21" t="n">
        <v>45853.020636574</v>
      </c>
      <c r="B625" s="22" t="s">
        <v>538</v>
      </c>
      <c r="C625" s="22" t="s">
        <v>370</v>
      </c>
      <c r="D625" s="22" t="s">
        <v>538</v>
      </c>
      <c r="E625" s="22" t="s">
        <v>538</v>
      </c>
      <c r="F625" s="22" t="s">
        <v>19</v>
      </c>
      <c r="G625" s="23" t="n">
        <v>1</v>
      </c>
      <c r="H625" s="24" t="n">
        <v>5000</v>
      </c>
      <c r="I625" s="24" t="n">
        <v>5000</v>
      </c>
      <c r="J625" s="24" t="n">
        <v>0</v>
      </c>
      <c r="K625" s="24" t="n">
        <v>0</v>
      </c>
      <c r="L625" s="24" t="n">
        <v>0</v>
      </c>
      <c r="M625" s="24"/>
      <c r="N625" s="6" t="s">
        <f>=I625+J625+K625+L625</f>
      </c>
      <c r="O625" s="24"/>
      <c r="P625" s="22"/>
    </row>
    <row collapsed="false" customFormat="false" customHeight="false" hidden="false" ht="12.1" outlineLevel="0" r="626">
      <c r="A626" s="20" t="n">
        <v>45853.535081019</v>
      </c>
      <c r="B626" s="16" t="s">
        <v>16</v>
      </c>
      <c r="C626" s="16" t="s">
        <v>611</v>
      </c>
      <c r="D626" s="16" t="s">
        <v>464</v>
      </c>
      <c r="E626" s="16" t="s">
        <v>17</v>
      </c>
      <c r="F626" s="16" t="s">
        <v>19</v>
      </c>
      <c r="G626" s="7" t="n">
        <v>1</v>
      </c>
      <c r="H626" s="6" t="n">
        <v>5933</v>
      </c>
      <c r="I626" s="6" t="n">
        <v>-5933</v>
      </c>
      <c r="J626" s="6" t="n">
        <v>0</v>
      </c>
      <c r="K626" s="6" t="n">
        <v>-4.75</v>
      </c>
      <c r="L626" s="6" t="n">
        <v>0</v>
      </c>
      <c r="M626" s="6"/>
      <c r="N626" s="6" t="s">
        <f>=I626+J626+K626+L626</f>
      </c>
      <c r="O626" s="6"/>
      <c r="P626" s="16"/>
    </row>
    <row collapsed="false" customFormat="false" customHeight="false" hidden="false" ht="12.1" outlineLevel="0" r="627">
      <c r="A627" s="20" t="n">
        <v>45853.536377315</v>
      </c>
      <c r="B627" s="16" t="s">
        <v>51</v>
      </c>
      <c r="C627" s="16" t="s">
        <v>705</v>
      </c>
      <c r="D627" s="16" t="s">
        <v>464</v>
      </c>
      <c r="E627" s="16" t="s">
        <v>17</v>
      </c>
      <c r="F627" s="16" t="s">
        <v>19</v>
      </c>
      <c r="G627" s="7" t="n">
        <v>100</v>
      </c>
      <c r="H627" s="6" t="n">
        <v>3.09</v>
      </c>
      <c r="I627" s="6" t="n">
        <v>-309</v>
      </c>
      <c r="J627" s="6" t="n">
        <v>0</v>
      </c>
      <c r="K627" s="6" t="n">
        <v>-0.24</v>
      </c>
      <c r="L627" s="6" t="n">
        <v>0</v>
      </c>
      <c r="M627" s="6"/>
      <c r="N627" s="6" t="s">
        <f>=I627+J627+K627+L627</f>
      </c>
      <c r="O627" s="6"/>
      <c r="P627" s="16"/>
    </row>
    <row collapsed="false" customFormat="false" customHeight="false" hidden="false" ht="12.1" outlineLevel="0" r="628">
      <c r="A628" s="20" t="n">
        <v>45853.717118056</v>
      </c>
      <c r="B628" s="16" t="s">
        <v>93</v>
      </c>
      <c r="C628" s="16" t="s">
        <v>635</v>
      </c>
      <c r="D628" s="16" t="s">
        <v>464</v>
      </c>
      <c r="E628" s="16" t="s">
        <v>85</v>
      </c>
      <c r="F628" s="16" t="s">
        <v>19</v>
      </c>
      <c r="G628" s="7" t="n">
        <v>100</v>
      </c>
      <c r="H628" s="6" t="n">
        <v>1.7442</v>
      </c>
      <c r="I628" s="6" t="n">
        <v>-174.42</v>
      </c>
      <c r="J628" s="6" t="n">
        <v>0</v>
      </c>
      <c r="K628" s="6" t="n">
        <v>0</v>
      </c>
      <c r="L628" s="6" t="n">
        <v>0</v>
      </c>
      <c r="M628" s="6"/>
      <c r="N628" s="6" t="s">
        <f>=I628+J628+K628+L628</f>
      </c>
      <c r="O628" s="6"/>
      <c r="P628" s="16"/>
    </row>
    <row collapsed="false" customFormat="false" customHeight="false" hidden="false" ht="12.1" outlineLevel="0" r="629">
      <c r="A629" s="21" t="n">
        <v>45855.020636574</v>
      </c>
      <c r="B629" s="22" t="s">
        <v>551</v>
      </c>
      <c r="C629" s="22" t="s">
        <v>728</v>
      </c>
      <c r="D629" s="22" t="s">
        <v>551</v>
      </c>
      <c r="E629" s="22" t="s">
        <v>551</v>
      </c>
      <c r="F629" s="22" t="s">
        <v>19</v>
      </c>
      <c r="G629" s="23" t="n">
        <v>1</v>
      </c>
      <c r="H629" s="24" t="n">
        <v>2819</v>
      </c>
      <c r="I629" s="24" t="n">
        <v>2819</v>
      </c>
      <c r="J629" s="24" t="n">
        <v>0</v>
      </c>
      <c r="K629" s="24" t="n">
        <v>0</v>
      </c>
      <c r="L629" s="24" t="n">
        <v>0</v>
      </c>
      <c r="M629" s="24"/>
      <c r="N629" s="6" t="s">
        <f>=I629+J629+K629+L629</f>
      </c>
      <c r="O629" s="24"/>
      <c r="P629" s="22"/>
    </row>
    <row collapsed="false" customFormat="false" customHeight="false" hidden="false" ht="12.1" outlineLevel="0" r="630">
      <c r="A630" s="29" t="n">
        <v>45855.472314815</v>
      </c>
      <c r="B630" s="30" t="s">
        <v>93</v>
      </c>
      <c r="C630" s="30" t="s">
        <v>635</v>
      </c>
      <c r="D630" s="30" t="s">
        <v>466</v>
      </c>
      <c r="E630" s="30" t="s">
        <v>85</v>
      </c>
      <c r="F630" s="30" t="s">
        <v>19</v>
      </c>
      <c r="G630" s="31" t="n">
        <v>-172</v>
      </c>
      <c r="H630" s="32" t="n">
        <v>1.7459</v>
      </c>
      <c r="I630" s="32" t="n">
        <v>300.29</v>
      </c>
      <c r="J630" s="32" t="n">
        <v>0</v>
      </c>
      <c r="K630" s="32" t="n">
        <v>0</v>
      </c>
      <c r="L630" s="32" t="n">
        <v>0</v>
      </c>
      <c r="M630" s="32"/>
      <c r="N630" s="6" t="s">
        <f>=I630+J630+K630+L630</f>
      </c>
      <c r="O630" s="32"/>
      <c r="P630" s="30"/>
    </row>
    <row collapsed="false" customFormat="false" customHeight="false" hidden="false" ht="12.1" outlineLevel="0" r="631">
      <c r="A631" s="20" t="n">
        <v>45855.473738426</v>
      </c>
      <c r="B631" s="16" t="s">
        <v>24</v>
      </c>
      <c r="C631" s="16" t="s">
        <v>697</v>
      </c>
      <c r="D631" s="16" t="s">
        <v>464</v>
      </c>
      <c r="E631" s="16" t="s">
        <v>17</v>
      </c>
      <c r="F631" s="16" t="s">
        <v>19</v>
      </c>
      <c r="G631" s="7" t="n">
        <v>1</v>
      </c>
      <c r="H631" s="6" t="n">
        <v>2978.5</v>
      </c>
      <c r="I631" s="6" t="n">
        <v>-2978.5</v>
      </c>
      <c r="J631" s="6" t="n">
        <v>0</v>
      </c>
      <c r="K631" s="6" t="n">
        <v>-2.38</v>
      </c>
      <c r="L631" s="6" t="n">
        <v>0</v>
      </c>
      <c r="M631" s="6"/>
      <c r="N631" s="6" t="s">
        <f>=I631+J631+K631+L631</f>
      </c>
      <c r="O631" s="6"/>
      <c r="P631" s="16"/>
    </row>
    <row collapsed="false" customFormat="false" customHeight="false" hidden="false" ht="12.1" outlineLevel="0" r="632">
      <c r="A632" s="21" t="n">
        <v>45897.020636574</v>
      </c>
      <c r="B632" s="22" t="s">
        <v>551</v>
      </c>
      <c r="C632" s="22" t="s">
        <v>729</v>
      </c>
      <c r="D632" s="22" t="s">
        <v>551</v>
      </c>
      <c r="E632" s="22" t="s">
        <v>551</v>
      </c>
      <c r="F632" s="22" t="s">
        <v>19</v>
      </c>
      <c r="G632" s="23" t="n">
        <v>1</v>
      </c>
      <c r="H632" s="24" t="n">
        <v>95.4</v>
      </c>
      <c r="I632" s="24" t="n">
        <v>95.4</v>
      </c>
      <c r="J632" s="24" t="n">
        <v>0</v>
      </c>
      <c r="K632" s="24" t="n">
        <v>0</v>
      </c>
      <c r="L632" s="24" t="n">
        <v>0</v>
      </c>
      <c r="M632" s="24"/>
      <c r="N632" s="6" t="s">
        <f>=I632+J632+K632+L632</f>
      </c>
      <c r="O632" s="24"/>
      <c r="P632" s="22"/>
    </row>
    <row collapsed="false" customFormat="false" customHeight="false" hidden="false" ht="12.1" outlineLevel="0" r="633">
      <c r="A633" s="21" t="n">
        <v>45898.020636574</v>
      </c>
      <c r="B633" s="22" t="s">
        <v>538</v>
      </c>
      <c r="C633" s="22" t="s">
        <v>370</v>
      </c>
      <c r="D633" s="22" t="s">
        <v>538</v>
      </c>
      <c r="E633" s="22" t="s">
        <v>538</v>
      </c>
      <c r="F633" s="22" t="s">
        <v>19</v>
      </c>
      <c r="G633" s="23" t="n">
        <v>1</v>
      </c>
      <c r="H633" s="24" t="n">
        <v>12900</v>
      </c>
      <c r="I633" s="24" t="n">
        <v>12900</v>
      </c>
      <c r="J633" s="24" t="n">
        <v>0</v>
      </c>
      <c r="K633" s="24" t="n">
        <v>0</v>
      </c>
      <c r="L633" s="24" t="n">
        <v>0</v>
      </c>
      <c r="M633" s="24"/>
      <c r="N633" s="6" t="s">
        <f>=I633+J633+K633+L633</f>
      </c>
      <c r="O633" s="24"/>
      <c r="P633" s="22"/>
    </row>
    <row collapsed="false" customFormat="false" customHeight="false" hidden="false" ht="12.1" outlineLevel="0" r="634">
      <c r="A634" s="20" t="n">
        <v>45898.47806713</v>
      </c>
      <c r="B634" s="16" t="s">
        <v>24</v>
      </c>
      <c r="C634" s="16" t="s">
        <v>697</v>
      </c>
      <c r="D634" s="16" t="s">
        <v>464</v>
      </c>
      <c r="E634" s="16" t="s">
        <v>17</v>
      </c>
      <c r="F634" s="16" t="s">
        <v>19</v>
      </c>
      <c r="G634" s="7" t="n">
        <v>1</v>
      </c>
      <c r="H634" s="6" t="n">
        <v>2958</v>
      </c>
      <c r="I634" s="6" t="n">
        <v>-2958</v>
      </c>
      <c r="J634" s="6" t="n">
        <v>0</v>
      </c>
      <c r="K634" s="6" t="n">
        <v>-2.37</v>
      </c>
      <c r="L634" s="6" t="n">
        <v>0</v>
      </c>
      <c r="M634" s="6"/>
      <c r="N634" s="6" t="s">
        <f>=I634+J634+K634+L634</f>
      </c>
      <c r="O634" s="6"/>
      <c r="P634" s="16"/>
    </row>
    <row collapsed="false" customFormat="false" customHeight="false" hidden="false" ht="12.1" outlineLevel="0" r="635">
      <c r="A635" s="29" t="n">
        <v>45898.50162037</v>
      </c>
      <c r="B635" s="30" t="s">
        <v>93</v>
      </c>
      <c r="C635" s="30" t="s">
        <v>635</v>
      </c>
      <c r="D635" s="30" t="s">
        <v>466</v>
      </c>
      <c r="E635" s="30" t="s">
        <v>85</v>
      </c>
      <c r="F635" s="30" t="s">
        <v>19</v>
      </c>
      <c r="G635" s="31" t="n">
        <v>-849</v>
      </c>
      <c r="H635" s="32" t="n">
        <v>1.785</v>
      </c>
      <c r="I635" s="32" t="n">
        <v>1515.47</v>
      </c>
      <c r="J635" s="32" t="n">
        <v>0</v>
      </c>
      <c r="K635" s="32" t="n">
        <v>0</v>
      </c>
      <c r="L635" s="32" t="n">
        <v>0</v>
      </c>
      <c r="M635" s="32"/>
      <c r="N635" s="6" t="s">
        <f>=I635+J635+K635+L635</f>
      </c>
      <c r="O635" s="32"/>
      <c r="P635" s="30"/>
    </row>
    <row collapsed="false" customFormat="false" customHeight="false" hidden="false" ht="12.1" outlineLevel="0" r="636">
      <c r="A636" s="20" t="n">
        <v>45898.746875</v>
      </c>
      <c r="B636" s="16" t="s">
        <v>106</v>
      </c>
      <c r="C636" s="16" t="s">
        <v>667</v>
      </c>
      <c r="D636" s="16" t="s">
        <v>464</v>
      </c>
      <c r="E636" s="16" t="s">
        <v>97</v>
      </c>
      <c r="F636" s="16" t="s">
        <v>19</v>
      </c>
      <c r="G636" s="7" t="n">
        <v>2</v>
      </c>
      <c r="H636" s="6" t="n">
        <v>63.698</v>
      </c>
      <c r="I636" s="6" t="n">
        <v>-1273.96</v>
      </c>
      <c r="J636" s="6" t="n">
        <v>-7.28</v>
      </c>
      <c r="K636" s="6" t="n">
        <v>-0.11</v>
      </c>
      <c r="L636" s="6" t="n">
        <v>0</v>
      </c>
      <c r="M636" s="6"/>
      <c r="N636" s="6" t="s">
        <f>=I636+J636+K636+L636</f>
      </c>
      <c r="O636" s="6"/>
      <c r="P636" s="16"/>
    </row>
    <row collapsed="false" customFormat="false" customHeight="false" hidden="false" ht="12.1" outlineLevel="0" r="637">
      <c r="A637" s="21" t="n">
        <v>45901.020636574</v>
      </c>
      <c r="B637" s="22" t="s">
        <v>551</v>
      </c>
      <c r="C637" s="22" t="s">
        <v>730</v>
      </c>
      <c r="D637" s="22" t="s">
        <v>551</v>
      </c>
      <c r="E637" s="22" t="s">
        <v>551</v>
      </c>
      <c r="F637" s="22" t="s">
        <v>19</v>
      </c>
      <c r="G637" s="23" t="n">
        <v>1</v>
      </c>
      <c r="H637" s="24" t="n">
        <v>194.37</v>
      </c>
      <c r="I637" s="24" t="n">
        <v>194.37</v>
      </c>
      <c r="J637" s="24" t="n">
        <v>0</v>
      </c>
      <c r="K637" s="24" t="n">
        <v>0</v>
      </c>
      <c r="L637" s="24" t="n">
        <v>0</v>
      </c>
      <c r="M637" s="24"/>
      <c r="N637" s="6" t="s">
        <f>=I637+J637+K637+L637</f>
      </c>
      <c r="O637" s="24"/>
      <c r="P637" s="22"/>
    </row>
    <row collapsed="false" customFormat="false" customHeight="false" hidden="false" ht="12.1" outlineLevel="0" r="638">
      <c r="A638" s="21" t="n">
        <v>45901.020636574</v>
      </c>
      <c r="B638" s="22" t="s">
        <v>551</v>
      </c>
      <c r="C638" s="22" t="s">
        <v>731</v>
      </c>
      <c r="D638" s="22" t="s">
        <v>551</v>
      </c>
      <c r="E638" s="22" t="s">
        <v>551</v>
      </c>
      <c r="F638" s="22" t="s">
        <v>19</v>
      </c>
      <c r="G638" s="23" t="n">
        <v>1</v>
      </c>
      <c r="H638" s="24" t="n">
        <v>195.03</v>
      </c>
      <c r="I638" s="24" t="n">
        <v>195.03</v>
      </c>
      <c r="J638" s="24" t="n">
        <v>0</v>
      </c>
      <c r="K638" s="24" t="n">
        <v>0</v>
      </c>
      <c r="L638" s="24" t="n">
        <v>0</v>
      </c>
      <c r="M638" s="24"/>
      <c r="N638" s="6" t="s">
        <f>=I638+J638+K638+L638</f>
      </c>
      <c r="O638" s="24"/>
      <c r="P638" s="22"/>
    </row>
    <row collapsed="false" customFormat="false" customHeight="false" hidden="false" ht="12.1" outlineLevel="0" r="639">
      <c r="A639" s="20" t="n">
        <v>45901.752546296</v>
      </c>
      <c r="B639" s="16" t="s">
        <v>93</v>
      </c>
      <c r="C639" s="16" t="s">
        <v>635</v>
      </c>
      <c r="D639" s="16" t="s">
        <v>464</v>
      </c>
      <c r="E639" s="16" t="s">
        <v>85</v>
      </c>
      <c r="F639" s="16" t="s">
        <v>19</v>
      </c>
      <c r="G639" s="7" t="n">
        <v>280</v>
      </c>
      <c r="H639" s="6" t="n">
        <v>1.7859</v>
      </c>
      <c r="I639" s="6" t="n">
        <v>-500.05</v>
      </c>
      <c r="J639" s="6" t="n">
        <v>0</v>
      </c>
      <c r="K639" s="6" t="n">
        <v>0</v>
      </c>
      <c r="L639" s="6" t="n">
        <v>0</v>
      </c>
      <c r="M639" s="6"/>
      <c r="N639" s="6" t="s">
        <f>=I639+J639+K639+L639</f>
      </c>
      <c r="O639" s="6"/>
      <c r="P639" s="16"/>
    </row>
    <row collapsed="false" customFormat="false" customHeight="false" hidden="false" ht="12.1" outlineLevel="0" r="640">
      <c r="A640" s="20" t="n">
        <v>45903.601597222</v>
      </c>
      <c r="B640" s="16" t="s">
        <v>127</v>
      </c>
      <c r="C640" s="16" t="s">
        <v>732</v>
      </c>
      <c r="D640" s="16" t="s">
        <v>464</v>
      </c>
      <c r="E640" s="16" t="s">
        <v>97</v>
      </c>
      <c r="F640" s="16" t="s">
        <v>19</v>
      </c>
      <c r="G640" s="7" t="n">
        <v>7</v>
      </c>
      <c r="H640" s="6" t="n">
        <v>100</v>
      </c>
      <c r="I640" s="6" t="n">
        <v>-7000</v>
      </c>
      <c r="J640" s="6" t="n">
        <v>0</v>
      </c>
      <c r="K640" s="6" t="n">
        <v>-4.55</v>
      </c>
      <c r="L640" s="6" t="n">
        <v>0</v>
      </c>
      <c r="M640" s="6"/>
      <c r="N640" s="6" t="s">
        <f>=I640+J640+K640+L640</f>
      </c>
      <c r="O640" s="6"/>
      <c r="P640" s="16"/>
    </row>
    <row collapsed="false" customFormat="false" customHeight="false" hidden="false" ht="12.1" outlineLevel="0" r="641">
      <c r="A641" s="20" t="n">
        <v>45904.516712963</v>
      </c>
      <c r="B641" s="16" t="s">
        <v>127</v>
      </c>
      <c r="C641" s="16" t="s">
        <v>732</v>
      </c>
      <c r="D641" s="16" t="s">
        <v>464</v>
      </c>
      <c r="E641" s="16" t="s">
        <v>97</v>
      </c>
      <c r="F641" s="16" t="s">
        <v>19</v>
      </c>
      <c r="G641" s="7" t="n">
        <v>3</v>
      </c>
      <c r="H641" s="6" t="n">
        <v>101.17</v>
      </c>
      <c r="I641" s="6" t="n">
        <v>-3035.1</v>
      </c>
      <c r="J641" s="6" t="n">
        <v>-2.79</v>
      </c>
      <c r="K641" s="6" t="n">
        <v>-1.78</v>
      </c>
      <c r="L641" s="6" t="n">
        <v>0</v>
      </c>
      <c r="M641" s="6"/>
      <c r="N641" s="6" t="s">
        <f>=I641+J641+K641+L641</f>
      </c>
      <c r="O641" s="6"/>
      <c r="P641" s="16"/>
    </row>
    <row collapsed="false" customFormat="false" customHeight="false" hidden="false" ht="12.1" outlineLevel="0" r="642">
      <c r="A642" s="29" t="n">
        <v>45905.467141204</v>
      </c>
      <c r="B642" s="30" t="s">
        <v>93</v>
      </c>
      <c r="C642" s="30" t="s">
        <v>635</v>
      </c>
      <c r="D642" s="30" t="s">
        <v>466</v>
      </c>
      <c r="E642" s="30" t="s">
        <v>85</v>
      </c>
      <c r="F642" s="30" t="s">
        <v>19</v>
      </c>
      <c r="G642" s="31" t="n">
        <v>-510</v>
      </c>
      <c r="H642" s="32" t="n">
        <v>1.7911</v>
      </c>
      <c r="I642" s="32" t="n">
        <v>913.46</v>
      </c>
      <c r="J642" s="32" t="n">
        <v>0</v>
      </c>
      <c r="K642" s="32" t="n">
        <v>0</v>
      </c>
      <c r="L642" s="32" t="n">
        <v>0</v>
      </c>
      <c r="M642" s="32"/>
      <c r="N642" s="6" t="s">
        <f>=I642+J642+K642+L642</f>
      </c>
      <c r="O642" s="32"/>
      <c r="P642" s="30"/>
    </row>
    <row collapsed="false" customFormat="false" customHeight="false" hidden="false" ht="12.1" outlineLevel="0" r="643">
      <c r="A643" s="20" t="n">
        <v>45905.467604167</v>
      </c>
      <c r="B643" s="16" t="s">
        <v>75</v>
      </c>
      <c r="C643" s="16" t="s">
        <v>639</v>
      </c>
      <c r="D643" s="16" t="s">
        <v>464</v>
      </c>
      <c r="E643" s="16" t="s">
        <v>17</v>
      </c>
      <c r="F643" s="16" t="s">
        <v>19</v>
      </c>
      <c r="G643" s="7" t="n">
        <v>2</v>
      </c>
      <c r="H643" s="6" t="n">
        <v>450.8</v>
      </c>
      <c r="I643" s="6" t="n">
        <v>-901.6</v>
      </c>
      <c r="J643" s="6" t="n">
        <v>0</v>
      </c>
      <c r="K643" s="6" t="n">
        <v>-0.72</v>
      </c>
      <c r="L643" s="6" t="n">
        <v>0</v>
      </c>
      <c r="M643" s="6"/>
      <c r="N643" s="6" t="s">
        <f>=I643+J643+K643+L643</f>
      </c>
      <c r="O643" s="6"/>
      <c r="P643" s="16"/>
    </row>
    <row collapsed="false" customFormat="false" customHeight="false" hidden="false" ht="12.1" outlineLevel="0" r="644">
      <c r="A644" s="21" t="n">
        <v>45908.020636574</v>
      </c>
      <c r="B644" s="22" t="s">
        <v>551</v>
      </c>
      <c r="C644" s="22" t="s">
        <v>733</v>
      </c>
      <c r="D644" s="22" t="s">
        <v>551</v>
      </c>
      <c r="E644" s="22" t="s">
        <v>551</v>
      </c>
      <c r="F644" s="22" t="s">
        <v>19</v>
      </c>
      <c r="G644" s="23" t="n">
        <v>1</v>
      </c>
      <c r="H644" s="24" t="n">
        <v>193.2</v>
      </c>
      <c r="I644" s="24" t="n">
        <v>193.2</v>
      </c>
      <c r="J644" s="24" t="n">
        <v>0</v>
      </c>
      <c r="K644" s="24" t="n">
        <v>0</v>
      </c>
      <c r="L644" s="24" t="n">
        <v>0</v>
      </c>
      <c r="M644" s="24"/>
      <c r="N644" s="6" t="s">
        <f>=I644+J644+K644+L644</f>
      </c>
      <c r="O644" s="24"/>
      <c r="P644" s="22"/>
    </row>
    <row collapsed="false" customFormat="false" customHeight="false" hidden="false" ht="12.1" outlineLevel="0" r="645">
      <c r="A645" s="21" t="n">
        <v>45908.020636574</v>
      </c>
      <c r="B645" s="22" t="s">
        <v>551</v>
      </c>
      <c r="C645" s="22" t="s">
        <v>715</v>
      </c>
      <c r="D645" s="22" t="s">
        <v>551</v>
      </c>
      <c r="E645" s="22" t="s">
        <v>551</v>
      </c>
      <c r="F645" s="22" t="s">
        <v>19</v>
      </c>
      <c r="G645" s="23" t="n">
        <v>1</v>
      </c>
      <c r="H645" s="24" t="n">
        <v>120.84</v>
      </c>
      <c r="I645" s="24" t="n">
        <v>120.84</v>
      </c>
      <c r="J645" s="24" t="n">
        <v>0</v>
      </c>
      <c r="K645" s="24" t="n">
        <v>0</v>
      </c>
      <c r="L645" s="24" t="n">
        <v>0</v>
      </c>
      <c r="M645" s="24"/>
      <c r="N645" s="6" t="s">
        <f>=I645+J645+K645+L645</f>
      </c>
      <c r="O645" s="24"/>
      <c r="P645" s="22"/>
    </row>
    <row collapsed="false" customFormat="false" customHeight="false" hidden="false" ht="12.1" outlineLevel="0" r="646">
      <c r="A646" s="21" t="n">
        <v>45909.020636574</v>
      </c>
      <c r="B646" s="22" t="s">
        <v>538</v>
      </c>
      <c r="C646" s="22" t="s">
        <v>370</v>
      </c>
      <c r="D646" s="22" t="s">
        <v>538</v>
      </c>
      <c r="E646" s="22" t="s">
        <v>538</v>
      </c>
      <c r="F646" s="22" t="s">
        <v>19</v>
      </c>
      <c r="G646" s="23" t="n">
        <v>1</v>
      </c>
      <c r="H646" s="24" t="n">
        <v>10000</v>
      </c>
      <c r="I646" s="24" t="n">
        <v>10000</v>
      </c>
      <c r="J646" s="24" t="n">
        <v>0</v>
      </c>
      <c r="K646" s="24" t="n">
        <v>0</v>
      </c>
      <c r="L646" s="24" t="n">
        <v>0</v>
      </c>
      <c r="M646" s="24"/>
      <c r="N646" s="6" t="s">
        <f>=I646+J646+K646+L646</f>
      </c>
      <c r="O646" s="24"/>
      <c r="P646" s="22"/>
    </row>
    <row collapsed="false" customFormat="false" customHeight="false" hidden="false" ht="12.1" outlineLevel="0" r="647">
      <c r="A647" s="21" t="n">
        <v>45912.020636574</v>
      </c>
      <c r="B647" s="22" t="s">
        <v>538</v>
      </c>
      <c r="C647" s="22" t="s">
        <v>370</v>
      </c>
      <c r="D647" s="22" t="s">
        <v>538</v>
      </c>
      <c r="E647" s="22" t="s">
        <v>538</v>
      </c>
      <c r="F647" s="22" t="s">
        <v>19</v>
      </c>
      <c r="G647" s="23" t="n">
        <v>1</v>
      </c>
      <c r="H647" s="24" t="n">
        <v>10100</v>
      </c>
      <c r="I647" s="24" t="n">
        <v>10100</v>
      </c>
      <c r="J647" s="24" t="n">
        <v>0</v>
      </c>
      <c r="K647" s="24" t="n">
        <v>0</v>
      </c>
      <c r="L647" s="24" t="n">
        <v>0</v>
      </c>
      <c r="M647" s="24"/>
      <c r="N647" s="6" t="s">
        <f>=I647+J647+K647+L647</f>
      </c>
      <c r="O647" s="24"/>
      <c r="P647" s="22"/>
    </row>
    <row collapsed="false" customFormat="false" customHeight="false" hidden="false" ht="12.1" outlineLevel="0" r="648">
      <c r="A648" s="21" t="n">
        <v>45912.020636574</v>
      </c>
      <c r="B648" s="22" t="s">
        <v>551</v>
      </c>
      <c r="C648" s="22" t="s">
        <v>716</v>
      </c>
      <c r="D648" s="22" t="s">
        <v>551</v>
      </c>
      <c r="E648" s="22" t="s">
        <v>551</v>
      </c>
      <c r="F648" s="22" t="s">
        <v>19</v>
      </c>
      <c r="G648" s="23" t="n">
        <v>1</v>
      </c>
      <c r="H648" s="24" t="n">
        <v>111</v>
      </c>
      <c r="I648" s="24" t="n">
        <v>111</v>
      </c>
      <c r="J648" s="24" t="n">
        <v>0</v>
      </c>
      <c r="K648" s="24" t="n">
        <v>0</v>
      </c>
      <c r="L648" s="24" t="n">
        <v>0</v>
      </c>
      <c r="M648" s="24"/>
      <c r="N648" s="6" t="s">
        <f>=I648+J648+K648+L648</f>
      </c>
      <c r="O648" s="24"/>
      <c r="P648" s="22"/>
    </row>
    <row collapsed="false" customFormat="false" customHeight="false" hidden="false" ht="12.1" outlineLevel="0" r="649">
      <c r="A649" s="20" t="n">
        <v>45912.552743056</v>
      </c>
      <c r="B649" s="16" t="s">
        <v>130</v>
      </c>
      <c r="C649" s="16" t="s">
        <v>734</v>
      </c>
      <c r="D649" s="16" t="s">
        <v>464</v>
      </c>
      <c r="E649" s="16" t="s">
        <v>97</v>
      </c>
      <c r="F649" s="16" t="s">
        <v>19</v>
      </c>
      <c r="G649" s="7" t="n">
        <v>10</v>
      </c>
      <c r="H649" s="6" t="n">
        <v>100</v>
      </c>
      <c r="I649" s="6" t="n">
        <v>-10000</v>
      </c>
      <c r="J649" s="6" t="n">
        <v>0</v>
      </c>
      <c r="K649" s="6" t="n">
        <v>-6.5</v>
      </c>
      <c r="L649" s="6" t="n">
        <v>0</v>
      </c>
      <c r="M649" s="6"/>
      <c r="N649" s="6" t="s">
        <f>=I649+J649+K649+L649</f>
      </c>
      <c r="O649" s="6"/>
      <c r="P649" s="16"/>
    </row>
    <row collapsed="false" customFormat="false" customHeight="false" hidden="false" ht="12.1" outlineLevel="0" r="650">
      <c r="A650" s="29" t="n">
        <v>45912.605763889</v>
      </c>
      <c r="B650" s="30" t="s">
        <v>91</v>
      </c>
      <c r="C650" s="30" t="s">
        <v>550</v>
      </c>
      <c r="D650" s="30" t="s">
        <v>466</v>
      </c>
      <c r="E650" s="30" t="s">
        <v>85</v>
      </c>
      <c r="F650" s="30" t="s">
        <v>19</v>
      </c>
      <c r="G650" s="31" t="n">
        <v>-41</v>
      </c>
      <c r="H650" s="32" t="n">
        <v>2.459</v>
      </c>
      <c r="I650" s="32" t="n">
        <v>100.82</v>
      </c>
      <c r="J650" s="32" t="n">
        <v>0</v>
      </c>
      <c r="K650" s="32" t="n">
        <v>0</v>
      </c>
      <c r="L650" s="32" t="n">
        <v>0</v>
      </c>
      <c r="M650" s="32"/>
      <c r="N650" s="6" t="s">
        <f>=I650+J650+K650+L650</f>
      </c>
      <c r="O650" s="32"/>
      <c r="P650" s="30"/>
    </row>
    <row collapsed="false" customFormat="false" customHeight="false" hidden="false" ht="12.1" outlineLevel="0" r="651">
      <c r="A651" s="20" t="n">
        <v>45912.606331019</v>
      </c>
      <c r="B651" s="16" t="s">
        <v>121</v>
      </c>
      <c r="C651" s="16" t="s">
        <v>735</v>
      </c>
      <c r="D651" s="16" t="s">
        <v>464</v>
      </c>
      <c r="E651" s="16" t="s">
        <v>97</v>
      </c>
      <c r="F651" s="16" t="s">
        <v>19</v>
      </c>
      <c r="G651" s="7" t="n">
        <v>10</v>
      </c>
      <c r="H651" s="6" t="n">
        <v>103.86</v>
      </c>
      <c r="I651" s="6" t="n">
        <v>-10386</v>
      </c>
      <c r="J651" s="6" t="n">
        <v>-33.3</v>
      </c>
      <c r="K651" s="6" t="n">
        <v>-6.08</v>
      </c>
      <c r="L651" s="6" t="n">
        <v>0</v>
      </c>
      <c r="M651" s="6"/>
      <c r="N651" s="6" t="s">
        <f>=I651+J651+K651+L651</f>
      </c>
      <c r="O651" s="6"/>
      <c r="P651" s="16"/>
    </row>
    <row collapsed="false" customFormat="false" customHeight="false" hidden="false" ht="12.1" outlineLevel="0" r="652">
      <c r="A652" s="20" t="n">
        <v>45915.456863426</v>
      </c>
      <c r="B652" s="16" t="s">
        <v>91</v>
      </c>
      <c r="C652" s="16" t="s">
        <v>550</v>
      </c>
      <c r="D652" s="16" t="s">
        <v>464</v>
      </c>
      <c r="E652" s="16" t="s">
        <v>85</v>
      </c>
      <c r="F652" s="16" t="s">
        <v>19</v>
      </c>
      <c r="G652" s="7" t="n">
        <v>62</v>
      </c>
      <c r="H652" s="6" t="n">
        <v>2.421</v>
      </c>
      <c r="I652" s="6" t="n">
        <v>-150.1</v>
      </c>
      <c r="J652" s="6" t="n">
        <v>0</v>
      </c>
      <c r="K652" s="6" t="n">
        <v>-0.03</v>
      </c>
      <c r="L652" s="6" t="n">
        <v>0</v>
      </c>
      <c r="M652" s="6"/>
      <c r="N652" s="6" t="s">
        <f>=I652+J652+K652+L652</f>
      </c>
      <c r="O652" s="6"/>
      <c r="P652" s="16"/>
    </row>
    <row collapsed="false" customFormat="false" customHeight="false" hidden="false" ht="12.1" outlineLevel="0" r="653">
      <c r="A653" s="20" t="n">
        <v>45915.457418981</v>
      </c>
      <c r="B653" s="16" t="s">
        <v>93</v>
      </c>
      <c r="C653" s="16" t="s">
        <v>635</v>
      </c>
      <c r="D653" s="16" t="s">
        <v>464</v>
      </c>
      <c r="E653" s="16" t="s">
        <v>85</v>
      </c>
      <c r="F653" s="16" t="s">
        <v>19</v>
      </c>
      <c r="G653" s="7" t="n">
        <v>70</v>
      </c>
      <c r="H653" s="6" t="n">
        <v>1.7977</v>
      </c>
      <c r="I653" s="6" t="n">
        <v>-125.84</v>
      </c>
      <c r="J653" s="6" t="n">
        <v>0</v>
      </c>
      <c r="K653" s="6" t="n">
        <v>0</v>
      </c>
      <c r="L653" s="6" t="n">
        <v>0</v>
      </c>
      <c r="M653" s="6"/>
      <c r="N653" s="6" t="s">
        <f>=I653+J653+K653+L653</f>
      </c>
      <c r="O653" s="6"/>
      <c r="P653" s="16"/>
    </row>
    <row collapsed="false" customFormat="false" customHeight="false" hidden="false" ht="12.1" outlineLevel="0" r="654">
      <c r="A654" s="21" t="n">
        <v>45917.020636574</v>
      </c>
      <c r="B654" s="22" t="s">
        <v>551</v>
      </c>
      <c r="C654" s="22" t="s">
        <v>736</v>
      </c>
      <c r="D654" s="22" t="s">
        <v>551</v>
      </c>
      <c r="E654" s="22" t="s">
        <v>551</v>
      </c>
      <c r="F654" s="22" t="s">
        <v>19</v>
      </c>
      <c r="G654" s="23" t="n">
        <v>1</v>
      </c>
      <c r="H654" s="24" t="n">
        <v>386.4</v>
      </c>
      <c r="I654" s="24" t="n">
        <v>386.4</v>
      </c>
      <c r="J654" s="24" t="n">
        <v>0</v>
      </c>
      <c r="K654" s="24" t="n">
        <v>0</v>
      </c>
      <c r="L654" s="24" t="n">
        <v>0</v>
      </c>
      <c r="M654" s="24"/>
      <c r="N654" s="6" t="s">
        <f>=I654+J654+K654+L654</f>
      </c>
      <c r="O654" s="24"/>
      <c r="P654" s="22"/>
    </row>
    <row collapsed="false" customFormat="false" customHeight="false" hidden="false" ht="12.1" outlineLevel="0" r="655">
      <c r="A655" s="20" t="n">
        <v>45917.717430556</v>
      </c>
      <c r="B655" s="16" t="s">
        <v>93</v>
      </c>
      <c r="C655" s="16" t="s">
        <v>635</v>
      </c>
      <c r="D655" s="16" t="s">
        <v>464</v>
      </c>
      <c r="E655" s="16" t="s">
        <v>85</v>
      </c>
      <c r="F655" s="16" t="s">
        <v>19</v>
      </c>
      <c r="G655" s="7" t="n">
        <v>225</v>
      </c>
      <c r="H655" s="6" t="n">
        <v>1.7994</v>
      </c>
      <c r="I655" s="6" t="n">
        <v>-404.87</v>
      </c>
      <c r="J655" s="6" t="n">
        <v>0</v>
      </c>
      <c r="K655" s="6" t="n">
        <v>0</v>
      </c>
      <c r="L655" s="6" t="n">
        <v>0</v>
      </c>
      <c r="M655" s="6"/>
      <c r="N655" s="6" t="s">
        <f>=I655+J655+K655+L655</f>
      </c>
      <c r="O655" s="6"/>
      <c r="P655" s="16"/>
    </row>
    <row collapsed="false" customFormat="false" customHeight="false" hidden="false" ht="12.1" outlineLevel="0" r="656">
      <c r="A656" s="21" t="n">
        <v>45918.020636574</v>
      </c>
      <c r="B656" s="22" t="s">
        <v>538</v>
      </c>
      <c r="C656" s="22" t="s">
        <v>370</v>
      </c>
      <c r="D656" s="22" t="s">
        <v>538</v>
      </c>
      <c r="E656" s="22" t="s">
        <v>538</v>
      </c>
      <c r="F656" s="22" t="s">
        <v>19</v>
      </c>
      <c r="G656" s="23" t="n">
        <v>1</v>
      </c>
      <c r="H656" s="24" t="n">
        <v>5000</v>
      </c>
      <c r="I656" s="24" t="n">
        <v>5000</v>
      </c>
      <c r="J656" s="24" t="n">
        <v>0</v>
      </c>
      <c r="K656" s="24" t="n">
        <v>0</v>
      </c>
      <c r="L656" s="24" t="n">
        <v>0</v>
      </c>
      <c r="M656" s="24"/>
      <c r="N656" s="6" t="s">
        <f>=I656+J656+K656+L656</f>
      </c>
      <c r="O656" s="24"/>
      <c r="P656" s="22"/>
    </row>
    <row collapsed="false" customFormat="false" customHeight="false" hidden="false" ht="12.1" outlineLevel="0" r="657">
      <c r="A657" s="20" t="n">
        <v>45919.554270833</v>
      </c>
      <c r="B657" s="16" t="s">
        <v>62</v>
      </c>
      <c r="C657" s="16" t="s">
        <v>737</v>
      </c>
      <c r="D657" s="16" t="s">
        <v>464</v>
      </c>
      <c r="E657" s="16" t="s">
        <v>17</v>
      </c>
      <c r="F657" s="16" t="s">
        <v>19</v>
      </c>
      <c r="G657" s="7" t="n">
        <v>72</v>
      </c>
      <c r="H657" s="6" t="n">
        <v>69.159722222222</v>
      </c>
      <c r="I657" s="6" t="n">
        <v>-4979.5</v>
      </c>
      <c r="J657" s="6" t="n">
        <v>0</v>
      </c>
      <c r="K657" s="6" t="n">
        <v>-3.54</v>
      </c>
      <c r="L657" s="6" t="n">
        <v>0</v>
      </c>
      <c r="M657" s="6"/>
      <c r="N657" s="6" t="s">
        <f>=I657+J657+K657+L657</f>
      </c>
      <c r="O657" s="6"/>
      <c r="P657" s="16"/>
    </row>
    <row collapsed="false" customFormat="false" customHeight="false" hidden="false" ht="12.1" outlineLevel="0" r="658">
      <c r="A658" s="21" t="n">
        <v>45922.020636574</v>
      </c>
      <c r="B658" s="22" t="s">
        <v>551</v>
      </c>
      <c r="C658" s="22" t="s">
        <v>738</v>
      </c>
      <c r="D658" s="22" t="s">
        <v>551</v>
      </c>
      <c r="E658" s="22" t="s">
        <v>551</v>
      </c>
      <c r="F658" s="22" t="s">
        <v>19</v>
      </c>
      <c r="G658" s="23" t="n">
        <v>1</v>
      </c>
      <c r="H658" s="24" t="n">
        <v>76.21</v>
      </c>
      <c r="I658" s="24" t="n">
        <v>76.21</v>
      </c>
      <c r="J658" s="24" t="n">
        <v>0</v>
      </c>
      <c r="K658" s="24" t="n">
        <v>0</v>
      </c>
      <c r="L658" s="24" t="n">
        <v>0</v>
      </c>
      <c r="M658" s="24"/>
      <c r="N658" s="6" t="s">
        <f>=I658+J658+K658+L658</f>
      </c>
      <c r="O658" s="24"/>
      <c r="P658" s="22"/>
    </row>
    <row collapsed="false" customFormat="false" customHeight="false" hidden="false" ht="12.1" outlineLevel="0" r="659">
      <c r="A659" s="20" t="n">
        <v>45922.562719907</v>
      </c>
      <c r="B659" s="16" t="s">
        <v>93</v>
      </c>
      <c r="C659" s="16" t="s">
        <v>635</v>
      </c>
      <c r="D659" s="16" t="s">
        <v>464</v>
      </c>
      <c r="E659" s="16" t="s">
        <v>85</v>
      </c>
      <c r="F659" s="16" t="s">
        <v>19</v>
      </c>
      <c r="G659" s="7" t="n">
        <v>60</v>
      </c>
      <c r="H659" s="6" t="n">
        <v>1.8035</v>
      </c>
      <c r="I659" s="6" t="n">
        <v>-108.21</v>
      </c>
      <c r="J659" s="6" t="n">
        <v>0</v>
      </c>
      <c r="K659" s="6" t="n">
        <v>0</v>
      </c>
      <c r="L659" s="6" t="n">
        <v>0</v>
      </c>
      <c r="M659" s="6"/>
      <c r="N659" s="6" t="s">
        <f>=I659+J659+K659+L659</f>
      </c>
      <c r="O659" s="6"/>
      <c r="P659" s="16"/>
    </row>
    <row collapsed="false" customFormat="false" customHeight="false" hidden="false" ht="12.1" outlineLevel="0" r="660">
      <c r="A660" s="21" t="n">
        <v>45924.020636574</v>
      </c>
      <c r="B660" s="22" t="s">
        <v>538</v>
      </c>
      <c r="C660" s="22" t="s">
        <v>370</v>
      </c>
      <c r="D660" s="22" t="s">
        <v>538</v>
      </c>
      <c r="E660" s="22" t="s">
        <v>538</v>
      </c>
      <c r="F660" s="22" t="s">
        <v>19</v>
      </c>
      <c r="G660" s="23" t="n">
        <v>1</v>
      </c>
      <c r="H660" s="24" t="n">
        <v>10000</v>
      </c>
      <c r="I660" s="24" t="n">
        <v>10000</v>
      </c>
      <c r="J660" s="24" t="n">
        <v>0</v>
      </c>
      <c r="K660" s="24" t="n">
        <v>0</v>
      </c>
      <c r="L660" s="24" t="n">
        <v>0</v>
      </c>
      <c r="M660" s="24"/>
      <c r="N660" s="6" t="s">
        <f>=I660+J660+K660+L660</f>
      </c>
      <c r="O660" s="24"/>
      <c r="P660" s="22"/>
    </row>
    <row collapsed="false" customFormat="false" customHeight="false" hidden="false" ht="12.1" outlineLevel="0" r="661">
      <c r="A661" s="21" t="n">
        <v>45924.020636574</v>
      </c>
      <c r="B661" s="22" t="s">
        <v>551</v>
      </c>
      <c r="C661" s="22" t="s">
        <v>739</v>
      </c>
      <c r="D661" s="22" t="s">
        <v>551</v>
      </c>
      <c r="E661" s="22" t="s">
        <v>551</v>
      </c>
      <c r="F661" s="22" t="s">
        <v>19</v>
      </c>
      <c r="G661" s="23" t="n">
        <v>1</v>
      </c>
      <c r="H661" s="24" t="n">
        <v>1065.9</v>
      </c>
      <c r="I661" s="24" t="n">
        <v>1065.9</v>
      </c>
      <c r="J661" s="24" t="n">
        <v>0</v>
      </c>
      <c r="K661" s="24" t="n">
        <v>0</v>
      </c>
      <c r="L661" s="24" t="n">
        <v>0</v>
      </c>
      <c r="M661" s="24"/>
      <c r="N661" s="6" t="s">
        <f>=I661+J661+K661+L661</f>
      </c>
      <c r="O661" s="24"/>
      <c r="P661" s="22"/>
    </row>
    <row collapsed="false" customFormat="false" customHeight="false" hidden="false" ht="12.1" outlineLevel="0" r="662">
      <c r="A662" s="21" t="n">
        <v>45924.020636574</v>
      </c>
      <c r="B662" s="22" t="s">
        <v>551</v>
      </c>
      <c r="C662" s="22" t="s">
        <v>740</v>
      </c>
      <c r="D662" s="22" t="s">
        <v>551</v>
      </c>
      <c r="E662" s="22" t="s">
        <v>551</v>
      </c>
      <c r="F662" s="22" t="s">
        <v>19</v>
      </c>
      <c r="G662" s="23" t="n">
        <v>1</v>
      </c>
      <c r="H662" s="24" t="n">
        <v>189</v>
      </c>
      <c r="I662" s="24" t="n">
        <v>189</v>
      </c>
      <c r="J662" s="24" t="n">
        <v>0</v>
      </c>
      <c r="K662" s="24" t="n">
        <v>0</v>
      </c>
      <c r="L662" s="24" t="n">
        <v>0</v>
      </c>
      <c r="M662" s="24"/>
      <c r="N662" s="6" t="s">
        <f>=I662+J662+K662+L662</f>
      </c>
      <c r="O662" s="24"/>
      <c r="P662" s="22"/>
    </row>
    <row collapsed="false" customFormat="false" customHeight="false" hidden="false" ht="12.1" outlineLevel="0" r="663">
      <c r="A663" s="29" t="n">
        <v>45924.622164352</v>
      </c>
      <c r="B663" s="30" t="s">
        <v>93</v>
      </c>
      <c r="C663" s="30" t="s">
        <v>635</v>
      </c>
      <c r="D663" s="30" t="s">
        <v>466</v>
      </c>
      <c r="E663" s="30" t="s">
        <v>85</v>
      </c>
      <c r="F663" s="30" t="s">
        <v>19</v>
      </c>
      <c r="G663" s="31" t="n">
        <v>-418</v>
      </c>
      <c r="H663" s="32" t="n">
        <v>1.8051</v>
      </c>
      <c r="I663" s="32" t="n">
        <v>754.53</v>
      </c>
      <c r="J663" s="32" t="n">
        <v>0</v>
      </c>
      <c r="K663" s="32" t="n">
        <v>0</v>
      </c>
      <c r="L663" s="32" t="n">
        <v>0</v>
      </c>
      <c r="M663" s="32"/>
      <c r="N663" s="6" t="s">
        <f>=I663+J663+K663+L663</f>
      </c>
      <c r="O663" s="32"/>
      <c r="P663" s="30"/>
    </row>
    <row collapsed="false" customFormat="false" customHeight="false" hidden="false" ht="12.1" outlineLevel="0" r="664">
      <c r="A664" s="20" t="n">
        <v>45924.627650463</v>
      </c>
      <c r="B664" s="16" t="s">
        <v>124</v>
      </c>
      <c r="C664" s="16" t="s">
        <v>741</v>
      </c>
      <c r="D664" s="16" t="s">
        <v>464</v>
      </c>
      <c r="E664" s="16" t="s">
        <v>97</v>
      </c>
      <c r="F664" s="16" t="s">
        <v>19</v>
      </c>
      <c r="G664" s="7" t="n">
        <v>10</v>
      </c>
      <c r="H664" s="6" t="n">
        <v>100.03</v>
      </c>
      <c r="I664" s="6" t="n">
        <v>-10003</v>
      </c>
      <c r="J664" s="6" t="n">
        <v>-36.2</v>
      </c>
      <c r="K664" s="6" t="n">
        <v>-5.85</v>
      </c>
      <c r="L664" s="6" t="n">
        <v>0</v>
      </c>
      <c r="M664" s="6"/>
      <c r="N664" s="6" t="s">
        <f>=I664+J664+K664+L664</f>
      </c>
      <c r="O664" s="6"/>
      <c r="P664" s="16"/>
    </row>
    <row collapsed="false" customFormat="false" customHeight="false" hidden="false" ht="12.1" outlineLevel="0" r="665">
      <c r="A665" s="20" t="n">
        <v>45924.645219907</v>
      </c>
      <c r="B665" s="16" t="s">
        <v>109</v>
      </c>
      <c r="C665" s="16" t="s">
        <v>647</v>
      </c>
      <c r="D665" s="16" t="s">
        <v>464</v>
      </c>
      <c r="E665" s="16" t="s">
        <v>97</v>
      </c>
      <c r="F665" s="16" t="s">
        <v>19</v>
      </c>
      <c r="G665" s="7" t="n">
        <v>2</v>
      </c>
      <c r="H665" s="6" t="n">
        <v>85.685</v>
      </c>
      <c r="I665" s="6" t="n">
        <v>-1713.7</v>
      </c>
      <c r="J665" s="6" t="n">
        <v>-0.62</v>
      </c>
      <c r="K665" s="6" t="n">
        <v>-0.14</v>
      </c>
      <c r="L665" s="6" t="n">
        <v>0</v>
      </c>
      <c r="M665" s="6"/>
      <c r="N665" s="6" t="s">
        <f>=I665+J665+K665+L665</f>
      </c>
      <c r="O665" s="6"/>
      <c r="P665" s="16"/>
    </row>
    <row collapsed="false" customFormat="false" customHeight="false" hidden="false" ht="12.1" outlineLevel="0" r="666">
      <c r="A666" s="20" t="n">
        <v>45924.648576389</v>
      </c>
      <c r="B666" s="16" t="s">
        <v>93</v>
      </c>
      <c r="C666" s="16" t="s">
        <v>635</v>
      </c>
      <c r="D666" s="16" t="s">
        <v>464</v>
      </c>
      <c r="E666" s="16" t="s">
        <v>85</v>
      </c>
      <c r="F666" s="16" t="s">
        <v>19</v>
      </c>
      <c r="G666" s="7" t="n">
        <v>120</v>
      </c>
      <c r="H666" s="6" t="n">
        <v>1.8052</v>
      </c>
      <c r="I666" s="6" t="n">
        <v>-216.62</v>
      </c>
      <c r="J666" s="6" t="n">
        <v>0</v>
      </c>
      <c r="K666" s="6" t="n">
        <v>0</v>
      </c>
      <c r="L666" s="6" t="n">
        <v>0</v>
      </c>
      <c r="M666" s="6"/>
      <c r="N666" s="6" t="s">
        <f>=I666+J666+K666+L666</f>
      </c>
      <c r="O666" s="6"/>
      <c r="P666" s="16"/>
    </row>
    <row collapsed="false" customFormat="false" customHeight="false" hidden="false" ht="12.1" outlineLevel="0" r="667">
      <c r="A667" s="21" t="n">
        <v>45925.020636574</v>
      </c>
      <c r="B667" s="22" t="s">
        <v>551</v>
      </c>
      <c r="C667" s="22" t="s">
        <v>742</v>
      </c>
      <c r="D667" s="22" t="s">
        <v>551</v>
      </c>
      <c r="E667" s="22" t="s">
        <v>551</v>
      </c>
      <c r="F667" s="22" t="s">
        <v>19</v>
      </c>
      <c r="G667" s="23" t="n">
        <v>1</v>
      </c>
      <c r="H667" s="24" t="n">
        <v>98.65</v>
      </c>
      <c r="I667" s="24" t="n">
        <v>98.65</v>
      </c>
      <c r="J667" s="24" t="n">
        <v>0</v>
      </c>
      <c r="K667" s="24" t="n">
        <v>0</v>
      </c>
      <c r="L667" s="24" t="n">
        <v>0</v>
      </c>
      <c r="M667" s="24"/>
      <c r="N667" s="6" t="s">
        <f>=I667+J667+K667+L667</f>
      </c>
      <c r="O667" s="24"/>
      <c r="P667" s="22"/>
    </row>
    <row collapsed="false" customFormat="false" customHeight="false" hidden="false" ht="12.1" outlineLevel="0" r="668">
      <c r="A668" s="20" t="n">
        <v>45925.752361111</v>
      </c>
      <c r="B668" s="16" t="s">
        <v>93</v>
      </c>
      <c r="C668" s="16" t="s">
        <v>635</v>
      </c>
      <c r="D668" s="16" t="s">
        <v>464</v>
      </c>
      <c r="E668" s="16" t="s">
        <v>85</v>
      </c>
      <c r="F668" s="16" t="s">
        <v>19</v>
      </c>
      <c r="G668" s="7" t="n">
        <v>75</v>
      </c>
      <c r="H668" s="6" t="n">
        <v>1.806</v>
      </c>
      <c r="I668" s="6" t="n">
        <v>-135.45</v>
      </c>
      <c r="J668" s="6" t="n">
        <v>0</v>
      </c>
      <c r="K668" s="6" t="n">
        <v>0</v>
      </c>
      <c r="L668" s="6" t="n">
        <v>0</v>
      </c>
      <c r="M668" s="6"/>
      <c r="N668" s="6" t="s">
        <f>=I668+J668+K668+L668</f>
      </c>
      <c r="O668" s="6"/>
      <c r="P668" s="16"/>
    </row>
    <row collapsed="false" customFormat="false" customHeight="false" hidden="false" ht="12.1" outlineLevel="0" r="669">
      <c r="A669" s="21" t="n">
        <v>45929.020636574</v>
      </c>
      <c r="B669" s="22" t="s">
        <v>538</v>
      </c>
      <c r="C669" s="22" t="s">
        <v>370</v>
      </c>
      <c r="D669" s="22" t="s">
        <v>538</v>
      </c>
      <c r="E669" s="22" t="s">
        <v>538</v>
      </c>
      <c r="F669" s="22" t="s">
        <v>19</v>
      </c>
      <c r="G669" s="23" t="n">
        <v>1</v>
      </c>
      <c r="H669" s="24" t="n">
        <v>10000</v>
      </c>
      <c r="I669" s="24" t="n">
        <v>10000</v>
      </c>
      <c r="J669" s="24" t="n">
        <v>0</v>
      </c>
      <c r="K669" s="24" t="n">
        <v>0</v>
      </c>
      <c r="L669" s="24" t="n">
        <v>0</v>
      </c>
      <c r="M669" s="24"/>
      <c r="N669" s="6" t="s">
        <f>=I669+J669+K669+L669</f>
      </c>
      <c r="O669" s="24"/>
      <c r="P669" s="22"/>
    </row>
    <row collapsed="false" customFormat="false" customHeight="false" hidden="false" ht="12.1" outlineLevel="0" r="670">
      <c r="A670" s="20" t="n">
        <v>45929.602905093</v>
      </c>
      <c r="B670" s="16" t="s">
        <v>24</v>
      </c>
      <c r="C670" s="16" t="s">
        <v>697</v>
      </c>
      <c r="D670" s="16" t="s">
        <v>464</v>
      </c>
      <c r="E670" s="16" t="s">
        <v>17</v>
      </c>
      <c r="F670" s="16" t="s">
        <v>19</v>
      </c>
      <c r="G670" s="7" t="n">
        <v>2</v>
      </c>
      <c r="H670" s="6" t="n">
        <v>2808</v>
      </c>
      <c r="I670" s="6" t="n">
        <v>-5616</v>
      </c>
      <c r="J670" s="6" t="n">
        <v>0</v>
      </c>
      <c r="K670" s="6" t="n">
        <v>-2.81</v>
      </c>
      <c r="L670" s="6" t="n">
        <v>0</v>
      </c>
      <c r="M670" s="6"/>
      <c r="N670" s="6" t="s">
        <f>=I670+J670+K670+L670</f>
      </c>
      <c r="O670" s="6"/>
      <c r="P670" s="16"/>
    </row>
    <row collapsed="false" customFormat="false" customHeight="false" hidden="false" ht="12.1" outlineLevel="0" r="671">
      <c r="A671" s="20" t="n">
        <v>45929.607314815</v>
      </c>
      <c r="B671" s="16" t="s">
        <v>48</v>
      </c>
      <c r="C671" s="16" t="s">
        <v>743</v>
      </c>
      <c r="D671" s="16" t="s">
        <v>464</v>
      </c>
      <c r="E671" s="16" t="s">
        <v>17</v>
      </c>
      <c r="F671" s="16" t="s">
        <v>19</v>
      </c>
      <c r="G671" s="7" t="n">
        <v>10</v>
      </c>
      <c r="H671" s="6" t="n">
        <v>331</v>
      </c>
      <c r="I671" s="6" t="n">
        <v>-3310</v>
      </c>
      <c r="J671" s="6" t="n">
        <v>0</v>
      </c>
      <c r="K671" s="6" t="n">
        <v>-2.65</v>
      </c>
      <c r="L671" s="6" t="n">
        <v>0</v>
      </c>
      <c r="M671" s="6"/>
      <c r="N671" s="6" t="s">
        <f>=I671+J671+K671+L671</f>
      </c>
      <c r="O671" s="6"/>
      <c r="P671" s="16"/>
    </row>
    <row collapsed="false" customFormat="false" customHeight="false" hidden="false" ht="12.1" outlineLevel="0" r="672">
      <c r="A672" s="20" t="n">
        <v>45929.6121875</v>
      </c>
      <c r="B672" s="16" t="s">
        <v>30</v>
      </c>
      <c r="C672" s="16" t="s">
        <v>677</v>
      </c>
      <c r="D672" s="16" t="s">
        <v>464</v>
      </c>
      <c r="E672" s="16" t="s">
        <v>17</v>
      </c>
      <c r="F672" s="16" t="s">
        <v>19</v>
      </c>
      <c r="G672" s="7" t="n">
        <v>2</v>
      </c>
      <c r="H672" s="6" t="n">
        <v>502.85</v>
      </c>
      <c r="I672" s="6" t="n">
        <v>-1005.7</v>
      </c>
      <c r="J672" s="6" t="n">
        <v>0</v>
      </c>
      <c r="K672" s="6" t="n">
        <v>-0.8</v>
      </c>
      <c r="L672" s="6" t="n">
        <v>0</v>
      </c>
      <c r="M672" s="6"/>
      <c r="N672" s="6" t="s">
        <f>=I672+J672+K672+L672</f>
      </c>
      <c r="O672" s="6"/>
      <c r="P672" s="16"/>
    </row>
    <row collapsed="false" customFormat="false" customHeight="false" hidden="false" ht="12.1" outlineLevel="0" r="673">
      <c r="A673" s="21" t="n">
        <v>45930.020636574</v>
      </c>
      <c r="B673" s="22" t="s">
        <v>551</v>
      </c>
      <c r="C673" s="22" t="s">
        <v>744</v>
      </c>
      <c r="D673" s="22" t="s">
        <v>551</v>
      </c>
      <c r="E673" s="22" t="s">
        <v>551</v>
      </c>
      <c r="F673" s="22" t="s">
        <v>19</v>
      </c>
      <c r="G673" s="23" t="n">
        <v>1</v>
      </c>
      <c r="H673" s="24" t="n">
        <v>180.62</v>
      </c>
      <c r="I673" s="24" t="n">
        <v>180.62</v>
      </c>
      <c r="J673" s="24" t="n">
        <v>0</v>
      </c>
      <c r="K673" s="24" t="n">
        <v>0</v>
      </c>
      <c r="L673" s="24" t="n">
        <v>0</v>
      </c>
      <c r="M673" s="24"/>
      <c r="N673" s="6" t="s">
        <f>=I673+J673+K673+L673</f>
      </c>
      <c r="O673" s="24"/>
      <c r="P673" s="22"/>
    </row>
    <row collapsed="false" customFormat="false" customHeight="false" hidden="false" ht="12.1" outlineLevel="0" r="674">
      <c r="A674" s="21" t="n">
        <v>45930.020636574</v>
      </c>
      <c r="B674" s="22" t="s">
        <v>551</v>
      </c>
      <c r="C674" s="22" t="s">
        <v>730</v>
      </c>
      <c r="D674" s="22" t="s">
        <v>551</v>
      </c>
      <c r="E674" s="22" t="s">
        <v>551</v>
      </c>
      <c r="F674" s="22" t="s">
        <v>19</v>
      </c>
      <c r="G674" s="23" t="n">
        <v>1</v>
      </c>
      <c r="H674" s="24" t="n">
        <v>194.37</v>
      </c>
      <c r="I674" s="24" t="n">
        <v>194.37</v>
      </c>
      <c r="J674" s="24" t="n">
        <v>0</v>
      </c>
      <c r="K674" s="24" t="n">
        <v>0</v>
      </c>
      <c r="L674" s="24" t="n">
        <v>0</v>
      </c>
      <c r="M674" s="24"/>
      <c r="N674" s="6" t="s">
        <f>=I674+J674+K674+L674</f>
      </c>
      <c r="O674" s="24"/>
      <c r="P674" s="22"/>
    </row>
    <row collapsed="false" customFormat="false" customHeight="false" hidden="false" ht="12.1" outlineLevel="0" r="675">
      <c r="A675" s="20" t="n">
        <v>45930.663981481</v>
      </c>
      <c r="B675" s="16" t="s">
        <v>93</v>
      </c>
      <c r="C675" s="16" t="s">
        <v>635</v>
      </c>
      <c r="D675" s="16" t="s">
        <v>464</v>
      </c>
      <c r="E675" s="16" t="s">
        <v>85</v>
      </c>
      <c r="F675" s="16" t="s">
        <v>19</v>
      </c>
      <c r="G675" s="7" t="n">
        <v>240</v>
      </c>
      <c r="H675" s="6" t="n">
        <v>1.8102</v>
      </c>
      <c r="I675" s="6" t="n">
        <v>-434.45</v>
      </c>
      <c r="J675" s="6" t="n">
        <v>0</v>
      </c>
      <c r="K675" s="6" t="n">
        <v>0</v>
      </c>
      <c r="L675" s="6" t="n">
        <v>0</v>
      </c>
      <c r="M675" s="6"/>
      <c r="N675" s="6" t="s">
        <f>=I675+J675+K675+L675</f>
      </c>
      <c r="O675" s="6"/>
      <c r="P675" s="16"/>
    </row>
    <row collapsed="false" customFormat="false" customHeight="false" hidden="false" ht="12.1" outlineLevel="0" r="676">
      <c r="A676" s="21" t="n">
        <v>45932.020636574</v>
      </c>
      <c r="B676" s="22" t="s">
        <v>551</v>
      </c>
      <c r="C676" s="22" t="s">
        <v>726</v>
      </c>
      <c r="D676" s="22" t="s">
        <v>551</v>
      </c>
      <c r="E676" s="22" t="s">
        <v>551</v>
      </c>
      <c r="F676" s="22" t="s">
        <v>19</v>
      </c>
      <c r="G676" s="23" t="n">
        <v>1</v>
      </c>
      <c r="H676" s="24" t="n">
        <v>147.1</v>
      </c>
      <c r="I676" s="24" t="n">
        <v>147.1</v>
      </c>
      <c r="J676" s="24" t="n">
        <v>0</v>
      </c>
      <c r="K676" s="24" t="n">
        <v>0</v>
      </c>
      <c r="L676" s="24" t="n">
        <v>0</v>
      </c>
      <c r="M676" s="24"/>
      <c r="N676" s="6" t="s">
        <f>=I676+J676+K676+L676</f>
      </c>
      <c r="O676" s="24"/>
      <c r="P676" s="22"/>
    </row>
    <row collapsed="false" customFormat="false" customHeight="false" hidden="false" ht="12.1" outlineLevel="0" r="677">
      <c r="A677" s="21" t="n">
        <v>45933.020636574</v>
      </c>
      <c r="B677" s="22" t="s">
        <v>551</v>
      </c>
      <c r="C677" s="22" t="s">
        <v>745</v>
      </c>
      <c r="D677" s="22" t="s">
        <v>551</v>
      </c>
      <c r="E677" s="22" t="s">
        <v>551</v>
      </c>
      <c r="F677" s="22" t="s">
        <v>19</v>
      </c>
      <c r="G677" s="23" t="n">
        <v>1</v>
      </c>
      <c r="H677" s="24" t="n">
        <v>70</v>
      </c>
      <c r="I677" s="24" t="n">
        <v>70</v>
      </c>
      <c r="J677" s="24" t="n">
        <v>0</v>
      </c>
      <c r="K677" s="24" t="n">
        <v>0</v>
      </c>
      <c r="L677" s="24" t="n">
        <v>0</v>
      </c>
      <c r="M677" s="24"/>
      <c r="N677" s="6" t="s">
        <f>=I677+J677+K677+L677</f>
      </c>
      <c r="O677" s="24"/>
      <c r="P677" s="22"/>
    </row>
    <row collapsed="false" customFormat="false" customHeight="false" hidden="false" ht="12.1" outlineLevel="0" r="678">
      <c r="A678" s="21" t="n">
        <v>45933.020636574</v>
      </c>
      <c r="B678" s="22" t="s">
        <v>551</v>
      </c>
      <c r="C678" s="22" t="s">
        <v>746</v>
      </c>
      <c r="D678" s="22" t="s">
        <v>551</v>
      </c>
      <c r="E678" s="22" t="s">
        <v>551</v>
      </c>
      <c r="F678" s="22" t="s">
        <v>19</v>
      </c>
      <c r="G678" s="23" t="n">
        <v>1</v>
      </c>
      <c r="H678" s="24" t="n">
        <v>139.7</v>
      </c>
      <c r="I678" s="24" t="n">
        <v>139.7</v>
      </c>
      <c r="J678" s="24" t="n">
        <v>0</v>
      </c>
      <c r="K678" s="24" t="n">
        <v>0</v>
      </c>
      <c r="L678" s="24" t="n">
        <v>0</v>
      </c>
      <c r="M678" s="24"/>
      <c r="N678" s="6" t="s">
        <f>=I678+J678+K678+L678</f>
      </c>
      <c r="O678" s="24"/>
      <c r="P678" s="22"/>
    </row>
    <row collapsed="false" customFormat="false" customHeight="false" hidden="false" ht="12.1" outlineLevel="0" r="679">
      <c r="A679" s="20" t="n">
        <v>45933.577789352</v>
      </c>
      <c r="B679" s="16" t="s">
        <v>93</v>
      </c>
      <c r="C679" s="16" t="s">
        <v>635</v>
      </c>
      <c r="D679" s="16" t="s">
        <v>464</v>
      </c>
      <c r="E679" s="16" t="s">
        <v>85</v>
      </c>
      <c r="F679" s="16" t="s">
        <v>19</v>
      </c>
      <c r="G679" s="7" t="n">
        <v>200</v>
      </c>
      <c r="H679" s="6" t="n">
        <v>1.8144</v>
      </c>
      <c r="I679" s="6" t="n">
        <v>-362.88</v>
      </c>
      <c r="J679" s="6" t="n">
        <v>0</v>
      </c>
      <c r="K679" s="6" t="n">
        <v>0</v>
      </c>
      <c r="L679" s="6" t="n">
        <v>0</v>
      </c>
      <c r="M679" s="6"/>
      <c r="N679" s="6" t="s">
        <f>=I679+J679+K679+L679</f>
      </c>
      <c r="O679" s="6"/>
      <c r="P679" s="16"/>
    </row>
    <row collapsed="false" customFormat="false" customHeight="false" hidden="false" ht="12.1" outlineLevel="0" r="680">
      <c r="A680" s="21" t="n">
        <v>45935.020636574</v>
      </c>
      <c r="B680" s="22" t="s">
        <v>538</v>
      </c>
      <c r="C680" s="22" t="s">
        <v>370</v>
      </c>
      <c r="D680" s="22" t="s">
        <v>538</v>
      </c>
      <c r="E680" s="22" t="s">
        <v>538</v>
      </c>
      <c r="F680" s="22" t="s">
        <v>19</v>
      </c>
      <c r="G680" s="23" t="n">
        <v>1</v>
      </c>
      <c r="H680" s="24" t="n">
        <v>30000</v>
      </c>
      <c r="I680" s="24" t="n">
        <v>30000</v>
      </c>
      <c r="J680" s="24" t="n">
        <v>0</v>
      </c>
      <c r="K680" s="24" t="n">
        <v>0</v>
      </c>
      <c r="L680" s="24" t="n">
        <v>0</v>
      </c>
      <c r="M680" s="24"/>
      <c r="N680" s="6" t="s">
        <f>=I680+J680+K680+L680</f>
      </c>
      <c r="O680" s="24"/>
      <c r="P680" s="22"/>
    </row>
    <row collapsed="false" customFormat="false" customHeight="false" hidden="false" ht="12.1" outlineLevel="0" r="681">
      <c r="A681" s="20" t="n">
        <v>45935.455752315</v>
      </c>
      <c r="B681" s="16" t="s">
        <v>24</v>
      </c>
      <c r="C681" s="16" t="s">
        <v>697</v>
      </c>
      <c r="D681" s="16" t="s">
        <v>464</v>
      </c>
      <c r="E681" s="16" t="s">
        <v>17</v>
      </c>
      <c r="F681" s="16" t="s">
        <v>19</v>
      </c>
      <c r="G681" s="7" t="n">
        <v>1</v>
      </c>
      <c r="H681" s="6" t="n">
        <v>2607.5</v>
      </c>
      <c r="I681" s="6" t="n">
        <v>-2607.5</v>
      </c>
      <c r="J681" s="6" t="n">
        <v>0</v>
      </c>
      <c r="K681" s="6" t="n">
        <v>-2.08</v>
      </c>
      <c r="L681" s="6" t="n">
        <v>0</v>
      </c>
      <c r="M681" s="6"/>
      <c r="N681" s="6" t="s">
        <f>=I681+J681+K681+L681</f>
      </c>
      <c r="O681" s="6"/>
      <c r="P681" s="16"/>
    </row>
    <row collapsed="false" customFormat="false" customHeight="false" hidden="false" ht="12.1" outlineLevel="0" r="682">
      <c r="A682" s="20" t="n">
        <v>45935.456655093</v>
      </c>
      <c r="B682" s="16" t="s">
        <v>48</v>
      </c>
      <c r="C682" s="16" t="s">
        <v>743</v>
      </c>
      <c r="D682" s="16" t="s">
        <v>464</v>
      </c>
      <c r="E682" s="16" t="s">
        <v>17</v>
      </c>
      <c r="F682" s="16" t="s">
        <v>19</v>
      </c>
      <c r="G682" s="7" t="n">
        <v>10</v>
      </c>
      <c r="H682" s="6" t="n">
        <v>320.5</v>
      </c>
      <c r="I682" s="6" t="n">
        <v>-3205</v>
      </c>
      <c r="J682" s="6" t="n">
        <v>0</v>
      </c>
      <c r="K682" s="6" t="n">
        <v>-2.56</v>
      </c>
      <c r="L682" s="6" t="n">
        <v>0</v>
      </c>
      <c r="M682" s="6"/>
      <c r="N682" s="6" t="s">
        <f>=I682+J682+K682+L682</f>
      </c>
      <c r="O682" s="6"/>
      <c r="P682" s="16"/>
    </row>
    <row collapsed="false" customFormat="false" customHeight="false" hidden="false" ht="12.1" outlineLevel="0" r="683">
      <c r="A683" s="20" t="n">
        <v>45935.459236111</v>
      </c>
      <c r="B683" s="16" t="s">
        <v>16</v>
      </c>
      <c r="C683" s="16" t="s">
        <v>611</v>
      </c>
      <c r="D683" s="16" t="s">
        <v>464</v>
      </c>
      <c r="E683" s="16" t="s">
        <v>17</v>
      </c>
      <c r="F683" s="16" t="s">
        <v>19</v>
      </c>
      <c r="G683" s="7" t="n">
        <v>1</v>
      </c>
      <c r="H683" s="6" t="n">
        <v>5887</v>
      </c>
      <c r="I683" s="6" t="n">
        <v>-5887</v>
      </c>
      <c r="J683" s="6" t="n">
        <v>0</v>
      </c>
      <c r="K683" s="6" t="n">
        <v>-4.71</v>
      </c>
      <c r="L683" s="6" t="n">
        <v>0</v>
      </c>
      <c r="M683" s="6"/>
      <c r="N683" s="6" t="s">
        <f>=I683+J683+K683+L683</f>
      </c>
      <c r="O683" s="6"/>
      <c r="P683" s="16"/>
    </row>
    <row collapsed="false" customFormat="false" customHeight="false" hidden="false" ht="12.1" outlineLevel="0" r="684">
      <c r="A684" s="20" t="n">
        <v>45935.461574074</v>
      </c>
      <c r="B684" s="16" t="s">
        <v>93</v>
      </c>
      <c r="C684" s="16" t="s">
        <v>635</v>
      </c>
      <c r="D684" s="16" t="s">
        <v>464</v>
      </c>
      <c r="E684" s="16" t="s">
        <v>85</v>
      </c>
      <c r="F684" s="16" t="s">
        <v>19</v>
      </c>
      <c r="G684" s="7" t="n">
        <v>10000</v>
      </c>
      <c r="H684" s="6" t="n">
        <v>1.8144</v>
      </c>
      <c r="I684" s="6" t="n">
        <v>-18144</v>
      </c>
      <c r="J684" s="6" t="n">
        <v>0</v>
      </c>
      <c r="K684" s="6" t="n">
        <v>0</v>
      </c>
      <c r="L684" s="6" t="n">
        <v>0</v>
      </c>
      <c r="M684" s="6"/>
      <c r="N684" s="6" t="s">
        <f>=I684+J684+K684+L684</f>
      </c>
      <c r="O684" s="6"/>
      <c r="P684" s="16"/>
    </row>
    <row collapsed="false" customFormat="false" customHeight="false" hidden="false" ht="12.1" outlineLevel="0" r="685">
      <c r="A685" s="21" t="n">
        <v>45937.020636574</v>
      </c>
      <c r="B685" s="22" t="s">
        <v>551</v>
      </c>
      <c r="C685" s="22" t="s">
        <v>747</v>
      </c>
      <c r="D685" s="22" t="s">
        <v>551</v>
      </c>
      <c r="E685" s="22" t="s">
        <v>551</v>
      </c>
      <c r="F685" s="22" t="s">
        <v>19</v>
      </c>
      <c r="G685" s="23" t="n">
        <v>1</v>
      </c>
      <c r="H685" s="24" t="n">
        <v>238</v>
      </c>
      <c r="I685" s="24" t="n">
        <v>238</v>
      </c>
      <c r="J685" s="24" t="n">
        <v>0</v>
      </c>
      <c r="K685" s="24" t="n">
        <v>0</v>
      </c>
      <c r="L685" s="24" t="n">
        <v>0</v>
      </c>
      <c r="M685" s="24"/>
      <c r="N685" s="6" t="s">
        <f>=I685+J685+K685+L685</f>
      </c>
      <c r="O685" s="24"/>
      <c r="P685" s="22"/>
    </row>
    <row collapsed="false" customFormat="false" customHeight="false" hidden="false" ht="12.1" outlineLevel="0" r="686">
      <c r="A686" s="21" t="n">
        <v>45937.020636574</v>
      </c>
      <c r="B686" s="22" t="s">
        <v>551</v>
      </c>
      <c r="C686" s="22" t="s">
        <v>733</v>
      </c>
      <c r="D686" s="22" t="s">
        <v>551</v>
      </c>
      <c r="E686" s="22" t="s">
        <v>551</v>
      </c>
      <c r="F686" s="22" t="s">
        <v>19</v>
      </c>
      <c r="G686" s="23" t="n">
        <v>1</v>
      </c>
      <c r="H686" s="24" t="n">
        <v>193.2</v>
      </c>
      <c r="I686" s="24" t="n">
        <v>193.2</v>
      </c>
      <c r="J686" s="24" t="n">
        <v>0</v>
      </c>
      <c r="K686" s="24" t="n">
        <v>0</v>
      </c>
      <c r="L686" s="24" t="n">
        <v>0</v>
      </c>
      <c r="M686" s="24"/>
      <c r="N686" s="6" t="s">
        <f>=I686+J686+K686+L686</f>
      </c>
      <c r="O686" s="24"/>
      <c r="P686" s="22"/>
    </row>
    <row collapsed="false" customFormat="false" customHeight="false" hidden="false" ht="12.1" outlineLevel="0" r="687">
      <c r="A687" s="21" t="n">
        <v>45937.020636574</v>
      </c>
      <c r="B687" s="22" t="s">
        <v>551</v>
      </c>
      <c r="C687" s="22" t="s">
        <v>715</v>
      </c>
      <c r="D687" s="22" t="s">
        <v>551</v>
      </c>
      <c r="E687" s="22" t="s">
        <v>551</v>
      </c>
      <c r="F687" s="22" t="s">
        <v>19</v>
      </c>
      <c r="G687" s="23" t="n">
        <v>1</v>
      </c>
      <c r="H687" s="24" t="n">
        <v>120.84</v>
      </c>
      <c r="I687" s="24" t="n">
        <v>120.84</v>
      </c>
      <c r="J687" s="24" t="n">
        <v>0</v>
      </c>
      <c r="K687" s="24" t="n">
        <v>0</v>
      </c>
      <c r="L687" s="24" t="n">
        <v>0</v>
      </c>
      <c r="M687" s="24"/>
      <c r="N687" s="6" t="s">
        <f>=I687+J687+K687+L687</f>
      </c>
      <c r="O687" s="24"/>
      <c r="P687" s="22"/>
    </row>
    <row collapsed="false" customFormat="false" customHeight="false" hidden="false" ht="12.1" outlineLevel="0" r="688">
      <c r="A688" s="29" t="n">
        <v>45937.832800926</v>
      </c>
      <c r="B688" s="30" t="s">
        <v>93</v>
      </c>
      <c r="C688" s="30" t="s">
        <v>635</v>
      </c>
      <c r="D688" s="30" t="s">
        <v>466</v>
      </c>
      <c r="E688" s="30" t="s">
        <v>85</v>
      </c>
      <c r="F688" s="30" t="s">
        <v>19</v>
      </c>
      <c r="G688" s="31" t="n">
        <v>-6300</v>
      </c>
      <c r="H688" s="32" t="n">
        <v>1.8159</v>
      </c>
      <c r="I688" s="32" t="n">
        <v>11440.17</v>
      </c>
      <c r="J688" s="32" t="n">
        <v>0</v>
      </c>
      <c r="K688" s="32" t="n">
        <v>0</v>
      </c>
      <c r="L688" s="32" t="n">
        <v>0</v>
      </c>
      <c r="M688" s="32"/>
      <c r="N688" s="6" t="s">
        <f>=I688+J688+K688+L688</f>
      </c>
      <c r="O688" s="32"/>
      <c r="P688" s="30"/>
    </row>
    <row collapsed="false" customFormat="false" customHeight="false" hidden="false" ht="12.1" outlineLevel="0" r="689">
      <c r="A689" s="20" t="n">
        <v>45937.834571759</v>
      </c>
      <c r="B689" s="16" t="s">
        <v>100</v>
      </c>
      <c r="C689" s="16" t="s">
        <v>653</v>
      </c>
      <c r="D689" s="16" t="s">
        <v>464</v>
      </c>
      <c r="E689" s="16" t="s">
        <v>97</v>
      </c>
      <c r="F689" s="16" t="s">
        <v>19</v>
      </c>
      <c r="G689" s="7" t="n">
        <v>20</v>
      </c>
      <c r="H689" s="6" t="n">
        <v>55.937</v>
      </c>
      <c r="I689" s="6" t="n">
        <v>-11187.4</v>
      </c>
      <c r="J689" s="6" t="n">
        <v>-490.2</v>
      </c>
      <c r="K689" s="6" t="n">
        <v>-0.95</v>
      </c>
      <c r="L689" s="6" t="n">
        <v>0</v>
      </c>
      <c r="M689" s="6"/>
      <c r="N689" s="6" t="s">
        <f>=I689+J689+K689+L689</f>
      </c>
      <c r="O689" s="6"/>
      <c r="P689" s="16"/>
    </row>
    <row collapsed="false" customFormat="false" customHeight="false" hidden="false" ht="12.1" outlineLevel="0" r="690">
      <c r="A690" s="20" t="n">
        <v>45937.849571759</v>
      </c>
      <c r="B690" s="16" t="s">
        <v>93</v>
      </c>
      <c r="C690" s="16" t="s">
        <v>635</v>
      </c>
      <c r="D690" s="16" t="s">
        <v>464</v>
      </c>
      <c r="E690" s="16" t="s">
        <v>85</v>
      </c>
      <c r="F690" s="16" t="s">
        <v>19</v>
      </c>
      <c r="G690" s="7" t="n">
        <v>250</v>
      </c>
      <c r="H690" s="6" t="n">
        <v>1.816</v>
      </c>
      <c r="I690" s="6" t="n">
        <v>-454</v>
      </c>
      <c r="J690" s="6" t="n">
        <v>0</v>
      </c>
      <c r="K690" s="6" t="n">
        <v>0</v>
      </c>
      <c r="L690" s="6" t="n">
        <v>0</v>
      </c>
      <c r="M690" s="6"/>
      <c r="N690" s="6" t="s">
        <f>=I690+J690+K690+L690</f>
      </c>
      <c r="O690" s="6"/>
      <c r="P690" s="16"/>
    </row>
    <row collapsed="false" customFormat="false" customHeight="false" hidden="false" ht="12.1" outlineLevel="0" r="691">
      <c r="A691" s="21" t="n">
        <v>45939.020636574</v>
      </c>
      <c r="B691" s="22" t="s">
        <v>551</v>
      </c>
      <c r="C691" s="22" t="s">
        <v>748</v>
      </c>
      <c r="D691" s="22" t="s">
        <v>551</v>
      </c>
      <c r="E691" s="22" t="s">
        <v>551</v>
      </c>
      <c r="F691" s="22" t="s">
        <v>19</v>
      </c>
      <c r="G691" s="23" t="n">
        <v>1</v>
      </c>
      <c r="H691" s="24" t="n">
        <v>166.4</v>
      </c>
      <c r="I691" s="24" t="n">
        <v>166.4</v>
      </c>
      <c r="J691" s="24" t="n">
        <v>0</v>
      </c>
      <c r="K691" s="24" t="n">
        <v>0</v>
      </c>
      <c r="L691" s="24" t="n">
        <v>0</v>
      </c>
      <c r="M691" s="24"/>
      <c r="N691" s="6" t="s">
        <f>=I691+J691+K691+L691</f>
      </c>
      <c r="O691" s="24"/>
      <c r="P691" s="22"/>
    </row>
    <row collapsed="false" customFormat="false" customHeight="false" hidden="false" ht="12.1" outlineLevel="0" r="692">
      <c r="A692" s="29" t="n">
        <v>45940.790902778</v>
      </c>
      <c r="B692" s="30" t="s">
        <v>93</v>
      </c>
      <c r="C692" s="30" t="s">
        <v>635</v>
      </c>
      <c r="D692" s="30" t="s">
        <v>466</v>
      </c>
      <c r="E692" s="30" t="s">
        <v>85</v>
      </c>
      <c r="F692" s="30" t="s">
        <v>19</v>
      </c>
      <c r="G692" s="31" t="n">
        <v>-4000</v>
      </c>
      <c r="H692" s="32" t="n">
        <v>1.8201</v>
      </c>
      <c r="I692" s="32" t="n">
        <v>7280.4</v>
      </c>
      <c r="J692" s="32" t="n">
        <v>0</v>
      </c>
      <c r="K692" s="32" t="n">
        <v>0</v>
      </c>
      <c r="L692" s="32" t="n">
        <v>0</v>
      </c>
      <c r="M692" s="32"/>
      <c r="N692" s="6" t="s">
        <f>=I692+J692+K692+L692</f>
      </c>
      <c r="O692" s="32"/>
      <c r="P692" s="30"/>
    </row>
    <row collapsed="false" customFormat="false" customHeight="false" hidden="false" ht="12.1" outlineLevel="0" r="693">
      <c r="A693" s="20" t="n">
        <v>45940.791736111</v>
      </c>
      <c r="B693" s="16" t="s">
        <v>109</v>
      </c>
      <c r="C693" s="16" t="s">
        <v>647</v>
      </c>
      <c r="D693" s="16" t="s">
        <v>464</v>
      </c>
      <c r="E693" s="16" t="s">
        <v>97</v>
      </c>
      <c r="F693" s="16" t="s">
        <v>19</v>
      </c>
      <c r="G693" s="7" t="n">
        <v>8</v>
      </c>
      <c r="H693" s="6" t="n">
        <v>83.299</v>
      </c>
      <c r="I693" s="6" t="n">
        <v>-6663.92</v>
      </c>
      <c r="J693" s="6" t="n">
        <v>-46.88</v>
      </c>
      <c r="K693" s="6" t="n">
        <v>-0.57</v>
      </c>
      <c r="L693" s="6" t="n">
        <v>0</v>
      </c>
      <c r="M693" s="6"/>
      <c r="N693" s="6" t="s">
        <f>=I693+J693+K693+L693</f>
      </c>
      <c r="O693" s="6"/>
      <c r="P693" s="16"/>
    </row>
    <row collapsed="false" customFormat="false" customHeight="false" hidden="false" ht="12.1" outlineLevel="0" r="694">
      <c r="A694" s="20" t="n">
        <v>45940.793518519</v>
      </c>
      <c r="B694" s="16" t="s">
        <v>100</v>
      </c>
      <c r="C694" s="16" t="s">
        <v>653</v>
      </c>
      <c r="D694" s="16" t="s">
        <v>464</v>
      </c>
      <c r="E694" s="16" t="s">
        <v>97</v>
      </c>
      <c r="F694" s="16" t="s">
        <v>19</v>
      </c>
      <c r="G694" s="7" t="n">
        <v>1</v>
      </c>
      <c r="H694" s="6" t="n">
        <v>55.409</v>
      </c>
      <c r="I694" s="6" t="n">
        <v>-554.09</v>
      </c>
      <c r="J694" s="6" t="n">
        <v>-25.48</v>
      </c>
      <c r="K694" s="6" t="n">
        <v>-0.05</v>
      </c>
      <c r="L694" s="6" t="n">
        <v>0</v>
      </c>
      <c r="M694" s="6"/>
      <c r="N694" s="6" t="s">
        <f>=I694+J694+K694+L694</f>
      </c>
      <c r="O694" s="6"/>
      <c r="P694" s="16"/>
    </row>
    <row collapsed="false" customFormat="false" customHeight="false" hidden="false" ht="12.1" outlineLevel="0" r="695">
      <c r="A695" s="20" t="n">
        <v>45941.504375</v>
      </c>
      <c r="B695" s="16" t="s">
        <v>62</v>
      </c>
      <c r="C695" s="16" t="s">
        <v>737</v>
      </c>
      <c r="D695" s="16" t="s">
        <v>464</v>
      </c>
      <c r="E695" s="16" t="s">
        <v>17</v>
      </c>
      <c r="F695" s="16" t="s">
        <v>19</v>
      </c>
      <c r="G695" s="7" t="n">
        <v>2</v>
      </c>
      <c r="H695" s="6" t="n">
        <v>66.79</v>
      </c>
      <c r="I695" s="6" t="n">
        <v>-133.58</v>
      </c>
      <c r="J695" s="6" t="n">
        <v>0</v>
      </c>
      <c r="K695" s="6" t="n">
        <v>-0.11</v>
      </c>
      <c r="L695" s="6" t="n">
        <v>0</v>
      </c>
      <c r="M695" s="6"/>
      <c r="N695" s="6" t="s">
        <f>=I695+J695+K695+L695</f>
      </c>
      <c r="O695" s="6"/>
      <c r="P695" s="16"/>
    </row>
    <row collapsed="false" customFormat="false" customHeight="false" hidden="false" ht="12.1" outlineLevel="0" r="696">
      <c r="A696" s="21" t="n">
        <v>45943.020636574</v>
      </c>
      <c r="B696" s="22" t="s">
        <v>551</v>
      </c>
      <c r="C696" s="22" t="s">
        <v>749</v>
      </c>
      <c r="D696" s="22" t="s">
        <v>551</v>
      </c>
      <c r="E696" s="22" t="s">
        <v>551</v>
      </c>
      <c r="F696" s="22" t="s">
        <v>19</v>
      </c>
      <c r="G696" s="23" t="n">
        <v>1</v>
      </c>
      <c r="H696" s="24" t="n">
        <v>30</v>
      </c>
      <c r="I696" s="24" t="n">
        <v>30</v>
      </c>
      <c r="J696" s="24" t="n">
        <v>0</v>
      </c>
      <c r="K696" s="24" t="n">
        <v>0</v>
      </c>
      <c r="L696" s="24" t="n">
        <v>0</v>
      </c>
      <c r="M696" s="24"/>
      <c r="N696" s="6" t="s">
        <f>=I696+J696+K696+L696</f>
      </c>
      <c r="O696" s="24"/>
      <c r="P696" s="22"/>
    </row>
    <row collapsed="false" customFormat="false" customHeight="false" hidden="false" ht="12.1" outlineLevel="0" r="697">
      <c r="A697" s="21" t="n">
        <v>45943.020636574</v>
      </c>
      <c r="B697" s="22" t="s">
        <v>551</v>
      </c>
      <c r="C697" s="22" t="s">
        <v>750</v>
      </c>
      <c r="D697" s="22" t="s">
        <v>551</v>
      </c>
      <c r="E697" s="22" t="s">
        <v>551</v>
      </c>
      <c r="F697" s="22" t="s">
        <v>19</v>
      </c>
      <c r="G697" s="23" t="n">
        <v>1</v>
      </c>
      <c r="H697" s="24" t="n">
        <v>122.5</v>
      </c>
      <c r="I697" s="24" t="n">
        <v>122.5</v>
      </c>
      <c r="J697" s="24" t="n">
        <v>0</v>
      </c>
      <c r="K697" s="24" t="n">
        <v>0</v>
      </c>
      <c r="L697" s="24" t="n">
        <v>0</v>
      </c>
      <c r="M697" s="24"/>
      <c r="N697" s="6" t="s">
        <f>=I697+J697+K697+L697</f>
      </c>
      <c r="O697" s="24"/>
      <c r="P697" s="22"/>
    </row>
    <row collapsed="false" customFormat="false" customHeight="false" hidden="false" ht="12.1" outlineLevel="0" r="698">
      <c r="A698" s="21" t="n">
        <v>45943.020636574</v>
      </c>
      <c r="B698" s="22" t="s">
        <v>551</v>
      </c>
      <c r="C698" s="22" t="s">
        <v>716</v>
      </c>
      <c r="D698" s="22" t="s">
        <v>551</v>
      </c>
      <c r="E698" s="22" t="s">
        <v>551</v>
      </c>
      <c r="F698" s="22" t="s">
        <v>19</v>
      </c>
      <c r="G698" s="23" t="n">
        <v>1</v>
      </c>
      <c r="H698" s="24" t="n">
        <v>111</v>
      </c>
      <c r="I698" s="24" t="n">
        <v>111</v>
      </c>
      <c r="J698" s="24" t="n">
        <v>0</v>
      </c>
      <c r="K698" s="24" t="n">
        <v>0</v>
      </c>
      <c r="L698" s="24" t="n">
        <v>0</v>
      </c>
      <c r="M698" s="24"/>
      <c r="N698" s="6" t="s">
        <f>=I698+J698+K698+L698</f>
      </c>
      <c r="O698" s="24"/>
      <c r="P698" s="22"/>
    </row>
    <row collapsed="false" customFormat="false" customHeight="false" hidden="false" ht="12.1" outlineLevel="0" r="699">
      <c r="A699" s="20" t="n">
        <v>45943.847291667</v>
      </c>
      <c r="B699" s="16" t="s">
        <v>93</v>
      </c>
      <c r="C699" s="16" t="s">
        <v>635</v>
      </c>
      <c r="D699" s="16" t="s">
        <v>464</v>
      </c>
      <c r="E699" s="16" t="s">
        <v>85</v>
      </c>
      <c r="F699" s="16" t="s">
        <v>19</v>
      </c>
      <c r="G699" s="7" t="n">
        <v>150</v>
      </c>
      <c r="H699" s="6" t="n">
        <v>1.8211</v>
      </c>
      <c r="I699" s="6" t="n">
        <v>-273.17</v>
      </c>
      <c r="J699" s="6" t="n">
        <v>0</v>
      </c>
      <c r="K699" s="6" t="n">
        <v>0</v>
      </c>
      <c r="L699" s="6" t="n">
        <v>0</v>
      </c>
      <c r="M699" s="6"/>
      <c r="N699" s="6" t="s">
        <f>=I699+J699+K699+L699</f>
      </c>
      <c r="O699" s="6"/>
      <c r="P699" s="16"/>
    </row>
    <row collapsed="false" customFormat="false" customHeight="false" hidden="false" ht="12.1" outlineLevel="0" r="700">
      <c r="A700" s="21" t="n">
        <v>45945.020636574</v>
      </c>
      <c r="B700" s="22" t="s">
        <v>538</v>
      </c>
      <c r="C700" s="22" t="s">
        <v>370</v>
      </c>
      <c r="D700" s="22" t="s">
        <v>538</v>
      </c>
      <c r="E700" s="22" t="s">
        <v>538</v>
      </c>
      <c r="F700" s="22" t="s">
        <v>19</v>
      </c>
      <c r="G700" s="23" t="n">
        <v>1</v>
      </c>
      <c r="H700" s="24" t="n">
        <v>10000</v>
      </c>
      <c r="I700" s="24" t="n">
        <v>10000</v>
      </c>
      <c r="J700" s="24" t="n">
        <v>0</v>
      </c>
      <c r="K700" s="24" t="n">
        <v>0</v>
      </c>
      <c r="L700" s="24" t="n">
        <v>0</v>
      </c>
      <c r="M700" s="24"/>
      <c r="N700" s="6" t="s">
        <f>=I700+J700+K700+L700</f>
      </c>
      <c r="O700" s="24"/>
      <c r="P700" s="22"/>
    </row>
    <row collapsed="false" customFormat="false" customHeight="false" hidden="false" ht="12.1" outlineLevel="0" r="701">
      <c r="A701" s="21" t="n">
        <v>45945.020636574</v>
      </c>
      <c r="B701" s="22" t="s">
        <v>551</v>
      </c>
      <c r="C701" s="22" t="s">
        <v>751</v>
      </c>
      <c r="D701" s="22" t="s">
        <v>551</v>
      </c>
      <c r="E701" s="22" t="s">
        <v>551</v>
      </c>
      <c r="F701" s="22" t="s">
        <v>19</v>
      </c>
      <c r="G701" s="23" t="n">
        <v>1</v>
      </c>
      <c r="H701" s="24" t="n">
        <v>953.75</v>
      </c>
      <c r="I701" s="24" t="n">
        <v>953.75</v>
      </c>
      <c r="J701" s="24" t="n">
        <v>0</v>
      </c>
      <c r="K701" s="24" t="n">
        <v>0</v>
      </c>
      <c r="L701" s="24" t="n">
        <v>0</v>
      </c>
      <c r="M701" s="24"/>
      <c r="N701" s="6" t="s">
        <f>=I701+J701+K701+L701</f>
      </c>
      <c r="O701" s="24"/>
      <c r="P701" s="22"/>
    </row>
    <row collapsed="false" customFormat="false" customHeight="false" hidden="false" ht="12.1" outlineLevel="0" r="702">
      <c r="A702" s="20" t="n">
        <v>45945.712303241</v>
      </c>
      <c r="B702" s="16" t="s">
        <v>100</v>
      </c>
      <c r="C702" s="16" t="s">
        <v>653</v>
      </c>
      <c r="D702" s="16" t="s">
        <v>464</v>
      </c>
      <c r="E702" s="16" t="s">
        <v>97</v>
      </c>
      <c r="F702" s="16" t="s">
        <v>19</v>
      </c>
      <c r="G702" s="7" t="n">
        <v>10</v>
      </c>
      <c r="H702" s="6" t="n">
        <v>55.58</v>
      </c>
      <c r="I702" s="6" t="n">
        <v>-5558</v>
      </c>
      <c r="J702" s="6" t="n">
        <v>-260.6</v>
      </c>
      <c r="K702" s="6" t="n">
        <v>-0.47</v>
      </c>
      <c r="L702" s="6" t="n">
        <v>0</v>
      </c>
      <c r="M702" s="6"/>
      <c r="N702" s="6" t="s">
        <f>=I702+J702+K702+L702</f>
      </c>
      <c r="O702" s="6"/>
      <c r="P702" s="16"/>
    </row>
    <row collapsed="false" customFormat="false" customHeight="false" hidden="false" ht="12.1" outlineLevel="0" r="703">
      <c r="A703" s="20" t="n">
        <v>45945.715023148</v>
      </c>
      <c r="B703" s="16" t="s">
        <v>27</v>
      </c>
      <c r="C703" s="16" t="s">
        <v>545</v>
      </c>
      <c r="D703" s="16" t="s">
        <v>464</v>
      </c>
      <c r="E703" s="16" t="s">
        <v>17</v>
      </c>
      <c r="F703" s="16" t="s">
        <v>19</v>
      </c>
      <c r="G703" s="7" t="n">
        <v>2</v>
      </c>
      <c r="H703" s="6" t="n">
        <v>546</v>
      </c>
      <c r="I703" s="6" t="n">
        <v>-1092</v>
      </c>
      <c r="J703" s="6" t="n">
        <v>0</v>
      </c>
      <c r="K703" s="6" t="n">
        <v>-0.88</v>
      </c>
      <c r="L703" s="6" t="n">
        <v>0</v>
      </c>
      <c r="M703" s="6"/>
      <c r="N703" s="6" t="s">
        <f>=I703+J703+K703+L703</f>
      </c>
      <c r="O703" s="6"/>
      <c r="P703" s="16"/>
    </row>
    <row collapsed="false" customFormat="false" customHeight="false" hidden="false" ht="12.1" outlineLevel="0" r="704">
      <c r="A704" s="20" t="n">
        <v>45945.716215278</v>
      </c>
      <c r="B704" s="16" t="s">
        <v>48</v>
      </c>
      <c r="C704" s="16" t="s">
        <v>743</v>
      </c>
      <c r="D704" s="16" t="s">
        <v>464</v>
      </c>
      <c r="E704" s="16" t="s">
        <v>17</v>
      </c>
      <c r="F704" s="16" t="s">
        <v>19</v>
      </c>
      <c r="G704" s="7" t="n">
        <v>10</v>
      </c>
      <c r="H704" s="6" t="n">
        <v>311.9</v>
      </c>
      <c r="I704" s="6" t="n">
        <v>-3119</v>
      </c>
      <c r="J704" s="6" t="n">
        <v>0</v>
      </c>
      <c r="K704" s="6" t="n">
        <v>-2.5</v>
      </c>
      <c r="L704" s="6" t="n">
        <v>0</v>
      </c>
      <c r="M704" s="6"/>
      <c r="N704" s="6" t="s">
        <f>=I704+J704+K704+L704</f>
      </c>
      <c r="O704" s="6"/>
      <c r="P704" s="16"/>
    </row>
    <row collapsed="false" customFormat="false" customHeight="false" hidden="false" ht="12.1" outlineLevel="0" r="705">
      <c r="A705" s="20" t="n">
        <v>45945.717627315</v>
      </c>
      <c r="B705" s="16" t="s">
        <v>62</v>
      </c>
      <c r="C705" s="16" t="s">
        <v>737</v>
      </c>
      <c r="D705" s="16" t="s">
        <v>464</v>
      </c>
      <c r="E705" s="16" t="s">
        <v>17</v>
      </c>
      <c r="F705" s="16" t="s">
        <v>19</v>
      </c>
      <c r="G705" s="7" t="n">
        <v>13</v>
      </c>
      <c r="H705" s="6" t="n">
        <v>67.8</v>
      </c>
      <c r="I705" s="6" t="n">
        <v>-881.4</v>
      </c>
      <c r="J705" s="6" t="n">
        <v>0</v>
      </c>
      <c r="K705" s="6" t="n">
        <v>-0.7</v>
      </c>
      <c r="L705" s="6" t="n">
        <v>0</v>
      </c>
      <c r="M705" s="6"/>
      <c r="N705" s="6" t="s">
        <f>=I705+J705+K705+L705</f>
      </c>
      <c r="O705" s="6"/>
      <c r="P705" s="16"/>
    </row>
    <row collapsed="false" customFormat="false" customHeight="false" hidden="false" ht="12.1" outlineLevel="0" r="706">
      <c r="A706" s="21" t="n">
        <v>45950.020636574</v>
      </c>
      <c r="B706" s="22" t="s">
        <v>551</v>
      </c>
      <c r="C706" s="22" t="s">
        <v>752</v>
      </c>
      <c r="D706" s="22" t="s">
        <v>551</v>
      </c>
      <c r="E706" s="22" t="s">
        <v>551</v>
      </c>
      <c r="F706" s="22" t="s">
        <v>19</v>
      </c>
      <c r="G706" s="23" t="n">
        <v>1</v>
      </c>
      <c r="H706" s="24" t="n">
        <v>72.76</v>
      </c>
      <c r="I706" s="24" t="n">
        <v>72.76</v>
      </c>
      <c r="J706" s="24" t="n">
        <v>0</v>
      </c>
      <c r="K706" s="24" t="n">
        <v>0</v>
      </c>
      <c r="L706" s="24" t="n">
        <v>0</v>
      </c>
      <c r="M706" s="24"/>
      <c r="N706" s="6" t="s">
        <f>=I706+J706+K706+L706</f>
      </c>
      <c r="O706" s="24"/>
      <c r="P706" s="22"/>
    </row>
    <row collapsed="false" customFormat="false" customHeight="false" hidden="false" ht="12.1" outlineLevel="0" r="707">
      <c r="A707" s="21" t="n">
        <v>45950.020636574</v>
      </c>
      <c r="B707" s="22" t="s">
        <v>551</v>
      </c>
      <c r="C707" s="22" t="s">
        <v>753</v>
      </c>
      <c r="D707" s="22" t="s">
        <v>551</v>
      </c>
      <c r="E707" s="22" t="s">
        <v>551</v>
      </c>
      <c r="F707" s="22" t="s">
        <v>19</v>
      </c>
      <c r="G707" s="23" t="n">
        <v>1</v>
      </c>
      <c r="H707" s="24" t="n">
        <v>180.8</v>
      </c>
      <c r="I707" s="24" t="n">
        <v>180.8</v>
      </c>
      <c r="J707" s="24" t="n">
        <v>0</v>
      </c>
      <c r="K707" s="24" t="n">
        <v>0</v>
      </c>
      <c r="L707" s="24" t="n">
        <v>0</v>
      </c>
      <c r="M707" s="24"/>
      <c r="N707" s="6" t="s">
        <f>=I707+J707+K707+L707</f>
      </c>
      <c r="O707" s="24"/>
      <c r="P707" s="22"/>
    </row>
    <row collapsed="false" customFormat="false" customHeight="false" hidden="false" ht="12.1" outlineLevel="0" r="708">
      <c r="A708" s="20" t="n">
        <v>45950.571585648</v>
      </c>
      <c r="B708" s="16" t="s">
        <v>93</v>
      </c>
      <c r="C708" s="16" t="s">
        <v>635</v>
      </c>
      <c r="D708" s="16" t="s">
        <v>464</v>
      </c>
      <c r="E708" s="16" t="s">
        <v>85</v>
      </c>
      <c r="F708" s="16" t="s">
        <v>19</v>
      </c>
      <c r="G708" s="7" t="n">
        <v>170</v>
      </c>
      <c r="H708" s="6" t="n">
        <v>1.8269</v>
      </c>
      <c r="I708" s="6" t="n">
        <v>-310.57</v>
      </c>
      <c r="J708" s="6" t="n">
        <v>0</v>
      </c>
      <c r="K708" s="6" t="n">
        <v>0</v>
      </c>
      <c r="L708" s="6" t="n">
        <v>0</v>
      </c>
      <c r="M708" s="6"/>
      <c r="N708" s="6" t="s">
        <f>=I708+J708+K708+L708</f>
      </c>
      <c r="O708" s="6"/>
      <c r="P708" s="16"/>
    </row>
    <row collapsed="false" customFormat="false" customHeight="false" hidden="false" ht="12.1" outlineLevel="0" r="709">
      <c r="A709" s="21" t="n">
        <v>45951.020636574</v>
      </c>
      <c r="B709" s="22" t="s">
        <v>551</v>
      </c>
      <c r="C709" s="22" t="s">
        <v>754</v>
      </c>
      <c r="D709" s="22" t="s">
        <v>551</v>
      </c>
      <c r="E709" s="22" t="s">
        <v>551</v>
      </c>
      <c r="F709" s="22" t="s">
        <v>19</v>
      </c>
      <c r="G709" s="23" t="n">
        <v>1</v>
      </c>
      <c r="H709" s="24" t="n">
        <v>463.5</v>
      </c>
      <c r="I709" s="24" t="n">
        <v>463.5</v>
      </c>
      <c r="J709" s="24" t="n">
        <v>0</v>
      </c>
      <c r="K709" s="24" t="n">
        <v>0</v>
      </c>
      <c r="L709" s="24" t="n">
        <v>0</v>
      </c>
      <c r="M709" s="24"/>
      <c r="N709" s="6" t="s">
        <f>=I709+J709+K709+L709</f>
      </c>
      <c r="O709" s="24"/>
      <c r="P709" s="22"/>
    </row>
    <row collapsed="false" customFormat="false" customHeight="false" hidden="false" ht="12.1" outlineLevel="0" r="710">
      <c r="A710" s="20" t="n">
        <v>45951.734456019</v>
      </c>
      <c r="B710" s="16" t="s">
        <v>93</v>
      </c>
      <c r="C710" s="16" t="s">
        <v>635</v>
      </c>
      <c r="D710" s="16" t="s">
        <v>464</v>
      </c>
      <c r="E710" s="16" t="s">
        <v>85</v>
      </c>
      <c r="F710" s="16" t="s">
        <v>19</v>
      </c>
      <c r="G710" s="7" t="n">
        <v>240</v>
      </c>
      <c r="H710" s="6" t="n">
        <v>1.8277</v>
      </c>
      <c r="I710" s="6" t="n">
        <v>-438.65</v>
      </c>
      <c r="J710" s="6" t="n">
        <v>0</v>
      </c>
      <c r="K710" s="6" t="n">
        <v>0</v>
      </c>
      <c r="L710" s="6" t="n">
        <v>0</v>
      </c>
      <c r="M710" s="6"/>
      <c r="N710" s="6" t="s">
        <f>=I710+J710+K710+L710</f>
      </c>
      <c r="O710" s="6"/>
      <c r="P710" s="16"/>
    </row>
    <row collapsed="false" customFormat="false" customHeight="false" hidden="false" ht="12.1" outlineLevel="0" r="711">
      <c r="A711" s="21" t="n">
        <v>45954.020636574</v>
      </c>
      <c r="B711" s="22" t="s">
        <v>551</v>
      </c>
      <c r="C711" s="22" t="s">
        <v>740</v>
      </c>
      <c r="D711" s="22" t="s">
        <v>551</v>
      </c>
      <c r="E711" s="22" t="s">
        <v>551</v>
      </c>
      <c r="F711" s="22" t="s">
        <v>19</v>
      </c>
      <c r="G711" s="23" t="n">
        <v>1</v>
      </c>
      <c r="H711" s="24" t="n">
        <v>189</v>
      </c>
      <c r="I711" s="24" t="n">
        <v>189</v>
      </c>
      <c r="J711" s="24" t="n">
        <v>0</v>
      </c>
      <c r="K711" s="24" t="n">
        <v>0</v>
      </c>
      <c r="L711" s="24" t="n">
        <v>0</v>
      </c>
      <c r="M711" s="24"/>
      <c r="N711" s="6" t="s">
        <f>=I711+J711+K711+L711</f>
      </c>
      <c r="O711" s="24"/>
      <c r="P711" s="22"/>
    </row>
    <row collapsed="false" customFormat="false" customHeight="false" hidden="false" ht="12.1" outlineLevel="0" r="712">
      <c r="A712" s="20" t="n">
        <v>45954.683611111</v>
      </c>
      <c r="B712" s="16" t="s">
        <v>93</v>
      </c>
      <c r="C712" s="16" t="s">
        <v>635</v>
      </c>
      <c r="D712" s="16" t="s">
        <v>464</v>
      </c>
      <c r="E712" s="16" t="s">
        <v>85</v>
      </c>
      <c r="F712" s="16" t="s">
        <v>19</v>
      </c>
      <c r="G712" s="7" t="n">
        <v>120</v>
      </c>
      <c r="H712" s="6" t="n">
        <v>1.8318</v>
      </c>
      <c r="I712" s="6" t="n">
        <v>-219.82</v>
      </c>
      <c r="J712" s="6" t="n">
        <v>0</v>
      </c>
      <c r="K712" s="6" t="n">
        <v>0</v>
      </c>
      <c r="L712" s="6" t="n">
        <v>0</v>
      </c>
      <c r="M712" s="6"/>
      <c r="N712" s="6" t="s">
        <f>=I712+J712+K712+L712</f>
      </c>
      <c r="O712" s="6"/>
      <c r="P712" s="16"/>
    </row>
    <row collapsed="false" customFormat="false" customHeight="false" hidden="false" ht="12.1" outlineLevel="0" r="713">
      <c r="A713" s="21" t="n">
        <v>45958.020636574</v>
      </c>
      <c r="B713" s="22" t="s">
        <v>551</v>
      </c>
      <c r="C713" s="22" t="s">
        <v>755</v>
      </c>
      <c r="D713" s="22" t="s">
        <v>551</v>
      </c>
      <c r="E713" s="22" t="s">
        <v>551</v>
      </c>
      <c r="F713" s="22" t="s">
        <v>19</v>
      </c>
      <c r="G713" s="23" t="n">
        <v>1</v>
      </c>
      <c r="H713" s="24" t="n">
        <v>632.6</v>
      </c>
      <c r="I713" s="24" t="n">
        <v>632.6</v>
      </c>
      <c r="J713" s="24" t="n">
        <v>0</v>
      </c>
      <c r="K713" s="24" t="n">
        <v>0</v>
      </c>
      <c r="L713" s="24" t="n">
        <v>0</v>
      </c>
      <c r="M713" s="24"/>
      <c r="N713" s="6" t="s">
        <f>=I713+J713+K713+L713</f>
      </c>
      <c r="O713" s="24"/>
      <c r="P713" s="22"/>
    </row>
    <row collapsed="false" customFormat="false" customHeight="false" hidden="false" ht="12.1" outlineLevel="0" r="714">
      <c r="A714" s="21" t="n">
        <v>45958.020636574</v>
      </c>
      <c r="B714" s="22" t="s">
        <v>551</v>
      </c>
      <c r="C714" s="22" t="s">
        <v>742</v>
      </c>
      <c r="D714" s="22" t="s">
        <v>551</v>
      </c>
      <c r="E714" s="22" t="s">
        <v>551</v>
      </c>
      <c r="F714" s="22" t="s">
        <v>19</v>
      </c>
      <c r="G714" s="23" t="n">
        <v>1</v>
      </c>
      <c r="H714" s="24" t="n">
        <v>98.65</v>
      </c>
      <c r="I714" s="24" t="n">
        <v>98.65</v>
      </c>
      <c r="J714" s="24" t="n">
        <v>0</v>
      </c>
      <c r="K714" s="24" t="n">
        <v>0</v>
      </c>
      <c r="L714" s="24" t="n">
        <v>0</v>
      </c>
      <c r="M714" s="24"/>
      <c r="N714" s="6" t="s">
        <f>=I714+J714+K714+L714</f>
      </c>
      <c r="O714" s="24"/>
      <c r="P714" s="22"/>
    </row>
    <row collapsed="false" customFormat="false" customHeight="false" hidden="false" ht="12.1" outlineLevel="0" r="715">
      <c r="A715" s="20" t="n">
        <v>45958.741539352</v>
      </c>
      <c r="B715" s="16" t="s">
        <v>93</v>
      </c>
      <c r="C715" s="16" t="s">
        <v>635</v>
      </c>
      <c r="D715" s="16" t="s">
        <v>464</v>
      </c>
      <c r="E715" s="16" t="s">
        <v>85</v>
      </c>
      <c r="F715" s="16" t="s">
        <v>19</v>
      </c>
      <c r="G715" s="7" t="n">
        <v>400</v>
      </c>
      <c r="H715" s="6" t="n">
        <v>1.8334</v>
      </c>
      <c r="I715" s="6" t="n">
        <v>-733.36</v>
      </c>
      <c r="J715" s="6" t="n">
        <v>0</v>
      </c>
      <c r="K715" s="6" t="n">
        <v>0</v>
      </c>
      <c r="L715" s="6" t="n">
        <v>0</v>
      </c>
      <c r="M715" s="6"/>
      <c r="N715" s="6" t="s">
        <f>=I715+J715+K715+L715</f>
      </c>
      <c r="O715" s="6"/>
      <c r="P715" s="16"/>
    </row>
    <row collapsed="false" customFormat="false" customHeight="false" hidden="false" ht="12.1" outlineLevel="0" r="716">
      <c r="A716" s="21" t="n">
        <v>45959.020636574</v>
      </c>
      <c r="B716" s="22" t="s">
        <v>551</v>
      </c>
      <c r="C716" s="22" t="s">
        <v>756</v>
      </c>
      <c r="D716" s="22" t="s">
        <v>551</v>
      </c>
      <c r="E716" s="22" t="s">
        <v>551</v>
      </c>
      <c r="F716" s="22" t="s">
        <v>19</v>
      </c>
      <c r="G716" s="23" t="n">
        <v>1</v>
      </c>
      <c r="H716" s="24" t="n">
        <v>412.55</v>
      </c>
      <c r="I716" s="24" t="n">
        <v>412.55</v>
      </c>
      <c r="J716" s="24" t="n">
        <v>0</v>
      </c>
      <c r="K716" s="24" t="n">
        <v>0</v>
      </c>
      <c r="L716" s="24" t="n">
        <v>0</v>
      </c>
      <c r="M716" s="24"/>
      <c r="N716" s="6" t="s">
        <f>=I716+J716+K716+L716</f>
      </c>
      <c r="O716" s="24"/>
      <c r="P716" s="22"/>
    </row>
    <row collapsed="false" customFormat="false" customHeight="false" hidden="false" ht="12.1" outlineLevel="0" r="717">
      <c r="A717" s="21" t="n">
        <v>45959.020636574</v>
      </c>
      <c r="B717" s="22" t="s">
        <v>551</v>
      </c>
      <c r="C717" s="22" t="s">
        <v>757</v>
      </c>
      <c r="D717" s="22" t="s">
        <v>551</v>
      </c>
      <c r="E717" s="22" t="s">
        <v>551</v>
      </c>
      <c r="F717" s="22" t="s">
        <v>19</v>
      </c>
      <c r="G717" s="23" t="n">
        <v>1</v>
      </c>
      <c r="H717" s="24" t="n">
        <v>538.5</v>
      </c>
      <c r="I717" s="24" t="n">
        <v>538.5</v>
      </c>
      <c r="J717" s="24" t="n">
        <v>0</v>
      </c>
      <c r="K717" s="24" t="n">
        <v>0</v>
      </c>
      <c r="L717" s="24" t="n">
        <v>0</v>
      </c>
      <c r="M717" s="24"/>
      <c r="N717" s="6" t="s">
        <f>=I717+J717+K717+L717</f>
      </c>
      <c r="O717" s="24"/>
      <c r="P717" s="22"/>
    </row>
    <row collapsed="false" customFormat="false" customHeight="false" hidden="false" ht="12.1" outlineLevel="0" r="718">
      <c r="A718" s="21" t="n">
        <v>45959.020636574</v>
      </c>
      <c r="B718" s="22" t="s">
        <v>576</v>
      </c>
      <c r="C718" s="22" t="s">
        <v>758</v>
      </c>
      <c r="D718" s="22" t="s">
        <v>576</v>
      </c>
      <c r="E718" s="22" t="s">
        <v>576</v>
      </c>
      <c r="F718" s="22" t="s">
        <v>19</v>
      </c>
      <c r="G718" s="23" t="n">
        <v>1</v>
      </c>
      <c r="H718" s="24" t="n">
        <v>10000</v>
      </c>
      <c r="I718" s="24" t="n">
        <v>10000</v>
      </c>
      <c r="J718" s="24" t="n">
        <v>0</v>
      </c>
      <c r="K718" s="24" t="n">
        <v>0</v>
      </c>
      <c r="L718" s="24" t="n">
        <v>0</v>
      </c>
      <c r="M718" s="24"/>
      <c r="N718" s="6" t="s">
        <f>=I718+J718+K718+L718</f>
      </c>
      <c r="O718" s="24"/>
      <c r="P718" s="22"/>
    </row>
    <row collapsed="false" customFormat="false" customHeight="false" hidden="false" ht="12.1" outlineLevel="0" r="719">
      <c r="A719" s="20" t="n">
        <v>45959.745949074</v>
      </c>
      <c r="B719" s="16" t="s">
        <v>93</v>
      </c>
      <c r="C719" s="16" t="s">
        <v>635</v>
      </c>
      <c r="D719" s="16" t="s">
        <v>464</v>
      </c>
      <c r="E719" s="16" t="s">
        <v>85</v>
      </c>
      <c r="F719" s="16" t="s">
        <v>19</v>
      </c>
      <c r="G719" s="7" t="n">
        <v>425</v>
      </c>
      <c r="H719" s="6" t="n">
        <v>1.8342</v>
      </c>
      <c r="I719" s="6" t="n">
        <v>-779.54</v>
      </c>
      <c r="J719" s="6" t="n">
        <v>0</v>
      </c>
      <c r="K719" s="6" t="n">
        <v>0</v>
      </c>
      <c r="L719" s="6" t="n">
        <v>0</v>
      </c>
      <c r="M719" s="6"/>
      <c r="N719" s="6" t="s">
        <f>=I719+J719+K719+L719</f>
      </c>
      <c r="O719" s="6"/>
      <c r="P719" s="16"/>
    </row>
    <row collapsed="false" customFormat="false" customHeight="false" hidden="false" ht="12.1" outlineLevel="0" r="720">
      <c r="A720" s="20" t="n">
        <v>45959.814895833</v>
      </c>
      <c r="B720" s="16" t="s">
        <v>96</v>
      </c>
      <c r="C720" s="16" t="s">
        <v>676</v>
      </c>
      <c r="D720" s="16" t="s">
        <v>464</v>
      </c>
      <c r="E720" s="16" t="s">
        <v>97</v>
      </c>
      <c r="F720" s="16" t="s">
        <v>19</v>
      </c>
      <c r="G720" s="7" t="n">
        <v>11</v>
      </c>
      <c r="H720" s="6" t="n">
        <v>87.236</v>
      </c>
      <c r="I720" s="6" t="n">
        <v>-9595.96</v>
      </c>
      <c r="J720" s="6" t="n">
        <v>-572.22</v>
      </c>
      <c r="K720" s="6" t="n">
        <v>-0.82</v>
      </c>
      <c r="L720" s="6" t="n">
        <v>0</v>
      </c>
      <c r="M720" s="6"/>
      <c r="N720" s="6" t="s">
        <f>=I720+J720+K720+L720</f>
      </c>
      <c r="O720" s="6"/>
      <c r="P720" s="16"/>
    </row>
    <row collapsed="false" customFormat="false" customHeight="false" hidden="false" ht="12.1" outlineLevel="0" r="721">
      <c r="A721" s="21" t="n">
        <v>45960.020636574</v>
      </c>
      <c r="B721" s="22" t="s">
        <v>538</v>
      </c>
      <c r="C721" s="22" t="s">
        <v>370</v>
      </c>
      <c r="D721" s="22" t="s">
        <v>538</v>
      </c>
      <c r="E721" s="22" t="s">
        <v>538</v>
      </c>
      <c r="F721" s="22" t="s">
        <v>19</v>
      </c>
      <c r="G721" s="23" t="n">
        <v>2</v>
      </c>
      <c r="H721" s="24" t="n">
        <v>17000</v>
      </c>
      <c r="I721" s="24" t="n">
        <v>34000</v>
      </c>
      <c r="J721" s="24" t="n">
        <v>0</v>
      </c>
      <c r="K721" s="24" t="n">
        <v>0</v>
      </c>
      <c r="L721" s="24" t="n">
        <v>0</v>
      </c>
      <c r="M721" s="24"/>
      <c r="N721" s="6" t="s">
        <f>=I721+J721+K721+L721</f>
      </c>
      <c r="O721" s="24"/>
      <c r="P721" s="22"/>
    </row>
    <row collapsed="false" customFormat="false" customHeight="false" hidden="false" ht="12.1" outlineLevel="0" r="722">
      <c r="A722" s="21" t="n">
        <v>45960.020636574</v>
      </c>
      <c r="B722" s="22" t="s">
        <v>551</v>
      </c>
      <c r="C722" s="22" t="s">
        <v>730</v>
      </c>
      <c r="D722" s="22" t="s">
        <v>551</v>
      </c>
      <c r="E722" s="22" t="s">
        <v>551</v>
      </c>
      <c r="F722" s="22" t="s">
        <v>19</v>
      </c>
      <c r="G722" s="23" t="n">
        <v>1</v>
      </c>
      <c r="H722" s="24" t="n">
        <v>194.37</v>
      </c>
      <c r="I722" s="24" t="n">
        <v>194.37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4"/>
      <c r="P722" s="22"/>
    </row>
    <row collapsed="false" customFormat="false" customHeight="false" hidden="false" ht="12.1" outlineLevel="0" r="723">
      <c r="A723" s="20" t="n">
        <v>45960.52</v>
      </c>
      <c r="B723" s="16" t="s">
        <v>100</v>
      </c>
      <c r="C723" s="16" t="s">
        <v>653</v>
      </c>
      <c r="D723" s="16" t="s">
        <v>464</v>
      </c>
      <c r="E723" s="16" t="s">
        <v>97</v>
      </c>
      <c r="F723" s="16" t="s">
        <v>19</v>
      </c>
      <c r="G723" s="7" t="n">
        <v>35</v>
      </c>
      <c r="H723" s="6" t="n">
        <v>57.349371428571</v>
      </c>
      <c r="I723" s="6" t="n">
        <v>-20072.28</v>
      </c>
      <c r="J723" s="6" t="n">
        <v>-1014.3</v>
      </c>
      <c r="K723" s="6" t="n">
        <v>-1.71</v>
      </c>
      <c r="L723" s="6" t="n">
        <v>0</v>
      </c>
      <c r="M723" s="6"/>
      <c r="N723" s="6" t="s">
        <f>=I723+J723+K723+L723</f>
      </c>
      <c r="O723" s="6"/>
      <c r="P723" s="16"/>
    </row>
    <row collapsed="false" customFormat="false" customHeight="false" hidden="false" ht="12.1" outlineLevel="0" r="724">
      <c r="A724" s="20" t="n">
        <v>45960.522800926</v>
      </c>
      <c r="B724" s="16" t="s">
        <v>96</v>
      </c>
      <c r="C724" s="16" t="s">
        <v>676</v>
      </c>
      <c r="D724" s="16" t="s">
        <v>464</v>
      </c>
      <c r="E724" s="16" t="s">
        <v>97</v>
      </c>
      <c r="F724" s="16" t="s">
        <v>19</v>
      </c>
      <c r="G724" s="7" t="n">
        <v>10</v>
      </c>
      <c r="H724" s="6" t="n">
        <v>87.872</v>
      </c>
      <c r="I724" s="6" t="n">
        <v>-8787.2</v>
      </c>
      <c r="J724" s="6" t="n">
        <v>-523.5</v>
      </c>
      <c r="K724" s="6" t="n">
        <v>-0.75</v>
      </c>
      <c r="L724" s="6" t="n">
        <v>0</v>
      </c>
      <c r="M724" s="6"/>
      <c r="N724" s="6" t="s">
        <f>=I724+J724+K724+L724</f>
      </c>
      <c r="O724" s="6"/>
      <c r="P724" s="16"/>
    </row>
    <row collapsed="false" customFormat="false" customHeight="false" hidden="false" ht="12.1" outlineLevel="0" r="725">
      <c r="A725" s="20" t="n">
        <v>45960.524027778</v>
      </c>
      <c r="B725" s="16" t="s">
        <v>27</v>
      </c>
      <c r="C725" s="16" t="s">
        <v>545</v>
      </c>
      <c r="D725" s="16" t="s">
        <v>464</v>
      </c>
      <c r="E725" s="16" t="s">
        <v>17</v>
      </c>
      <c r="F725" s="16" t="s">
        <v>19</v>
      </c>
      <c r="G725" s="7" t="n">
        <v>5</v>
      </c>
      <c r="H725" s="6" t="n">
        <v>532.8</v>
      </c>
      <c r="I725" s="6" t="n">
        <v>-2664</v>
      </c>
      <c r="J725" s="6" t="n">
        <v>0</v>
      </c>
      <c r="K725" s="6" t="n">
        <v>-2.13</v>
      </c>
      <c r="L725" s="6" t="n">
        <v>0</v>
      </c>
      <c r="M725" s="6"/>
      <c r="N725" s="6" t="s">
        <f>=I725+J725+K725+L725</f>
      </c>
      <c r="O725" s="6"/>
      <c r="P725" s="16"/>
    </row>
    <row collapsed="false" customFormat="false" customHeight="false" hidden="false" ht="12.1" outlineLevel="0" r="726">
      <c r="A726" s="20" t="n">
        <v>45960.526736111</v>
      </c>
      <c r="B726" s="16" t="s">
        <v>62</v>
      </c>
      <c r="C726" s="16" t="s">
        <v>737</v>
      </c>
      <c r="D726" s="16" t="s">
        <v>464</v>
      </c>
      <c r="E726" s="16" t="s">
        <v>17</v>
      </c>
      <c r="F726" s="16" t="s">
        <v>19</v>
      </c>
      <c r="G726" s="7" t="n">
        <v>10</v>
      </c>
      <c r="H726" s="6" t="n">
        <v>68.36</v>
      </c>
      <c r="I726" s="6" t="n">
        <v>-683.6</v>
      </c>
      <c r="J726" s="6" t="n">
        <v>0</v>
      </c>
      <c r="K726" s="6" t="n">
        <v>-0.55</v>
      </c>
      <c r="L726" s="6" t="n">
        <v>0</v>
      </c>
      <c r="M726" s="6"/>
      <c r="N726" s="6" t="s">
        <f>=I726+J726+K726+L726</f>
      </c>
      <c r="O726" s="6"/>
      <c r="P726" s="16"/>
    </row>
    <row collapsed="false" customFormat="false" customHeight="false" hidden="false" ht="12.1" outlineLevel="0" r="727">
      <c r="A727" s="20" t="n">
        <v>45960.829895833</v>
      </c>
      <c r="B727" s="16" t="s">
        <v>93</v>
      </c>
      <c r="C727" s="16" t="s">
        <v>635</v>
      </c>
      <c r="D727" s="16" t="s">
        <v>464</v>
      </c>
      <c r="E727" s="16" t="s">
        <v>85</v>
      </c>
      <c r="F727" s="16" t="s">
        <v>19</v>
      </c>
      <c r="G727" s="7" t="n">
        <v>240</v>
      </c>
      <c r="H727" s="6" t="n">
        <v>1.835</v>
      </c>
      <c r="I727" s="6" t="n">
        <v>-440.4</v>
      </c>
      <c r="J727" s="6" t="n">
        <v>0</v>
      </c>
      <c r="K727" s="6" t="n">
        <v>0</v>
      </c>
      <c r="L727" s="6" t="n">
        <v>0</v>
      </c>
      <c r="M727" s="6"/>
      <c r="N727" s="6" t="s">
        <f>=I727+J727+K727+L727</f>
      </c>
      <c r="O727" s="6"/>
      <c r="P727" s="16"/>
    </row>
    <row collapsed="false" customFormat="false" customHeight="false" hidden="false" ht="12.1" outlineLevel="0" r="728">
      <c r="A728" s="21" t="n">
        <v>45961.020636574</v>
      </c>
      <c r="B728" s="22" t="s">
        <v>551</v>
      </c>
      <c r="C728" s="22" t="s">
        <v>759</v>
      </c>
      <c r="D728" s="22" t="s">
        <v>551</v>
      </c>
      <c r="E728" s="22" t="s">
        <v>551</v>
      </c>
      <c r="F728" s="22" t="s">
        <v>19</v>
      </c>
      <c r="G728" s="23" t="n">
        <v>1</v>
      </c>
      <c r="H728" s="24" t="n">
        <v>174</v>
      </c>
      <c r="I728" s="24" t="n">
        <v>174</v>
      </c>
      <c r="J728" s="24" t="n">
        <v>0</v>
      </c>
      <c r="K728" s="24" t="n">
        <v>0</v>
      </c>
      <c r="L728" s="24" t="n">
        <v>0</v>
      </c>
      <c r="M728" s="24"/>
      <c r="N728" s="6" t="s">
        <f>=I728+J728+K728+L728</f>
      </c>
      <c r="O728" s="24"/>
      <c r="P728" s="22"/>
    </row>
    <row collapsed="false" customFormat="false" customHeight="false" hidden="false" ht="12.1" outlineLevel="0" r="729">
      <c r="A729" s="21" t="n">
        <v>45961.020636574</v>
      </c>
      <c r="B729" s="22" t="s">
        <v>551</v>
      </c>
      <c r="C729" s="22" t="s">
        <v>760</v>
      </c>
      <c r="D729" s="22" t="s">
        <v>551</v>
      </c>
      <c r="E729" s="22" t="s">
        <v>551</v>
      </c>
      <c r="F729" s="22" t="s">
        <v>19</v>
      </c>
      <c r="G729" s="23" t="n">
        <v>1</v>
      </c>
      <c r="H729" s="24" t="n">
        <v>174.57</v>
      </c>
      <c r="I729" s="24" t="n">
        <v>174.57</v>
      </c>
      <c r="J729" s="24" t="n">
        <v>0</v>
      </c>
      <c r="K729" s="24" t="n">
        <v>0</v>
      </c>
      <c r="L729" s="24" t="n">
        <v>0</v>
      </c>
      <c r="M729" s="24"/>
      <c r="N729" s="6" t="s">
        <f>=I729+J729+K729+L729</f>
      </c>
      <c r="O729" s="24"/>
      <c r="P729" s="22"/>
    </row>
    <row collapsed="false" customFormat="false" customHeight="false" hidden="false" ht="12.1" outlineLevel="0" r="730">
      <c r="A730" s="20" t="n">
        <v>45961.573078704</v>
      </c>
      <c r="B730" s="16" t="s">
        <v>93</v>
      </c>
      <c r="C730" s="16" t="s">
        <v>635</v>
      </c>
      <c r="D730" s="16" t="s">
        <v>464</v>
      </c>
      <c r="E730" s="16" t="s">
        <v>85</v>
      </c>
      <c r="F730" s="16" t="s">
        <v>19</v>
      </c>
      <c r="G730" s="7" t="n">
        <v>190</v>
      </c>
      <c r="H730" s="6" t="n">
        <v>1.8357</v>
      </c>
      <c r="I730" s="6" t="n">
        <v>-348.78</v>
      </c>
      <c r="J730" s="6" t="n">
        <v>0</v>
      </c>
      <c r="K730" s="6" t="n">
        <v>0</v>
      </c>
      <c r="L730" s="6" t="n">
        <v>0</v>
      </c>
      <c r="M730" s="6"/>
      <c r="N730" s="6" t="s">
        <f>=I730+J730+K730+L730</f>
      </c>
      <c r="O730" s="6"/>
      <c r="P730" s="16"/>
    </row>
    <row collapsed="false" customFormat="false" customHeight="false" hidden="false" ht="12.1" outlineLevel="0" r="731">
      <c r="A731" s="29" t="n">
        <v>45964.626435185</v>
      </c>
      <c r="B731" s="30" t="s">
        <v>93</v>
      </c>
      <c r="C731" s="30" t="s">
        <v>635</v>
      </c>
      <c r="D731" s="30" t="s">
        <v>466</v>
      </c>
      <c r="E731" s="30" t="s">
        <v>85</v>
      </c>
      <c r="F731" s="30" t="s">
        <v>19</v>
      </c>
      <c r="G731" s="31" t="n">
        <v>-1200</v>
      </c>
      <c r="H731" s="32" t="n">
        <v>1.8387</v>
      </c>
      <c r="I731" s="32" t="n">
        <v>2206.44</v>
      </c>
      <c r="J731" s="32" t="n">
        <v>0</v>
      </c>
      <c r="K731" s="32" t="n">
        <v>0</v>
      </c>
      <c r="L731" s="32" t="n">
        <v>0</v>
      </c>
      <c r="M731" s="32"/>
      <c r="N731" s="6" t="s">
        <f>=I731+J731+K731+L731</f>
      </c>
      <c r="O731" s="32"/>
      <c r="P731" s="30"/>
    </row>
    <row collapsed="false" customFormat="false" customHeight="false" hidden="false" ht="12.1" outlineLevel="0" r="732">
      <c r="A732" s="20" t="n">
        <v>45964.62693287</v>
      </c>
      <c r="B732" s="16" t="s">
        <v>33</v>
      </c>
      <c r="C732" s="16" t="s">
        <v>613</v>
      </c>
      <c r="D732" s="16" t="s">
        <v>464</v>
      </c>
      <c r="E732" s="16" t="s">
        <v>17</v>
      </c>
      <c r="F732" s="16" t="s">
        <v>19</v>
      </c>
      <c r="G732" s="7" t="n">
        <v>2</v>
      </c>
      <c r="H732" s="6" t="n">
        <v>1064.2</v>
      </c>
      <c r="I732" s="6" t="n">
        <v>-2128.4</v>
      </c>
      <c r="J732" s="6" t="n">
        <v>0</v>
      </c>
      <c r="K732" s="6" t="n">
        <v>-1.7</v>
      </c>
      <c r="L732" s="6" t="n">
        <v>0</v>
      </c>
      <c r="M732" s="6"/>
      <c r="N732" s="6" t="s">
        <f>=I732+J732+K732+L732</f>
      </c>
      <c r="O732" s="6"/>
      <c r="P732" s="16"/>
    </row>
    <row collapsed="false" customFormat="false" customHeight="false" hidden="false" ht="12.1" outlineLevel="0" r="733">
      <c r="A733" s="20" t="n">
        <v>45964.627708333</v>
      </c>
      <c r="B733" s="16" t="s">
        <v>62</v>
      </c>
      <c r="C733" s="16" t="s">
        <v>737</v>
      </c>
      <c r="D733" s="16" t="s">
        <v>464</v>
      </c>
      <c r="E733" s="16" t="s">
        <v>17</v>
      </c>
      <c r="F733" s="16" t="s">
        <v>19</v>
      </c>
      <c r="G733" s="7" t="n">
        <v>1</v>
      </c>
      <c r="H733" s="6" t="n">
        <v>68.78</v>
      </c>
      <c r="I733" s="6" t="n">
        <v>-68.78</v>
      </c>
      <c r="J733" s="6" t="n">
        <v>0</v>
      </c>
      <c r="K733" s="6" t="n">
        <v>-0.05</v>
      </c>
      <c r="L733" s="6" t="n">
        <v>0</v>
      </c>
      <c r="M733" s="6"/>
      <c r="N733" s="6" t="s">
        <f>=I733+J733+K733+L733</f>
      </c>
      <c r="O733" s="6"/>
      <c r="P733" s="16"/>
    </row>
    <row collapsed="false" customFormat="false" customHeight="false" hidden="false" ht="12.1" outlineLevel="0" r="734">
      <c r="A734" s="21" t="n">
        <v>45966.020636574</v>
      </c>
      <c r="B734" s="22" t="s">
        <v>551</v>
      </c>
      <c r="C734" s="22" t="s">
        <v>746</v>
      </c>
      <c r="D734" s="22" t="s">
        <v>551</v>
      </c>
      <c r="E734" s="22" t="s">
        <v>551</v>
      </c>
      <c r="F734" s="22" t="s">
        <v>19</v>
      </c>
      <c r="G734" s="23" t="n">
        <v>1</v>
      </c>
      <c r="H734" s="24" t="n">
        <v>139.7</v>
      </c>
      <c r="I734" s="24" t="n">
        <v>139.7</v>
      </c>
      <c r="J734" s="24" t="n">
        <v>0</v>
      </c>
      <c r="K734" s="24" t="n">
        <v>0</v>
      </c>
      <c r="L734" s="24" t="n">
        <v>0</v>
      </c>
      <c r="M734" s="24"/>
      <c r="N734" s="6" t="s">
        <f>=I734+J734+K734+L734</f>
      </c>
      <c r="O734" s="24"/>
      <c r="P734" s="22"/>
    </row>
    <row collapsed="false" customFormat="false" customHeight="false" hidden="false" ht="12.1" outlineLevel="0" r="735">
      <c r="A735" s="20" t="n">
        <v>45966.728414352</v>
      </c>
      <c r="B735" s="16" t="s">
        <v>62</v>
      </c>
      <c r="C735" s="16" t="s">
        <v>737</v>
      </c>
      <c r="D735" s="16" t="s">
        <v>464</v>
      </c>
      <c r="E735" s="16" t="s">
        <v>17</v>
      </c>
      <c r="F735" s="16" t="s">
        <v>19</v>
      </c>
      <c r="G735" s="7" t="n">
        <v>2</v>
      </c>
      <c r="H735" s="6" t="n">
        <v>69.41</v>
      </c>
      <c r="I735" s="6" t="n">
        <v>-138.82</v>
      </c>
      <c r="J735" s="6" t="n">
        <v>0</v>
      </c>
      <c r="K735" s="6" t="n">
        <v>-0.11</v>
      </c>
      <c r="L735" s="6" t="n">
        <v>0</v>
      </c>
      <c r="M735" s="6"/>
      <c r="N735" s="6" t="s">
        <f>=I735+J735+K735+L735</f>
      </c>
      <c r="O735" s="6"/>
      <c r="P735" s="16"/>
    </row>
    <row collapsed="false" customFormat="false" customHeight="false" hidden="false" ht="12.1" outlineLevel="0" r="736">
      <c r="A736" s="21" t="n">
        <v>45967.020636574</v>
      </c>
      <c r="B736" s="22" t="s">
        <v>551</v>
      </c>
      <c r="C736" s="22" t="s">
        <v>733</v>
      </c>
      <c r="D736" s="22" t="s">
        <v>551</v>
      </c>
      <c r="E736" s="22" t="s">
        <v>551</v>
      </c>
      <c r="F736" s="22" t="s">
        <v>19</v>
      </c>
      <c r="G736" s="23" t="n">
        <v>1</v>
      </c>
      <c r="H736" s="24" t="n">
        <v>193.2</v>
      </c>
      <c r="I736" s="24" t="n">
        <v>193.2</v>
      </c>
      <c r="J736" s="24" t="n">
        <v>0</v>
      </c>
      <c r="K736" s="24" t="n">
        <v>0</v>
      </c>
      <c r="L736" s="24" t="n">
        <v>0</v>
      </c>
      <c r="M736" s="24"/>
      <c r="N736" s="6" t="s">
        <f>=I736+J736+K736+L736</f>
      </c>
      <c r="O736" s="24"/>
      <c r="P736" s="22"/>
    </row>
    <row collapsed="false" customFormat="false" customHeight="false" hidden="false" ht="12.1" outlineLevel="0" r="737">
      <c r="A737" s="21" t="n">
        <v>45967.020636574</v>
      </c>
      <c r="B737" s="22" t="s">
        <v>551</v>
      </c>
      <c r="C737" s="22" t="s">
        <v>715</v>
      </c>
      <c r="D737" s="22" t="s">
        <v>551</v>
      </c>
      <c r="E737" s="22" t="s">
        <v>551</v>
      </c>
      <c r="F737" s="22" t="s">
        <v>19</v>
      </c>
      <c r="G737" s="23" t="n">
        <v>1</v>
      </c>
      <c r="H737" s="24" t="n">
        <v>120.84</v>
      </c>
      <c r="I737" s="24" t="n">
        <v>120.84</v>
      </c>
      <c r="J737" s="24" t="n">
        <v>0</v>
      </c>
      <c r="K737" s="24" t="n">
        <v>0</v>
      </c>
      <c r="L737" s="24" t="n">
        <v>0</v>
      </c>
      <c r="M737" s="24"/>
      <c r="N737" s="6" t="s">
        <f>=I737+J737+K737+L737</f>
      </c>
      <c r="O737" s="24"/>
      <c r="P737" s="22"/>
    </row>
    <row collapsed="false" customFormat="false" customHeight="false" hidden="false" ht="12.1" outlineLevel="0" r="738">
      <c r="A738" s="20" t="n">
        <v>45967.713159722</v>
      </c>
      <c r="B738" s="16" t="s">
        <v>93</v>
      </c>
      <c r="C738" s="16" t="s">
        <v>635</v>
      </c>
      <c r="D738" s="16" t="s">
        <v>464</v>
      </c>
      <c r="E738" s="16" t="s">
        <v>85</v>
      </c>
      <c r="F738" s="16" t="s">
        <v>19</v>
      </c>
      <c r="G738" s="7" t="n">
        <v>175</v>
      </c>
      <c r="H738" s="6" t="n">
        <v>1.8404</v>
      </c>
      <c r="I738" s="6" t="n">
        <v>-322.07</v>
      </c>
      <c r="J738" s="6" t="n">
        <v>0</v>
      </c>
      <c r="K738" s="6" t="n">
        <v>0</v>
      </c>
      <c r="L738" s="6" t="n">
        <v>0</v>
      </c>
      <c r="M738" s="6"/>
      <c r="N738" s="6" t="s">
        <f>=I738+J738+K738+L738</f>
      </c>
      <c r="O738" s="6"/>
      <c r="P738" s="16"/>
    </row>
    <row collapsed="false" customFormat="false" customHeight="false" hidden="false" ht="12.1" outlineLevel="0" r="739">
      <c r="A739" s="21" t="n">
        <v>45971.020636574</v>
      </c>
      <c r="B739" s="22" t="s">
        <v>551</v>
      </c>
      <c r="C739" s="22" t="s">
        <v>748</v>
      </c>
      <c r="D739" s="22" t="s">
        <v>551</v>
      </c>
      <c r="E739" s="22" t="s">
        <v>551</v>
      </c>
      <c r="F739" s="22" t="s">
        <v>19</v>
      </c>
      <c r="G739" s="23" t="n">
        <v>1</v>
      </c>
      <c r="H739" s="24" t="n">
        <v>166.4</v>
      </c>
      <c r="I739" s="24" t="n">
        <v>166.4</v>
      </c>
      <c r="J739" s="24" t="n">
        <v>0</v>
      </c>
      <c r="K739" s="24" t="n">
        <v>0</v>
      </c>
      <c r="L739" s="24" t="n">
        <v>0</v>
      </c>
      <c r="M739" s="24"/>
      <c r="N739" s="6" t="s">
        <f>=I739+J739+K739+L739</f>
      </c>
      <c r="O739" s="24"/>
      <c r="P739" s="22"/>
    </row>
    <row collapsed="false" customFormat="false" customHeight="false" hidden="false" ht="12.1" outlineLevel="0" r="740">
      <c r="A740" s="20" t="n">
        <v>45971.691851852</v>
      </c>
      <c r="B740" s="16" t="s">
        <v>93</v>
      </c>
      <c r="C740" s="16" t="s">
        <v>635</v>
      </c>
      <c r="D740" s="16" t="s">
        <v>464</v>
      </c>
      <c r="E740" s="16" t="s">
        <v>85</v>
      </c>
      <c r="F740" s="16" t="s">
        <v>19</v>
      </c>
      <c r="G740" s="7" t="n">
        <v>90</v>
      </c>
      <c r="H740" s="6" t="n">
        <v>1.8436</v>
      </c>
      <c r="I740" s="6" t="n">
        <v>-165.92</v>
      </c>
      <c r="J740" s="6" t="n">
        <v>0</v>
      </c>
      <c r="K740" s="6" t="n">
        <v>0</v>
      </c>
      <c r="L740" s="6" t="n">
        <v>0</v>
      </c>
      <c r="M740" s="6"/>
      <c r="N740" s="6" t="s">
        <f>=I740+J740+K740+L740</f>
      </c>
      <c r="O740" s="6"/>
      <c r="P740" s="16"/>
    </row>
    <row collapsed="false" customFormat="false" customHeight="false" hidden="false" ht="12.1" outlineLevel="0" r="741">
      <c r="A741" s="21" t="n">
        <v>45972.020636574</v>
      </c>
      <c r="B741" s="22" t="s">
        <v>551</v>
      </c>
      <c r="C741" s="22" t="s">
        <v>750</v>
      </c>
      <c r="D741" s="22" t="s">
        <v>551</v>
      </c>
      <c r="E741" s="22" t="s">
        <v>551</v>
      </c>
      <c r="F741" s="22" t="s">
        <v>19</v>
      </c>
      <c r="G741" s="23" t="n">
        <v>1</v>
      </c>
      <c r="H741" s="24" t="n">
        <v>122.5</v>
      </c>
      <c r="I741" s="24" t="n">
        <v>122.5</v>
      </c>
      <c r="J741" s="24" t="n">
        <v>0</v>
      </c>
      <c r="K741" s="24" t="n">
        <v>0</v>
      </c>
      <c r="L741" s="24" t="n">
        <v>0</v>
      </c>
      <c r="M741" s="24"/>
      <c r="N741" s="6" t="s">
        <f>=I741+J741+K741+L741</f>
      </c>
      <c r="O741" s="24"/>
      <c r="P741" s="22"/>
    </row>
    <row collapsed="false" customFormat="false" customHeight="false" hidden="false" ht="12.1" outlineLevel="0" r="742">
      <c r="A742" s="21" t="n">
        <v>45972.020636574</v>
      </c>
      <c r="B742" s="22" t="s">
        <v>551</v>
      </c>
      <c r="C742" s="22" t="s">
        <v>716</v>
      </c>
      <c r="D742" s="22" t="s">
        <v>551</v>
      </c>
      <c r="E742" s="22" t="s">
        <v>551</v>
      </c>
      <c r="F742" s="22" t="s">
        <v>19</v>
      </c>
      <c r="G742" s="23" t="n">
        <v>1</v>
      </c>
      <c r="H742" s="24" t="n">
        <v>111</v>
      </c>
      <c r="I742" s="24" t="n">
        <v>111</v>
      </c>
      <c r="J742" s="24" t="n">
        <v>0</v>
      </c>
      <c r="K742" s="24" t="n">
        <v>0</v>
      </c>
      <c r="L742" s="24" t="n">
        <v>0</v>
      </c>
      <c r="M742" s="24"/>
      <c r="N742" s="6" t="s">
        <f>=I742+J742+K742+L742</f>
      </c>
      <c r="O742" s="24"/>
      <c r="P742" s="22"/>
    </row>
    <row collapsed="false" customFormat="false" customHeight="false" hidden="false" ht="12.1" outlineLevel="0" r="743">
      <c r="A743" s="20" t="n">
        <v>45972.849872685</v>
      </c>
      <c r="B743" s="16" t="s">
        <v>93</v>
      </c>
      <c r="C743" s="16" t="s">
        <v>635</v>
      </c>
      <c r="D743" s="16" t="s">
        <v>464</v>
      </c>
      <c r="E743" s="16" t="s">
        <v>85</v>
      </c>
      <c r="F743" s="16" t="s">
        <v>19</v>
      </c>
      <c r="G743" s="7" t="n">
        <v>130</v>
      </c>
      <c r="H743" s="6" t="n">
        <v>1.8444</v>
      </c>
      <c r="I743" s="6" t="n">
        <v>-239.77</v>
      </c>
      <c r="J743" s="6" t="n">
        <v>0</v>
      </c>
      <c r="K743" s="6" t="n">
        <v>0</v>
      </c>
      <c r="L743" s="6" t="n">
        <v>0</v>
      </c>
      <c r="M743" s="6"/>
      <c r="N743" s="6" t="s">
        <f>=I743+J743+K743+L743</f>
      </c>
      <c r="O743" s="6"/>
      <c r="P743" s="16"/>
    </row>
    <row collapsed="false" customFormat="false" customHeight="false" hidden="false" ht="12.1" outlineLevel="0" r="744">
      <c r="A744" s="29" t="n">
        <v>45976.456493056</v>
      </c>
      <c r="B744" s="30" t="s">
        <v>93</v>
      </c>
      <c r="C744" s="30" t="s">
        <v>635</v>
      </c>
      <c r="D744" s="30" t="s">
        <v>466</v>
      </c>
      <c r="E744" s="30" t="s">
        <v>85</v>
      </c>
      <c r="F744" s="30" t="s">
        <v>19</v>
      </c>
      <c r="G744" s="31" t="n">
        <v>-1650</v>
      </c>
      <c r="H744" s="32" t="n">
        <v>1.8483</v>
      </c>
      <c r="I744" s="32" t="n">
        <v>3049.7</v>
      </c>
      <c r="J744" s="32" t="n">
        <v>0</v>
      </c>
      <c r="K744" s="32" t="n">
        <v>0</v>
      </c>
      <c r="L744" s="32" t="n">
        <v>0</v>
      </c>
      <c r="M744" s="32"/>
      <c r="N744" s="6" t="s">
        <f>=I744+J744+K744+L744</f>
      </c>
      <c r="O744" s="32"/>
      <c r="P744" s="30"/>
    </row>
    <row collapsed="false" customFormat="false" customHeight="false" hidden="false" ht="12.1" outlineLevel="0" r="745">
      <c r="A745" s="20" t="n">
        <v>45976.457013889</v>
      </c>
      <c r="B745" s="16" t="s">
        <v>59</v>
      </c>
      <c r="C745" s="16" t="s">
        <v>582</v>
      </c>
      <c r="D745" s="16" t="s">
        <v>464</v>
      </c>
      <c r="E745" s="16" t="s">
        <v>17</v>
      </c>
      <c r="F745" s="16" t="s">
        <v>19</v>
      </c>
      <c r="G745" s="7" t="n">
        <v>10</v>
      </c>
      <c r="H745" s="6" t="n">
        <v>204.35</v>
      </c>
      <c r="I745" s="6" t="n">
        <v>-2043.5</v>
      </c>
      <c r="J745" s="6" t="n">
        <v>0</v>
      </c>
      <c r="K745" s="6" t="n">
        <v>-1.63</v>
      </c>
      <c r="L745" s="6" t="n">
        <v>0</v>
      </c>
      <c r="M745" s="6"/>
      <c r="N745" s="6" t="s">
        <f>=I745+J745+K745+L745</f>
      </c>
      <c r="O745" s="6"/>
      <c r="P745" s="16"/>
    </row>
    <row collapsed="false" customFormat="false" customHeight="false" hidden="false" ht="12.1" outlineLevel="0" r="746">
      <c r="A746" s="20" t="n">
        <v>45976.459143519</v>
      </c>
      <c r="B746" s="16" t="s">
        <v>39</v>
      </c>
      <c r="C746" s="16" t="s">
        <v>581</v>
      </c>
      <c r="D746" s="16" t="s">
        <v>464</v>
      </c>
      <c r="E746" s="16" t="s">
        <v>17</v>
      </c>
      <c r="F746" s="16" t="s">
        <v>19</v>
      </c>
      <c r="G746" s="7" t="n">
        <v>3</v>
      </c>
      <c r="H746" s="6" t="n">
        <v>293.56</v>
      </c>
      <c r="I746" s="6" t="n">
        <v>-880.68</v>
      </c>
      <c r="J746" s="6" t="n">
        <v>0</v>
      </c>
      <c r="K746" s="6" t="n">
        <v>-0.7</v>
      </c>
      <c r="L746" s="6" t="n">
        <v>0</v>
      </c>
      <c r="M746" s="6"/>
      <c r="N746" s="6" t="s">
        <f>=I746+J746+K746+L746</f>
      </c>
      <c r="O746" s="6"/>
      <c r="P746" s="16"/>
    </row>
    <row collapsed="false" customFormat="false" customHeight="false" hidden="false" ht="12.1" outlineLevel="0" r="747">
      <c r="A747" s="20" t="n">
        <v>45976.459965278</v>
      </c>
      <c r="B747" s="16" t="s">
        <v>62</v>
      </c>
      <c r="C747" s="16" t="s">
        <v>737</v>
      </c>
      <c r="D747" s="16" t="s">
        <v>464</v>
      </c>
      <c r="E747" s="16" t="s">
        <v>17</v>
      </c>
      <c r="F747" s="16" t="s">
        <v>19</v>
      </c>
      <c r="G747" s="7" t="n">
        <v>1</v>
      </c>
      <c r="H747" s="6" t="n">
        <v>68.9</v>
      </c>
      <c r="I747" s="6" t="n">
        <v>-68.9</v>
      </c>
      <c r="J747" s="6" t="n">
        <v>0</v>
      </c>
      <c r="K747" s="6" t="n">
        <v>-0.05</v>
      </c>
      <c r="L747" s="6" t="n">
        <v>0</v>
      </c>
      <c r="M747" s="6"/>
      <c r="N747" s="6" t="s">
        <f>=I747+J747+K747+L747</f>
      </c>
      <c r="O747" s="6"/>
      <c r="P747" s="16"/>
    </row>
    <row collapsed="false" customFormat="false" customHeight="false" hidden="false" ht="12.1" outlineLevel="0" r="748">
      <c r="A748" s="20" t="n">
        <v>45976.463414352</v>
      </c>
      <c r="B748" s="16" t="s">
        <v>93</v>
      </c>
      <c r="C748" s="16" t="s">
        <v>635</v>
      </c>
      <c r="D748" s="16" t="s">
        <v>464</v>
      </c>
      <c r="E748" s="16" t="s">
        <v>85</v>
      </c>
      <c r="F748" s="16" t="s">
        <v>19</v>
      </c>
      <c r="G748" s="7" t="n">
        <v>30</v>
      </c>
      <c r="H748" s="6" t="n">
        <v>1.8484</v>
      </c>
      <c r="I748" s="6" t="n">
        <v>-55.45</v>
      </c>
      <c r="J748" s="6" t="n">
        <v>0</v>
      </c>
      <c r="K748" s="6" t="n">
        <v>0</v>
      </c>
      <c r="L748" s="6" t="n">
        <v>0</v>
      </c>
      <c r="M748" s="6"/>
      <c r="N748" s="6" t="s">
        <f>=I748+J748+K748+L748</f>
      </c>
      <c r="O748" s="6"/>
      <c r="P748" s="16"/>
    </row>
    <row collapsed="false" customFormat="false" customHeight="false" hidden="false" ht="12.1" outlineLevel="0" r="749">
      <c r="A749" s="21" t="n">
        <v>45979.020636574</v>
      </c>
      <c r="B749" s="22" t="s">
        <v>551</v>
      </c>
      <c r="C749" s="22" t="s">
        <v>753</v>
      </c>
      <c r="D749" s="22" t="s">
        <v>551</v>
      </c>
      <c r="E749" s="22" t="s">
        <v>551</v>
      </c>
      <c r="F749" s="22" t="s">
        <v>19</v>
      </c>
      <c r="G749" s="23" t="n">
        <v>1</v>
      </c>
      <c r="H749" s="24" t="n">
        <v>180.8</v>
      </c>
      <c r="I749" s="24" t="n">
        <v>180.8</v>
      </c>
      <c r="J749" s="24" t="n">
        <v>0</v>
      </c>
      <c r="K749" s="24" t="n">
        <v>0</v>
      </c>
      <c r="L749" s="24" t="n">
        <v>0</v>
      </c>
      <c r="M749" s="24"/>
      <c r="N749" s="6" t="s">
        <f>=I749+J749+K749+L749</f>
      </c>
      <c r="O749" s="24"/>
      <c r="P749" s="22"/>
    </row>
    <row collapsed="false" customFormat="false" customHeight="false" hidden="false" ht="12.1" outlineLevel="0" r="750">
      <c r="A750" s="20" t="n">
        <v>45979.586493056</v>
      </c>
      <c r="B750" s="16" t="s">
        <v>93</v>
      </c>
      <c r="C750" s="16" t="s">
        <v>635</v>
      </c>
      <c r="D750" s="16" t="s">
        <v>464</v>
      </c>
      <c r="E750" s="16" t="s">
        <v>85</v>
      </c>
      <c r="F750" s="16" t="s">
        <v>19</v>
      </c>
      <c r="G750" s="7" t="n">
        <v>90</v>
      </c>
      <c r="H750" s="6" t="n">
        <v>1.8501</v>
      </c>
      <c r="I750" s="6" t="n">
        <v>-166.51</v>
      </c>
      <c r="J750" s="6" t="n">
        <v>0</v>
      </c>
      <c r="K750" s="6" t="n">
        <v>0</v>
      </c>
      <c r="L750" s="6" t="n">
        <v>0</v>
      </c>
      <c r="M750" s="6"/>
      <c r="N750" s="6" t="s">
        <f>=I750+J750+K750+L750</f>
      </c>
      <c r="O750" s="6"/>
      <c r="P750" s="16"/>
    </row>
    <row collapsed="false" customFormat="false" customHeight="false" hidden="false" ht="12.1" outlineLevel="0" r="751">
      <c r="A751" s="21" t="n">
        <v>45980.020636574</v>
      </c>
      <c r="B751" s="22" t="s">
        <v>551</v>
      </c>
      <c r="C751" s="22" t="s">
        <v>761</v>
      </c>
      <c r="D751" s="22" t="s">
        <v>551</v>
      </c>
      <c r="E751" s="22" t="s">
        <v>551</v>
      </c>
      <c r="F751" s="22" t="s">
        <v>19</v>
      </c>
      <c r="G751" s="23" t="n">
        <v>1</v>
      </c>
      <c r="H751" s="24" t="n">
        <v>74.64</v>
      </c>
      <c r="I751" s="24" t="n">
        <v>74.64</v>
      </c>
      <c r="J751" s="24" t="n">
        <v>0</v>
      </c>
      <c r="K751" s="24" t="n">
        <v>0</v>
      </c>
      <c r="L751" s="24" t="n">
        <v>0</v>
      </c>
      <c r="M751" s="24"/>
      <c r="N751" s="6" t="s">
        <f>=I751+J751+K751+L751</f>
      </c>
      <c r="O751" s="24"/>
      <c r="P751" s="22"/>
    </row>
    <row collapsed="false" customFormat="false" customHeight="false" hidden="false" ht="12.1" outlineLevel="0" r="752">
      <c r="A752" s="20" t="n">
        <v>45980.623321759</v>
      </c>
      <c r="B752" s="16" t="s">
        <v>93</v>
      </c>
      <c r="C752" s="16" t="s">
        <v>635</v>
      </c>
      <c r="D752" s="16" t="s">
        <v>464</v>
      </c>
      <c r="E752" s="16" t="s">
        <v>85</v>
      </c>
      <c r="F752" s="16" t="s">
        <v>19</v>
      </c>
      <c r="G752" s="7" t="n">
        <v>40</v>
      </c>
      <c r="H752" s="6" t="n">
        <v>1.8509</v>
      </c>
      <c r="I752" s="6" t="n">
        <v>-74.04</v>
      </c>
      <c r="J752" s="6" t="n">
        <v>0</v>
      </c>
      <c r="K752" s="6" t="n">
        <v>0</v>
      </c>
      <c r="L752" s="6" t="n">
        <v>0</v>
      </c>
      <c r="M752" s="6"/>
      <c r="N752" s="6" t="s">
        <f>=I752+J752+K752+L752</f>
      </c>
      <c r="O752" s="6"/>
      <c r="P752" s="16"/>
    </row>
    <row collapsed="false" customFormat="false" customHeight="false" hidden="false" ht="12.1" outlineLevel="0" r="753">
      <c r="A753" s="29" t="n">
        <v>46006.999988426</v>
      </c>
      <c r="B753" s="30" t="s">
        <v>554</v>
      </c>
      <c r="C753" s="30" t="s">
        <v>762</v>
      </c>
      <c r="D753" s="30" t="s">
        <v>532</v>
      </c>
      <c r="E753" s="30" t="s">
        <v>556</v>
      </c>
      <c r="F753" s="30" t="s">
        <v>64</v>
      </c>
      <c r="G753" s="31" t="n">
        <v>1</v>
      </c>
      <c r="H753" s="32" t="n">
        <v>1</v>
      </c>
      <c r="I753" s="2"/>
      <c r="J753" s="2"/>
      <c r="K753" s="2"/>
      <c r="L753" s="2"/>
      <c r="M753" s="6" t="n">
        <v>1</v>
      </c>
      <c r="N753" s="2"/>
      <c r="O753" s="2"/>
      <c r="P753" s="2"/>
    </row>
    <row collapsed="false" customFormat="false" customHeight="false" hidden="false" ht="12.1" outlineLevel="0" r="754">
      <c r="A754" s="29" t="n">
        <v>46006.999988426</v>
      </c>
      <c r="B754" s="30" t="s">
        <v>557</v>
      </c>
      <c r="C754" s="30" t="s">
        <v>763</v>
      </c>
      <c r="D754" s="30" t="s">
        <v>532</v>
      </c>
      <c r="E754" s="30" t="s">
        <v>556</v>
      </c>
      <c r="F754" s="30" t="s">
        <v>35</v>
      </c>
      <c r="G754" s="31" t="n">
        <v>1</v>
      </c>
      <c r="H754" s="32" t="n">
        <v>1</v>
      </c>
      <c r="I754" s="2"/>
      <c r="J754" s="2"/>
      <c r="K754" s="2"/>
      <c r="L754" s="2"/>
      <c r="M754" s="2"/>
      <c r="N754" s="2"/>
      <c r="O754" s="6" t="n">
        <v>1</v>
      </c>
      <c r="P754" s="2"/>
    </row>
    <row collapsed="false" customFormat="false" customHeight="false" hidden="false" ht="12.1" outlineLevel="0"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 t="s">
        <v>764</v>
      </c>
      <c r="M755" s="5" t="s">
        <f>=SUM(M2:M754)</f>
      </c>
      <c r="N755" s="5" t="s">
        <f>=SUM(N2:N754)</f>
      </c>
      <c r="O755" s="5" t="s">
        <f>=SUM(O2:O754)</f>
      </c>
      <c r="P755" s="4"/>
    </row>
  </sheetData>
  <autoFilter ref="A1:P75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154</v>
      </c>
      <c r="B1" s="38" t="s">
        <v>765</v>
      </c>
      <c r="C1" s="38" t="s">
        <v>0</v>
      </c>
      <c r="D1" s="38" t="s">
        <v>2</v>
      </c>
      <c r="E1" s="38" t="s">
        <v>766</v>
      </c>
      <c r="F1" s="38" t="s">
        <v>3</v>
      </c>
      <c r="G1" s="38" t="s">
        <v>767</v>
      </c>
      <c r="H1" s="38" t="s">
        <v>768</v>
      </c>
      <c r="I1" s="38" t="s">
        <v>769</v>
      </c>
      <c r="J1" s="38" t="s">
        <v>770</v>
      </c>
      <c r="K1" s="38" t="s">
        <v>771</v>
      </c>
      <c r="L1" s="38" t="s">
        <v>772</v>
      </c>
      <c r="M1" s="38" t="s">
        <v>773</v>
      </c>
      <c r="N1" s="38" t="s">
        <v>774</v>
      </c>
    </row>
    <row collapsed="false" customFormat="false" customHeight="false" hidden="false" ht="12.1" outlineLevel="0" r="2">
      <c r="A2" s="37" t="n">
        <v>44381</v>
      </c>
      <c r="B2" s="16" t="s">
        <v>775</v>
      </c>
      <c r="C2" s="16" t="s">
        <v>473</v>
      </c>
      <c r="D2" s="16" t="s">
        <v>776</v>
      </c>
      <c r="E2" s="7" t="n">
        <v>10</v>
      </c>
      <c r="F2" s="16" t="s">
        <v>19</v>
      </c>
      <c r="G2" s="6" t="n">
        <v>9.54</v>
      </c>
      <c r="H2" s="6" t="n">
        <v>126.14</v>
      </c>
      <c r="I2" s="6" t="n">
        <v>116.26</v>
      </c>
      <c r="J2" s="6" t="n">
        <v>12</v>
      </c>
      <c r="K2" s="6" t="n">
        <v>95.4</v>
      </c>
      <c r="L2" s="6" t="n">
        <v>83.4</v>
      </c>
      <c r="M2" s="6" t="n">
        <v>7.17</v>
      </c>
      <c r="N2" s="6" t="n">
        <v>6.61</v>
      </c>
    </row>
    <row collapsed="false" customFormat="false" customHeight="false" hidden="false" ht="12.1" outlineLevel="0" r="3">
      <c r="A3" s="37" t="n">
        <v>44386</v>
      </c>
      <c r="B3" s="16" t="s">
        <v>775</v>
      </c>
      <c r="C3" s="16" t="s">
        <v>27</v>
      </c>
      <c r="D3" s="16" t="s">
        <v>28</v>
      </c>
      <c r="E3" s="7" t="n">
        <v>2</v>
      </c>
      <c r="F3" s="16" t="s">
        <v>19</v>
      </c>
      <c r="G3" s="6" t="n">
        <v>12.3</v>
      </c>
      <c r="H3" s="6" t="n">
        <v>519.1</v>
      </c>
      <c r="I3" s="6" t="n">
        <v>514.31</v>
      </c>
      <c r="J3" s="6" t="n">
        <v>3</v>
      </c>
      <c r="K3" s="6" t="n">
        <v>24.6</v>
      </c>
      <c r="L3" s="6" t="n">
        <v>21.6</v>
      </c>
      <c r="M3" s="6" t="n">
        <v>2.1</v>
      </c>
      <c r="N3" s="6" t="n">
        <v>2.08</v>
      </c>
    </row>
    <row collapsed="false" customFormat="false" customHeight="false" hidden="false" ht="12.1" outlineLevel="0" r="4">
      <c r="A4" s="37" t="n">
        <v>44441</v>
      </c>
      <c r="B4" s="16" t="s">
        <v>775</v>
      </c>
      <c r="C4" s="16" t="s">
        <v>53</v>
      </c>
      <c r="D4" s="16" t="s">
        <v>54</v>
      </c>
      <c r="E4" s="7" t="n">
        <v>2</v>
      </c>
      <c r="F4" s="16" t="s">
        <v>19</v>
      </c>
      <c r="G4" s="6" t="n">
        <v>84.45</v>
      </c>
      <c r="H4" s="6" t="n">
        <v>1671.8</v>
      </c>
      <c r="I4" s="6" t="n">
        <v>1804.28</v>
      </c>
      <c r="J4" s="6" t="n">
        <v>22</v>
      </c>
      <c r="K4" s="6" t="n">
        <v>168.9</v>
      </c>
      <c r="L4" s="6" t="n">
        <v>146.9</v>
      </c>
      <c r="M4" s="6" t="n">
        <v>4.07</v>
      </c>
      <c r="N4" s="6" t="n">
        <v>4.39</v>
      </c>
    </row>
    <row collapsed="false" customFormat="false" customHeight="false" hidden="false" ht="12.1" outlineLevel="0" r="5">
      <c r="A5" s="37" t="n">
        <v>44446</v>
      </c>
      <c r="B5" s="16" t="s">
        <v>775</v>
      </c>
      <c r="C5" s="16" t="s">
        <v>73</v>
      </c>
      <c r="D5" s="16" t="s">
        <v>74</v>
      </c>
      <c r="E5" s="7" t="n">
        <v>10</v>
      </c>
      <c r="F5" s="16" t="s">
        <v>19</v>
      </c>
      <c r="G5" s="6" t="n">
        <v>13.62</v>
      </c>
      <c r="H5" s="6" t="n">
        <v>236.2</v>
      </c>
      <c r="I5" s="6" t="n">
        <v>250.79</v>
      </c>
      <c r="J5" s="6" t="n">
        <v>18</v>
      </c>
      <c r="K5" s="6" t="n">
        <v>136.2</v>
      </c>
      <c r="L5" s="6" t="n">
        <v>118.2</v>
      </c>
      <c r="M5" s="6" t="n">
        <v>4.71</v>
      </c>
      <c r="N5" s="6" t="n">
        <v>5</v>
      </c>
    </row>
    <row collapsed="false" customFormat="false" customHeight="false" hidden="false" ht="12.1" outlineLevel="0" r="6">
      <c r="A6" s="37" t="n">
        <v>44481</v>
      </c>
      <c r="B6" s="16" t="s">
        <v>775</v>
      </c>
      <c r="C6" s="16" t="s">
        <v>27</v>
      </c>
      <c r="D6" s="16" t="s">
        <v>28</v>
      </c>
      <c r="E6" s="7" t="n">
        <v>2</v>
      </c>
      <c r="F6" s="16" t="s">
        <v>19</v>
      </c>
      <c r="G6" s="6" t="n">
        <v>16.52</v>
      </c>
      <c r="H6" s="6" t="n">
        <v>574.4</v>
      </c>
      <c r="I6" s="6" t="n">
        <v>514.31</v>
      </c>
      <c r="J6" s="6" t="n">
        <v>4</v>
      </c>
      <c r="K6" s="6" t="n">
        <v>33.04</v>
      </c>
      <c r="L6" s="6" t="n">
        <v>29.04</v>
      </c>
      <c r="M6" s="6" t="n">
        <v>2.82</v>
      </c>
      <c r="N6" s="6" t="n">
        <v>2.53</v>
      </c>
    </row>
    <row collapsed="false" customFormat="false" customHeight="false" hidden="false" ht="12.1" outlineLevel="0" r="7">
      <c r="A7" s="37" t="n">
        <v>44488</v>
      </c>
      <c r="B7" s="16" t="s">
        <v>775</v>
      </c>
      <c r="C7" s="16" t="s">
        <v>473</v>
      </c>
      <c r="D7" s="16" t="s">
        <v>776</v>
      </c>
      <c r="E7" s="7" t="n">
        <v>20</v>
      </c>
      <c r="F7" s="16" t="s">
        <v>19</v>
      </c>
      <c r="G7" s="6" t="n">
        <v>8.79</v>
      </c>
      <c r="H7" s="6" t="n">
        <v>132.76</v>
      </c>
      <c r="I7" s="6" t="n">
        <v>129.93</v>
      </c>
      <c r="J7" s="6" t="n">
        <v>23</v>
      </c>
      <c r="K7" s="6" t="n">
        <v>175.8</v>
      </c>
      <c r="L7" s="6" t="n">
        <v>152.8</v>
      </c>
      <c r="M7" s="6" t="n">
        <v>5.88</v>
      </c>
      <c r="N7" s="6" t="n">
        <v>5.75</v>
      </c>
    </row>
    <row collapsed="false" customFormat="false" customHeight="false" hidden="false" ht="12.1" outlineLevel="0" r="8">
      <c r="A8" s="37" t="n">
        <v>44537</v>
      </c>
      <c r="B8" s="16" t="s">
        <v>775</v>
      </c>
      <c r="C8" s="16" t="s">
        <v>73</v>
      </c>
      <c r="D8" s="16" t="s">
        <v>74</v>
      </c>
      <c r="E8" s="7" t="n">
        <v>10</v>
      </c>
      <c r="F8" s="16" t="s">
        <v>19</v>
      </c>
      <c r="G8" s="6" t="n">
        <v>13.33</v>
      </c>
      <c r="H8" s="6" t="n">
        <v>208.36</v>
      </c>
      <c r="I8" s="6" t="n">
        <v>250.79</v>
      </c>
      <c r="J8" s="6" t="n">
        <v>17</v>
      </c>
      <c r="K8" s="6" t="n">
        <v>133.3</v>
      </c>
      <c r="L8" s="6" t="n">
        <v>116.3</v>
      </c>
      <c r="M8" s="6" t="n">
        <v>4.64</v>
      </c>
      <c r="N8" s="6" t="n">
        <v>5.58</v>
      </c>
    </row>
    <row collapsed="false" customFormat="false" customHeight="false" hidden="false" ht="12.1" outlineLevel="0" r="9">
      <c r="A9" s="37" t="n">
        <v>44544</v>
      </c>
      <c r="B9" s="16" t="s">
        <v>775</v>
      </c>
      <c r="C9" s="16" t="s">
        <v>53</v>
      </c>
      <c r="D9" s="16" t="s">
        <v>54</v>
      </c>
      <c r="E9" s="7" t="n">
        <v>2</v>
      </c>
      <c r="F9" s="16" t="s">
        <v>19</v>
      </c>
      <c r="G9" s="6" t="n">
        <v>85.93</v>
      </c>
      <c r="H9" s="6" t="n">
        <v>1466.2</v>
      </c>
      <c r="I9" s="6" t="n">
        <v>1804.28</v>
      </c>
      <c r="J9" s="6" t="n">
        <v>22</v>
      </c>
      <c r="K9" s="6" t="n">
        <v>171.86</v>
      </c>
      <c r="L9" s="6" t="n">
        <v>149.86</v>
      </c>
      <c r="M9" s="6" t="n">
        <v>4.15</v>
      </c>
      <c r="N9" s="6" t="n">
        <v>5.11</v>
      </c>
    </row>
    <row collapsed="false" customFormat="false" customHeight="false" hidden="false" ht="12.1" outlineLevel="0" r="10">
      <c r="A10" s="37" t="n">
        <v>44571</v>
      </c>
      <c r="B10" s="16" t="s">
        <v>775</v>
      </c>
      <c r="C10" s="16" t="s">
        <v>27</v>
      </c>
      <c r="D10" s="16" t="s">
        <v>28</v>
      </c>
      <c r="E10" s="7" t="n">
        <v>3</v>
      </c>
      <c r="F10" s="16" t="s">
        <v>19</v>
      </c>
      <c r="G10" s="6" t="n">
        <v>9.98</v>
      </c>
      <c r="H10" s="6" t="n">
        <v>499.8</v>
      </c>
      <c r="I10" s="6" t="n">
        <v>505.03</v>
      </c>
      <c r="J10" s="6" t="n">
        <v>4</v>
      </c>
      <c r="K10" s="6" t="n">
        <v>29.94</v>
      </c>
      <c r="L10" s="6" t="n">
        <v>25.94</v>
      </c>
      <c r="M10" s="6" t="n">
        <v>1.71</v>
      </c>
      <c r="N10" s="6" t="n">
        <v>1.73</v>
      </c>
    </row>
    <row collapsed="false" customFormat="false" customHeight="false" hidden="false" ht="12.1" outlineLevel="0" r="11">
      <c r="A11" s="37" t="n">
        <v>44750</v>
      </c>
      <c r="B11" s="16" t="s">
        <v>775</v>
      </c>
      <c r="C11" s="16" t="s">
        <v>27</v>
      </c>
      <c r="D11" s="16" t="s">
        <v>28</v>
      </c>
      <c r="E11" s="7" t="n">
        <v>3</v>
      </c>
      <c r="F11" s="16" t="s">
        <v>19</v>
      </c>
      <c r="G11" s="6" t="n">
        <v>16.14</v>
      </c>
      <c r="H11" s="6" t="n">
        <v>409.9</v>
      </c>
      <c r="I11" s="6" t="n">
        <v>505.03</v>
      </c>
      <c r="J11" s="6" t="n">
        <v>6</v>
      </c>
      <c r="K11" s="6" t="n">
        <v>48.42</v>
      </c>
      <c r="L11" s="6" t="n">
        <v>42.42</v>
      </c>
      <c r="M11" s="6" t="n">
        <v>2.8</v>
      </c>
      <c r="N11" s="6" t="n">
        <v>3.45</v>
      </c>
    </row>
    <row collapsed="false" customFormat="false" customHeight="false" hidden="false" ht="12.1" outlineLevel="0" r="12">
      <c r="A12" s="37" t="n">
        <v>44753</v>
      </c>
      <c r="B12" s="16" t="s">
        <v>775</v>
      </c>
      <c r="C12" s="16" t="s">
        <v>36</v>
      </c>
      <c r="D12" s="16" t="s">
        <v>37</v>
      </c>
      <c r="E12" s="7" t="n">
        <v>4</v>
      </c>
      <c r="F12" s="16" t="s">
        <v>19</v>
      </c>
      <c r="G12" s="6" t="n">
        <v>23.63</v>
      </c>
      <c r="H12" s="6" t="n">
        <v>343.8</v>
      </c>
      <c r="I12" s="6" t="n">
        <v>388.51</v>
      </c>
      <c r="J12" s="6" t="n">
        <v>12</v>
      </c>
      <c r="K12" s="6" t="n">
        <v>94.52</v>
      </c>
      <c r="L12" s="6" t="n">
        <v>82.52</v>
      </c>
      <c r="M12" s="6" t="n">
        <v>5.31</v>
      </c>
      <c r="N12" s="6" t="n">
        <v>6</v>
      </c>
    </row>
    <row collapsed="false" customFormat="false" customHeight="false" hidden="false" ht="12.1" outlineLevel="0" r="13">
      <c r="A13" s="37" t="n">
        <v>44754</v>
      </c>
      <c r="B13" s="16" t="s">
        <v>775</v>
      </c>
      <c r="C13" s="16" t="s">
        <v>59</v>
      </c>
      <c r="D13" s="16" t="s">
        <v>60</v>
      </c>
      <c r="E13" s="7" t="n">
        <v>10</v>
      </c>
      <c r="F13" s="16" t="s">
        <v>19</v>
      </c>
      <c r="G13" s="6" t="n">
        <v>33.85</v>
      </c>
      <c r="H13" s="6" t="n">
        <v>236.85</v>
      </c>
      <c r="I13" s="6" t="n">
        <v>289.32</v>
      </c>
      <c r="J13" s="6" t="n">
        <v>44</v>
      </c>
      <c r="K13" s="6" t="n">
        <v>338.5</v>
      </c>
      <c r="L13" s="6" t="n">
        <v>294.5</v>
      </c>
      <c r="M13" s="6" t="n">
        <v>10.18</v>
      </c>
      <c r="N13" s="6" t="n">
        <v>12.43</v>
      </c>
    </row>
    <row collapsed="false" customFormat="false" customHeight="false" hidden="false" ht="12.1" outlineLevel="0" r="14">
      <c r="A14" s="37" t="n">
        <v>44762</v>
      </c>
      <c r="B14" s="16" t="s">
        <v>775</v>
      </c>
      <c r="C14" s="16" t="s">
        <v>79</v>
      </c>
      <c r="D14" s="16" t="s">
        <v>80</v>
      </c>
      <c r="E14" s="7" t="n">
        <v>20</v>
      </c>
      <c r="F14" s="16" t="s">
        <v>19</v>
      </c>
      <c r="G14" s="6" t="n">
        <v>4.56</v>
      </c>
      <c r="H14" s="6" t="n">
        <v>61.03</v>
      </c>
      <c r="I14" s="6" t="n">
        <v>87.02</v>
      </c>
      <c r="J14" s="6" t="n">
        <v>12</v>
      </c>
      <c r="K14" s="6" t="n">
        <v>91.2</v>
      </c>
      <c r="L14" s="6" t="n">
        <v>79.2</v>
      </c>
      <c r="M14" s="6" t="n">
        <v>4.55</v>
      </c>
      <c r="N14" s="6" t="n">
        <v>6.49</v>
      </c>
    </row>
    <row collapsed="false" customFormat="false" customHeight="false" hidden="false" ht="12.1" outlineLevel="0" r="15">
      <c r="A15" s="37" t="n">
        <v>44845</v>
      </c>
      <c r="B15" s="16" t="s">
        <v>775</v>
      </c>
      <c r="C15" s="16" t="s">
        <v>27</v>
      </c>
      <c r="D15" s="16" t="s">
        <v>28</v>
      </c>
      <c r="E15" s="7" t="n">
        <v>10</v>
      </c>
      <c r="F15" s="16" t="s">
        <v>19</v>
      </c>
      <c r="G15" s="6" t="n">
        <v>32.71</v>
      </c>
      <c r="H15" s="6" t="n">
        <v>353</v>
      </c>
      <c r="I15" s="6" t="n">
        <v>420.26</v>
      </c>
      <c r="J15" s="6" t="n">
        <v>43</v>
      </c>
      <c r="K15" s="6" t="n">
        <v>327.1</v>
      </c>
      <c r="L15" s="6" t="n">
        <v>284.1</v>
      </c>
      <c r="M15" s="6" t="n">
        <v>6.76</v>
      </c>
      <c r="N15" s="6" t="n">
        <v>8.05</v>
      </c>
    </row>
    <row collapsed="false" customFormat="false" customHeight="false" hidden="false" ht="12.1" outlineLevel="0" r="16">
      <c r="A16" s="37" t="n">
        <v>44845</v>
      </c>
      <c r="B16" s="16" t="s">
        <v>775</v>
      </c>
      <c r="C16" s="16" t="s">
        <v>69</v>
      </c>
      <c r="D16" s="16" t="s">
        <v>70</v>
      </c>
      <c r="E16" s="7" t="n">
        <v>20</v>
      </c>
      <c r="F16" s="16" t="s">
        <v>19</v>
      </c>
      <c r="G16" s="6" t="n">
        <v>51.03</v>
      </c>
      <c r="H16" s="6" t="n">
        <v>162.89</v>
      </c>
      <c r="I16" s="6" t="n">
        <v>304.81</v>
      </c>
      <c r="J16" s="6" t="n">
        <v>133</v>
      </c>
      <c r="K16" s="6" t="n">
        <v>1020.6</v>
      </c>
      <c r="L16" s="6" t="n">
        <v>887.6</v>
      </c>
      <c r="M16" s="6" t="n">
        <v>14.56</v>
      </c>
      <c r="N16" s="6" t="n">
        <v>27.25</v>
      </c>
    </row>
    <row collapsed="false" customFormat="false" customHeight="false" hidden="false" ht="12.1" outlineLevel="0" r="17">
      <c r="A17" s="37" t="n">
        <v>44936</v>
      </c>
      <c r="B17" s="16" t="s">
        <v>775</v>
      </c>
      <c r="C17" s="16" t="s">
        <v>27</v>
      </c>
      <c r="D17" s="16" t="s">
        <v>28</v>
      </c>
      <c r="E17" s="7" t="n">
        <v>10</v>
      </c>
      <c r="F17" s="16" t="s">
        <v>19</v>
      </c>
      <c r="G17" s="6" t="n">
        <v>6.86</v>
      </c>
      <c r="H17" s="6" t="n">
        <v>345.7</v>
      </c>
      <c r="I17" s="6" t="n">
        <v>420.26</v>
      </c>
      <c r="J17" s="6" t="n">
        <v>9</v>
      </c>
      <c r="K17" s="6" t="n">
        <v>68.6</v>
      </c>
      <c r="L17" s="6" t="n">
        <v>59.6</v>
      </c>
      <c r="M17" s="6" t="n">
        <v>1.42</v>
      </c>
      <c r="N17" s="6" t="n">
        <v>1.72</v>
      </c>
    </row>
    <row collapsed="false" customFormat="false" customHeight="false" hidden="false" ht="12.1" outlineLevel="0" r="18">
      <c r="A18" s="37" t="n">
        <v>44938</v>
      </c>
      <c r="B18" s="16" t="s">
        <v>775</v>
      </c>
      <c r="C18" s="16" t="s">
        <v>36</v>
      </c>
      <c r="D18" s="16" t="s">
        <v>37</v>
      </c>
      <c r="E18" s="7" t="n">
        <v>5</v>
      </c>
      <c r="F18" s="16" t="s">
        <v>19</v>
      </c>
      <c r="G18" s="6" t="n">
        <v>20.39</v>
      </c>
      <c r="H18" s="6" t="n">
        <v>346.85</v>
      </c>
      <c r="I18" s="6" t="n">
        <v>376.05</v>
      </c>
      <c r="J18" s="6" t="n">
        <v>13</v>
      </c>
      <c r="K18" s="6" t="n">
        <v>101.95</v>
      </c>
      <c r="L18" s="6" t="n">
        <v>88.95</v>
      </c>
      <c r="M18" s="6" t="n">
        <v>4.73</v>
      </c>
      <c r="N18" s="6" t="n">
        <v>5.13</v>
      </c>
    </row>
    <row collapsed="false" customFormat="false" customHeight="false" hidden="false" ht="12.1" outlineLevel="0" r="19">
      <c r="A19" s="37" t="n">
        <v>45049</v>
      </c>
      <c r="B19" s="16" t="s">
        <v>775</v>
      </c>
      <c r="C19" s="16" t="s">
        <v>33</v>
      </c>
      <c r="D19" s="16" t="s">
        <v>34</v>
      </c>
      <c r="E19" s="7" t="n">
        <v>4</v>
      </c>
      <c r="F19" s="16" t="s">
        <v>19</v>
      </c>
      <c r="G19" s="6" t="n">
        <v>60.58</v>
      </c>
      <c r="H19" s="6" t="n">
        <v>1223.8</v>
      </c>
      <c r="I19" s="6" t="n">
        <v>1314.85</v>
      </c>
      <c r="J19" s="6" t="n">
        <v>32</v>
      </c>
      <c r="K19" s="6" t="n">
        <v>242.32</v>
      </c>
      <c r="L19" s="6" t="n">
        <v>210.32</v>
      </c>
      <c r="M19" s="6" t="n">
        <v>4</v>
      </c>
      <c r="N19" s="6" t="n">
        <v>4.3</v>
      </c>
    </row>
    <row collapsed="false" customFormat="false" customHeight="false" hidden="false" ht="12.1" outlineLevel="0" r="20">
      <c r="A20" s="37" t="n">
        <v>45057</v>
      </c>
      <c r="B20" s="16" t="s">
        <v>775</v>
      </c>
      <c r="C20" s="16" t="s">
        <v>39</v>
      </c>
      <c r="D20" s="16" t="s">
        <v>40</v>
      </c>
      <c r="E20" s="7" t="n">
        <v>30</v>
      </c>
      <c r="F20" s="16" t="s">
        <v>19</v>
      </c>
      <c r="G20" s="6" t="n">
        <v>25</v>
      </c>
      <c r="H20" s="6" t="n">
        <v>226.55</v>
      </c>
      <c r="I20" s="6" t="n">
        <v>233.32</v>
      </c>
      <c r="J20" s="6" t="n">
        <v>98</v>
      </c>
      <c r="K20" s="6" t="n">
        <v>750</v>
      </c>
      <c r="L20" s="6" t="n">
        <v>652</v>
      </c>
      <c r="M20" s="6" t="n">
        <v>9.31</v>
      </c>
      <c r="N20" s="6" t="n">
        <v>9.59</v>
      </c>
    </row>
    <row collapsed="false" customFormat="false" customHeight="false" hidden="false" ht="12.1" outlineLevel="0" r="21">
      <c r="A21" s="37" t="n">
        <v>45057</v>
      </c>
      <c r="B21" s="16" t="s">
        <v>775</v>
      </c>
      <c r="C21" s="16" t="s">
        <v>21</v>
      </c>
      <c r="D21" s="16" t="s">
        <v>22</v>
      </c>
      <c r="E21" s="7" t="n">
        <v>10</v>
      </c>
      <c r="F21" s="16" t="s">
        <v>19</v>
      </c>
      <c r="G21" s="6" t="n">
        <v>25</v>
      </c>
      <c r="H21" s="6" t="n">
        <v>229.32</v>
      </c>
      <c r="I21" s="6" t="n">
        <v>372.45</v>
      </c>
      <c r="J21" s="6" t="n">
        <v>33</v>
      </c>
      <c r="K21" s="6" t="n">
        <v>250</v>
      </c>
      <c r="L21" s="6" t="n">
        <v>217</v>
      </c>
      <c r="M21" s="6" t="n">
        <v>5.83</v>
      </c>
      <c r="N21" s="6" t="n">
        <v>9.46</v>
      </c>
    </row>
    <row collapsed="false" customFormat="false" customHeight="false" hidden="false" ht="12.1" outlineLevel="0" r="22">
      <c r="A22" s="37" t="n">
        <v>45082</v>
      </c>
      <c r="B22" s="16" t="s">
        <v>775</v>
      </c>
      <c r="C22" s="16" t="s">
        <v>16</v>
      </c>
      <c r="D22" s="16" t="s">
        <v>18</v>
      </c>
      <c r="E22" s="7" t="n">
        <v>1</v>
      </c>
      <c r="F22" s="16" t="s">
        <v>19</v>
      </c>
      <c r="G22" s="6" t="n">
        <v>438</v>
      </c>
      <c r="H22" s="6" t="n">
        <v>5166.5</v>
      </c>
      <c r="I22" s="6" t="n">
        <v>4456.07</v>
      </c>
      <c r="J22" s="6" t="n">
        <v>57</v>
      </c>
      <c r="K22" s="6" t="n">
        <v>438</v>
      </c>
      <c r="L22" s="6" t="n">
        <v>381</v>
      </c>
      <c r="M22" s="6" t="n">
        <v>8.55</v>
      </c>
      <c r="N22" s="6" t="n">
        <v>7.37</v>
      </c>
    </row>
    <row collapsed="false" customFormat="false" customHeight="false" hidden="false" ht="12.1" outlineLevel="0" r="23">
      <c r="A23" s="37" t="n">
        <v>45093</v>
      </c>
      <c r="B23" s="16" t="s">
        <v>775</v>
      </c>
      <c r="C23" s="16" t="s">
        <v>65</v>
      </c>
      <c r="D23" s="16" t="s">
        <v>66</v>
      </c>
      <c r="E23" s="7" t="n">
        <v>10</v>
      </c>
      <c r="F23" s="16" t="s">
        <v>19</v>
      </c>
      <c r="G23" s="6" t="n">
        <v>4.84</v>
      </c>
      <c r="H23" s="6" t="n">
        <v>124.06</v>
      </c>
      <c r="I23" s="6" t="n">
        <v>103.5</v>
      </c>
      <c r="J23" s="6" t="n">
        <v>6</v>
      </c>
      <c r="K23" s="6" t="n">
        <v>48.4</v>
      </c>
      <c r="L23" s="6" t="n">
        <v>42.4</v>
      </c>
      <c r="M23" s="6" t="n">
        <v>4.1</v>
      </c>
      <c r="N23" s="6" t="n">
        <v>3.42</v>
      </c>
    </row>
    <row collapsed="false" customFormat="false" customHeight="false" hidden="false" ht="12.1" outlineLevel="0" r="24">
      <c r="A24" s="37" t="n">
        <v>45106</v>
      </c>
      <c r="B24" s="16" t="s">
        <v>775</v>
      </c>
      <c r="C24" s="16" t="s">
        <v>59</v>
      </c>
      <c r="D24" s="16" t="s">
        <v>60</v>
      </c>
      <c r="E24" s="7" t="n">
        <v>10</v>
      </c>
      <c r="F24" s="16" t="s">
        <v>19</v>
      </c>
      <c r="G24" s="6" t="n">
        <v>34.29</v>
      </c>
      <c r="H24" s="6" t="n">
        <v>303.5</v>
      </c>
      <c r="I24" s="6" t="n">
        <v>289.32</v>
      </c>
      <c r="J24" s="6" t="n">
        <v>45</v>
      </c>
      <c r="K24" s="6" t="n">
        <v>342.9</v>
      </c>
      <c r="L24" s="6" t="n">
        <v>297.9</v>
      </c>
      <c r="M24" s="6" t="n">
        <v>10.3</v>
      </c>
      <c r="N24" s="6" t="n">
        <v>9.82</v>
      </c>
    </row>
    <row collapsed="false" customFormat="false" customHeight="false" hidden="false" ht="12.1" outlineLevel="0" r="25">
      <c r="A25" s="37" t="n">
        <v>45118</v>
      </c>
      <c r="B25" s="16" t="s">
        <v>775</v>
      </c>
      <c r="C25" s="16" t="s">
        <v>27</v>
      </c>
      <c r="D25" s="16" t="s">
        <v>28</v>
      </c>
      <c r="E25" s="7" t="n">
        <v>10</v>
      </c>
      <c r="F25" s="16" t="s">
        <v>19</v>
      </c>
      <c r="G25" s="6" t="n">
        <v>27.71</v>
      </c>
      <c r="H25" s="6" t="n">
        <v>490.7</v>
      </c>
      <c r="I25" s="6" t="n">
        <v>420.26</v>
      </c>
      <c r="J25" s="6" t="n">
        <v>36</v>
      </c>
      <c r="K25" s="6" t="n">
        <v>277.1</v>
      </c>
      <c r="L25" s="6" t="n">
        <v>241.1</v>
      </c>
      <c r="M25" s="6" t="n">
        <v>5.74</v>
      </c>
      <c r="N25" s="6" t="n">
        <v>4.91</v>
      </c>
    </row>
    <row collapsed="false" customFormat="false" customHeight="false" hidden="false" ht="12.1" outlineLevel="0" r="26">
      <c r="A26" s="37" t="n">
        <v>45118</v>
      </c>
      <c r="B26" s="16" t="s">
        <v>775</v>
      </c>
      <c r="C26" s="16" t="s">
        <v>36</v>
      </c>
      <c r="D26" s="16" t="s">
        <v>37</v>
      </c>
      <c r="E26" s="7" t="n">
        <v>8</v>
      </c>
      <c r="F26" s="16" t="s">
        <v>19</v>
      </c>
      <c r="G26" s="6" t="n">
        <v>17.97</v>
      </c>
      <c r="H26" s="6" t="n">
        <v>478.8</v>
      </c>
      <c r="I26" s="6" t="n">
        <v>399.38</v>
      </c>
      <c r="J26" s="6" t="n">
        <v>19</v>
      </c>
      <c r="K26" s="6" t="n">
        <v>143.76</v>
      </c>
      <c r="L26" s="6" t="n">
        <v>124.76</v>
      </c>
      <c r="M26" s="6" t="n">
        <v>3.9</v>
      </c>
      <c r="N26" s="6" t="n">
        <v>3.26</v>
      </c>
    </row>
    <row collapsed="false" customFormat="false" customHeight="false" hidden="false" ht="12.1" outlineLevel="0" r="27">
      <c r="A27" s="37" t="n">
        <v>45127</v>
      </c>
      <c r="B27" s="16" t="s">
        <v>775</v>
      </c>
      <c r="C27" s="16" t="s">
        <v>478</v>
      </c>
      <c r="D27" s="16" t="s">
        <v>777</v>
      </c>
      <c r="E27" s="7" t="n">
        <v>100</v>
      </c>
      <c r="F27" s="16" t="s">
        <v>19</v>
      </c>
      <c r="G27" s="6" t="n">
        <v>0.8</v>
      </c>
      <c r="H27" s="6" t="n">
        <v>42.025</v>
      </c>
      <c r="I27" s="6" t="n">
        <v>28.15</v>
      </c>
      <c r="J27" s="6" t="n">
        <v>10</v>
      </c>
      <c r="K27" s="6" t="n">
        <v>80</v>
      </c>
      <c r="L27" s="6" t="n">
        <v>70</v>
      </c>
      <c r="M27" s="6" t="n">
        <v>2.49</v>
      </c>
      <c r="N27" s="6" t="n">
        <v>1.67</v>
      </c>
    </row>
    <row collapsed="false" customFormat="false" customHeight="false" hidden="false" ht="12.1" outlineLevel="0" r="28">
      <c r="A28" s="37" t="n">
        <v>45209</v>
      </c>
      <c r="B28" s="16" t="s">
        <v>775</v>
      </c>
      <c r="C28" s="16" t="s">
        <v>33</v>
      </c>
      <c r="D28" s="16" t="s">
        <v>34</v>
      </c>
      <c r="E28" s="7" t="n">
        <v>4</v>
      </c>
      <c r="F28" s="16" t="s">
        <v>19</v>
      </c>
      <c r="G28" s="6" t="n">
        <v>34.5</v>
      </c>
      <c r="H28" s="6" t="n">
        <v>1717.4</v>
      </c>
      <c r="I28" s="6" t="n">
        <v>1314.85</v>
      </c>
      <c r="J28" s="6" t="n">
        <v>18</v>
      </c>
      <c r="K28" s="6" t="n">
        <v>138</v>
      </c>
      <c r="L28" s="6" t="n">
        <v>120</v>
      </c>
      <c r="M28" s="6" t="n">
        <v>2.28</v>
      </c>
      <c r="N28" s="6" t="n">
        <v>1.75</v>
      </c>
    </row>
    <row collapsed="false" customFormat="false" customHeight="false" hidden="false" ht="12.1" outlineLevel="0" r="29">
      <c r="A29" s="37" t="n">
        <v>45210</v>
      </c>
      <c r="B29" s="16" t="s">
        <v>775</v>
      </c>
      <c r="C29" s="16" t="s">
        <v>27</v>
      </c>
      <c r="D29" s="16" t="s">
        <v>28</v>
      </c>
      <c r="E29" s="7" t="n">
        <v>10</v>
      </c>
      <c r="F29" s="16" t="s">
        <v>19</v>
      </c>
      <c r="G29" s="6" t="n">
        <v>27.54</v>
      </c>
      <c r="H29" s="6" t="n">
        <v>618.8</v>
      </c>
      <c r="I29" s="6" t="n">
        <v>420.26</v>
      </c>
      <c r="J29" s="6" t="n">
        <v>36</v>
      </c>
      <c r="K29" s="6" t="n">
        <v>275.4</v>
      </c>
      <c r="L29" s="6" t="n">
        <v>239.4</v>
      </c>
      <c r="M29" s="6" t="n">
        <v>5.7</v>
      </c>
      <c r="N29" s="6" t="n">
        <v>3.87</v>
      </c>
    </row>
    <row collapsed="false" customFormat="false" customHeight="false" hidden="false" ht="12.1" outlineLevel="0" r="30">
      <c r="A30" s="37" t="n">
        <v>45217</v>
      </c>
      <c r="B30" s="16" t="s">
        <v>775</v>
      </c>
      <c r="C30" s="16" t="s">
        <v>473</v>
      </c>
      <c r="D30" s="16" t="s">
        <v>776</v>
      </c>
      <c r="E30" s="7" t="n">
        <v>20</v>
      </c>
      <c r="F30" s="16" t="s">
        <v>19</v>
      </c>
      <c r="G30" s="6" t="n">
        <v>3.77</v>
      </c>
      <c r="H30" s="6" t="n">
        <v>72.82</v>
      </c>
      <c r="I30" s="6" t="n">
        <v>129.93</v>
      </c>
      <c r="J30" s="6" t="n">
        <v>10</v>
      </c>
      <c r="K30" s="6" t="n">
        <v>75.4</v>
      </c>
      <c r="L30" s="6" t="n">
        <v>65.4</v>
      </c>
      <c r="M30" s="6" t="n">
        <v>2.52</v>
      </c>
      <c r="N30" s="6" t="n">
        <v>4.49</v>
      </c>
    </row>
    <row collapsed="false" customFormat="false" customHeight="false" hidden="false" ht="12.1" outlineLevel="0" r="31">
      <c r="A31" s="37" t="n">
        <v>45261</v>
      </c>
      <c r="B31" s="16" t="s">
        <v>775</v>
      </c>
      <c r="C31" s="16" t="s">
        <v>79</v>
      </c>
      <c r="D31" s="16" t="s">
        <v>80</v>
      </c>
      <c r="E31" s="7" t="n">
        <v>30</v>
      </c>
      <c r="F31" s="16" t="s">
        <v>19</v>
      </c>
      <c r="G31" s="6" t="n">
        <v>5.4465</v>
      </c>
      <c r="H31" s="6" t="n">
        <v>74.82</v>
      </c>
      <c r="I31" s="6" t="n">
        <v>83.59</v>
      </c>
      <c r="J31" s="6" t="n">
        <v>21</v>
      </c>
      <c r="K31" s="6" t="n">
        <v>163.395</v>
      </c>
      <c r="L31" s="6" t="n">
        <v>142.4</v>
      </c>
      <c r="M31" s="6" t="n">
        <v>5.68</v>
      </c>
      <c r="N31" s="6" t="n">
        <v>6.34</v>
      </c>
    </row>
    <row collapsed="false" customFormat="false" customHeight="false" hidden="false" ht="12.1" outlineLevel="0" r="32">
      <c r="A32" s="37" t="n">
        <v>45277</v>
      </c>
      <c r="B32" s="16" t="s">
        <v>775</v>
      </c>
      <c r="C32" s="16" t="s">
        <v>16</v>
      </c>
      <c r="D32" s="16" t="s">
        <v>18</v>
      </c>
      <c r="E32" s="7" t="n">
        <v>2</v>
      </c>
      <c r="F32" s="16" t="s">
        <v>19</v>
      </c>
      <c r="G32" s="6" t="n">
        <v>447</v>
      </c>
      <c r="H32" s="6" t="n">
        <v>6560</v>
      </c>
      <c r="I32" s="6" t="n">
        <v>5807.83</v>
      </c>
      <c r="J32" s="6" t="n">
        <v>116</v>
      </c>
      <c r="K32" s="6" t="n">
        <v>894</v>
      </c>
      <c r="L32" s="6" t="n">
        <v>778</v>
      </c>
      <c r="M32" s="6" t="n">
        <v>6.7</v>
      </c>
      <c r="N32" s="6" t="n">
        <v>5.93</v>
      </c>
    </row>
    <row collapsed="false" customFormat="false" customHeight="false" hidden="false" ht="12.1" outlineLevel="0" r="33">
      <c r="A33" s="37" t="n">
        <v>45285</v>
      </c>
      <c r="B33" s="16" t="s">
        <v>775</v>
      </c>
      <c r="C33" s="16" t="s">
        <v>67</v>
      </c>
      <c r="D33" s="16" t="s">
        <v>68</v>
      </c>
      <c r="E33" s="7" t="n">
        <v>1</v>
      </c>
      <c r="F33" s="16" t="s">
        <v>19</v>
      </c>
      <c r="G33" s="6" t="n">
        <v>291</v>
      </c>
      <c r="H33" s="6" t="n">
        <v>6668</v>
      </c>
      <c r="I33" s="6" t="n">
        <v>6783.42</v>
      </c>
      <c r="J33" s="6" t="n">
        <v>38</v>
      </c>
      <c r="K33" s="6" t="n">
        <v>291</v>
      </c>
      <c r="L33" s="6" t="n">
        <v>253</v>
      </c>
      <c r="M33" s="6" t="n">
        <v>3.73</v>
      </c>
      <c r="N33" s="6" t="n">
        <v>3.79</v>
      </c>
    </row>
    <row collapsed="false" customFormat="false" customHeight="false" hidden="false" ht="12.1" outlineLevel="0" r="34">
      <c r="A34" s="37" t="n">
        <v>45300</v>
      </c>
      <c r="B34" s="16" t="s">
        <v>775</v>
      </c>
      <c r="C34" s="16" t="s">
        <v>27</v>
      </c>
      <c r="D34" s="16" t="s">
        <v>28</v>
      </c>
      <c r="E34" s="7" t="n">
        <v>17</v>
      </c>
      <c r="F34" s="16" t="s">
        <v>19</v>
      </c>
      <c r="G34" s="6" t="n">
        <v>35.17</v>
      </c>
      <c r="H34" s="6" t="n">
        <v>686.7</v>
      </c>
      <c r="I34" s="6" t="n">
        <v>507.41</v>
      </c>
      <c r="J34" s="6" t="n">
        <v>78</v>
      </c>
      <c r="K34" s="6" t="n">
        <v>597.89</v>
      </c>
      <c r="L34" s="6" t="n">
        <v>519.89</v>
      </c>
      <c r="M34" s="6" t="n">
        <v>6.03</v>
      </c>
      <c r="N34" s="6" t="n">
        <v>4.45</v>
      </c>
    </row>
    <row collapsed="false" customFormat="false" customHeight="false" hidden="false" ht="12.1" outlineLevel="0" r="35">
      <c r="A35" s="37" t="n">
        <v>45302</v>
      </c>
      <c r="B35" s="16" t="s">
        <v>775</v>
      </c>
      <c r="C35" s="16" t="s">
        <v>56</v>
      </c>
      <c r="D35" s="16" t="s">
        <v>57</v>
      </c>
      <c r="E35" s="7" t="n">
        <v>1</v>
      </c>
      <c r="F35" s="16" t="s">
        <v>19</v>
      </c>
      <c r="G35" s="6" t="n">
        <v>412.13</v>
      </c>
      <c r="H35" s="6" t="n">
        <v>7114.5</v>
      </c>
      <c r="I35" s="6" t="n">
        <v>3496.1</v>
      </c>
      <c r="J35" s="6" t="n">
        <v>54</v>
      </c>
      <c r="K35" s="6" t="n">
        <v>412.13</v>
      </c>
      <c r="L35" s="6" t="n">
        <v>358.13</v>
      </c>
      <c r="M35" s="6" t="n">
        <v>10.24</v>
      </c>
      <c r="N35" s="6" t="n">
        <v>5.03</v>
      </c>
    </row>
    <row collapsed="false" customFormat="false" customHeight="false" hidden="false" ht="12.1" outlineLevel="0" r="36">
      <c r="A36" s="37" t="n">
        <v>45302</v>
      </c>
      <c r="B36" s="16" t="s">
        <v>775</v>
      </c>
      <c r="C36" s="16" t="s">
        <v>36</v>
      </c>
      <c r="D36" s="16" t="s">
        <v>37</v>
      </c>
      <c r="E36" s="7" t="n">
        <v>10</v>
      </c>
      <c r="F36" s="16" t="s">
        <v>19</v>
      </c>
      <c r="G36" s="6" t="n">
        <v>30.77</v>
      </c>
      <c r="H36" s="6" t="n">
        <v>579.6</v>
      </c>
      <c r="I36" s="6" t="n">
        <v>423.05</v>
      </c>
      <c r="J36" s="6" t="n">
        <v>40</v>
      </c>
      <c r="K36" s="6" t="n">
        <v>307.7</v>
      </c>
      <c r="L36" s="6" t="n">
        <v>267.7</v>
      </c>
      <c r="M36" s="6" t="n">
        <v>6.33</v>
      </c>
      <c r="N36" s="6" t="n">
        <v>4.62</v>
      </c>
    </row>
    <row collapsed="false" customFormat="false" customHeight="false" hidden="false" ht="12.1" outlineLevel="0" r="37">
      <c r="A37" s="37" t="n">
        <v>45377</v>
      </c>
      <c r="B37" s="16" t="s">
        <v>775</v>
      </c>
      <c r="C37" s="16" t="s">
        <v>33</v>
      </c>
      <c r="D37" s="16" t="s">
        <v>34</v>
      </c>
      <c r="E37" s="7" t="n">
        <v>4</v>
      </c>
      <c r="F37" s="16" t="s">
        <v>19</v>
      </c>
      <c r="G37" s="6" t="n">
        <v>44.09</v>
      </c>
      <c r="H37" s="6" t="n">
        <v>1316.8</v>
      </c>
      <c r="I37" s="6" t="n">
        <v>1314.85</v>
      </c>
      <c r="J37" s="6" t="n">
        <v>23</v>
      </c>
      <c r="K37" s="6" t="n">
        <v>176.36</v>
      </c>
      <c r="L37" s="6" t="n">
        <v>153.36</v>
      </c>
      <c r="M37" s="6" t="n">
        <v>2.92</v>
      </c>
      <c r="N37" s="6" t="n">
        <v>2.91</v>
      </c>
    </row>
    <row collapsed="false" customFormat="false" customHeight="false" hidden="false" ht="12.1" outlineLevel="0" r="38">
      <c r="A38" s="37" t="n">
        <v>45414</v>
      </c>
      <c r="B38" s="16" t="s">
        <v>775</v>
      </c>
      <c r="C38" s="16" t="s">
        <v>483</v>
      </c>
      <c r="D38" s="16" t="s">
        <v>778</v>
      </c>
      <c r="E38" s="7" t="n">
        <v>1</v>
      </c>
      <c r="F38" s="16" t="s">
        <v>19</v>
      </c>
      <c r="G38" s="6" t="n">
        <v>100</v>
      </c>
      <c r="H38" s="6" t="n">
        <v>969</v>
      </c>
      <c r="I38" s="6" t="n">
        <v>1010.81</v>
      </c>
      <c r="J38" s="6" t="n">
        <v>13</v>
      </c>
      <c r="K38" s="6" t="n">
        <v>100</v>
      </c>
      <c r="L38" s="6" t="n">
        <v>87</v>
      </c>
      <c r="M38" s="6" t="n">
        <v>8.61</v>
      </c>
      <c r="N38" s="6" t="n">
        <v>8.98</v>
      </c>
    </row>
    <row collapsed="false" customFormat="false" customHeight="false" hidden="false" ht="12.1" outlineLevel="0" r="39">
      <c r="A39" s="37" t="n">
        <v>45419</v>
      </c>
      <c r="B39" s="16" t="s">
        <v>775</v>
      </c>
      <c r="C39" s="16" t="s">
        <v>16</v>
      </c>
      <c r="D39" s="16" t="s">
        <v>18</v>
      </c>
      <c r="E39" s="7" t="n">
        <v>2</v>
      </c>
      <c r="F39" s="16" t="s">
        <v>19</v>
      </c>
      <c r="G39" s="6" t="n">
        <v>498</v>
      </c>
      <c r="H39" s="6" t="n">
        <v>7722.5</v>
      </c>
      <c r="I39" s="6" t="n">
        <v>5807.83</v>
      </c>
      <c r="J39" s="6" t="n">
        <v>129</v>
      </c>
      <c r="K39" s="6" t="n">
        <v>996</v>
      </c>
      <c r="L39" s="6" t="n">
        <v>867</v>
      </c>
      <c r="M39" s="6" t="n">
        <v>7.46</v>
      </c>
      <c r="N39" s="6" t="n">
        <v>5.61</v>
      </c>
    </row>
    <row collapsed="false" customFormat="false" customHeight="false" hidden="false" ht="12.1" outlineLevel="0" r="40">
      <c r="A40" s="37" t="n">
        <v>45425</v>
      </c>
      <c r="B40" s="16" t="s">
        <v>775</v>
      </c>
      <c r="C40" s="16" t="s">
        <v>75</v>
      </c>
      <c r="D40" s="16" t="s">
        <v>76</v>
      </c>
      <c r="E40" s="7" t="n">
        <v>1</v>
      </c>
      <c r="F40" s="16" t="s">
        <v>19</v>
      </c>
      <c r="G40" s="6" t="n">
        <v>225</v>
      </c>
      <c r="H40" s="6" t="n">
        <v>5897</v>
      </c>
      <c r="I40" s="6" t="n">
        <v>5330.66</v>
      </c>
      <c r="J40" s="6" t="n">
        <v>29</v>
      </c>
      <c r="K40" s="6" t="n">
        <v>225</v>
      </c>
      <c r="L40" s="6" t="n">
        <v>196</v>
      </c>
      <c r="M40" s="6" t="n">
        <v>3.68</v>
      </c>
      <c r="N40" s="6" t="n">
        <v>3.32</v>
      </c>
    </row>
    <row collapsed="false" customFormat="false" customHeight="false" hidden="false" ht="12.1" outlineLevel="0" r="41">
      <c r="A41" s="37" t="n">
        <v>45439</v>
      </c>
      <c r="B41" s="16" t="s">
        <v>775</v>
      </c>
      <c r="C41" s="16" t="s">
        <v>73</v>
      </c>
      <c r="D41" s="16" t="s">
        <v>74</v>
      </c>
      <c r="E41" s="7" t="n">
        <v>40</v>
      </c>
      <c r="F41" s="16" t="s">
        <v>19</v>
      </c>
      <c r="G41" s="6" t="n">
        <v>25.43</v>
      </c>
      <c r="H41" s="6" t="n">
        <v>219.22</v>
      </c>
      <c r="I41" s="6" t="n">
        <v>219.11</v>
      </c>
      <c r="J41" s="6" t="n">
        <v>132</v>
      </c>
      <c r="K41" s="6" t="n">
        <v>1017.2</v>
      </c>
      <c r="L41" s="6" t="n">
        <v>885.2</v>
      </c>
      <c r="M41" s="6" t="n">
        <v>10.1</v>
      </c>
      <c r="N41" s="6" t="n">
        <v>10.09</v>
      </c>
    </row>
    <row collapsed="false" customFormat="false" customHeight="false" hidden="false" ht="12.1" outlineLevel="0" r="42">
      <c r="A42" s="37" t="n">
        <v>45443</v>
      </c>
      <c r="B42" s="16" t="s">
        <v>775</v>
      </c>
      <c r="C42" s="16" t="s">
        <v>473</v>
      </c>
      <c r="D42" s="16" t="s">
        <v>776</v>
      </c>
      <c r="E42" s="7" t="n">
        <v>20</v>
      </c>
      <c r="F42" s="16" t="s">
        <v>19</v>
      </c>
      <c r="G42" s="6" t="n">
        <v>2.02</v>
      </c>
      <c r="H42" s="6" t="n">
        <v>74.98</v>
      </c>
      <c r="I42" s="6" t="n">
        <v>129.93</v>
      </c>
      <c r="J42" s="6" t="n">
        <v>5</v>
      </c>
      <c r="K42" s="6" t="n">
        <v>40.4</v>
      </c>
      <c r="L42" s="6" t="n">
        <v>35.4</v>
      </c>
      <c r="M42" s="6" t="n">
        <v>1.36</v>
      </c>
      <c r="N42" s="6" t="n">
        <v>2.36</v>
      </c>
    </row>
    <row collapsed="false" customFormat="false" customHeight="false" hidden="false" ht="12.1" outlineLevel="0" r="43">
      <c r="A43" s="37" t="n">
        <v>45453</v>
      </c>
      <c r="B43" s="16" t="s">
        <v>775</v>
      </c>
      <c r="C43" s="16" t="s">
        <v>81</v>
      </c>
      <c r="D43" s="16" t="s">
        <v>82</v>
      </c>
      <c r="E43" s="7" t="n">
        <v>70</v>
      </c>
      <c r="F43" s="16" t="s">
        <v>19</v>
      </c>
      <c r="G43" s="6" t="n">
        <v>2.752</v>
      </c>
      <c r="H43" s="6" t="n">
        <v>55.06</v>
      </c>
      <c r="I43" s="6" t="n">
        <v>37.11</v>
      </c>
      <c r="J43" s="6" t="n">
        <v>25</v>
      </c>
      <c r="K43" s="6" t="n">
        <v>192.64</v>
      </c>
      <c r="L43" s="6" t="n">
        <v>167.64</v>
      </c>
      <c r="M43" s="6" t="n">
        <v>6.45</v>
      </c>
      <c r="N43" s="6" t="n">
        <v>4.35</v>
      </c>
    </row>
    <row collapsed="false" customFormat="false" customHeight="false" hidden="false" ht="12.1" outlineLevel="0" r="44">
      <c r="A44" s="37" t="n">
        <v>45457</v>
      </c>
      <c r="B44" s="16" t="s">
        <v>775</v>
      </c>
      <c r="C44" s="16" t="s">
        <v>65</v>
      </c>
      <c r="D44" s="16" t="s">
        <v>66</v>
      </c>
      <c r="E44" s="7" t="n">
        <v>10</v>
      </c>
      <c r="F44" s="16" t="s">
        <v>19</v>
      </c>
      <c r="G44" s="6" t="n">
        <v>17.35</v>
      </c>
      <c r="H44" s="6" t="n">
        <v>240.1</v>
      </c>
      <c r="I44" s="6" t="n">
        <v>103.5</v>
      </c>
      <c r="J44" s="6" t="n">
        <v>23</v>
      </c>
      <c r="K44" s="6" t="n">
        <v>173.5</v>
      </c>
      <c r="L44" s="6" t="n">
        <v>150.5</v>
      </c>
      <c r="M44" s="6" t="n">
        <v>14.54</v>
      </c>
      <c r="N44" s="6" t="n">
        <v>6.27</v>
      </c>
    </row>
    <row collapsed="false" customFormat="false" customHeight="false" hidden="false" ht="12.1" outlineLevel="0" r="45">
      <c r="A45" s="37" t="n">
        <v>45461</v>
      </c>
      <c r="B45" s="16" t="s">
        <v>775</v>
      </c>
      <c r="C45" s="16" t="s">
        <v>53</v>
      </c>
      <c r="D45" s="16" t="s">
        <v>54</v>
      </c>
      <c r="E45" s="7" t="n">
        <v>7</v>
      </c>
      <c r="F45" s="16" t="s">
        <v>19</v>
      </c>
      <c r="G45" s="6" t="n">
        <v>191.51</v>
      </c>
      <c r="H45" s="6" t="n">
        <v>1555.6</v>
      </c>
      <c r="I45" s="6" t="n">
        <v>1542.76</v>
      </c>
      <c r="J45" s="6" t="n">
        <v>174</v>
      </c>
      <c r="K45" s="6" t="n">
        <v>1340.57</v>
      </c>
      <c r="L45" s="6" t="n">
        <v>1166.57</v>
      </c>
      <c r="M45" s="6" t="n">
        <v>10.8</v>
      </c>
      <c r="N45" s="6" t="n">
        <v>10.71</v>
      </c>
    </row>
    <row collapsed="false" customFormat="false" customHeight="false" hidden="false" ht="12.1" outlineLevel="0" r="46">
      <c r="A46" s="37" t="n">
        <v>45461</v>
      </c>
      <c r="B46" s="16" t="s">
        <v>775</v>
      </c>
      <c r="C46" s="16" t="s">
        <v>53</v>
      </c>
      <c r="D46" s="16" t="s">
        <v>54</v>
      </c>
      <c r="E46" s="7" t="n">
        <v>7</v>
      </c>
      <c r="F46" s="16" t="s">
        <v>19</v>
      </c>
      <c r="G46" s="6" t="n">
        <v>38.3</v>
      </c>
      <c r="H46" s="6" t="n">
        <v>1555.6</v>
      </c>
      <c r="I46" s="6" t="n">
        <v>1542.76</v>
      </c>
      <c r="J46" s="6" t="n">
        <v>35</v>
      </c>
      <c r="K46" s="6" t="n">
        <v>268.1</v>
      </c>
      <c r="L46" s="6" t="n">
        <v>233.1</v>
      </c>
      <c r="M46" s="6" t="n">
        <v>2.16</v>
      </c>
      <c r="N46" s="6" t="n">
        <v>2.14</v>
      </c>
    </row>
    <row collapsed="false" customFormat="false" customHeight="false" hidden="false" ht="12.1" outlineLevel="0" r="47">
      <c r="A47" s="37" t="n">
        <v>45482</v>
      </c>
      <c r="B47" s="16" t="s">
        <v>775</v>
      </c>
      <c r="C47" s="16" t="s">
        <v>36</v>
      </c>
      <c r="D47" s="16" t="s">
        <v>37</v>
      </c>
      <c r="E47" s="7" t="n">
        <v>10</v>
      </c>
      <c r="F47" s="16" t="s">
        <v>19</v>
      </c>
      <c r="G47" s="6" t="n">
        <v>29.01</v>
      </c>
      <c r="H47" s="6" t="n">
        <v>524.6</v>
      </c>
      <c r="I47" s="6" t="n">
        <v>423.05</v>
      </c>
      <c r="J47" s="6" t="n">
        <v>38</v>
      </c>
      <c r="K47" s="6" t="n">
        <v>290.1</v>
      </c>
      <c r="L47" s="6" t="n">
        <v>252.1</v>
      </c>
      <c r="M47" s="6" t="n">
        <v>5.96</v>
      </c>
      <c r="N47" s="6" t="n">
        <v>4.81</v>
      </c>
    </row>
    <row collapsed="false" customFormat="false" customHeight="false" hidden="false" ht="12.1" outlineLevel="0" r="48">
      <c r="A48" s="37" t="n">
        <v>45482</v>
      </c>
      <c r="B48" s="16" t="s">
        <v>775</v>
      </c>
      <c r="C48" s="16" t="s">
        <v>27</v>
      </c>
      <c r="D48" s="16" t="s">
        <v>28</v>
      </c>
      <c r="E48" s="7" t="n">
        <v>20</v>
      </c>
      <c r="F48" s="16" t="s">
        <v>19</v>
      </c>
      <c r="G48" s="6" t="n">
        <v>25.17</v>
      </c>
      <c r="H48" s="6" t="n">
        <v>660.5</v>
      </c>
      <c r="I48" s="6" t="n">
        <v>541.28</v>
      </c>
      <c r="J48" s="6" t="n">
        <v>65</v>
      </c>
      <c r="K48" s="6" t="n">
        <v>503.4</v>
      </c>
      <c r="L48" s="6" t="n">
        <v>438.4</v>
      </c>
      <c r="M48" s="6" t="n">
        <v>4.05</v>
      </c>
      <c r="N48" s="6" t="n">
        <v>3.32</v>
      </c>
    </row>
    <row collapsed="false" customFormat="false" customHeight="false" hidden="false" ht="12.1" outlineLevel="0" r="49">
      <c r="A49" s="37" t="n">
        <v>45484</v>
      </c>
      <c r="B49" s="16" t="s">
        <v>775</v>
      </c>
      <c r="C49" s="16" t="s">
        <v>39</v>
      </c>
      <c r="D49" s="16" t="s">
        <v>40</v>
      </c>
      <c r="E49" s="7" t="n">
        <v>40</v>
      </c>
      <c r="F49" s="16" t="s">
        <v>19</v>
      </c>
      <c r="G49" s="6" t="n">
        <v>33.3</v>
      </c>
      <c r="H49" s="6" t="n">
        <v>296</v>
      </c>
      <c r="I49" s="6" t="n">
        <v>249.37</v>
      </c>
      <c r="J49" s="6" t="n">
        <v>173</v>
      </c>
      <c r="K49" s="6" t="n">
        <v>1332</v>
      </c>
      <c r="L49" s="6" t="n">
        <v>1159</v>
      </c>
      <c r="M49" s="6" t="n">
        <v>11.62</v>
      </c>
      <c r="N49" s="6" t="n">
        <v>9.79</v>
      </c>
    </row>
    <row collapsed="false" customFormat="false" customHeight="false" hidden="false" ht="12.1" outlineLevel="0" r="50">
      <c r="A50" s="37" t="n">
        <v>45484</v>
      </c>
      <c r="B50" s="16" t="s">
        <v>775</v>
      </c>
      <c r="C50" s="16" t="s">
        <v>67</v>
      </c>
      <c r="D50" s="16" t="s">
        <v>68</v>
      </c>
      <c r="E50" s="7" t="n">
        <v>1</v>
      </c>
      <c r="F50" s="16" t="s">
        <v>19</v>
      </c>
      <c r="G50" s="6" t="n">
        <v>15</v>
      </c>
      <c r="H50" s="6" t="n">
        <v>5657</v>
      </c>
      <c r="I50" s="6" t="n">
        <v>6783.42</v>
      </c>
      <c r="J50" s="6" t="n">
        <v>2</v>
      </c>
      <c r="K50" s="6" t="n">
        <v>15</v>
      </c>
      <c r="L50" s="6" t="n">
        <v>13</v>
      </c>
      <c r="M50" s="6" t="n">
        <v>0.19</v>
      </c>
      <c r="N50" s="6" t="n">
        <v>0.23</v>
      </c>
    </row>
    <row collapsed="false" customFormat="false" customHeight="false" hidden="false" ht="12.1" outlineLevel="0" r="51">
      <c r="A51" s="37" t="n">
        <v>45484</v>
      </c>
      <c r="B51" s="16" t="s">
        <v>775</v>
      </c>
      <c r="C51" s="16" t="s">
        <v>21</v>
      </c>
      <c r="D51" s="16" t="s">
        <v>22</v>
      </c>
      <c r="E51" s="7" t="n">
        <v>60</v>
      </c>
      <c r="F51" s="16" t="s">
        <v>19</v>
      </c>
      <c r="G51" s="6" t="n">
        <v>33.3</v>
      </c>
      <c r="H51" s="6" t="n">
        <v>295.87</v>
      </c>
      <c r="I51" s="6" t="n">
        <v>302.74</v>
      </c>
      <c r="J51" s="6" t="n">
        <v>260</v>
      </c>
      <c r="K51" s="6" t="n">
        <v>1998</v>
      </c>
      <c r="L51" s="6" t="n">
        <v>1738</v>
      </c>
      <c r="M51" s="6" t="n">
        <v>9.57</v>
      </c>
      <c r="N51" s="6" t="n">
        <v>9.79</v>
      </c>
    </row>
    <row collapsed="false" customFormat="false" customHeight="false" hidden="false" ht="12.1" outlineLevel="0" r="52">
      <c r="A52" s="37" t="n">
        <v>45484</v>
      </c>
      <c r="B52" s="16" t="s">
        <v>775</v>
      </c>
      <c r="C52" s="16" t="s">
        <v>67</v>
      </c>
      <c r="D52" s="16" t="s">
        <v>68</v>
      </c>
      <c r="E52" s="7" t="n">
        <v>1</v>
      </c>
      <c r="F52" s="16" t="s">
        <v>19</v>
      </c>
      <c r="G52" s="6" t="n">
        <v>294</v>
      </c>
      <c r="H52" s="6" t="n">
        <v>5657</v>
      </c>
      <c r="I52" s="6" t="n">
        <v>6783.42</v>
      </c>
      <c r="J52" s="6" t="n">
        <v>38</v>
      </c>
      <c r="K52" s="6" t="n">
        <v>294</v>
      </c>
      <c r="L52" s="6" t="n">
        <v>256</v>
      </c>
      <c r="M52" s="6" t="n">
        <v>3.77</v>
      </c>
      <c r="N52" s="6" t="n">
        <v>4.53</v>
      </c>
    </row>
    <row collapsed="false" customFormat="false" customHeight="false" hidden="false" ht="12.1" outlineLevel="0" r="53">
      <c r="A53" s="37" t="n">
        <v>45488</v>
      </c>
      <c r="B53" s="16" t="s">
        <v>775</v>
      </c>
      <c r="C53" s="16" t="s">
        <v>56</v>
      </c>
      <c r="D53" s="16" t="s">
        <v>57</v>
      </c>
      <c r="E53" s="7" t="n">
        <v>2</v>
      </c>
      <c r="F53" s="16" t="s">
        <v>19</v>
      </c>
      <c r="G53" s="6" t="n">
        <v>412.13</v>
      </c>
      <c r="H53" s="6" t="n">
        <v>5890</v>
      </c>
      <c r="I53" s="6" t="n">
        <v>5218.33</v>
      </c>
      <c r="J53" s="6" t="n">
        <v>107</v>
      </c>
      <c r="K53" s="6" t="n">
        <v>824.26</v>
      </c>
      <c r="L53" s="6" t="n">
        <v>717.26</v>
      </c>
      <c r="M53" s="6" t="n">
        <v>6.87</v>
      </c>
      <c r="N53" s="6" t="n">
        <v>6.09</v>
      </c>
    </row>
    <row collapsed="false" customFormat="false" customHeight="false" hidden="false" ht="12.1" outlineLevel="0" r="54">
      <c r="A54" s="37" t="n">
        <v>45489</v>
      </c>
      <c r="B54" s="16" t="s">
        <v>775</v>
      </c>
      <c r="C54" s="16" t="s">
        <v>59</v>
      </c>
      <c r="D54" s="16" t="s">
        <v>60</v>
      </c>
      <c r="E54" s="7" t="n">
        <v>30</v>
      </c>
      <c r="F54" s="16" t="s">
        <v>19</v>
      </c>
      <c r="G54" s="6" t="n">
        <v>35</v>
      </c>
      <c r="H54" s="6" t="n">
        <v>220.85</v>
      </c>
      <c r="I54" s="6" t="n">
        <v>279.25</v>
      </c>
      <c r="J54" s="6" t="n">
        <v>137</v>
      </c>
      <c r="K54" s="6" t="n">
        <v>1050</v>
      </c>
      <c r="L54" s="6" t="n">
        <v>913</v>
      </c>
      <c r="M54" s="6" t="n">
        <v>10.9</v>
      </c>
      <c r="N54" s="6" t="n">
        <v>13.78</v>
      </c>
    </row>
    <row collapsed="false" customFormat="false" customHeight="false" hidden="false" ht="12.1" outlineLevel="0" r="55">
      <c r="A55" s="37" t="n">
        <v>45545</v>
      </c>
      <c r="B55" s="16" t="s">
        <v>775</v>
      </c>
      <c r="C55" s="16" t="s">
        <v>53</v>
      </c>
      <c r="D55" s="16" t="s">
        <v>54</v>
      </c>
      <c r="E55" s="7" t="n">
        <v>10</v>
      </c>
      <c r="F55" s="16" t="s">
        <v>19</v>
      </c>
      <c r="G55" s="6" t="n">
        <v>31.06</v>
      </c>
      <c r="H55" s="6" t="n">
        <v>1254.2</v>
      </c>
      <c r="I55" s="6" t="n">
        <v>1514.05</v>
      </c>
      <c r="J55" s="6" t="n">
        <v>40</v>
      </c>
      <c r="K55" s="6" t="n">
        <v>310.6</v>
      </c>
      <c r="L55" s="6" t="n">
        <v>270.6</v>
      </c>
      <c r="M55" s="6" t="n">
        <v>1.79</v>
      </c>
      <c r="N55" s="6" t="n">
        <v>2.16</v>
      </c>
    </row>
    <row collapsed="false" customFormat="false" customHeight="false" hidden="false" ht="12.1" outlineLevel="0" r="56">
      <c r="A56" s="37" t="n">
        <v>45557</v>
      </c>
      <c r="B56" s="16" t="s">
        <v>775</v>
      </c>
      <c r="C56" s="16" t="s">
        <v>67</v>
      </c>
      <c r="D56" s="16" t="s">
        <v>68</v>
      </c>
      <c r="E56" s="7" t="n">
        <v>1</v>
      </c>
      <c r="F56" s="16" t="s">
        <v>19</v>
      </c>
      <c r="G56" s="6" t="n">
        <v>117</v>
      </c>
      <c r="H56" s="6" t="n">
        <v>5140</v>
      </c>
      <c r="I56" s="6" t="n">
        <v>6783.42</v>
      </c>
      <c r="J56" s="6" t="n">
        <v>15</v>
      </c>
      <c r="K56" s="6" t="n">
        <v>117</v>
      </c>
      <c r="L56" s="6" t="n">
        <v>102</v>
      </c>
      <c r="M56" s="6" t="n">
        <v>1.5</v>
      </c>
      <c r="N56" s="6" t="n">
        <v>1.98</v>
      </c>
    </row>
    <row collapsed="false" customFormat="false" customHeight="false" hidden="false" ht="12.1" outlineLevel="0" r="57">
      <c r="A57" s="37" t="n">
        <v>45555</v>
      </c>
      <c r="B57" s="16" t="s">
        <v>775</v>
      </c>
      <c r="C57" s="16" t="s">
        <v>71</v>
      </c>
      <c r="D57" s="16" t="s">
        <v>72</v>
      </c>
      <c r="E57" s="7" t="n">
        <v>1</v>
      </c>
      <c r="F57" s="16" t="s">
        <v>19</v>
      </c>
      <c r="G57" s="6" t="n">
        <v>80</v>
      </c>
      <c r="H57" s="6" t="n">
        <v>4100</v>
      </c>
      <c r="I57" s="6" t="n">
        <v>4252.13</v>
      </c>
      <c r="J57" s="6" t="n">
        <v>10</v>
      </c>
      <c r="K57" s="6" t="n">
        <v>80</v>
      </c>
      <c r="L57" s="6" t="n">
        <v>70</v>
      </c>
      <c r="M57" s="6" t="n">
        <v>1.65</v>
      </c>
      <c r="N57" s="6" t="n">
        <v>1.71</v>
      </c>
    </row>
    <row collapsed="false" customFormat="false" customHeight="false" hidden="false" ht="12.1" outlineLevel="0" r="58">
      <c r="A58" s="37" t="n">
        <v>45562</v>
      </c>
      <c r="B58" s="16" t="s">
        <v>775</v>
      </c>
      <c r="C58" s="16" t="s">
        <v>79</v>
      </c>
      <c r="D58" s="16" t="s">
        <v>80</v>
      </c>
      <c r="E58" s="7" t="n">
        <v>40</v>
      </c>
      <c r="F58" s="16" t="s">
        <v>19</v>
      </c>
      <c r="G58" s="6" t="n">
        <v>6.06</v>
      </c>
      <c r="H58" s="6" t="n">
        <v>76.67</v>
      </c>
      <c r="I58" s="6" t="n">
        <v>83.96</v>
      </c>
      <c r="J58" s="6" t="n">
        <v>32</v>
      </c>
      <c r="K58" s="6" t="n">
        <v>242.4</v>
      </c>
      <c r="L58" s="6" t="n">
        <v>210.4</v>
      </c>
      <c r="M58" s="6" t="n">
        <v>6.26</v>
      </c>
      <c r="N58" s="6" t="n">
        <v>6.86</v>
      </c>
    </row>
    <row collapsed="false" customFormat="false" customHeight="false" hidden="false" ht="12.1" outlineLevel="0" r="59">
      <c r="A59" s="37" t="n">
        <v>45573</v>
      </c>
      <c r="B59" s="16" t="s">
        <v>775</v>
      </c>
      <c r="C59" s="16" t="s">
        <v>27</v>
      </c>
      <c r="D59" s="16" t="s">
        <v>28</v>
      </c>
      <c r="E59" s="7" t="n">
        <v>21</v>
      </c>
      <c r="F59" s="16" t="s">
        <v>19</v>
      </c>
      <c r="G59" s="6" t="n">
        <v>38.2</v>
      </c>
      <c r="H59" s="6" t="n">
        <v>622.6</v>
      </c>
      <c r="I59" s="6" t="n">
        <v>547.25</v>
      </c>
      <c r="J59" s="6" t="n">
        <v>104</v>
      </c>
      <c r="K59" s="6" t="n">
        <v>802.2</v>
      </c>
      <c r="L59" s="6" t="n">
        <v>698.2</v>
      </c>
      <c r="M59" s="6" t="n">
        <v>6.08</v>
      </c>
      <c r="N59" s="6" t="n">
        <v>5.34</v>
      </c>
    </row>
    <row collapsed="false" customFormat="false" customHeight="false" hidden="false" ht="12.1" outlineLevel="0" r="60">
      <c r="A60" s="37" t="n">
        <v>45576</v>
      </c>
      <c r="B60" s="16" t="s">
        <v>775</v>
      </c>
      <c r="C60" s="16" t="s">
        <v>33</v>
      </c>
      <c r="D60" s="16" t="s">
        <v>34</v>
      </c>
      <c r="E60" s="7" t="n">
        <v>10</v>
      </c>
      <c r="F60" s="16" t="s">
        <v>19</v>
      </c>
      <c r="G60" s="6" t="n">
        <v>35.5</v>
      </c>
      <c r="H60" s="6" t="n">
        <v>957.8</v>
      </c>
      <c r="I60" s="6" t="n">
        <v>1206.2</v>
      </c>
      <c r="J60" s="6" t="n">
        <v>46</v>
      </c>
      <c r="K60" s="6" t="n">
        <v>355</v>
      </c>
      <c r="L60" s="6" t="n">
        <v>309</v>
      </c>
      <c r="M60" s="6" t="n">
        <v>2.56</v>
      </c>
      <c r="N60" s="6" t="n">
        <v>3.23</v>
      </c>
    </row>
    <row collapsed="false" customFormat="false" customHeight="false" hidden="false" ht="12.1" outlineLevel="0" r="61">
      <c r="A61" s="37" t="n">
        <v>45576</v>
      </c>
      <c r="B61" s="16" t="s">
        <v>775</v>
      </c>
      <c r="C61" s="16" t="s">
        <v>75</v>
      </c>
      <c r="D61" s="16" t="s">
        <v>76</v>
      </c>
      <c r="E61" s="7" t="n">
        <v>8</v>
      </c>
      <c r="F61" s="16" t="s">
        <v>19</v>
      </c>
      <c r="G61" s="6" t="n">
        <v>12.5</v>
      </c>
      <c r="H61" s="6" t="n">
        <v>632</v>
      </c>
      <c r="I61" s="6" t="n">
        <v>666.33</v>
      </c>
      <c r="J61" s="6" t="n">
        <v>13</v>
      </c>
      <c r="K61" s="6" t="n">
        <v>100</v>
      </c>
      <c r="L61" s="6" t="n">
        <v>87</v>
      </c>
      <c r="M61" s="6" t="n">
        <v>1.63</v>
      </c>
      <c r="N61" s="6" t="n">
        <v>1.72</v>
      </c>
    </row>
    <row collapsed="false" customFormat="false" customHeight="false" hidden="false" ht="12.1" outlineLevel="0" r="62">
      <c r="A62" s="37" t="n">
        <v>45579</v>
      </c>
      <c r="B62" s="16" t="s">
        <v>775</v>
      </c>
      <c r="C62" s="16" t="s">
        <v>30</v>
      </c>
      <c r="D62" s="16" t="s">
        <v>31</v>
      </c>
      <c r="E62" s="7" t="n">
        <v>2</v>
      </c>
      <c r="F62" s="16" t="s">
        <v>19</v>
      </c>
      <c r="G62" s="6" t="n">
        <v>51.96</v>
      </c>
      <c r="H62" s="6" t="n">
        <v>652.1</v>
      </c>
      <c r="I62" s="6" t="n">
        <v>674.09</v>
      </c>
      <c r="J62" s="6" t="n">
        <v>14</v>
      </c>
      <c r="K62" s="6" t="n">
        <v>103.92</v>
      </c>
      <c r="L62" s="6" t="n">
        <v>89.92</v>
      </c>
      <c r="M62" s="6" t="n">
        <v>6.67</v>
      </c>
      <c r="N62" s="6" t="n">
        <v>6.89</v>
      </c>
    </row>
    <row collapsed="false" customFormat="false" customHeight="false" hidden="false" ht="12.1" outlineLevel="0" r="63">
      <c r="A63" s="37" t="n">
        <v>45582</v>
      </c>
      <c r="B63" s="16" t="s">
        <v>775</v>
      </c>
      <c r="C63" s="16" t="s">
        <v>81</v>
      </c>
      <c r="D63" s="16" t="s">
        <v>82</v>
      </c>
      <c r="E63" s="7" t="n">
        <v>70</v>
      </c>
      <c r="F63" s="16" t="s">
        <v>19</v>
      </c>
      <c r="G63" s="6" t="n">
        <v>2.494</v>
      </c>
      <c r="H63" s="6" t="n">
        <v>40.655</v>
      </c>
      <c r="I63" s="6" t="n">
        <v>37.11</v>
      </c>
      <c r="J63" s="6" t="n">
        <v>23</v>
      </c>
      <c r="K63" s="6" t="n">
        <v>174.58</v>
      </c>
      <c r="L63" s="6" t="n">
        <v>151.58</v>
      </c>
      <c r="M63" s="6" t="n">
        <v>5.83</v>
      </c>
      <c r="N63" s="6" t="n">
        <v>5.33</v>
      </c>
    </row>
    <row collapsed="false" customFormat="false" customHeight="false" hidden="false" ht="12.1" outlineLevel="0" r="64">
      <c r="A64" s="37" t="n">
        <v>45584</v>
      </c>
      <c r="B64" s="16" t="s">
        <v>775</v>
      </c>
      <c r="C64" s="16" t="s">
        <v>473</v>
      </c>
      <c r="D64" s="16" t="s">
        <v>776</v>
      </c>
      <c r="E64" s="7" t="n">
        <v>40</v>
      </c>
      <c r="F64" s="16" t="s">
        <v>19</v>
      </c>
      <c r="G64" s="6" t="n">
        <v>2.49</v>
      </c>
      <c r="H64" s="6" t="n">
        <v>52.2</v>
      </c>
      <c r="I64" s="6" t="n">
        <v>92.22</v>
      </c>
      <c r="J64" s="6" t="n">
        <v>13</v>
      </c>
      <c r="K64" s="6" t="n">
        <v>99.6</v>
      </c>
      <c r="L64" s="6" t="n">
        <v>86.6</v>
      </c>
      <c r="M64" s="6" t="n">
        <v>2.35</v>
      </c>
      <c r="N64" s="6" t="n">
        <v>4.15</v>
      </c>
    </row>
    <row collapsed="false" customFormat="false" customHeight="false" hidden="false" ht="12.1" outlineLevel="0" r="65">
      <c r="A65" s="37" t="n">
        <v>45643</v>
      </c>
      <c r="B65" s="16" t="s">
        <v>775</v>
      </c>
      <c r="C65" s="16" t="s">
        <v>53</v>
      </c>
      <c r="D65" s="16" t="s">
        <v>54</v>
      </c>
      <c r="E65" s="7" t="n">
        <v>11</v>
      </c>
      <c r="F65" s="16" t="s">
        <v>19</v>
      </c>
      <c r="G65" s="6" t="n">
        <v>49.06</v>
      </c>
      <c r="H65" s="6" t="n">
        <v>1016.4</v>
      </c>
      <c r="I65" s="6" t="n">
        <v>1479.77</v>
      </c>
      <c r="J65" s="6" t="n">
        <v>70</v>
      </c>
      <c r="K65" s="6" t="n">
        <v>539.66</v>
      </c>
      <c r="L65" s="6" t="n">
        <v>469.66</v>
      </c>
      <c r="M65" s="6" t="n">
        <v>2.89</v>
      </c>
      <c r="N65" s="6" t="n">
        <v>4.2</v>
      </c>
    </row>
    <row collapsed="false" customFormat="false" customHeight="false" hidden="false" ht="12.1" outlineLevel="0" r="66">
      <c r="A66" s="37" t="n">
        <v>45643</v>
      </c>
      <c r="B66" s="16" t="s">
        <v>775</v>
      </c>
      <c r="C66" s="16" t="s">
        <v>16</v>
      </c>
      <c r="D66" s="16" t="s">
        <v>18</v>
      </c>
      <c r="E66" s="7" t="n">
        <v>3</v>
      </c>
      <c r="F66" s="16" t="s">
        <v>19</v>
      </c>
      <c r="G66" s="6" t="n">
        <v>514</v>
      </c>
      <c r="H66" s="6" t="n">
        <v>6290.5</v>
      </c>
      <c r="I66" s="6" t="n">
        <v>6192.41</v>
      </c>
      <c r="J66" s="6" t="n">
        <v>200</v>
      </c>
      <c r="K66" s="6" t="n">
        <v>1542</v>
      </c>
      <c r="L66" s="6" t="n">
        <v>1342</v>
      </c>
      <c r="M66" s="6" t="n">
        <v>7.22</v>
      </c>
      <c r="N66" s="6" t="n">
        <v>7.11</v>
      </c>
    </row>
    <row collapsed="false" customFormat="false" customHeight="false" hidden="false" ht="12.1" outlineLevel="0" r="67">
      <c r="A67" s="37" t="n">
        <v>45648</v>
      </c>
      <c r="B67" s="16" t="s">
        <v>775</v>
      </c>
      <c r="C67" s="16" t="s">
        <v>67</v>
      </c>
      <c r="D67" s="16" t="s">
        <v>68</v>
      </c>
      <c r="E67" s="7" t="n">
        <v>1</v>
      </c>
      <c r="F67" s="16" t="s">
        <v>19</v>
      </c>
      <c r="G67" s="6" t="n">
        <v>126</v>
      </c>
      <c r="H67" s="6" t="n">
        <v>5814</v>
      </c>
      <c r="I67" s="6" t="n">
        <v>6783.42</v>
      </c>
      <c r="J67" s="6" t="n">
        <v>16</v>
      </c>
      <c r="K67" s="6" t="n">
        <v>126</v>
      </c>
      <c r="L67" s="6" t="n">
        <v>110</v>
      </c>
      <c r="M67" s="6" t="n">
        <v>1.62</v>
      </c>
      <c r="N67" s="6" t="n">
        <v>1.89</v>
      </c>
    </row>
    <row collapsed="false" customFormat="false" customHeight="false" hidden="false" ht="12.1" outlineLevel="0" r="68">
      <c r="A68" s="37" t="n">
        <v>45665</v>
      </c>
      <c r="B68" s="16" t="s">
        <v>775</v>
      </c>
      <c r="C68" s="16" t="s">
        <v>27</v>
      </c>
      <c r="D68" s="16" t="s">
        <v>28</v>
      </c>
      <c r="E68" s="7" t="n">
        <v>30</v>
      </c>
      <c r="F68" s="16" t="s">
        <v>19</v>
      </c>
      <c r="G68" s="6" t="n">
        <v>17.39</v>
      </c>
      <c r="H68" s="6" t="n">
        <v>654.7</v>
      </c>
      <c r="I68" s="6" t="n">
        <v>548.72</v>
      </c>
      <c r="J68" s="6" t="n">
        <v>68</v>
      </c>
      <c r="K68" s="6" t="n">
        <v>521.7</v>
      </c>
      <c r="L68" s="6" t="n">
        <v>453.7</v>
      </c>
      <c r="M68" s="6" t="n">
        <v>2.76</v>
      </c>
      <c r="N68" s="6" t="n">
        <v>2.31</v>
      </c>
    </row>
    <row collapsed="false" customFormat="false" customHeight="false" hidden="false" ht="12.1" outlineLevel="0" r="69">
      <c r="A69" s="37" t="n">
        <v>45667</v>
      </c>
      <c r="B69" s="16" t="s">
        <v>775</v>
      </c>
      <c r="C69" s="16" t="s">
        <v>36</v>
      </c>
      <c r="D69" s="16" t="s">
        <v>37</v>
      </c>
      <c r="E69" s="7" t="n">
        <v>30</v>
      </c>
      <c r="F69" s="16" t="s">
        <v>19</v>
      </c>
      <c r="G69" s="6" t="n">
        <v>36.47</v>
      </c>
      <c r="H69" s="6" t="n">
        <v>562.95</v>
      </c>
      <c r="I69" s="6" t="n">
        <v>463.85</v>
      </c>
      <c r="J69" s="6" t="n">
        <v>142</v>
      </c>
      <c r="K69" s="6" t="n">
        <v>1094.1</v>
      </c>
      <c r="L69" s="6" t="n">
        <v>952.1</v>
      </c>
      <c r="M69" s="6" t="n">
        <v>6.84</v>
      </c>
      <c r="N69" s="6" t="n">
        <v>5.64</v>
      </c>
    </row>
    <row collapsed="false" customFormat="false" customHeight="false" hidden="false" ht="12.1" outlineLevel="0" r="70">
      <c r="A70" s="37" t="n">
        <v>45775</v>
      </c>
      <c r="B70" s="16" t="s">
        <v>775</v>
      </c>
      <c r="C70" s="16" t="s">
        <v>33</v>
      </c>
      <c r="D70" s="16" t="s">
        <v>34</v>
      </c>
      <c r="E70" s="7" t="n">
        <v>10</v>
      </c>
      <c r="F70" s="16" t="s">
        <v>19</v>
      </c>
      <c r="G70" s="6" t="n">
        <v>46.65</v>
      </c>
      <c r="H70" s="6" t="n">
        <v>1266.2</v>
      </c>
      <c r="I70" s="6" t="n">
        <v>1206.2</v>
      </c>
      <c r="J70" s="6" t="n">
        <v>61</v>
      </c>
      <c r="K70" s="6" t="n">
        <v>466.5</v>
      </c>
      <c r="L70" s="6" t="n">
        <v>405.5</v>
      </c>
      <c r="M70" s="6" t="n">
        <v>3.36</v>
      </c>
      <c r="N70" s="6" t="n">
        <v>3.2</v>
      </c>
    </row>
    <row collapsed="false" customFormat="false" customHeight="false" hidden="false" ht="12.1" outlineLevel="0" r="71">
      <c r="A71" s="37" t="n">
        <v>45775</v>
      </c>
      <c r="B71" s="16" t="s">
        <v>775</v>
      </c>
      <c r="C71" s="16" t="s">
        <v>71</v>
      </c>
      <c r="D71" s="16" t="s">
        <v>72</v>
      </c>
      <c r="E71" s="7" t="n">
        <v>1</v>
      </c>
      <c r="F71" s="16" t="s">
        <v>19</v>
      </c>
      <c r="G71" s="6" t="n">
        <v>80</v>
      </c>
      <c r="H71" s="6" t="n">
        <v>4283</v>
      </c>
      <c r="I71" s="6" t="n">
        <v>4252.13</v>
      </c>
      <c r="J71" s="6" t="n">
        <v>10</v>
      </c>
      <c r="K71" s="6" t="n">
        <v>80</v>
      </c>
      <c r="L71" s="6" t="n">
        <v>70</v>
      </c>
      <c r="M71" s="6" t="n">
        <v>1.65</v>
      </c>
      <c r="N71" s="6" t="n">
        <v>1.63</v>
      </c>
    </row>
    <row collapsed="false" customFormat="false" customHeight="false" hidden="false" ht="12.1" outlineLevel="0" r="72">
      <c r="A72" s="37" t="n">
        <v>45793</v>
      </c>
      <c r="B72" s="16" t="s">
        <v>775</v>
      </c>
      <c r="C72" s="16" t="s">
        <v>77</v>
      </c>
      <c r="D72" s="16" t="s">
        <v>78</v>
      </c>
      <c r="E72" s="7" t="n">
        <v>1</v>
      </c>
      <c r="F72" s="16" t="s">
        <v>19</v>
      </c>
      <c r="G72" s="6" t="n">
        <v>32</v>
      </c>
      <c r="H72" s="6" t="n">
        <v>3072.8</v>
      </c>
      <c r="I72" s="6" t="n">
        <v>3529.42</v>
      </c>
      <c r="J72" s="6" t="n">
        <v>4</v>
      </c>
      <c r="K72" s="6" t="n">
        <v>32</v>
      </c>
      <c r="L72" s="6" t="n">
        <v>28</v>
      </c>
      <c r="M72" s="6" t="n">
        <v>0.79</v>
      </c>
      <c r="N72" s="6" t="n">
        <v>0.91</v>
      </c>
    </row>
    <row collapsed="false" customFormat="false" customHeight="false" hidden="false" ht="12.1" outlineLevel="0" r="73">
      <c r="A73" s="37" t="n">
        <v>45810</v>
      </c>
      <c r="B73" s="16" t="s">
        <v>775</v>
      </c>
      <c r="C73" s="16" t="s">
        <v>27</v>
      </c>
      <c r="D73" s="16" t="s">
        <v>28</v>
      </c>
      <c r="E73" s="7" t="n">
        <v>30</v>
      </c>
      <c r="F73" s="16" t="s">
        <v>19</v>
      </c>
      <c r="G73" s="6" t="n">
        <v>43.11</v>
      </c>
      <c r="H73" s="6" t="n">
        <v>656.5</v>
      </c>
      <c r="I73" s="6" t="n">
        <v>548.72</v>
      </c>
      <c r="J73" s="6" t="n">
        <v>168</v>
      </c>
      <c r="K73" s="6" t="n">
        <v>1293.3</v>
      </c>
      <c r="L73" s="6" t="n">
        <v>1125.3</v>
      </c>
      <c r="M73" s="6" t="n">
        <v>6.84</v>
      </c>
      <c r="N73" s="6" t="n">
        <v>5.71</v>
      </c>
    </row>
    <row collapsed="false" customFormat="false" customHeight="false" hidden="false" ht="12.1" outlineLevel="0" r="74">
      <c r="A74" s="37" t="n">
        <v>45811</v>
      </c>
      <c r="B74" s="16" t="s">
        <v>775</v>
      </c>
      <c r="C74" s="16" t="s">
        <v>16</v>
      </c>
      <c r="D74" s="16" t="s">
        <v>18</v>
      </c>
      <c r="E74" s="7" t="n">
        <v>3</v>
      </c>
      <c r="F74" s="16" t="s">
        <v>19</v>
      </c>
      <c r="G74" s="6" t="n">
        <v>541</v>
      </c>
      <c r="H74" s="6" t="n">
        <v>6473</v>
      </c>
      <c r="I74" s="6" t="n">
        <v>6192.41</v>
      </c>
      <c r="J74" s="6" t="n">
        <v>211</v>
      </c>
      <c r="K74" s="6" t="n">
        <v>1623</v>
      </c>
      <c r="L74" s="6" t="n">
        <v>1412</v>
      </c>
      <c r="M74" s="6" t="n">
        <v>7.6</v>
      </c>
      <c r="N74" s="6" t="n">
        <v>7.27</v>
      </c>
    </row>
    <row collapsed="false" customFormat="false" customHeight="false" hidden="false" ht="12.1" outlineLevel="0" r="75">
      <c r="A75" s="37" t="n">
        <v>45817</v>
      </c>
      <c r="B75" s="16" t="s">
        <v>775</v>
      </c>
      <c r="C75" s="16" t="s">
        <v>75</v>
      </c>
      <c r="D75" s="16" t="s">
        <v>76</v>
      </c>
      <c r="E75" s="7" t="n">
        <v>8</v>
      </c>
      <c r="F75" s="16" t="s">
        <v>19</v>
      </c>
      <c r="G75" s="6" t="n">
        <v>25</v>
      </c>
      <c r="H75" s="6" t="n">
        <v>445.5</v>
      </c>
      <c r="I75" s="6" t="n">
        <v>666.33</v>
      </c>
      <c r="J75" s="6" t="n">
        <v>26</v>
      </c>
      <c r="K75" s="6" t="n">
        <v>200</v>
      </c>
      <c r="L75" s="6" t="n">
        <v>174</v>
      </c>
      <c r="M75" s="6" t="n">
        <v>3.26</v>
      </c>
      <c r="N75" s="6" t="n">
        <v>4.88</v>
      </c>
    </row>
    <row collapsed="false" customFormat="false" customHeight="false" hidden="false" ht="12.1" outlineLevel="0" r="76">
      <c r="A76" s="37" t="n">
        <v>45817</v>
      </c>
      <c r="B76" s="16" t="s">
        <v>775</v>
      </c>
      <c r="C76" s="16" t="s">
        <v>51</v>
      </c>
      <c r="D76" s="16" t="s">
        <v>52</v>
      </c>
      <c r="E76" s="7" t="n">
        <v>3200</v>
      </c>
      <c r="F76" s="16" t="s">
        <v>19</v>
      </c>
      <c r="G76" s="6" t="n">
        <v>0.3538</v>
      </c>
      <c r="H76" s="6" t="n">
        <v>3.276</v>
      </c>
      <c r="I76" s="6" t="n">
        <v>3.53</v>
      </c>
      <c r="J76" s="6" t="n">
        <v>147</v>
      </c>
      <c r="K76" s="6" t="n">
        <v>1132.0209</v>
      </c>
      <c r="L76" s="6" t="n">
        <v>985.02</v>
      </c>
      <c r="M76" s="6" t="n">
        <v>8.73</v>
      </c>
      <c r="N76" s="6" t="n">
        <v>9.4</v>
      </c>
    </row>
    <row collapsed="false" customFormat="false" customHeight="false" hidden="false" ht="12.1" outlineLevel="0" r="77">
      <c r="A77" s="37" t="n">
        <v>45817</v>
      </c>
      <c r="B77" s="16" t="s">
        <v>775</v>
      </c>
      <c r="C77" s="16" t="s">
        <v>67</v>
      </c>
      <c r="D77" s="16" t="s">
        <v>68</v>
      </c>
      <c r="E77" s="7" t="n">
        <v>1</v>
      </c>
      <c r="F77" s="16" t="s">
        <v>19</v>
      </c>
      <c r="G77" s="6" t="n">
        <v>87</v>
      </c>
      <c r="H77" s="6" t="n">
        <v>6223</v>
      </c>
      <c r="I77" s="6" t="n">
        <v>6783.42</v>
      </c>
      <c r="J77" s="6" t="n">
        <v>11</v>
      </c>
      <c r="K77" s="6" t="n">
        <v>87</v>
      </c>
      <c r="L77" s="6" t="n">
        <v>76</v>
      </c>
      <c r="M77" s="6" t="n">
        <v>1.12</v>
      </c>
      <c r="N77" s="6" t="n">
        <v>1.22</v>
      </c>
    </row>
    <row collapsed="false" customFormat="false" customHeight="false" hidden="false" ht="12.1" outlineLevel="0" r="78">
      <c r="A78" s="37" t="n">
        <v>45839</v>
      </c>
      <c r="B78" s="16" t="s">
        <v>775</v>
      </c>
      <c r="C78" s="16" t="s">
        <v>42</v>
      </c>
      <c r="D78" s="16" t="s">
        <v>43</v>
      </c>
      <c r="E78" s="7" t="n">
        <v>30000</v>
      </c>
      <c r="F78" s="16" t="s">
        <v>19</v>
      </c>
      <c r="G78" s="6" t="n">
        <v>0.0502</v>
      </c>
      <c r="H78" s="6" t="n">
        <v>0.4286</v>
      </c>
      <c r="I78" s="6" t="n">
        <v>0.37</v>
      </c>
      <c r="J78" s="6" t="n">
        <v>196</v>
      </c>
      <c r="K78" s="6" t="n">
        <v>1506.45</v>
      </c>
      <c r="L78" s="6" t="n">
        <v>1310.45</v>
      </c>
      <c r="M78" s="6" t="n">
        <v>11.83</v>
      </c>
      <c r="N78" s="6" t="n">
        <v>10.19</v>
      </c>
    </row>
    <row collapsed="false" customFormat="false" customHeight="false" hidden="false" ht="12.1" outlineLevel="0" r="79">
      <c r="A79" s="37" t="n">
        <v>45845</v>
      </c>
      <c r="B79" s="16" t="s">
        <v>775</v>
      </c>
      <c r="C79" s="16" t="s">
        <v>59</v>
      </c>
      <c r="D79" s="16" t="s">
        <v>60</v>
      </c>
      <c r="E79" s="7" t="n">
        <v>40</v>
      </c>
      <c r="F79" s="16" t="s">
        <v>19</v>
      </c>
      <c r="G79" s="6" t="n">
        <v>35</v>
      </c>
      <c r="H79" s="6" t="n">
        <v>193.8</v>
      </c>
      <c r="I79" s="6" t="n">
        <v>255.84</v>
      </c>
      <c r="J79" s="6" t="n">
        <v>182</v>
      </c>
      <c r="K79" s="6" t="n">
        <v>1400</v>
      </c>
      <c r="L79" s="6" t="n">
        <v>1218</v>
      </c>
      <c r="M79" s="6" t="n">
        <v>11.9</v>
      </c>
      <c r="N79" s="6" t="n">
        <v>15.71</v>
      </c>
    </row>
    <row collapsed="false" customFormat="false" customHeight="false" hidden="false" ht="12.1" outlineLevel="0" r="80">
      <c r="A80" s="37" t="n">
        <v>45846</v>
      </c>
      <c r="B80" s="16" t="s">
        <v>775</v>
      </c>
      <c r="C80" s="16" t="s">
        <v>30</v>
      </c>
      <c r="D80" s="16" t="s">
        <v>31</v>
      </c>
      <c r="E80" s="7" t="n">
        <v>40</v>
      </c>
      <c r="F80" s="16" t="s">
        <v>19</v>
      </c>
      <c r="G80" s="6" t="n">
        <v>27.21</v>
      </c>
      <c r="H80" s="6" t="n">
        <v>507.5</v>
      </c>
      <c r="I80" s="6" t="n">
        <v>588.72</v>
      </c>
      <c r="J80" s="6" t="n">
        <v>141</v>
      </c>
      <c r="K80" s="6" t="n">
        <v>1088.4</v>
      </c>
      <c r="L80" s="6" t="n">
        <v>947.4</v>
      </c>
      <c r="M80" s="6" t="n">
        <v>4.02</v>
      </c>
      <c r="N80" s="6" t="n">
        <v>4.67</v>
      </c>
    </row>
    <row collapsed="false" customFormat="false" customHeight="false" hidden="false" ht="12.1" outlineLevel="0" r="81">
      <c r="A81" s="37" t="n">
        <v>45847</v>
      </c>
      <c r="B81" s="16" t="s">
        <v>775</v>
      </c>
      <c r="C81" s="16" t="s">
        <v>24</v>
      </c>
      <c r="D81" s="16" t="s">
        <v>25</v>
      </c>
      <c r="E81" s="7" t="n">
        <v>5</v>
      </c>
      <c r="F81" s="16" t="s">
        <v>19</v>
      </c>
      <c r="G81" s="6" t="n">
        <v>648</v>
      </c>
      <c r="H81" s="6" t="n">
        <v>2870.5</v>
      </c>
      <c r="I81" s="6" t="n">
        <v>3144.31</v>
      </c>
      <c r="J81" s="6" t="n">
        <v>421</v>
      </c>
      <c r="K81" s="6" t="n">
        <v>3240</v>
      </c>
      <c r="L81" s="6" t="n">
        <v>2819</v>
      </c>
      <c r="M81" s="6" t="n">
        <v>17.93</v>
      </c>
      <c r="N81" s="6" t="n">
        <v>19.64</v>
      </c>
    </row>
    <row collapsed="false" customFormat="false" customHeight="false" hidden="false" ht="12.1" outlineLevel="0" r="82">
      <c r="A82" s="37" t="n">
        <v>45848</v>
      </c>
      <c r="B82" s="16" t="s">
        <v>775</v>
      </c>
      <c r="C82" s="16" t="s">
        <v>65</v>
      </c>
      <c r="D82" s="16" t="s">
        <v>66</v>
      </c>
      <c r="E82" s="7" t="n">
        <v>40</v>
      </c>
      <c r="F82" s="16" t="s">
        <v>19</v>
      </c>
      <c r="G82" s="6" t="n">
        <v>26.11</v>
      </c>
      <c r="H82" s="6" t="n">
        <v>172.73</v>
      </c>
      <c r="I82" s="6" t="n">
        <v>163.61</v>
      </c>
      <c r="J82" s="6" t="n">
        <v>136</v>
      </c>
      <c r="K82" s="6" t="n">
        <v>1044.4</v>
      </c>
      <c r="L82" s="6" t="n">
        <v>908.4</v>
      </c>
      <c r="M82" s="6" t="n">
        <v>13.88</v>
      </c>
      <c r="N82" s="6" t="n">
        <v>13.15</v>
      </c>
    </row>
    <row collapsed="false" customFormat="false" customHeight="false" hidden="false" ht="12.1" outlineLevel="0" r="83">
      <c r="A83" s="37" t="n">
        <v>45855</v>
      </c>
      <c r="B83" s="16" t="s">
        <v>775</v>
      </c>
      <c r="C83" s="16" t="s">
        <v>45</v>
      </c>
      <c r="D83" s="16" t="s">
        <v>46</v>
      </c>
      <c r="E83" s="7" t="n">
        <v>10</v>
      </c>
      <c r="F83" s="16" t="s">
        <v>19</v>
      </c>
      <c r="G83" s="6" t="n">
        <v>198.25</v>
      </c>
      <c r="H83" s="6" t="n">
        <v>1306</v>
      </c>
      <c r="I83" s="6" t="n">
        <v>1258.83</v>
      </c>
      <c r="J83" s="6" t="n">
        <v>258</v>
      </c>
      <c r="K83" s="6" t="n">
        <v>1982.5</v>
      </c>
      <c r="L83" s="6" t="n">
        <v>1724.5</v>
      </c>
      <c r="M83" s="6" t="n">
        <v>13.7</v>
      </c>
      <c r="N83" s="6" t="n">
        <v>13.2</v>
      </c>
    </row>
    <row collapsed="false" customFormat="false" customHeight="false" hidden="false" ht="12.1" outlineLevel="0" r="84">
      <c r="A84" s="37" t="n">
        <v>45855</v>
      </c>
      <c r="B84" s="16" t="s">
        <v>775</v>
      </c>
      <c r="C84" s="16" t="s">
        <v>77</v>
      </c>
      <c r="D84" s="16" t="s">
        <v>78</v>
      </c>
      <c r="E84" s="7" t="n">
        <v>1</v>
      </c>
      <c r="F84" s="16" t="s">
        <v>19</v>
      </c>
      <c r="G84" s="6" t="n">
        <v>33</v>
      </c>
      <c r="H84" s="6" t="n">
        <v>3281.6</v>
      </c>
      <c r="I84" s="6" t="n">
        <v>3529.42</v>
      </c>
      <c r="J84" s="6" t="n">
        <v>4</v>
      </c>
      <c r="K84" s="6" t="n">
        <v>33</v>
      </c>
      <c r="L84" s="6" t="n">
        <v>29</v>
      </c>
      <c r="M84" s="6" t="n">
        <v>0.82</v>
      </c>
      <c r="N84" s="6" t="n">
        <v>0.88</v>
      </c>
    </row>
    <row collapsed="false" customFormat="false" customHeight="false" hidden="false" ht="12.1" outlineLevel="0" r="85">
      <c r="A85" s="37" t="n">
        <v>45858</v>
      </c>
      <c r="B85" s="16" t="s">
        <v>775</v>
      </c>
      <c r="C85" s="16" t="s">
        <v>36</v>
      </c>
      <c r="D85" s="16" t="s">
        <v>37</v>
      </c>
      <c r="E85" s="7" t="n">
        <v>40</v>
      </c>
      <c r="F85" s="16" t="s">
        <v>19</v>
      </c>
      <c r="G85" s="6" t="n">
        <v>14.68</v>
      </c>
      <c r="H85" s="6" t="n">
        <v>418.25</v>
      </c>
      <c r="I85" s="6" t="n">
        <v>461.14</v>
      </c>
      <c r="J85" s="6" t="n">
        <v>76</v>
      </c>
      <c r="K85" s="6" t="n">
        <v>587.2</v>
      </c>
      <c r="L85" s="6" t="n">
        <v>511.2</v>
      </c>
      <c r="M85" s="6" t="n">
        <v>2.77</v>
      </c>
      <c r="N85" s="6" t="n">
        <v>3.06</v>
      </c>
    </row>
    <row collapsed="false" customFormat="false" customHeight="false" hidden="false" ht="12.1" outlineLevel="0" r="86">
      <c r="A86" s="37" t="n">
        <v>45856</v>
      </c>
      <c r="B86" s="16" t="s">
        <v>775</v>
      </c>
      <c r="C86" s="16" t="s">
        <v>39</v>
      </c>
      <c r="D86" s="16" t="s">
        <v>40</v>
      </c>
      <c r="E86" s="7" t="n">
        <v>50</v>
      </c>
      <c r="F86" s="16" t="s">
        <v>19</v>
      </c>
      <c r="G86" s="6" t="n">
        <v>34.84</v>
      </c>
      <c r="H86" s="6" t="n">
        <v>308.4</v>
      </c>
      <c r="I86" s="6" t="n">
        <v>259.76</v>
      </c>
      <c r="J86" s="6" t="n">
        <v>226</v>
      </c>
      <c r="K86" s="6" t="n">
        <v>1742</v>
      </c>
      <c r="L86" s="6" t="n">
        <v>1516</v>
      </c>
      <c r="M86" s="6" t="n">
        <v>11.67</v>
      </c>
      <c r="N86" s="6" t="n">
        <v>9.83</v>
      </c>
    </row>
    <row collapsed="false" customFormat="false" customHeight="false" hidden="false" ht="12.1" outlineLevel="0" r="87">
      <c r="A87" s="37" t="n">
        <v>45856</v>
      </c>
      <c r="B87" s="16" t="s">
        <v>775</v>
      </c>
      <c r="C87" s="16" t="s">
        <v>21</v>
      </c>
      <c r="D87" s="16" t="s">
        <v>22</v>
      </c>
      <c r="E87" s="7" t="n">
        <v>100</v>
      </c>
      <c r="F87" s="16" t="s">
        <v>19</v>
      </c>
      <c r="G87" s="6" t="n">
        <v>34.84</v>
      </c>
      <c r="H87" s="6" t="n">
        <v>309</v>
      </c>
      <c r="I87" s="6" t="n">
        <v>286.67</v>
      </c>
      <c r="J87" s="6" t="n">
        <v>453</v>
      </c>
      <c r="K87" s="6" t="n">
        <v>3484</v>
      </c>
      <c r="L87" s="6" t="n">
        <v>3031</v>
      </c>
      <c r="M87" s="6" t="n">
        <v>10.57</v>
      </c>
      <c r="N87" s="6" t="n">
        <v>9.81</v>
      </c>
    </row>
    <row collapsed="false" customFormat="false" customHeight="false" hidden="false" ht="12.1" outlineLevel="0" r="88">
      <c r="A88" s="37" t="n">
        <v>45882</v>
      </c>
      <c r="B88" s="16" t="s">
        <v>775</v>
      </c>
      <c r="C88" s="16" t="s">
        <v>79</v>
      </c>
      <c r="D88" s="16" t="s">
        <v>80</v>
      </c>
      <c r="E88" s="7" t="n">
        <v>40</v>
      </c>
      <c r="F88" s="16" t="s">
        <v>19</v>
      </c>
      <c r="G88" s="6" t="n">
        <v>2.71</v>
      </c>
      <c r="H88" s="6" t="n">
        <v>69.5</v>
      </c>
      <c r="I88" s="6" t="n">
        <v>83.96</v>
      </c>
      <c r="J88" s="6" t="n">
        <v>14</v>
      </c>
      <c r="K88" s="6" t="n">
        <v>108.4</v>
      </c>
      <c r="L88" s="6" t="n">
        <v>94.4</v>
      </c>
      <c r="M88" s="6" t="n">
        <v>2.81</v>
      </c>
      <c r="N88" s="6" t="n">
        <v>3.4</v>
      </c>
    </row>
    <row collapsed="false" customFormat="false" customHeight="false" hidden="false" ht="12.1" outlineLevel="0" r="89">
      <c r="A89" s="37" t="n">
        <v>45929</v>
      </c>
      <c r="B89" s="16" t="s">
        <v>775</v>
      </c>
      <c r="C89" s="16" t="s">
        <v>71</v>
      </c>
      <c r="D89" s="16" t="s">
        <v>72</v>
      </c>
      <c r="E89" s="7" t="n">
        <v>1</v>
      </c>
      <c r="F89" s="16" t="s">
        <v>19</v>
      </c>
      <c r="G89" s="6" t="n">
        <v>80</v>
      </c>
      <c r="H89" s="6" t="n">
        <v>3940</v>
      </c>
      <c r="I89" s="6" t="n">
        <v>4252.13</v>
      </c>
      <c r="J89" s="6" t="n">
        <v>10</v>
      </c>
      <c r="K89" s="6" t="n">
        <v>80</v>
      </c>
      <c r="L89" s="6" t="n">
        <v>70</v>
      </c>
      <c r="M89" s="6" t="n">
        <v>1.65</v>
      </c>
      <c r="N89" s="6" t="n">
        <v>1.78</v>
      </c>
    </row>
    <row collapsed="false" customFormat="false" customHeight="false" hidden="false" ht="12.1" outlineLevel="0" r="90">
      <c r="A90" s="37" t="n">
        <v>45931</v>
      </c>
      <c r="B90" s="16" t="s">
        <v>775</v>
      </c>
      <c r="C90" s="16" t="s">
        <v>67</v>
      </c>
      <c r="D90" s="16" t="s">
        <v>68</v>
      </c>
      <c r="E90" s="7" t="n">
        <v>1</v>
      </c>
      <c r="F90" s="16" t="s">
        <v>19</v>
      </c>
      <c r="G90" s="6" t="n">
        <v>273</v>
      </c>
      <c r="H90" s="6" t="n">
        <v>6883</v>
      </c>
      <c r="I90" s="6" t="n">
        <v>6783.42</v>
      </c>
      <c r="J90" s="6" t="n">
        <v>35</v>
      </c>
      <c r="K90" s="6" t="n">
        <v>273</v>
      </c>
      <c r="L90" s="6" t="n">
        <v>238</v>
      </c>
      <c r="M90" s="6" t="n">
        <v>3.51</v>
      </c>
      <c r="N90" s="6" t="n">
        <v>3.46</v>
      </c>
    </row>
    <row collapsed="false" customFormat="false" customHeight="false" hidden="false" ht="12.1" outlineLevel="0" r="91">
      <c r="A91" s="37" t="n">
        <v>45936</v>
      </c>
      <c r="B91" s="16" t="s">
        <v>775</v>
      </c>
      <c r="C91" s="16" t="s">
        <v>77</v>
      </c>
      <c r="D91" s="16" t="s">
        <v>78</v>
      </c>
      <c r="E91" s="7" t="n">
        <v>1</v>
      </c>
      <c r="F91" s="16" t="s">
        <v>19</v>
      </c>
      <c r="G91" s="6" t="n">
        <v>35</v>
      </c>
      <c r="H91" s="6" t="n">
        <v>3021.2</v>
      </c>
      <c r="I91" s="6" t="n">
        <v>3529.42</v>
      </c>
      <c r="J91" s="6" t="n">
        <v>5</v>
      </c>
      <c r="K91" s="6" t="n">
        <v>35</v>
      </c>
      <c r="L91" s="6" t="n">
        <v>30</v>
      </c>
      <c r="M91" s="6" t="n">
        <v>0.85</v>
      </c>
      <c r="N91" s="6" t="n">
        <v>0.99</v>
      </c>
    </row>
    <row collapsed="false" customFormat="false" customHeight="false" hidden="false" ht="12.1" outlineLevel="0" r="92">
      <c r="A92" s="37" t="n">
        <v>45936</v>
      </c>
      <c r="B92" s="16" t="s">
        <v>775</v>
      </c>
      <c r="C92" s="16" t="s">
        <v>33</v>
      </c>
      <c r="D92" s="16" t="s">
        <v>34</v>
      </c>
      <c r="E92" s="7" t="n">
        <v>14</v>
      </c>
      <c r="F92" s="16" t="s">
        <v>19</v>
      </c>
      <c r="G92" s="6" t="n">
        <v>35.5</v>
      </c>
      <c r="H92" s="6" t="n">
        <v>1083.2</v>
      </c>
      <c r="I92" s="6" t="n">
        <v>1161.95</v>
      </c>
      <c r="J92" s="6" t="n">
        <v>65</v>
      </c>
      <c r="K92" s="6" t="n">
        <v>497</v>
      </c>
      <c r="L92" s="6" t="n">
        <v>432</v>
      </c>
      <c r="M92" s="6" t="n">
        <v>2.66</v>
      </c>
      <c r="N92" s="6" t="n">
        <v>2.85</v>
      </c>
    </row>
    <row collapsed="false" customFormat="false" customHeight="false" hidden="false" ht="12.1" outlineLevel="0" r="93">
      <c r="A93" s="37" t="n">
        <v>45943</v>
      </c>
      <c r="B93" s="16" t="s">
        <v>775</v>
      </c>
      <c r="C93" s="16" t="s">
        <v>30</v>
      </c>
      <c r="D93" s="16" t="s">
        <v>31</v>
      </c>
      <c r="E93" s="7" t="n">
        <v>42</v>
      </c>
      <c r="F93" s="16" t="s">
        <v>19</v>
      </c>
      <c r="G93" s="6" t="n">
        <v>17.3</v>
      </c>
      <c r="H93" s="6" t="n">
        <v>477.45</v>
      </c>
      <c r="I93" s="6" t="n">
        <v>584.65</v>
      </c>
      <c r="J93" s="6" t="n">
        <v>94</v>
      </c>
      <c r="K93" s="6" t="n">
        <v>726.6</v>
      </c>
      <c r="L93" s="6" t="n">
        <v>632.6</v>
      </c>
      <c r="M93" s="6" t="n">
        <v>2.58</v>
      </c>
      <c r="N93" s="6" t="n">
        <v>3.15</v>
      </c>
    </row>
    <row collapsed="false" customFormat="false" customHeight="false" hidden="false" ht="12.1" outlineLevel="0" r="94">
      <c r="A94" s="37" t="n">
        <v>45944</v>
      </c>
      <c r="B94" s="16" t="s">
        <v>775</v>
      </c>
      <c r="C94" s="16" t="s">
        <v>27</v>
      </c>
      <c r="D94" s="16" t="s">
        <v>28</v>
      </c>
      <c r="E94" s="7" t="n">
        <v>33</v>
      </c>
      <c r="F94" s="16" t="s">
        <v>19</v>
      </c>
      <c r="G94" s="6" t="n">
        <v>14.35</v>
      </c>
      <c r="H94" s="6" t="n">
        <v>557.5</v>
      </c>
      <c r="I94" s="6" t="n">
        <v>559.28</v>
      </c>
      <c r="J94" s="6" t="n">
        <v>62</v>
      </c>
      <c r="K94" s="6" t="n">
        <v>473.55</v>
      </c>
      <c r="L94" s="6" t="n">
        <v>411.55</v>
      </c>
      <c r="M94" s="6" t="n">
        <v>2.23</v>
      </c>
      <c r="N94" s="6" t="n">
        <v>2.24</v>
      </c>
    </row>
    <row collapsed="false" customFormat="false" customHeight="false" hidden="false" ht="12.1" outlineLevel="0" r="95">
      <c r="A95" s="37" t="n">
        <v>45948</v>
      </c>
      <c r="B95" s="16" t="s">
        <v>775</v>
      </c>
      <c r="C95" s="16" t="s">
        <v>75</v>
      </c>
      <c r="D95" s="16" t="s">
        <v>76</v>
      </c>
      <c r="E95" s="7" t="n">
        <v>10</v>
      </c>
      <c r="F95" s="16" t="s">
        <v>19</v>
      </c>
      <c r="G95" s="6" t="n">
        <v>20</v>
      </c>
      <c r="H95" s="6" t="n">
        <v>392.4</v>
      </c>
      <c r="I95" s="6" t="n">
        <v>623.3</v>
      </c>
      <c r="J95" s="6" t="n">
        <v>26</v>
      </c>
      <c r="K95" s="6" t="n">
        <v>200</v>
      </c>
      <c r="L95" s="6" t="n">
        <v>174</v>
      </c>
      <c r="M95" s="6" t="n">
        <v>2.79</v>
      </c>
      <c r="N95" s="6" t="n">
        <v>4.43</v>
      </c>
    </row>
    <row collapsed="false" customFormat="false" customHeight="false" hidden="false" ht="12.1" outlineLevel="0" r="96">
      <c r="A96" s="37"/>
      <c r="B96" s="16"/>
      <c r="C96" s="16"/>
      <c r="D96" s="16"/>
      <c r="E96" s="7"/>
      <c r="F96" s="16"/>
      <c r="G96" s="6"/>
      <c r="H96" s="6"/>
      <c r="I96" s="6"/>
      <c r="J96" s="6"/>
      <c r="K96" s="6"/>
      <c r="L96" s="6"/>
      <c r="M96" s="6"/>
      <c r="N96" s="6"/>
    </row>
    <row collapsed="false" customFormat="false" customHeight="false" hidden="false" ht="12.1" outlineLevel="0" r="97">
      <c r="A97" s="37" t="n">
        <v>46012</v>
      </c>
      <c r="B97" s="16" t="s">
        <v>775</v>
      </c>
      <c r="C97" s="16" t="s">
        <v>48</v>
      </c>
      <c r="D97" s="16" t="s">
        <v>49</v>
      </c>
      <c r="E97" s="7" t="n">
        <v>30</v>
      </c>
      <c r="F97" s="16" t="s">
        <v>19</v>
      </c>
      <c r="G97" s="6" t="n">
        <v>26</v>
      </c>
      <c r="H97" s="6" t="n">
        <v>440</v>
      </c>
      <c r="I97" s="6" t="n">
        <v>321.39</v>
      </c>
      <c r="J97" s="6" t="n">
        <v>101</v>
      </c>
      <c r="K97" s="6" t="n">
        <v>780</v>
      </c>
      <c r="L97" s="6" t="n">
        <v>679</v>
      </c>
      <c r="M97" s="6" t="n">
        <v>7.04</v>
      </c>
      <c r="N97" s="6" t="n">
        <v>5.14</v>
      </c>
    </row>
    <row collapsed="false" customFormat="false" customHeight="false" hidden="false" ht="12.1" outlineLevel="0" r="98">
      <c r="A98" s="37" t="n">
        <v>46028</v>
      </c>
      <c r="B98" s="16" t="s">
        <v>775</v>
      </c>
      <c r="C98" s="16" t="s">
        <v>24</v>
      </c>
      <c r="D98" s="16" t="s">
        <v>25</v>
      </c>
      <c r="E98" s="7" t="n">
        <v>10</v>
      </c>
      <c r="F98" s="16" t="s">
        <v>19</v>
      </c>
      <c r="G98" s="6" t="n">
        <v>368</v>
      </c>
      <c r="H98" s="6" t="n">
        <v>2949</v>
      </c>
      <c r="I98" s="6" t="n">
        <v>2989.12</v>
      </c>
      <c r="J98" s="6" t="n">
        <v>478</v>
      </c>
      <c r="K98" s="6" t="n">
        <v>3680</v>
      </c>
      <c r="L98" s="6" t="n">
        <v>3202</v>
      </c>
      <c r="M98" s="6" t="n">
        <v>10.71</v>
      </c>
      <c r="N98" s="6" t="n">
        <v>10.86</v>
      </c>
    </row>
    <row collapsed="false" customFormat="false" customHeight="false" hidden="false" ht="12.1" outlineLevel="0" r="99">
      <c r="A99" s="37" t="n">
        <v>46030</v>
      </c>
      <c r="B99" s="16" t="s">
        <v>775</v>
      </c>
      <c r="C99" s="16" t="s">
        <v>77</v>
      </c>
      <c r="D99" s="16" t="s">
        <v>78</v>
      </c>
      <c r="E99" s="7" t="n">
        <v>1</v>
      </c>
      <c r="F99" s="16" t="s">
        <v>19</v>
      </c>
      <c r="G99" s="6" t="n">
        <v>36</v>
      </c>
      <c r="H99" s="6" t="n">
        <v>3239.2</v>
      </c>
      <c r="I99" s="6" t="n">
        <v>3529.42</v>
      </c>
      <c r="J99" s="6" t="n">
        <v>5</v>
      </c>
      <c r="K99" s="6" t="n">
        <v>36</v>
      </c>
      <c r="L99" s="6" t="n">
        <v>31</v>
      </c>
      <c r="M99" s="6" t="n">
        <v>0.88</v>
      </c>
      <c r="N99" s="6" t="n">
        <v>0.96</v>
      </c>
    </row>
    <row collapsed="false" customFormat="false" customHeight="false" hidden="false" ht="12.1" outlineLevel="0" r="100">
      <c r="A100" s="37" t="n">
        <v>46033</v>
      </c>
      <c r="B100" s="16" t="s">
        <v>775</v>
      </c>
      <c r="C100" s="16" t="s">
        <v>27</v>
      </c>
      <c r="D100" s="16" t="s">
        <v>28</v>
      </c>
      <c r="E100" s="7" t="n">
        <v>40</v>
      </c>
      <c r="F100" s="16" t="s">
        <v>19</v>
      </c>
      <c r="G100" s="6" t="n">
        <v>8.13</v>
      </c>
      <c r="H100" s="6" t="n">
        <v>608.7</v>
      </c>
      <c r="I100" s="6" t="n">
        <v>555.38</v>
      </c>
      <c r="J100" s="6" t="n">
        <v>42</v>
      </c>
      <c r="K100" s="6" t="n">
        <v>325.2</v>
      </c>
      <c r="L100" s="6" t="n">
        <v>283.2</v>
      </c>
      <c r="M100" s="6" t="n">
        <v>1.27</v>
      </c>
      <c r="N100" s="6" t="n">
        <v>1.16</v>
      </c>
    </row>
    <row collapsed="false" customFormat="false" customHeight="false" hidden="false" ht="12.1" outlineLevel="0" r="101">
      <c r="A101" s="37" t="n">
        <v>46034</v>
      </c>
      <c r="B101" s="16" t="s">
        <v>775</v>
      </c>
      <c r="C101" s="16" t="s">
        <v>36</v>
      </c>
      <c r="D101" s="16" t="s">
        <v>37</v>
      </c>
      <c r="E101" s="7" t="n">
        <v>40</v>
      </c>
      <c r="F101" s="16" t="s">
        <v>19</v>
      </c>
      <c r="G101" s="6" t="n">
        <v>11.56</v>
      </c>
      <c r="H101" s="6" t="n">
        <v>409.65</v>
      </c>
      <c r="I101" s="6" t="n">
        <v>461.14</v>
      </c>
      <c r="J101" s="6" t="n">
        <v>60</v>
      </c>
      <c r="K101" s="6" t="n">
        <v>462.4</v>
      </c>
      <c r="L101" s="6" t="n">
        <v>402.4</v>
      </c>
      <c r="M101" s="6" t="n">
        <v>2.18</v>
      </c>
      <c r="N101" s="6" t="n">
        <v>2.46</v>
      </c>
    </row>
    <row collapsed="false" customFormat="false" customHeight="false" hidden="false" ht="12.1" outlineLevel="0" r="102">
      <c r="A102" s="37" t="n">
        <v>46034</v>
      </c>
      <c r="B102" s="16" t="s">
        <v>775</v>
      </c>
      <c r="C102" s="16" t="s">
        <v>16</v>
      </c>
      <c r="D102" s="16" t="s">
        <v>18</v>
      </c>
      <c r="E102" s="7" t="n">
        <v>6</v>
      </c>
      <c r="F102" s="16" t="s">
        <v>19</v>
      </c>
      <c r="G102" s="6" t="n">
        <v>397</v>
      </c>
      <c r="H102" s="6" t="n">
        <v>5697</v>
      </c>
      <c r="I102" s="6" t="n">
        <v>6119.62</v>
      </c>
      <c r="J102" s="6" t="n">
        <v>310</v>
      </c>
      <c r="K102" s="6" t="n">
        <v>2382</v>
      </c>
      <c r="L102" s="6" t="n">
        <v>2072</v>
      </c>
      <c r="M102" s="6" t="n">
        <v>5.64</v>
      </c>
      <c r="N102" s="6" t="n">
        <v>6.06</v>
      </c>
    </row>
  </sheetData>
  <autoFilter ref="A1:N1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154</v>
      </c>
      <c r="B1" s="38" t="s">
        <v>765</v>
      </c>
      <c r="C1" s="38" t="s">
        <v>0</v>
      </c>
      <c r="D1" s="38" t="s">
        <v>2</v>
      </c>
      <c r="E1" s="38" t="s">
        <v>6</v>
      </c>
      <c r="F1" s="38" t="s">
        <v>766</v>
      </c>
      <c r="G1" s="38" t="s">
        <v>779</v>
      </c>
      <c r="H1" s="38" t="s">
        <v>770</v>
      </c>
      <c r="I1" s="38" t="s">
        <v>771</v>
      </c>
      <c r="J1" s="38" t="s">
        <v>772</v>
      </c>
    </row>
    <row collapsed="false" customFormat="false" customHeight="false" hidden="false" ht="12.1" outlineLevel="0" r="2">
      <c r="A2" s="39" t="n">
        <v>44354</v>
      </c>
      <c r="B2" s="16" t="s">
        <v>775</v>
      </c>
      <c r="C2" s="16" t="s">
        <v>472</v>
      </c>
      <c r="D2" s="16" t="s">
        <v>780</v>
      </c>
      <c r="E2" s="6" t="n">
        <v>1000</v>
      </c>
      <c r="F2" s="7" t="n">
        <v>1</v>
      </c>
      <c r="G2" s="6" t="n">
        <v>43.63</v>
      </c>
      <c r="H2" s="6" t="n">
        <v>6</v>
      </c>
      <c r="I2" s="6" t="n">
        <v>43.63</v>
      </c>
      <c r="J2" s="6" t="n">
        <v>37.63</v>
      </c>
    </row>
    <row collapsed="false" customFormat="false" customHeight="false" hidden="false" ht="12.1" outlineLevel="0" r="3">
      <c r="A3" s="39" t="n">
        <v>44362</v>
      </c>
      <c r="B3" s="16" t="s">
        <v>775</v>
      </c>
      <c r="C3" s="16" t="s">
        <v>468</v>
      </c>
      <c r="D3" s="16" t="s">
        <v>781</v>
      </c>
      <c r="E3" s="6" t="n">
        <v>1000</v>
      </c>
      <c r="F3" s="7" t="n">
        <v>2</v>
      </c>
      <c r="G3" s="6" t="n">
        <v>34.9</v>
      </c>
      <c r="H3" s="6" t="n">
        <v>9</v>
      </c>
      <c r="I3" s="6" t="n">
        <v>69.8</v>
      </c>
      <c r="J3" s="6" t="n">
        <v>60.8</v>
      </c>
    </row>
    <row collapsed="false" customFormat="false" customHeight="false" hidden="false" ht="12.1" outlineLevel="0" r="4">
      <c r="A4" s="39" t="n">
        <v>44413</v>
      </c>
      <c r="B4" s="16" t="s">
        <v>775</v>
      </c>
      <c r="C4" s="16" t="s">
        <v>469</v>
      </c>
      <c r="D4" s="16" t="s">
        <v>782</v>
      </c>
      <c r="E4" s="6" t="n">
        <v>1000</v>
      </c>
      <c r="F4" s="7" t="n">
        <v>1</v>
      </c>
      <c r="G4" s="6" t="n">
        <v>44.88</v>
      </c>
      <c r="H4" s="6" t="n">
        <v>6</v>
      </c>
      <c r="I4" s="6" t="n">
        <v>44.88</v>
      </c>
      <c r="J4" s="6" t="n">
        <v>38.88</v>
      </c>
    </row>
    <row collapsed="false" customFormat="false" customHeight="false" hidden="false" ht="12.1" outlineLevel="0" r="5">
      <c r="A5" s="39" t="n">
        <v>44499</v>
      </c>
      <c r="B5" s="16" t="s">
        <v>775</v>
      </c>
      <c r="C5" s="16" t="s">
        <v>471</v>
      </c>
      <c r="D5" s="16" t="s">
        <v>783</v>
      </c>
      <c r="E5" s="6" t="n">
        <v>1000</v>
      </c>
      <c r="F5" s="7" t="n">
        <v>1</v>
      </c>
      <c r="G5" s="6" t="n">
        <v>28.42</v>
      </c>
      <c r="H5" s="6" t="n">
        <v>4</v>
      </c>
      <c r="I5" s="6" t="n">
        <v>28.42</v>
      </c>
      <c r="J5" s="6" t="n">
        <v>24.42</v>
      </c>
    </row>
    <row collapsed="false" customFormat="false" customHeight="false" hidden="false" ht="12.1" outlineLevel="0" r="6">
      <c r="A6" s="39" t="n">
        <v>44501</v>
      </c>
      <c r="B6" s="16" t="s">
        <v>775</v>
      </c>
      <c r="C6" s="16" t="s">
        <v>470</v>
      </c>
      <c r="D6" s="16" t="s">
        <v>784</v>
      </c>
      <c r="E6" s="6" t="n">
        <v>1000</v>
      </c>
      <c r="F6" s="7" t="n">
        <v>1</v>
      </c>
      <c r="G6" s="6" t="n">
        <v>42.38</v>
      </c>
      <c r="H6" s="6" t="n">
        <v>6</v>
      </c>
      <c r="I6" s="6" t="n">
        <v>42.38</v>
      </c>
      <c r="J6" s="6" t="n">
        <v>36.38</v>
      </c>
    </row>
    <row collapsed="false" customFormat="false" customHeight="false" hidden="false" ht="12.1" outlineLevel="0" r="7">
      <c r="A7" s="39" t="n">
        <v>44536</v>
      </c>
      <c r="B7" s="16" t="s">
        <v>775</v>
      </c>
      <c r="C7" s="16" t="s">
        <v>472</v>
      </c>
      <c r="D7" s="16" t="s">
        <v>780</v>
      </c>
      <c r="E7" s="6" t="n">
        <v>1000</v>
      </c>
      <c r="F7" s="7" t="n">
        <v>1</v>
      </c>
      <c r="G7" s="6" t="n">
        <v>43.63</v>
      </c>
      <c r="H7" s="6" t="n">
        <v>6</v>
      </c>
      <c r="I7" s="6" t="n">
        <v>43.63</v>
      </c>
      <c r="J7" s="6" t="n">
        <v>37.63</v>
      </c>
    </row>
    <row collapsed="false" customFormat="false" customHeight="false" hidden="false" ht="12.1" outlineLevel="0" r="8">
      <c r="A8" s="39" t="n">
        <v>44544</v>
      </c>
      <c r="B8" s="16" t="s">
        <v>775</v>
      </c>
      <c r="C8" s="16" t="s">
        <v>468</v>
      </c>
      <c r="D8" s="16" t="s">
        <v>781</v>
      </c>
      <c r="E8" s="6" t="n">
        <v>1000</v>
      </c>
      <c r="F8" s="7" t="n">
        <v>2</v>
      </c>
      <c r="G8" s="6" t="n">
        <v>34.9</v>
      </c>
      <c r="H8" s="6" t="n">
        <v>9</v>
      </c>
      <c r="I8" s="6" t="n">
        <v>69.8</v>
      </c>
      <c r="J8" s="6" t="n">
        <v>60.8</v>
      </c>
    </row>
    <row collapsed="false" customFormat="false" customHeight="false" hidden="false" ht="12.1" outlineLevel="0" r="9">
      <c r="A9" s="39" t="n">
        <v>44595</v>
      </c>
      <c r="B9" s="16" t="s">
        <v>775</v>
      </c>
      <c r="C9" s="16" t="s">
        <v>469</v>
      </c>
      <c r="D9" s="16" t="s">
        <v>782</v>
      </c>
      <c r="E9" s="6" t="n">
        <v>1000</v>
      </c>
      <c r="F9" s="7" t="n">
        <v>1</v>
      </c>
      <c r="G9" s="6" t="n">
        <v>44.88</v>
      </c>
      <c r="H9" s="6" t="n">
        <v>6</v>
      </c>
      <c r="I9" s="6" t="n">
        <v>44.88</v>
      </c>
      <c r="J9" s="6" t="n">
        <v>38.88</v>
      </c>
    </row>
    <row collapsed="false" customFormat="false" customHeight="false" hidden="false" ht="12.1" outlineLevel="0" r="10">
      <c r="A10" s="39" t="n">
        <v>44642</v>
      </c>
      <c r="B10" s="16" t="s">
        <v>775</v>
      </c>
      <c r="C10" s="16" t="s">
        <v>133</v>
      </c>
      <c r="D10" s="16" t="s">
        <v>134</v>
      </c>
      <c r="E10" s="6" t="n">
        <v>1000</v>
      </c>
      <c r="F10" s="7" t="n">
        <v>3</v>
      </c>
      <c r="G10" s="6" t="n">
        <v>38.64</v>
      </c>
      <c r="H10" s="6" t="n">
        <v>15</v>
      </c>
      <c r="I10" s="6" t="n">
        <v>115.92</v>
      </c>
      <c r="J10" s="6" t="n">
        <v>100.92</v>
      </c>
    </row>
    <row collapsed="false" customFormat="false" customHeight="false" hidden="false" ht="12.1" outlineLevel="0" r="11">
      <c r="A11" s="39" t="n">
        <v>44681</v>
      </c>
      <c r="B11" s="16" t="s">
        <v>775</v>
      </c>
      <c r="C11" s="16" t="s">
        <v>471</v>
      </c>
      <c r="D11" s="16" t="s">
        <v>783</v>
      </c>
      <c r="E11" s="6" t="n">
        <v>1000</v>
      </c>
      <c r="F11" s="7" t="n">
        <v>1</v>
      </c>
      <c r="G11" s="6" t="n">
        <v>28.42</v>
      </c>
      <c r="H11" s="6" t="n">
        <v>4</v>
      </c>
      <c r="I11" s="6" t="n">
        <v>28.42</v>
      </c>
      <c r="J11" s="6" t="n">
        <v>24.42</v>
      </c>
    </row>
    <row collapsed="false" customFormat="false" customHeight="false" hidden="false" ht="12.1" outlineLevel="0" r="12">
      <c r="A12" s="39" t="n">
        <v>44683</v>
      </c>
      <c r="B12" s="16" t="s">
        <v>775</v>
      </c>
      <c r="C12" s="16" t="s">
        <v>470</v>
      </c>
      <c r="D12" s="16" t="s">
        <v>784</v>
      </c>
      <c r="E12" s="6" t="n">
        <v>1000</v>
      </c>
      <c r="F12" s="7" t="n">
        <v>1</v>
      </c>
      <c r="G12" s="6" t="n">
        <v>42.38</v>
      </c>
      <c r="H12" s="6" t="n">
        <v>6</v>
      </c>
      <c r="I12" s="6" t="n">
        <v>42.38</v>
      </c>
      <c r="J12" s="6" t="n">
        <v>36.38</v>
      </c>
    </row>
    <row collapsed="false" customFormat="false" customHeight="false" hidden="false" ht="12.1" outlineLevel="0" r="13">
      <c r="A13" s="39" t="n">
        <v>44718</v>
      </c>
      <c r="B13" s="16" t="s">
        <v>775</v>
      </c>
      <c r="C13" s="16" t="s">
        <v>472</v>
      </c>
      <c r="D13" s="16" t="s">
        <v>780</v>
      </c>
      <c r="E13" s="6" t="n">
        <v>1000</v>
      </c>
      <c r="F13" s="7" t="n">
        <v>1</v>
      </c>
      <c r="G13" s="6" t="n">
        <v>43.63</v>
      </c>
      <c r="H13" s="6" t="n">
        <v>6</v>
      </c>
      <c r="I13" s="6" t="n">
        <v>43.63</v>
      </c>
      <c r="J13" s="6" t="n">
        <v>37.63</v>
      </c>
    </row>
    <row collapsed="false" customFormat="false" customHeight="false" hidden="false" ht="12.1" outlineLevel="0" r="14">
      <c r="A14" s="39" t="n">
        <v>44788</v>
      </c>
      <c r="B14" s="16" t="s">
        <v>775</v>
      </c>
      <c r="C14" s="16" t="s">
        <v>477</v>
      </c>
      <c r="D14" s="16" t="s">
        <v>785</v>
      </c>
      <c r="E14" s="6" t="n">
        <v>1000</v>
      </c>
      <c r="F14" s="7" t="n">
        <v>3</v>
      </c>
      <c r="G14" s="6" t="n">
        <v>63.33</v>
      </c>
      <c r="H14" s="6" t="n">
        <v>25</v>
      </c>
      <c r="I14" s="6" t="n">
        <v>189.99</v>
      </c>
      <c r="J14" s="6" t="n">
        <v>164.99</v>
      </c>
    </row>
    <row collapsed="false" customFormat="false" customHeight="false" hidden="false" ht="12.1" outlineLevel="0" r="15">
      <c r="A15" s="39" t="n">
        <v>44824</v>
      </c>
      <c r="B15" s="16" t="s">
        <v>775</v>
      </c>
      <c r="C15" s="16" t="s">
        <v>133</v>
      </c>
      <c r="D15" s="16" t="s">
        <v>134</v>
      </c>
      <c r="E15" s="6" t="n">
        <v>1000</v>
      </c>
      <c r="F15" s="7" t="n">
        <v>3</v>
      </c>
      <c r="G15" s="6" t="n">
        <v>38.64</v>
      </c>
      <c r="H15" s="6" t="n">
        <v>15</v>
      </c>
      <c r="I15" s="6" t="n">
        <v>115.92</v>
      </c>
      <c r="J15" s="6" t="n">
        <v>100.92</v>
      </c>
    </row>
    <row collapsed="false" customFormat="false" customHeight="false" hidden="false" ht="12.1" outlineLevel="0" r="16">
      <c r="A16" s="39" t="n">
        <v>44865</v>
      </c>
      <c r="B16" s="16" t="s">
        <v>775</v>
      </c>
      <c r="C16" s="16" t="s">
        <v>470</v>
      </c>
      <c r="D16" s="16" t="s">
        <v>784</v>
      </c>
      <c r="E16" s="6" t="n">
        <v>1000</v>
      </c>
      <c r="F16" s="7" t="n">
        <v>1</v>
      </c>
      <c r="G16" s="6" t="n">
        <v>42.38</v>
      </c>
      <c r="H16" s="6" t="n">
        <v>6</v>
      </c>
      <c r="I16" s="6" t="n">
        <v>42.38</v>
      </c>
      <c r="J16" s="6" t="n">
        <v>36.38</v>
      </c>
    </row>
    <row collapsed="false" customFormat="false" customHeight="false" hidden="false" ht="12.1" outlineLevel="0" r="17">
      <c r="A17" s="39" t="n">
        <v>44970</v>
      </c>
      <c r="B17" s="16" t="s">
        <v>775</v>
      </c>
      <c r="C17" s="16" t="s">
        <v>477</v>
      </c>
      <c r="D17" s="16" t="s">
        <v>785</v>
      </c>
      <c r="E17" s="6" t="n">
        <v>1000</v>
      </c>
      <c r="F17" s="7" t="n">
        <v>5</v>
      </c>
      <c r="G17" s="6" t="n">
        <v>63.33</v>
      </c>
      <c r="H17" s="6" t="n">
        <v>41</v>
      </c>
      <c r="I17" s="6" t="n">
        <v>316.65</v>
      </c>
      <c r="J17" s="6" t="n">
        <v>275.65</v>
      </c>
    </row>
    <row collapsed="false" customFormat="false" customHeight="false" hidden="false" ht="12.1" outlineLevel="0" r="18">
      <c r="A18" s="39" t="n">
        <v>45006</v>
      </c>
      <c r="B18" s="16" t="s">
        <v>775</v>
      </c>
      <c r="C18" s="16" t="s">
        <v>133</v>
      </c>
      <c r="D18" s="16" t="s">
        <v>134</v>
      </c>
      <c r="E18" s="6" t="n">
        <v>1000</v>
      </c>
      <c r="F18" s="7" t="n">
        <v>3</v>
      </c>
      <c r="G18" s="6" t="n">
        <v>38.64</v>
      </c>
      <c r="H18" s="6" t="n">
        <v>15</v>
      </c>
      <c r="I18" s="6" t="n">
        <v>115.92</v>
      </c>
      <c r="J18" s="6" t="n">
        <v>100.92</v>
      </c>
    </row>
    <row collapsed="false" customFormat="false" customHeight="false" hidden="false" ht="12.1" outlineLevel="0" r="19">
      <c r="A19" s="39" t="n">
        <v>45011</v>
      </c>
      <c r="B19" s="16" t="s">
        <v>775</v>
      </c>
      <c r="C19" s="16" t="s">
        <v>479</v>
      </c>
      <c r="D19" s="16" t="s">
        <v>786</v>
      </c>
      <c r="E19" s="6" t="n">
        <v>1000</v>
      </c>
      <c r="F19" s="7" t="n">
        <v>10</v>
      </c>
      <c r="G19" s="6" t="n">
        <v>11.1</v>
      </c>
      <c r="H19" s="6" t="n">
        <v>14</v>
      </c>
      <c r="I19" s="6" t="n">
        <v>111</v>
      </c>
      <c r="J19" s="6" t="n">
        <v>97</v>
      </c>
    </row>
    <row collapsed="false" customFormat="false" customHeight="false" hidden="false" ht="12.1" outlineLevel="0" r="20">
      <c r="A20" s="39" t="n">
        <v>45041</v>
      </c>
      <c r="B20" s="16" t="s">
        <v>775</v>
      </c>
      <c r="C20" s="16" t="s">
        <v>479</v>
      </c>
      <c r="D20" s="16" t="s">
        <v>786</v>
      </c>
      <c r="E20" s="6" t="n">
        <v>1000</v>
      </c>
      <c r="F20" s="7" t="n">
        <v>6</v>
      </c>
      <c r="G20" s="6" t="n">
        <v>11.1</v>
      </c>
      <c r="H20" s="6" t="n">
        <v>9</v>
      </c>
      <c r="I20" s="6" t="n">
        <v>66.6</v>
      </c>
      <c r="J20" s="6" t="n">
        <v>57.6</v>
      </c>
    </row>
    <row collapsed="false" customFormat="false" customHeight="false" hidden="false" ht="12.1" outlineLevel="0" r="21">
      <c r="A21" s="39" t="n">
        <v>45047</v>
      </c>
      <c r="B21" s="16" t="s">
        <v>775</v>
      </c>
      <c r="C21" s="16" t="s">
        <v>470</v>
      </c>
      <c r="D21" s="16" t="s">
        <v>784</v>
      </c>
      <c r="E21" s="6" t="n">
        <v>1000</v>
      </c>
      <c r="F21" s="7" t="n">
        <v>1</v>
      </c>
      <c r="G21" s="6" t="n">
        <v>42.38</v>
      </c>
      <c r="H21" s="6" t="n">
        <v>6</v>
      </c>
      <c r="I21" s="6" t="n">
        <v>42.38</v>
      </c>
      <c r="J21" s="6" t="n">
        <v>36.38</v>
      </c>
    </row>
    <row collapsed="false" customFormat="false" customHeight="false" hidden="false" ht="12.1" outlineLevel="0" r="22">
      <c r="A22" s="39" t="n">
        <v>45071</v>
      </c>
      <c r="B22" s="16" t="s">
        <v>775</v>
      </c>
      <c r="C22" s="16" t="s">
        <v>479</v>
      </c>
      <c r="D22" s="16" t="s">
        <v>786</v>
      </c>
      <c r="E22" s="6" t="n">
        <v>1000</v>
      </c>
      <c r="F22" s="7" t="n">
        <v>6</v>
      </c>
      <c r="G22" s="6" t="n">
        <v>11.1</v>
      </c>
      <c r="H22" s="6" t="n">
        <v>9</v>
      </c>
      <c r="I22" s="6" t="n">
        <v>66.6</v>
      </c>
      <c r="J22" s="6" t="n">
        <v>57.6</v>
      </c>
    </row>
    <row collapsed="false" customFormat="false" customHeight="false" hidden="false" ht="12.1" outlineLevel="0" r="23">
      <c r="A23" s="39" t="n">
        <v>45101</v>
      </c>
      <c r="B23" s="16" t="s">
        <v>775</v>
      </c>
      <c r="C23" s="16" t="s">
        <v>479</v>
      </c>
      <c r="D23" s="16" t="s">
        <v>786</v>
      </c>
      <c r="E23" s="6" t="n">
        <v>1000</v>
      </c>
      <c r="F23" s="7" t="n">
        <v>6</v>
      </c>
      <c r="G23" s="6" t="n">
        <v>11.1</v>
      </c>
      <c r="H23" s="6" t="n">
        <v>9</v>
      </c>
      <c r="I23" s="6" t="n">
        <v>66.6</v>
      </c>
      <c r="J23" s="6" t="n">
        <v>57.6</v>
      </c>
    </row>
    <row collapsed="false" customFormat="false" customHeight="false" hidden="false" ht="12.1" outlineLevel="0" r="24">
      <c r="A24" s="39" t="n">
        <v>45131</v>
      </c>
      <c r="B24" s="16" t="s">
        <v>775</v>
      </c>
      <c r="C24" s="16" t="s">
        <v>479</v>
      </c>
      <c r="D24" s="16" t="s">
        <v>786</v>
      </c>
      <c r="E24" s="6" t="n">
        <v>1000</v>
      </c>
      <c r="F24" s="7" t="n">
        <v>6</v>
      </c>
      <c r="G24" s="6" t="n">
        <v>11.1</v>
      </c>
      <c r="H24" s="6" t="n">
        <v>9</v>
      </c>
      <c r="I24" s="6" t="n">
        <v>66.6</v>
      </c>
      <c r="J24" s="6" t="n">
        <v>57.6</v>
      </c>
    </row>
    <row collapsed="false" customFormat="false" customHeight="false" hidden="false" ht="12.1" outlineLevel="0" r="25">
      <c r="A25" s="39" t="n">
        <v>45152</v>
      </c>
      <c r="B25" s="16" t="s">
        <v>775</v>
      </c>
      <c r="C25" s="16" t="s">
        <v>477</v>
      </c>
      <c r="D25" s="16" t="s">
        <v>785</v>
      </c>
      <c r="E25" s="6" t="n">
        <v>1000</v>
      </c>
      <c r="F25" s="7" t="n">
        <v>5</v>
      </c>
      <c r="G25" s="6" t="n">
        <v>63.33</v>
      </c>
      <c r="H25" s="6" t="n">
        <v>41</v>
      </c>
      <c r="I25" s="6" t="n">
        <v>316.65</v>
      </c>
      <c r="J25" s="6" t="n">
        <v>275.65</v>
      </c>
    </row>
    <row collapsed="false" customFormat="false" customHeight="false" hidden="false" ht="12.1" outlineLevel="0" r="26">
      <c r="A26" s="39" t="n">
        <v>45161</v>
      </c>
      <c r="B26" s="16" t="s">
        <v>775</v>
      </c>
      <c r="C26" s="16" t="s">
        <v>479</v>
      </c>
      <c r="D26" s="16" t="s">
        <v>786</v>
      </c>
      <c r="E26" s="6" t="n">
        <v>1000</v>
      </c>
      <c r="F26" s="7" t="n">
        <v>6</v>
      </c>
      <c r="G26" s="6" t="n">
        <v>11.1</v>
      </c>
      <c r="H26" s="6" t="n">
        <v>9</v>
      </c>
      <c r="I26" s="6" t="n">
        <v>66.6</v>
      </c>
      <c r="J26" s="6" t="n">
        <v>57.6</v>
      </c>
    </row>
    <row collapsed="false" customFormat="false" customHeight="false" hidden="false" ht="12.1" outlineLevel="0" r="27">
      <c r="A27" s="39" t="n">
        <v>45188</v>
      </c>
      <c r="B27" s="16" t="s">
        <v>775</v>
      </c>
      <c r="C27" s="16" t="s">
        <v>133</v>
      </c>
      <c r="D27" s="16" t="s">
        <v>134</v>
      </c>
      <c r="E27" s="6" t="n">
        <v>1000</v>
      </c>
      <c r="F27" s="7" t="n">
        <v>10</v>
      </c>
      <c r="G27" s="6" t="n">
        <v>38.64</v>
      </c>
      <c r="H27" s="6" t="n">
        <v>50</v>
      </c>
      <c r="I27" s="6" t="n">
        <v>386.4</v>
      </c>
      <c r="J27" s="6" t="n">
        <v>336.4</v>
      </c>
    </row>
    <row collapsed="false" customFormat="false" customHeight="false" hidden="false" ht="12.1" outlineLevel="0" r="28">
      <c r="A28" s="39" t="n">
        <v>45191</v>
      </c>
      <c r="B28" s="16" t="s">
        <v>775</v>
      </c>
      <c r="C28" s="16" t="s">
        <v>479</v>
      </c>
      <c r="D28" s="16" t="s">
        <v>786</v>
      </c>
      <c r="E28" s="6" t="n">
        <v>1000</v>
      </c>
      <c r="F28" s="7" t="n">
        <v>10</v>
      </c>
      <c r="G28" s="6" t="n">
        <v>11.1</v>
      </c>
      <c r="H28" s="6" t="n">
        <v>14</v>
      </c>
      <c r="I28" s="6" t="n">
        <v>111</v>
      </c>
      <c r="J28" s="6" t="n">
        <v>97</v>
      </c>
    </row>
    <row collapsed="false" customFormat="false" customHeight="false" hidden="false" ht="12.1" outlineLevel="0" r="29">
      <c r="A29" s="39" t="n">
        <v>45203</v>
      </c>
      <c r="B29" s="16" t="s">
        <v>775</v>
      </c>
      <c r="C29" s="16" t="s">
        <v>145</v>
      </c>
      <c r="D29" s="16" t="s">
        <v>146</v>
      </c>
      <c r="E29" s="6" t="n">
        <v>1000</v>
      </c>
      <c r="F29" s="7" t="n">
        <v>5</v>
      </c>
      <c r="G29" s="6" t="n">
        <v>29.42</v>
      </c>
      <c r="H29" s="6" t="n">
        <v>19</v>
      </c>
      <c r="I29" s="6" t="n">
        <v>147.1</v>
      </c>
      <c r="J29" s="6" t="n">
        <v>128.1</v>
      </c>
    </row>
    <row collapsed="false" customFormat="false" customHeight="false" hidden="false" ht="12.1" outlineLevel="0" r="30">
      <c r="A30" s="39" t="n">
        <v>45221</v>
      </c>
      <c r="B30" s="16" t="s">
        <v>775</v>
      </c>
      <c r="C30" s="16" t="s">
        <v>479</v>
      </c>
      <c r="D30" s="16" t="s">
        <v>786</v>
      </c>
      <c r="E30" s="6" t="n">
        <v>1000</v>
      </c>
      <c r="F30" s="7" t="n">
        <v>10</v>
      </c>
      <c r="G30" s="6" t="n">
        <v>11.1</v>
      </c>
      <c r="H30" s="6" t="n">
        <v>14</v>
      </c>
      <c r="I30" s="6" t="n">
        <v>111</v>
      </c>
      <c r="J30" s="6" t="n">
        <v>97</v>
      </c>
    </row>
    <row collapsed="false" customFormat="false" customHeight="false" hidden="false" ht="12.1" outlineLevel="0" r="31">
      <c r="A31" s="39" t="n">
        <v>45230</v>
      </c>
      <c r="B31" s="16" t="s">
        <v>775</v>
      </c>
      <c r="C31" s="16" t="s">
        <v>481</v>
      </c>
      <c r="D31" s="16" t="s">
        <v>787</v>
      </c>
      <c r="E31" s="6" t="n">
        <v>1000</v>
      </c>
      <c r="F31" s="7" t="n">
        <v>10</v>
      </c>
      <c r="G31" s="6" t="n">
        <v>53.85</v>
      </c>
      <c r="H31" s="6" t="n">
        <v>70</v>
      </c>
      <c r="I31" s="6" t="n">
        <v>538.5</v>
      </c>
      <c r="J31" s="6" t="n">
        <v>468.5</v>
      </c>
    </row>
    <row collapsed="false" customFormat="false" customHeight="false" hidden="false" ht="12.1" outlineLevel="0" r="32">
      <c r="A32" s="39" t="n">
        <v>45251</v>
      </c>
      <c r="B32" s="16" t="s">
        <v>775</v>
      </c>
      <c r="C32" s="16" t="s">
        <v>479</v>
      </c>
      <c r="D32" s="16" t="s">
        <v>786</v>
      </c>
      <c r="E32" s="6" t="n">
        <v>1000</v>
      </c>
      <c r="F32" s="7" t="n">
        <v>10</v>
      </c>
      <c r="G32" s="6" t="n">
        <v>11.1</v>
      </c>
      <c r="H32" s="6" t="n">
        <v>14</v>
      </c>
      <c r="I32" s="6" t="n">
        <v>111</v>
      </c>
      <c r="J32" s="6" t="n">
        <v>97</v>
      </c>
    </row>
    <row collapsed="false" customFormat="false" customHeight="false" hidden="false" ht="12.1" outlineLevel="0" r="33">
      <c r="A33" s="39" t="n">
        <v>45278</v>
      </c>
      <c r="B33" s="16" t="s">
        <v>775</v>
      </c>
      <c r="C33" s="16" t="s">
        <v>142</v>
      </c>
      <c r="D33" s="16" t="s">
        <v>143</v>
      </c>
      <c r="E33" s="6" t="n">
        <v>1000</v>
      </c>
      <c r="F33" s="7" t="n">
        <v>5</v>
      </c>
      <c r="G33" s="6" t="n">
        <v>63.82</v>
      </c>
      <c r="H33" s="6" t="n">
        <v>41</v>
      </c>
      <c r="I33" s="6" t="n">
        <v>319.1</v>
      </c>
      <c r="J33" s="6" t="n">
        <v>278.1</v>
      </c>
    </row>
    <row collapsed="false" customFormat="false" customHeight="false" hidden="false" ht="12.1" outlineLevel="0" r="34">
      <c r="A34" s="39" t="n">
        <v>45281</v>
      </c>
      <c r="B34" s="16" t="s">
        <v>775</v>
      </c>
      <c r="C34" s="16" t="s">
        <v>479</v>
      </c>
      <c r="D34" s="16" t="s">
        <v>786</v>
      </c>
      <c r="E34" s="6" t="n">
        <v>1000</v>
      </c>
      <c r="F34" s="7" t="n">
        <v>10</v>
      </c>
      <c r="G34" s="6" t="n">
        <v>11.1</v>
      </c>
      <c r="H34" s="6" t="n">
        <v>14</v>
      </c>
      <c r="I34" s="6" t="n">
        <v>111</v>
      </c>
      <c r="J34" s="6" t="n">
        <v>97</v>
      </c>
    </row>
    <row collapsed="false" customFormat="false" customHeight="false" hidden="false" ht="12.1" outlineLevel="0" r="35">
      <c r="A35" s="39" t="n">
        <v>45294</v>
      </c>
      <c r="B35" s="16" t="s">
        <v>775</v>
      </c>
      <c r="C35" s="16" t="s">
        <v>145</v>
      </c>
      <c r="D35" s="16" t="s">
        <v>146</v>
      </c>
      <c r="E35" s="6" t="n">
        <v>1000</v>
      </c>
      <c r="F35" s="7" t="n">
        <v>5</v>
      </c>
      <c r="G35" s="6" t="n">
        <v>29.42</v>
      </c>
      <c r="H35" s="6" t="n">
        <v>19</v>
      </c>
      <c r="I35" s="6" t="n">
        <v>147.1</v>
      </c>
      <c r="J35" s="6" t="n">
        <v>128.1</v>
      </c>
    </row>
    <row collapsed="false" customFormat="false" customHeight="false" hidden="false" ht="12.1" outlineLevel="0" r="36">
      <c r="A36" s="39" t="n">
        <v>45311</v>
      </c>
      <c r="B36" s="16" t="s">
        <v>775</v>
      </c>
      <c r="C36" s="16" t="s">
        <v>479</v>
      </c>
      <c r="D36" s="16" t="s">
        <v>786</v>
      </c>
      <c r="E36" s="6" t="n">
        <v>1000</v>
      </c>
      <c r="F36" s="7" t="n">
        <v>10</v>
      </c>
      <c r="G36" s="6" t="n">
        <v>11.1</v>
      </c>
      <c r="H36" s="6" t="n">
        <v>14</v>
      </c>
      <c r="I36" s="6" t="n">
        <v>111</v>
      </c>
      <c r="J36" s="6" t="n">
        <v>97</v>
      </c>
    </row>
    <row collapsed="false" customFormat="false" customHeight="false" hidden="false" ht="12.1" outlineLevel="0" r="37">
      <c r="A37" s="39" t="n">
        <v>45341</v>
      </c>
      <c r="B37" s="16" t="s">
        <v>775</v>
      </c>
      <c r="C37" s="16" t="s">
        <v>479</v>
      </c>
      <c r="D37" s="16" t="s">
        <v>786</v>
      </c>
      <c r="E37" s="6" t="n">
        <v>1000</v>
      </c>
      <c r="F37" s="7" t="n">
        <v>10</v>
      </c>
      <c r="G37" s="6" t="n">
        <v>11.1</v>
      </c>
      <c r="H37" s="6" t="n">
        <v>14</v>
      </c>
      <c r="I37" s="6" t="n">
        <v>111</v>
      </c>
      <c r="J37" s="6" t="n">
        <v>97</v>
      </c>
    </row>
    <row collapsed="false" customFormat="false" customHeight="false" hidden="false" ht="12.1" outlineLevel="0" r="38">
      <c r="A38" s="39" t="n">
        <v>45370</v>
      </c>
      <c r="B38" s="16" t="s">
        <v>775</v>
      </c>
      <c r="C38" s="16" t="s">
        <v>133</v>
      </c>
      <c r="D38" s="16" t="s">
        <v>134</v>
      </c>
      <c r="E38" s="6" t="n">
        <v>1000</v>
      </c>
      <c r="F38" s="7" t="n">
        <v>10</v>
      </c>
      <c r="G38" s="6" t="n">
        <v>38.64</v>
      </c>
      <c r="H38" s="6" t="n">
        <v>50</v>
      </c>
      <c r="I38" s="6" t="n">
        <v>386.4</v>
      </c>
      <c r="J38" s="6" t="n">
        <v>336.4</v>
      </c>
    </row>
    <row collapsed="false" customFormat="false" customHeight="false" hidden="false" ht="12.1" outlineLevel="0" r="39">
      <c r="A39" s="39" t="n">
        <v>45371</v>
      </c>
      <c r="B39" s="16" t="s">
        <v>775</v>
      </c>
      <c r="C39" s="16" t="s">
        <v>479</v>
      </c>
      <c r="D39" s="16" t="s">
        <v>786</v>
      </c>
      <c r="E39" s="6" t="n">
        <v>1000</v>
      </c>
      <c r="F39" s="7" t="n">
        <v>10</v>
      </c>
      <c r="G39" s="6" t="n">
        <v>11.1</v>
      </c>
      <c r="H39" s="6" t="n">
        <v>14</v>
      </c>
      <c r="I39" s="6" t="n">
        <v>111</v>
      </c>
      <c r="J39" s="6" t="n">
        <v>97</v>
      </c>
    </row>
    <row collapsed="false" customFormat="false" customHeight="false" hidden="false" ht="12.1" outlineLevel="0" r="40">
      <c r="A40" s="39" t="n">
        <v>45377</v>
      </c>
      <c r="B40" s="16" t="s">
        <v>775</v>
      </c>
      <c r="C40" s="16" t="s">
        <v>109</v>
      </c>
      <c r="D40" s="16" t="s">
        <v>110</v>
      </c>
      <c r="E40" s="6" t="n">
        <v>1000</v>
      </c>
      <c r="F40" s="7" t="n">
        <v>1</v>
      </c>
      <c r="G40" s="6" t="n">
        <v>47.47</v>
      </c>
      <c r="H40" s="6" t="n">
        <v>6</v>
      </c>
      <c r="I40" s="6" t="n">
        <v>47.47</v>
      </c>
      <c r="J40" s="6" t="n">
        <v>41.47</v>
      </c>
    </row>
    <row collapsed="false" customFormat="false" customHeight="false" hidden="false" ht="12.1" outlineLevel="0" r="41">
      <c r="A41" s="39" t="n">
        <v>45385</v>
      </c>
      <c r="B41" s="16" t="s">
        <v>775</v>
      </c>
      <c r="C41" s="16" t="s">
        <v>145</v>
      </c>
      <c r="D41" s="16" t="s">
        <v>146</v>
      </c>
      <c r="E41" s="6" t="n">
        <v>1000</v>
      </c>
      <c r="F41" s="7" t="n">
        <v>5</v>
      </c>
      <c r="G41" s="6" t="n">
        <v>29.42</v>
      </c>
      <c r="H41" s="6" t="n">
        <v>19</v>
      </c>
      <c r="I41" s="6" t="n">
        <v>147.1</v>
      </c>
      <c r="J41" s="6" t="n">
        <v>128.1</v>
      </c>
    </row>
    <row collapsed="false" customFormat="false" customHeight="false" hidden="false" ht="12.1" outlineLevel="0" r="42">
      <c r="A42" s="39" t="n">
        <v>45401</v>
      </c>
      <c r="B42" s="16" t="s">
        <v>775</v>
      </c>
      <c r="C42" s="16" t="s">
        <v>479</v>
      </c>
      <c r="D42" s="16" t="s">
        <v>786</v>
      </c>
      <c r="E42" s="6" t="n">
        <v>1000</v>
      </c>
      <c r="F42" s="7" t="n">
        <v>10</v>
      </c>
      <c r="G42" s="6" t="n">
        <v>11.1</v>
      </c>
      <c r="H42" s="6" t="n">
        <v>14</v>
      </c>
      <c r="I42" s="6" t="n">
        <v>111</v>
      </c>
      <c r="J42" s="6" t="n">
        <v>97</v>
      </c>
    </row>
    <row collapsed="false" customFormat="false" customHeight="false" hidden="false" ht="12.1" outlineLevel="0" r="43">
      <c r="A43" s="39" t="n">
        <v>45412</v>
      </c>
      <c r="B43" s="16" t="s">
        <v>775</v>
      </c>
      <c r="C43" s="16" t="s">
        <v>481</v>
      </c>
      <c r="D43" s="16" t="s">
        <v>787</v>
      </c>
      <c r="E43" s="6" t="n">
        <v>1000</v>
      </c>
      <c r="F43" s="7" t="n">
        <v>10</v>
      </c>
      <c r="G43" s="6" t="n">
        <v>53.85</v>
      </c>
      <c r="H43" s="6" t="n">
        <v>70</v>
      </c>
      <c r="I43" s="6" t="n">
        <v>538.5</v>
      </c>
      <c r="J43" s="6" t="n">
        <v>468.5</v>
      </c>
    </row>
    <row collapsed="false" customFormat="false" customHeight="false" hidden="false" ht="12.1" outlineLevel="0" r="44">
      <c r="A44" s="39" t="n">
        <v>45415</v>
      </c>
      <c r="B44" s="16" t="s">
        <v>775</v>
      </c>
      <c r="C44" s="16" t="s">
        <v>482</v>
      </c>
      <c r="D44" s="16" t="s">
        <v>788</v>
      </c>
      <c r="E44" s="6" t="n">
        <v>1000</v>
      </c>
      <c r="F44" s="7" t="n">
        <v>5</v>
      </c>
      <c r="G44" s="6" t="n">
        <v>11.01</v>
      </c>
      <c r="H44" s="6" t="n">
        <v>7</v>
      </c>
      <c r="I44" s="6" t="n">
        <v>55.05</v>
      </c>
      <c r="J44" s="6" t="n">
        <v>48.05</v>
      </c>
    </row>
    <row collapsed="false" customFormat="false" customHeight="false" hidden="false" ht="12.1" outlineLevel="0" r="45">
      <c r="A45" s="39" t="n">
        <v>45431</v>
      </c>
      <c r="B45" s="16" t="s">
        <v>775</v>
      </c>
      <c r="C45" s="16" t="s">
        <v>479</v>
      </c>
      <c r="D45" s="16" t="s">
        <v>786</v>
      </c>
      <c r="E45" s="6" t="n">
        <v>1000</v>
      </c>
      <c r="F45" s="7" t="n">
        <v>10</v>
      </c>
      <c r="G45" s="6" t="n">
        <v>11.1</v>
      </c>
      <c r="H45" s="6" t="n">
        <v>14</v>
      </c>
      <c r="I45" s="6" t="n">
        <v>111</v>
      </c>
      <c r="J45" s="6" t="n">
        <v>97</v>
      </c>
    </row>
    <row collapsed="false" customFormat="false" customHeight="false" hidden="false" ht="12.1" outlineLevel="0" r="46">
      <c r="A46" s="39" t="n">
        <v>45445</v>
      </c>
      <c r="B46" s="16" t="s">
        <v>775</v>
      </c>
      <c r="C46" s="16" t="s">
        <v>482</v>
      </c>
      <c r="D46" s="16" t="s">
        <v>788</v>
      </c>
      <c r="E46" s="6" t="n">
        <v>1000</v>
      </c>
      <c r="F46" s="7" t="n">
        <v>5</v>
      </c>
      <c r="G46" s="6" t="n">
        <v>11.01</v>
      </c>
      <c r="H46" s="6" t="n">
        <v>7</v>
      </c>
      <c r="I46" s="6" t="n">
        <v>55.05</v>
      </c>
      <c r="J46" s="6" t="n">
        <v>48.05</v>
      </c>
    </row>
    <row collapsed="false" customFormat="false" customHeight="false" hidden="false" ht="12.1" outlineLevel="0" r="47">
      <c r="A47" s="39" t="n">
        <v>45447</v>
      </c>
      <c r="B47" s="16" t="s">
        <v>775</v>
      </c>
      <c r="C47" s="16" t="s">
        <v>100</v>
      </c>
      <c r="D47" s="16" t="s">
        <v>101</v>
      </c>
      <c r="E47" s="6" t="n">
        <v>1000</v>
      </c>
      <c r="F47" s="7" t="n">
        <v>29</v>
      </c>
      <c r="G47" s="6" t="n">
        <v>35.4</v>
      </c>
      <c r="H47" s="6" t="n">
        <v>133</v>
      </c>
      <c r="I47" s="6" t="n">
        <v>1026.6</v>
      </c>
      <c r="J47" s="6" t="n">
        <v>893.6</v>
      </c>
    </row>
    <row collapsed="false" customFormat="false" customHeight="false" hidden="false" ht="12.1" outlineLevel="0" r="48">
      <c r="A48" s="39" t="n">
        <v>45460</v>
      </c>
      <c r="B48" s="16" t="s">
        <v>775</v>
      </c>
      <c r="C48" s="16" t="s">
        <v>142</v>
      </c>
      <c r="D48" s="16" t="s">
        <v>143</v>
      </c>
      <c r="E48" s="6" t="n">
        <v>1000</v>
      </c>
      <c r="F48" s="7" t="n">
        <v>5</v>
      </c>
      <c r="G48" s="6" t="n">
        <v>63.82</v>
      </c>
      <c r="H48" s="6" t="n">
        <v>41</v>
      </c>
      <c r="I48" s="6" t="n">
        <v>319.1</v>
      </c>
      <c r="J48" s="6" t="n">
        <v>278.1</v>
      </c>
    </row>
    <row collapsed="false" customFormat="false" customHeight="false" hidden="false" ht="12.1" outlineLevel="0" r="49">
      <c r="A49" s="39" t="n">
        <v>45461</v>
      </c>
      <c r="B49" s="16" t="s">
        <v>775</v>
      </c>
      <c r="C49" s="16" t="s">
        <v>479</v>
      </c>
      <c r="D49" s="16" t="s">
        <v>786</v>
      </c>
      <c r="E49" s="6" t="n">
        <v>1000</v>
      </c>
      <c r="F49" s="7" t="n">
        <v>10</v>
      </c>
      <c r="G49" s="6" t="n">
        <v>11.1</v>
      </c>
      <c r="H49" s="6" t="n">
        <v>14</v>
      </c>
      <c r="I49" s="6" t="n">
        <v>111</v>
      </c>
      <c r="J49" s="6" t="n">
        <v>97</v>
      </c>
    </row>
    <row collapsed="false" customFormat="false" customHeight="false" hidden="false" ht="12.1" outlineLevel="0" r="50">
      <c r="A50" s="39" t="n">
        <v>45475</v>
      </c>
      <c r="B50" s="16" t="s">
        <v>775</v>
      </c>
      <c r="C50" s="16" t="s">
        <v>482</v>
      </c>
      <c r="D50" s="16" t="s">
        <v>788</v>
      </c>
      <c r="E50" s="6" t="n">
        <v>1000</v>
      </c>
      <c r="F50" s="7" t="n">
        <v>5</v>
      </c>
      <c r="G50" s="6" t="n">
        <v>11.01</v>
      </c>
      <c r="H50" s="6" t="n">
        <v>7</v>
      </c>
      <c r="I50" s="6" t="n">
        <v>55.05</v>
      </c>
      <c r="J50" s="6" t="n">
        <v>48.05</v>
      </c>
    </row>
    <row collapsed="false" customFormat="false" customHeight="false" hidden="false" ht="12.1" outlineLevel="0" r="51">
      <c r="A51" s="39" t="n">
        <v>45476</v>
      </c>
      <c r="B51" s="16" t="s">
        <v>775</v>
      </c>
      <c r="C51" s="16" t="s">
        <v>145</v>
      </c>
      <c r="D51" s="16" t="s">
        <v>146</v>
      </c>
      <c r="E51" s="6" t="n">
        <v>1000</v>
      </c>
      <c r="F51" s="7" t="n">
        <v>5</v>
      </c>
      <c r="G51" s="6" t="n">
        <v>29.42</v>
      </c>
      <c r="H51" s="6" t="n">
        <v>19</v>
      </c>
      <c r="I51" s="6" t="n">
        <v>147.1</v>
      </c>
      <c r="J51" s="6" t="n">
        <v>128.1</v>
      </c>
    </row>
    <row collapsed="false" customFormat="false" customHeight="false" hidden="false" ht="12.1" outlineLevel="0" r="52">
      <c r="A52" s="39" t="n">
        <v>45491</v>
      </c>
      <c r="B52" s="16" t="s">
        <v>775</v>
      </c>
      <c r="C52" s="16" t="s">
        <v>479</v>
      </c>
      <c r="D52" s="16" t="s">
        <v>786</v>
      </c>
      <c r="E52" s="6" t="n">
        <v>1000</v>
      </c>
      <c r="F52" s="7" t="n">
        <v>10</v>
      </c>
      <c r="G52" s="6" t="n">
        <v>11.1</v>
      </c>
      <c r="H52" s="6" t="n">
        <v>14</v>
      </c>
      <c r="I52" s="6" t="n">
        <v>111</v>
      </c>
      <c r="J52" s="6" t="n">
        <v>97</v>
      </c>
    </row>
    <row collapsed="false" customFormat="false" customHeight="false" hidden="false" ht="12.1" outlineLevel="0" r="53">
      <c r="A53" s="39" t="n">
        <v>45505</v>
      </c>
      <c r="B53" s="16" t="s">
        <v>775</v>
      </c>
      <c r="C53" s="16" t="s">
        <v>482</v>
      </c>
      <c r="D53" s="16" t="s">
        <v>788</v>
      </c>
      <c r="E53" s="6" t="n">
        <v>1000</v>
      </c>
      <c r="F53" s="7" t="n">
        <v>5</v>
      </c>
      <c r="G53" s="6" t="n">
        <v>11.01</v>
      </c>
      <c r="H53" s="6" t="n">
        <v>7</v>
      </c>
      <c r="I53" s="6" t="n">
        <v>55.05</v>
      </c>
      <c r="J53" s="6" t="n">
        <v>48.05</v>
      </c>
    </row>
    <row collapsed="false" customFormat="false" customHeight="false" hidden="false" ht="12.1" outlineLevel="0" r="54">
      <c r="A54" s="39" t="n">
        <v>45517</v>
      </c>
      <c r="B54" s="16" t="s">
        <v>775</v>
      </c>
      <c r="C54" s="16" t="s">
        <v>106</v>
      </c>
      <c r="D54" s="16" t="s">
        <v>107</v>
      </c>
      <c r="E54" s="6" t="n">
        <v>1000</v>
      </c>
      <c r="F54" s="7" t="n">
        <v>22</v>
      </c>
      <c r="G54" s="6" t="n">
        <v>34.9</v>
      </c>
      <c r="H54" s="6" t="n">
        <v>100</v>
      </c>
      <c r="I54" s="6" t="n">
        <v>767.8</v>
      </c>
      <c r="J54" s="6" t="n">
        <v>667.8</v>
      </c>
    </row>
    <row collapsed="false" customFormat="false" customHeight="false" hidden="false" ht="12.1" outlineLevel="0" r="55">
      <c r="A55" s="39" t="n">
        <v>45521</v>
      </c>
      <c r="B55" s="16" t="s">
        <v>775</v>
      </c>
      <c r="C55" s="16" t="s">
        <v>479</v>
      </c>
      <c r="D55" s="16" t="s">
        <v>786</v>
      </c>
      <c r="E55" s="6" t="n">
        <v>1000</v>
      </c>
      <c r="F55" s="7" t="n">
        <v>10</v>
      </c>
      <c r="G55" s="6" t="n">
        <v>11.1</v>
      </c>
      <c r="H55" s="6" t="n">
        <v>14</v>
      </c>
      <c r="I55" s="6" t="n">
        <v>111</v>
      </c>
      <c r="J55" s="6" t="n">
        <v>97</v>
      </c>
    </row>
    <row collapsed="false" customFormat="false" customHeight="false" hidden="false" ht="12.1" outlineLevel="0" r="56">
      <c r="A56" s="39" t="n">
        <v>45535</v>
      </c>
      <c r="B56" s="16" t="s">
        <v>775</v>
      </c>
      <c r="C56" s="16" t="s">
        <v>482</v>
      </c>
      <c r="D56" s="16" t="s">
        <v>788</v>
      </c>
      <c r="E56" s="6" t="n">
        <v>1000</v>
      </c>
      <c r="F56" s="7" t="n">
        <v>5</v>
      </c>
      <c r="G56" s="6" t="n">
        <v>11.01</v>
      </c>
      <c r="H56" s="6" t="n">
        <v>7</v>
      </c>
      <c r="I56" s="6" t="n">
        <v>55.05</v>
      </c>
      <c r="J56" s="6" t="n">
        <v>48.05</v>
      </c>
    </row>
    <row collapsed="false" customFormat="false" customHeight="false" hidden="false" ht="12.1" outlineLevel="0" r="57">
      <c r="A57" s="39" t="n">
        <v>45551</v>
      </c>
      <c r="B57" s="16" t="s">
        <v>775</v>
      </c>
      <c r="C57" s="16" t="s">
        <v>479</v>
      </c>
      <c r="D57" s="16" t="s">
        <v>786</v>
      </c>
      <c r="E57" s="6" t="n">
        <v>1000</v>
      </c>
      <c r="F57" s="7" t="n">
        <v>10</v>
      </c>
      <c r="G57" s="6" t="n">
        <v>11.1</v>
      </c>
      <c r="H57" s="6" t="n">
        <v>14</v>
      </c>
      <c r="I57" s="6" t="n">
        <v>111</v>
      </c>
      <c r="J57" s="6" t="n">
        <v>97</v>
      </c>
    </row>
    <row collapsed="false" customFormat="false" customHeight="false" hidden="false" ht="12.1" outlineLevel="0" r="58">
      <c r="A58" s="39" t="n">
        <v>45552</v>
      </c>
      <c r="B58" s="16" t="s">
        <v>775</v>
      </c>
      <c r="C58" s="16" t="s">
        <v>133</v>
      </c>
      <c r="D58" s="16" t="s">
        <v>134</v>
      </c>
      <c r="E58" s="6" t="n">
        <v>1000</v>
      </c>
      <c r="F58" s="7" t="n">
        <v>10</v>
      </c>
      <c r="G58" s="6" t="n">
        <v>38.64</v>
      </c>
      <c r="H58" s="6" t="n">
        <v>50</v>
      </c>
      <c r="I58" s="6" t="n">
        <v>386.4</v>
      </c>
      <c r="J58" s="6" t="n">
        <v>336.4</v>
      </c>
    </row>
    <row collapsed="false" customFormat="false" customHeight="false" hidden="false" ht="12.1" outlineLevel="0" r="59">
      <c r="A59" s="39" t="n">
        <v>45559</v>
      </c>
      <c r="B59" s="16" t="s">
        <v>775</v>
      </c>
      <c r="C59" s="16" t="s">
        <v>109</v>
      </c>
      <c r="D59" s="16" t="s">
        <v>110</v>
      </c>
      <c r="E59" s="6" t="n">
        <v>1000</v>
      </c>
      <c r="F59" s="7" t="n">
        <v>18</v>
      </c>
      <c r="G59" s="6" t="n">
        <v>56.1</v>
      </c>
      <c r="H59" s="6" t="n">
        <v>131</v>
      </c>
      <c r="I59" s="6" t="n">
        <v>1009.8</v>
      </c>
      <c r="J59" s="6" t="n">
        <v>878.8</v>
      </c>
    </row>
    <row collapsed="false" customFormat="false" customHeight="false" hidden="false" ht="12.1" outlineLevel="0" r="60">
      <c r="A60" s="39" t="n">
        <v>45565</v>
      </c>
      <c r="B60" s="16" t="s">
        <v>775</v>
      </c>
      <c r="C60" s="16" t="s">
        <v>482</v>
      </c>
      <c r="D60" s="16" t="s">
        <v>788</v>
      </c>
      <c r="E60" s="6" t="n">
        <v>1000</v>
      </c>
      <c r="F60" s="7" t="n">
        <v>5</v>
      </c>
      <c r="G60" s="6" t="n">
        <v>11.01</v>
      </c>
      <c r="H60" s="6" t="n">
        <v>7</v>
      </c>
      <c r="I60" s="6" t="n">
        <v>55.05</v>
      </c>
      <c r="J60" s="6" t="n">
        <v>48.05</v>
      </c>
    </row>
    <row collapsed="false" customFormat="false" customHeight="false" hidden="false" ht="12.1" outlineLevel="0" r="61">
      <c r="A61" s="39" t="n">
        <v>45567</v>
      </c>
      <c r="B61" s="16" t="s">
        <v>775</v>
      </c>
      <c r="C61" s="16" t="s">
        <v>145</v>
      </c>
      <c r="D61" s="16" t="s">
        <v>146</v>
      </c>
      <c r="E61" s="6" t="n">
        <v>1000</v>
      </c>
      <c r="F61" s="7" t="n">
        <v>5</v>
      </c>
      <c r="G61" s="6" t="n">
        <v>29.42</v>
      </c>
      <c r="H61" s="6" t="n">
        <v>19</v>
      </c>
      <c r="I61" s="6" t="n">
        <v>147.1</v>
      </c>
      <c r="J61" s="6" t="n">
        <v>128.1</v>
      </c>
    </row>
    <row collapsed="false" customFormat="false" customHeight="false" hidden="false" ht="12.1" outlineLevel="0" r="62">
      <c r="A62" s="39" t="n">
        <v>45580</v>
      </c>
      <c r="B62" s="16" t="s">
        <v>775</v>
      </c>
      <c r="C62" s="16" t="s">
        <v>112</v>
      </c>
      <c r="D62" s="16" t="s">
        <v>113</v>
      </c>
      <c r="E62" s="6" t="n">
        <v>1000</v>
      </c>
      <c r="F62" s="7" t="n">
        <v>23</v>
      </c>
      <c r="G62" s="6" t="n">
        <v>38.15</v>
      </c>
      <c r="H62" s="6" t="n">
        <v>114</v>
      </c>
      <c r="I62" s="6" t="n">
        <v>877.45</v>
      </c>
      <c r="J62" s="6" t="n">
        <v>763.45</v>
      </c>
    </row>
    <row collapsed="false" customFormat="false" customHeight="false" hidden="false" ht="12.1" outlineLevel="0" r="63">
      <c r="A63" s="39" t="n">
        <v>45581</v>
      </c>
      <c r="B63" s="16" t="s">
        <v>775</v>
      </c>
      <c r="C63" s="16" t="s">
        <v>479</v>
      </c>
      <c r="D63" s="16" t="s">
        <v>786</v>
      </c>
      <c r="E63" s="6" t="n">
        <v>1000</v>
      </c>
      <c r="F63" s="7" t="n">
        <v>10</v>
      </c>
      <c r="G63" s="6" t="n">
        <v>11.1</v>
      </c>
      <c r="H63" s="6" t="n">
        <v>14</v>
      </c>
      <c r="I63" s="6" t="n">
        <v>111</v>
      </c>
      <c r="J63" s="6" t="n">
        <v>97</v>
      </c>
    </row>
    <row collapsed="false" customFormat="false" customHeight="false" hidden="false" ht="12.1" outlineLevel="0" r="64">
      <c r="A64" s="39" t="n">
        <v>45594</v>
      </c>
      <c r="B64" s="16" t="s">
        <v>775</v>
      </c>
      <c r="C64" s="16" t="s">
        <v>481</v>
      </c>
      <c r="D64" s="16" t="s">
        <v>787</v>
      </c>
      <c r="E64" s="6" t="n">
        <v>1000</v>
      </c>
      <c r="F64" s="7" t="n">
        <v>10</v>
      </c>
      <c r="G64" s="6" t="n">
        <v>53.85</v>
      </c>
      <c r="H64" s="6" t="n">
        <v>70</v>
      </c>
      <c r="I64" s="6" t="n">
        <v>538.5</v>
      </c>
      <c r="J64" s="6" t="n">
        <v>468.5</v>
      </c>
    </row>
    <row collapsed="false" customFormat="false" customHeight="false" hidden="false" ht="12.1" outlineLevel="0" r="65">
      <c r="A65" s="39" t="n">
        <v>45611</v>
      </c>
      <c r="B65" s="16" t="s">
        <v>775</v>
      </c>
      <c r="C65" s="16" t="s">
        <v>479</v>
      </c>
      <c r="D65" s="16" t="s">
        <v>786</v>
      </c>
      <c r="E65" s="6" t="n">
        <v>1000</v>
      </c>
      <c r="F65" s="7" t="n">
        <v>10</v>
      </c>
      <c r="G65" s="6" t="n">
        <v>11.1</v>
      </c>
      <c r="H65" s="6" t="n">
        <v>14</v>
      </c>
      <c r="I65" s="6" t="n">
        <v>111</v>
      </c>
      <c r="J65" s="6" t="n">
        <v>97</v>
      </c>
    </row>
    <row collapsed="false" customFormat="false" customHeight="false" hidden="false" ht="12.1" outlineLevel="0" r="66">
      <c r="A66" s="39" t="n">
        <v>45622</v>
      </c>
      <c r="B66" s="16" t="s">
        <v>775</v>
      </c>
      <c r="C66" s="16" t="s">
        <v>96</v>
      </c>
      <c r="D66" s="16" t="s">
        <v>98</v>
      </c>
      <c r="E66" s="6" t="n">
        <v>1000</v>
      </c>
      <c r="F66" s="7" t="n">
        <v>17</v>
      </c>
      <c r="G66" s="6" t="n">
        <v>65.78</v>
      </c>
      <c r="H66" s="6" t="n">
        <v>145</v>
      </c>
      <c r="I66" s="6" t="n">
        <v>1118.26</v>
      </c>
      <c r="J66" s="6" t="n">
        <v>973.26</v>
      </c>
    </row>
    <row collapsed="false" customFormat="false" customHeight="false" hidden="false" ht="12.1" outlineLevel="0" r="67">
      <c r="A67" s="39" t="n">
        <v>45629</v>
      </c>
      <c r="B67" s="16" t="s">
        <v>775</v>
      </c>
      <c r="C67" s="16" t="s">
        <v>103</v>
      </c>
      <c r="D67" s="16" t="s">
        <v>104</v>
      </c>
      <c r="E67" s="6" t="n">
        <v>1000</v>
      </c>
      <c r="F67" s="7" t="n">
        <v>6</v>
      </c>
      <c r="G67" s="6" t="n">
        <v>68.13</v>
      </c>
      <c r="H67" s="6" t="n">
        <v>53</v>
      </c>
      <c r="I67" s="6" t="n">
        <v>408.78</v>
      </c>
      <c r="J67" s="6" t="n">
        <v>355.78</v>
      </c>
    </row>
    <row collapsed="false" customFormat="false" customHeight="false" hidden="false" ht="12.1" outlineLevel="0" r="68">
      <c r="A68" s="39" t="n">
        <v>45629</v>
      </c>
      <c r="B68" s="16" t="s">
        <v>775</v>
      </c>
      <c r="C68" s="16" t="s">
        <v>100</v>
      </c>
      <c r="D68" s="16" t="s">
        <v>101</v>
      </c>
      <c r="E68" s="6" t="n">
        <v>1000</v>
      </c>
      <c r="F68" s="7" t="n">
        <v>32</v>
      </c>
      <c r="G68" s="6" t="n">
        <v>35.4</v>
      </c>
      <c r="H68" s="6" t="n">
        <v>147</v>
      </c>
      <c r="I68" s="6" t="n">
        <v>1132.8</v>
      </c>
      <c r="J68" s="6" t="n">
        <v>985.8</v>
      </c>
    </row>
    <row collapsed="false" customFormat="false" customHeight="false" hidden="false" ht="12.1" outlineLevel="0" r="69">
      <c r="A69" s="39" t="n">
        <v>45641</v>
      </c>
      <c r="B69" s="16" t="s">
        <v>775</v>
      </c>
      <c r="C69" s="16" t="s">
        <v>479</v>
      </c>
      <c r="D69" s="16" t="s">
        <v>786</v>
      </c>
      <c r="E69" s="6" t="n">
        <v>1000</v>
      </c>
      <c r="F69" s="7" t="n">
        <v>10</v>
      </c>
      <c r="G69" s="6" t="n">
        <v>11.1</v>
      </c>
      <c r="H69" s="6" t="n">
        <v>14</v>
      </c>
      <c r="I69" s="6" t="n">
        <v>111</v>
      </c>
      <c r="J69" s="6" t="n">
        <v>97</v>
      </c>
    </row>
    <row collapsed="false" customFormat="false" customHeight="false" hidden="false" ht="12.1" outlineLevel="0" r="70">
      <c r="A70" s="39" t="n">
        <v>45642</v>
      </c>
      <c r="B70" s="16" t="s">
        <v>775</v>
      </c>
      <c r="C70" s="16" t="s">
        <v>142</v>
      </c>
      <c r="D70" s="16" t="s">
        <v>143</v>
      </c>
      <c r="E70" s="6" t="n">
        <v>1000</v>
      </c>
      <c r="F70" s="7" t="n">
        <v>5</v>
      </c>
      <c r="G70" s="6" t="n">
        <v>63.82</v>
      </c>
      <c r="H70" s="6" t="n">
        <v>41</v>
      </c>
      <c r="I70" s="6" t="n">
        <v>319.1</v>
      </c>
      <c r="J70" s="6" t="n">
        <v>278.1</v>
      </c>
    </row>
    <row collapsed="false" customFormat="false" customHeight="false" hidden="false" ht="12.1" outlineLevel="0" r="71">
      <c r="A71" s="39" t="n">
        <v>45658</v>
      </c>
      <c r="B71" s="16" t="s">
        <v>775</v>
      </c>
      <c r="C71" s="16" t="s">
        <v>145</v>
      </c>
      <c r="D71" s="16" t="s">
        <v>146</v>
      </c>
      <c r="E71" s="6" t="n">
        <v>1000</v>
      </c>
      <c r="F71" s="7" t="n">
        <v>5</v>
      </c>
      <c r="G71" s="6" t="n">
        <v>29.42</v>
      </c>
      <c r="H71" s="6" t="n">
        <v>19</v>
      </c>
      <c r="I71" s="6" t="n">
        <v>147.1</v>
      </c>
      <c r="J71" s="6" t="n">
        <v>128.1</v>
      </c>
    </row>
    <row collapsed="false" customFormat="false" customHeight="false" hidden="false" ht="12.1" outlineLevel="0" r="72">
      <c r="A72" s="39" t="n">
        <v>45671</v>
      </c>
      <c r="B72" s="16" t="s">
        <v>775</v>
      </c>
      <c r="C72" s="16" t="s">
        <v>479</v>
      </c>
      <c r="D72" s="16" t="s">
        <v>786</v>
      </c>
      <c r="E72" s="6" t="n">
        <v>1000</v>
      </c>
      <c r="F72" s="7" t="n">
        <v>10</v>
      </c>
      <c r="G72" s="6" t="n">
        <v>11.1</v>
      </c>
      <c r="H72" s="6" t="n">
        <v>14</v>
      </c>
      <c r="I72" s="6" t="n">
        <v>111</v>
      </c>
      <c r="J72" s="6" t="n">
        <v>97</v>
      </c>
    </row>
    <row collapsed="false" customFormat="false" customHeight="false" hidden="false" ht="12.1" outlineLevel="0" r="73">
      <c r="A73" s="39" t="n">
        <v>45699</v>
      </c>
      <c r="B73" s="16" t="s">
        <v>775</v>
      </c>
      <c r="C73" s="16" t="s">
        <v>106</v>
      </c>
      <c r="D73" s="16" t="s">
        <v>107</v>
      </c>
      <c r="E73" s="6" t="n">
        <v>1000</v>
      </c>
      <c r="F73" s="7" t="n">
        <v>40</v>
      </c>
      <c r="G73" s="6" t="n">
        <v>34.9</v>
      </c>
      <c r="H73" s="6" t="n">
        <v>181</v>
      </c>
      <c r="I73" s="6" t="n">
        <v>1396</v>
      </c>
      <c r="J73" s="6" t="n">
        <v>1215</v>
      </c>
    </row>
    <row collapsed="false" customFormat="false" customHeight="false" hidden="false" ht="12.1" outlineLevel="0" r="74">
      <c r="A74" s="39" t="n">
        <v>45701</v>
      </c>
      <c r="B74" s="16" t="s">
        <v>775</v>
      </c>
      <c r="C74" s="16" t="s">
        <v>479</v>
      </c>
      <c r="D74" s="16" t="s">
        <v>786</v>
      </c>
      <c r="E74" s="6" t="n">
        <v>1000</v>
      </c>
      <c r="F74" s="7" t="n">
        <v>10</v>
      </c>
      <c r="G74" s="6" t="n">
        <v>11.1</v>
      </c>
      <c r="H74" s="6" t="n">
        <v>14</v>
      </c>
      <c r="I74" s="6" t="n">
        <v>111</v>
      </c>
      <c r="J74" s="6" t="n">
        <v>97</v>
      </c>
    </row>
    <row collapsed="false" customFormat="false" customHeight="false" hidden="false" ht="12.1" outlineLevel="0" r="75">
      <c r="A75" s="39" t="n">
        <v>45731</v>
      </c>
      <c r="B75" s="16" t="s">
        <v>775</v>
      </c>
      <c r="C75" s="16" t="s">
        <v>479</v>
      </c>
      <c r="D75" s="16" t="s">
        <v>786</v>
      </c>
      <c r="E75" s="6" t="n">
        <v>1000</v>
      </c>
      <c r="F75" s="7" t="n">
        <v>10</v>
      </c>
      <c r="G75" s="6" t="n">
        <v>11.1</v>
      </c>
      <c r="H75" s="6" t="n">
        <v>14</v>
      </c>
      <c r="I75" s="6" t="n">
        <v>111</v>
      </c>
      <c r="J75" s="6" t="n">
        <v>97</v>
      </c>
    </row>
    <row collapsed="false" customFormat="false" customHeight="false" hidden="false" ht="12.1" outlineLevel="0" r="76">
      <c r="A76" s="39" t="n">
        <v>45734</v>
      </c>
      <c r="B76" s="16" t="s">
        <v>775</v>
      </c>
      <c r="C76" s="16" t="s">
        <v>133</v>
      </c>
      <c r="D76" s="16" t="s">
        <v>134</v>
      </c>
      <c r="E76" s="6" t="n">
        <v>1000</v>
      </c>
      <c r="F76" s="7" t="n">
        <v>10</v>
      </c>
      <c r="G76" s="6" t="n">
        <v>38.64</v>
      </c>
      <c r="H76" s="6" t="n">
        <v>50</v>
      </c>
      <c r="I76" s="6" t="n">
        <v>386.4</v>
      </c>
      <c r="J76" s="6" t="n">
        <v>336.4</v>
      </c>
    </row>
    <row collapsed="false" customFormat="false" customHeight="false" hidden="false" ht="12.1" outlineLevel="0" r="77">
      <c r="A77" s="39" t="n">
        <v>45741</v>
      </c>
      <c r="B77" s="16" t="s">
        <v>775</v>
      </c>
      <c r="C77" s="16" t="s">
        <v>109</v>
      </c>
      <c r="D77" s="16" t="s">
        <v>110</v>
      </c>
      <c r="E77" s="6" t="n">
        <v>1000</v>
      </c>
      <c r="F77" s="7" t="n">
        <v>18</v>
      </c>
      <c r="G77" s="6" t="n">
        <v>56.1</v>
      </c>
      <c r="H77" s="6" t="n">
        <v>131</v>
      </c>
      <c r="I77" s="6" t="n">
        <v>1009.8</v>
      </c>
      <c r="J77" s="6" t="n">
        <v>878.8</v>
      </c>
    </row>
    <row collapsed="false" customFormat="false" customHeight="false" hidden="false" ht="12.1" outlineLevel="0" r="78">
      <c r="A78" s="39" t="n">
        <v>45743</v>
      </c>
      <c r="B78" s="16" t="s">
        <v>775</v>
      </c>
      <c r="C78" s="16" t="s">
        <v>115</v>
      </c>
      <c r="D78" s="16" t="s">
        <v>116</v>
      </c>
      <c r="E78" s="6" t="n">
        <v>1000</v>
      </c>
      <c r="F78" s="7" t="n">
        <v>1</v>
      </c>
      <c r="G78" s="6" t="n">
        <v>18.7</v>
      </c>
      <c r="H78" s="6" t="n">
        <v>2</v>
      </c>
      <c r="I78" s="6" t="n">
        <v>18.7</v>
      </c>
      <c r="J78" s="6" t="n">
        <v>16.7</v>
      </c>
    </row>
    <row collapsed="false" customFormat="false" customHeight="false" hidden="false" ht="12.1" outlineLevel="0" r="79">
      <c r="A79" s="39" t="n">
        <v>45749</v>
      </c>
      <c r="B79" s="16" t="s">
        <v>775</v>
      </c>
      <c r="C79" s="16" t="s">
        <v>145</v>
      </c>
      <c r="D79" s="16" t="s">
        <v>146</v>
      </c>
      <c r="E79" s="6" t="n">
        <v>1000</v>
      </c>
      <c r="F79" s="7" t="n">
        <v>5</v>
      </c>
      <c r="G79" s="6" t="n">
        <v>29.42</v>
      </c>
      <c r="H79" s="6" t="n">
        <v>19</v>
      </c>
      <c r="I79" s="6" t="n">
        <v>147.1</v>
      </c>
      <c r="J79" s="6" t="n">
        <v>128.1</v>
      </c>
    </row>
    <row collapsed="false" customFormat="false" customHeight="false" hidden="false" ht="12.1" outlineLevel="0" r="80">
      <c r="A80" s="39" t="n">
        <v>45761</v>
      </c>
      <c r="B80" s="16" t="s">
        <v>775</v>
      </c>
      <c r="C80" s="16" t="s">
        <v>479</v>
      </c>
      <c r="D80" s="16" t="s">
        <v>786</v>
      </c>
      <c r="E80" s="6" t="n">
        <v>1000</v>
      </c>
      <c r="F80" s="7" t="n">
        <v>10</v>
      </c>
      <c r="G80" s="6" t="n">
        <v>11.1</v>
      </c>
      <c r="H80" s="6" t="n">
        <v>14</v>
      </c>
      <c r="I80" s="6" t="n">
        <v>111</v>
      </c>
      <c r="J80" s="6" t="n">
        <v>97</v>
      </c>
    </row>
    <row collapsed="false" customFormat="false" customHeight="false" hidden="false" ht="12.1" outlineLevel="0" r="81">
      <c r="A81" s="39" t="n">
        <v>45762</v>
      </c>
      <c r="B81" s="16" t="s">
        <v>775</v>
      </c>
      <c r="C81" s="16" t="s">
        <v>112</v>
      </c>
      <c r="D81" s="16" t="s">
        <v>113</v>
      </c>
      <c r="E81" s="6" t="n">
        <v>1000</v>
      </c>
      <c r="F81" s="7" t="n">
        <v>25</v>
      </c>
      <c r="G81" s="6" t="n">
        <v>38.15</v>
      </c>
      <c r="H81" s="6" t="n">
        <v>124</v>
      </c>
      <c r="I81" s="6" t="n">
        <v>953.75</v>
      </c>
      <c r="J81" s="6" t="n">
        <v>829.75</v>
      </c>
    </row>
    <row collapsed="false" customFormat="false" customHeight="false" hidden="false" ht="12.1" outlineLevel="0" r="82">
      <c r="A82" s="39" t="n">
        <v>45774</v>
      </c>
      <c r="B82" s="16" t="s">
        <v>775</v>
      </c>
      <c r="C82" s="16" t="s">
        <v>115</v>
      </c>
      <c r="D82" s="16" t="s">
        <v>116</v>
      </c>
      <c r="E82" s="6" t="n">
        <v>1000</v>
      </c>
      <c r="F82" s="7" t="n">
        <v>7</v>
      </c>
      <c r="G82" s="6" t="n">
        <v>19.17</v>
      </c>
      <c r="H82" s="6" t="n">
        <v>17</v>
      </c>
      <c r="I82" s="6" t="n">
        <v>134.19</v>
      </c>
      <c r="J82" s="6" t="n">
        <v>117.19</v>
      </c>
    </row>
    <row collapsed="false" customFormat="false" customHeight="false" hidden="false" ht="12.1" outlineLevel="0" r="83">
      <c r="A83" s="39" t="n">
        <v>45776</v>
      </c>
      <c r="B83" s="16" t="s">
        <v>775</v>
      </c>
      <c r="C83" s="16" t="s">
        <v>481</v>
      </c>
      <c r="D83" s="16" t="s">
        <v>787</v>
      </c>
      <c r="E83" s="6" t="n">
        <v>1000</v>
      </c>
      <c r="F83" s="7" t="n">
        <v>10</v>
      </c>
      <c r="G83" s="6" t="n">
        <v>53.85</v>
      </c>
      <c r="H83" s="6" t="n">
        <v>70</v>
      </c>
      <c r="I83" s="6" t="n">
        <v>538.5</v>
      </c>
      <c r="J83" s="6" t="n">
        <v>468.5</v>
      </c>
    </row>
    <row collapsed="false" customFormat="false" customHeight="false" hidden="false" ht="12.1" outlineLevel="0" r="84">
      <c r="A84" s="39" t="n">
        <v>45791</v>
      </c>
      <c r="B84" s="16" t="s">
        <v>775</v>
      </c>
      <c r="C84" s="16" t="s">
        <v>479</v>
      </c>
      <c r="D84" s="16" t="s">
        <v>786</v>
      </c>
      <c r="E84" s="6" t="n">
        <v>1000</v>
      </c>
      <c r="F84" s="7" t="n">
        <v>10</v>
      </c>
      <c r="G84" s="6" t="n">
        <v>11.1</v>
      </c>
      <c r="H84" s="6" t="n">
        <v>14</v>
      </c>
      <c r="I84" s="6" t="n">
        <v>111</v>
      </c>
      <c r="J84" s="6" t="n">
        <v>97</v>
      </c>
    </row>
    <row collapsed="false" customFormat="false" customHeight="false" hidden="false" ht="12.1" outlineLevel="0" r="85">
      <c r="A85" s="39" t="n">
        <v>45804</v>
      </c>
      <c r="B85" s="16" t="s">
        <v>775</v>
      </c>
      <c r="C85" s="16" t="s">
        <v>96</v>
      </c>
      <c r="D85" s="16" t="s">
        <v>98</v>
      </c>
      <c r="E85" s="6" t="n">
        <v>1000</v>
      </c>
      <c r="F85" s="7" t="n">
        <v>53</v>
      </c>
      <c r="G85" s="6" t="n">
        <v>61.08</v>
      </c>
      <c r="H85" s="6" t="n">
        <v>421</v>
      </c>
      <c r="I85" s="6" t="n">
        <v>3237.24</v>
      </c>
      <c r="J85" s="6" t="n">
        <v>2816.24</v>
      </c>
    </row>
    <row collapsed="false" customFormat="false" customHeight="false" hidden="false" ht="12.1" outlineLevel="0" r="86">
      <c r="A86" s="39" t="n">
        <v>45805</v>
      </c>
      <c r="B86" s="16" t="s">
        <v>775</v>
      </c>
      <c r="C86" s="16" t="s">
        <v>115</v>
      </c>
      <c r="D86" s="16" t="s">
        <v>116</v>
      </c>
      <c r="E86" s="6" t="n">
        <v>1000</v>
      </c>
      <c r="F86" s="7" t="n">
        <v>8</v>
      </c>
      <c r="G86" s="6" t="n">
        <v>19.2</v>
      </c>
      <c r="H86" s="6" t="n">
        <v>20</v>
      </c>
      <c r="I86" s="6" t="n">
        <v>153.6</v>
      </c>
      <c r="J86" s="6" t="n">
        <v>133.6</v>
      </c>
    </row>
    <row collapsed="false" customFormat="false" customHeight="false" hidden="false" ht="12.1" outlineLevel="0" r="87">
      <c r="A87" s="39" t="n">
        <v>45811</v>
      </c>
      <c r="B87" s="16" t="s">
        <v>775</v>
      </c>
      <c r="C87" s="16" t="s">
        <v>103</v>
      </c>
      <c r="D87" s="16" t="s">
        <v>104</v>
      </c>
      <c r="E87" s="6" t="n">
        <v>1000</v>
      </c>
      <c r="F87" s="7" t="n">
        <v>50</v>
      </c>
      <c r="G87" s="6" t="n">
        <v>61.08</v>
      </c>
      <c r="H87" s="6" t="n">
        <v>397</v>
      </c>
      <c r="I87" s="6" t="n">
        <v>3054</v>
      </c>
      <c r="J87" s="6" t="n">
        <v>2657</v>
      </c>
    </row>
    <row collapsed="false" customFormat="false" customHeight="false" hidden="false" ht="12.1" outlineLevel="0" r="88">
      <c r="A88" s="39" t="n">
        <v>45811</v>
      </c>
      <c r="B88" s="16" t="s">
        <v>775</v>
      </c>
      <c r="C88" s="16" t="s">
        <v>100</v>
      </c>
      <c r="D88" s="16" t="s">
        <v>101</v>
      </c>
      <c r="E88" s="6" t="n">
        <v>1000</v>
      </c>
      <c r="F88" s="7" t="n">
        <v>32</v>
      </c>
      <c r="G88" s="6" t="n">
        <v>35.4</v>
      </c>
      <c r="H88" s="6" t="n">
        <v>147</v>
      </c>
      <c r="I88" s="6" t="n">
        <v>1132.8</v>
      </c>
      <c r="J88" s="6" t="n">
        <v>985.8</v>
      </c>
    </row>
    <row collapsed="false" customFormat="false" customHeight="false" hidden="false" ht="12.1" outlineLevel="0" r="89">
      <c r="A89" s="39" t="n">
        <v>45816</v>
      </c>
      <c r="B89" s="16" t="s">
        <v>775</v>
      </c>
      <c r="C89" s="16" t="s">
        <v>136</v>
      </c>
      <c r="D89" s="16" t="s">
        <v>137</v>
      </c>
      <c r="E89" s="6" t="n">
        <v>1000</v>
      </c>
      <c r="F89" s="7" t="n">
        <v>3</v>
      </c>
      <c r="G89" s="6" t="n">
        <v>20.14</v>
      </c>
      <c r="H89" s="6" t="n">
        <v>8</v>
      </c>
      <c r="I89" s="6" t="n">
        <v>60.42</v>
      </c>
      <c r="J89" s="6" t="n">
        <v>52.42</v>
      </c>
    </row>
    <row collapsed="false" customFormat="false" customHeight="false" hidden="false" ht="12.1" outlineLevel="0" r="90">
      <c r="A90" s="39" t="n">
        <v>45821</v>
      </c>
      <c r="B90" s="16" t="s">
        <v>775</v>
      </c>
      <c r="C90" s="16" t="s">
        <v>479</v>
      </c>
      <c r="D90" s="16" t="s">
        <v>786</v>
      </c>
      <c r="E90" s="6" t="n">
        <v>1000</v>
      </c>
      <c r="F90" s="7" t="n">
        <v>10</v>
      </c>
      <c r="G90" s="6" t="n">
        <v>11.1</v>
      </c>
      <c r="H90" s="6" t="n">
        <v>14</v>
      </c>
      <c r="I90" s="6" t="n">
        <v>111</v>
      </c>
      <c r="J90" s="6" t="n">
        <v>97</v>
      </c>
    </row>
    <row collapsed="false" customFormat="false" customHeight="false" hidden="false" ht="12.1" outlineLevel="0" r="91">
      <c r="A91" s="39" t="n">
        <v>45824</v>
      </c>
      <c r="B91" s="16" t="s">
        <v>775</v>
      </c>
      <c r="C91" s="16" t="s">
        <v>142</v>
      </c>
      <c r="D91" s="16" t="s">
        <v>143</v>
      </c>
      <c r="E91" s="6" t="n">
        <v>1000</v>
      </c>
      <c r="F91" s="7" t="n">
        <v>5</v>
      </c>
      <c r="G91" s="6" t="n">
        <v>63.82</v>
      </c>
      <c r="H91" s="6" t="n">
        <v>41</v>
      </c>
      <c r="I91" s="6" t="n">
        <v>319.1</v>
      </c>
      <c r="J91" s="6" t="n">
        <v>278.1</v>
      </c>
    </row>
    <row collapsed="false" customFormat="false" customHeight="false" hidden="false" ht="12.1" outlineLevel="0" r="92">
      <c r="A92" s="39" t="n">
        <v>45836</v>
      </c>
      <c r="B92" s="16" t="s">
        <v>775</v>
      </c>
      <c r="C92" s="16" t="s">
        <v>115</v>
      </c>
      <c r="D92" s="16" t="s">
        <v>116</v>
      </c>
      <c r="E92" s="6" t="n">
        <v>1000</v>
      </c>
      <c r="F92" s="7" t="n">
        <v>11</v>
      </c>
      <c r="G92" s="6" t="n">
        <v>18.73</v>
      </c>
      <c r="H92" s="6" t="n">
        <v>27</v>
      </c>
      <c r="I92" s="6" t="n">
        <v>206.03</v>
      </c>
      <c r="J92" s="6" t="n">
        <v>179.03</v>
      </c>
    </row>
    <row collapsed="false" customFormat="false" customHeight="false" hidden="false" ht="12.1" outlineLevel="0" r="93">
      <c r="A93" s="39" t="n">
        <v>45840</v>
      </c>
      <c r="B93" s="16" t="s">
        <v>775</v>
      </c>
      <c r="C93" s="16" t="s">
        <v>145</v>
      </c>
      <c r="D93" s="16" t="s">
        <v>146</v>
      </c>
      <c r="E93" s="6" t="n">
        <v>1000</v>
      </c>
      <c r="F93" s="7" t="n">
        <v>5</v>
      </c>
      <c r="G93" s="6" t="n">
        <v>29.42</v>
      </c>
      <c r="H93" s="6" t="n">
        <v>19</v>
      </c>
      <c r="I93" s="6" t="n">
        <v>147.1</v>
      </c>
      <c r="J93" s="6" t="n">
        <v>128.1</v>
      </c>
    </row>
    <row collapsed="false" customFormat="false" customHeight="false" hidden="false" ht="12.1" outlineLevel="0" r="94">
      <c r="A94" s="39" t="n">
        <v>45846</v>
      </c>
      <c r="B94" s="16" t="s">
        <v>775</v>
      </c>
      <c r="C94" s="16" t="s">
        <v>136</v>
      </c>
      <c r="D94" s="16" t="s">
        <v>137</v>
      </c>
      <c r="E94" s="6" t="n">
        <v>1000</v>
      </c>
      <c r="F94" s="7" t="n">
        <v>6</v>
      </c>
      <c r="G94" s="6" t="n">
        <v>20.14</v>
      </c>
      <c r="H94" s="6" t="n">
        <v>16</v>
      </c>
      <c r="I94" s="6" t="n">
        <v>120.84</v>
      </c>
      <c r="J94" s="6" t="n">
        <v>104.84</v>
      </c>
    </row>
    <row collapsed="false" customFormat="false" customHeight="false" hidden="false" ht="12.1" outlineLevel="0" r="95">
      <c r="A95" s="39" t="n">
        <v>45851</v>
      </c>
      <c r="B95" s="16" t="s">
        <v>775</v>
      </c>
      <c r="C95" s="16" t="s">
        <v>479</v>
      </c>
      <c r="D95" s="16" t="s">
        <v>786</v>
      </c>
      <c r="E95" s="6" t="n">
        <v>1000</v>
      </c>
      <c r="F95" s="7" t="n">
        <v>10</v>
      </c>
      <c r="G95" s="6" t="n">
        <v>11.1</v>
      </c>
      <c r="H95" s="6" t="n">
        <v>14</v>
      </c>
      <c r="I95" s="6" t="n">
        <v>111</v>
      </c>
      <c r="J95" s="6" t="n">
        <v>97</v>
      </c>
    </row>
    <row collapsed="false" customFormat="false" customHeight="false" hidden="false" ht="12.1" outlineLevel="0" r="96">
      <c r="A96" s="39" t="n">
        <v>45864</v>
      </c>
      <c r="B96" s="16" t="s">
        <v>775</v>
      </c>
      <c r="C96" s="16" t="s">
        <v>139</v>
      </c>
      <c r="D96" s="16" t="s">
        <v>140</v>
      </c>
      <c r="E96" s="6" t="n">
        <v>1000</v>
      </c>
      <c r="F96" s="7" t="n">
        <v>5</v>
      </c>
      <c r="G96" s="6" t="n">
        <v>19.73</v>
      </c>
      <c r="H96" s="6" t="n">
        <v>13</v>
      </c>
      <c r="I96" s="6" t="n">
        <v>98.65</v>
      </c>
      <c r="J96" s="6" t="n">
        <v>85.65</v>
      </c>
    </row>
    <row collapsed="false" customFormat="false" customHeight="false" hidden="false" ht="12.1" outlineLevel="0" r="97">
      <c r="A97" s="39" t="n">
        <v>45867</v>
      </c>
      <c r="B97" s="16" t="s">
        <v>775</v>
      </c>
      <c r="C97" s="16" t="s">
        <v>115</v>
      </c>
      <c r="D97" s="16" t="s">
        <v>116</v>
      </c>
      <c r="E97" s="6" t="n">
        <v>1000</v>
      </c>
      <c r="F97" s="7" t="n">
        <v>11</v>
      </c>
      <c r="G97" s="6" t="n">
        <v>18.4</v>
      </c>
      <c r="H97" s="6" t="n">
        <v>26</v>
      </c>
      <c r="I97" s="6" t="n">
        <v>202.4</v>
      </c>
      <c r="J97" s="6" t="n">
        <v>176.4</v>
      </c>
    </row>
    <row collapsed="false" customFormat="false" customHeight="false" hidden="false" ht="12.1" outlineLevel="0" r="98">
      <c r="A98" s="39" t="n">
        <v>45869</v>
      </c>
      <c r="B98" s="16" t="s">
        <v>775</v>
      </c>
      <c r="C98" s="16" t="s">
        <v>118</v>
      </c>
      <c r="D98" s="16" t="s">
        <v>119</v>
      </c>
      <c r="E98" s="6" t="n">
        <v>1000</v>
      </c>
      <c r="F98" s="7" t="n">
        <v>10</v>
      </c>
      <c r="G98" s="6" t="n">
        <v>17.67</v>
      </c>
      <c r="H98" s="6" t="n">
        <v>23</v>
      </c>
      <c r="I98" s="6" t="n">
        <v>176.7</v>
      </c>
      <c r="J98" s="6" t="n">
        <v>153.7</v>
      </c>
    </row>
    <row collapsed="false" customFormat="false" customHeight="false" hidden="false" ht="12.1" outlineLevel="0" r="99">
      <c r="A99" s="39" t="n">
        <v>45876</v>
      </c>
      <c r="B99" s="16" t="s">
        <v>775</v>
      </c>
      <c r="C99" s="16" t="s">
        <v>136</v>
      </c>
      <c r="D99" s="16" t="s">
        <v>137</v>
      </c>
      <c r="E99" s="6" t="n">
        <v>1000</v>
      </c>
      <c r="F99" s="7" t="n">
        <v>6</v>
      </c>
      <c r="G99" s="6" t="n">
        <v>20.14</v>
      </c>
      <c r="H99" s="6" t="n">
        <v>16</v>
      </c>
      <c r="I99" s="6" t="n">
        <v>120.84</v>
      </c>
      <c r="J99" s="6" t="n">
        <v>104.84</v>
      </c>
    </row>
    <row collapsed="false" customFormat="false" customHeight="false" hidden="false" ht="12.1" outlineLevel="0" r="100">
      <c r="A100" s="39" t="n">
        <v>45881</v>
      </c>
      <c r="B100" s="16" t="s">
        <v>775</v>
      </c>
      <c r="C100" s="16" t="s">
        <v>106</v>
      </c>
      <c r="D100" s="16" t="s">
        <v>107</v>
      </c>
      <c r="E100" s="6" t="n">
        <v>1000</v>
      </c>
      <c r="F100" s="7" t="n">
        <v>42</v>
      </c>
      <c r="G100" s="6" t="n">
        <v>34.9</v>
      </c>
      <c r="H100" s="6" t="n">
        <v>191</v>
      </c>
      <c r="I100" s="6" t="n">
        <v>1465.8</v>
      </c>
      <c r="J100" s="6" t="n">
        <v>1274.8</v>
      </c>
    </row>
    <row collapsed="false" customFormat="false" customHeight="false" hidden="false" ht="12.1" outlineLevel="0" r="101">
      <c r="A101" s="39" t="n">
        <v>45881</v>
      </c>
      <c r="B101" s="16" t="s">
        <v>775</v>
      </c>
      <c r="C101" s="16" t="s">
        <v>479</v>
      </c>
      <c r="D101" s="16" t="s">
        <v>786</v>
      </c>
      <c r="E101" s="6" t="n">
        <v>1000</v>
      </c>
      <c r="F101" s="7" t="n">
        <v>10</v>
      </c>
      <c r="G101" s="6" t="n">
        <v>11.1</v>
      </c>
      <c r="H101" s="6" t="n">
        <v>14</v>
      </c>
      <c r="I101" s="6" t="n">
        <v>111</v>
      </c>
      <c r="J101" s="6" t="n">
        <v>97</v>
      </c>
    </row>
    <row collapsed="false" customFormat="false" customHeight="false" hidden="false" ht="12.1" outlineLevel="0" r="102">
      <c r="A102" s="39" t="n">
        <v>45894</v>
      </c>
      <c r="B102" s="16" t="s">
        <v>775</v>
      </c>
      <c r="C102" s="16" t="s">
        <v>139</v>
      </c>
      <c r="D102" s="16" t="s">
        <v>140</v>
      </c>
      <c r="E102" s="6" t="n">
        <v>1000</v>
      </c>
      <c r="F102" s="7" t="n">
        <v>5</v>
      </c>
      <c r="G102" s="6" t="n">
        <v>19.73</v>
      </c>
      <c r="H102" s="6" t="n">
        <v>13</v>
      </c>
      <c r="I102" s="6" t="n">
        <v>98.65</v>
      </c>
      <c r="J102" s="6" t="n">
        <v>85.65</v>
      </c>
    </row>
    <row collapsed="false" customFormat="false" customHeight="false" hidden="false" ht="12.1" outlineLevel="0" r="103">
      <c r="A103" s="39" t="n">
        <v>45898</v>
      </c>
      <c r="B103" s="16" t="s">
        <v>775</v>
      </c>
      <c r="C103" s="16" t="s">
        <v>115</v>
      </c>
      <c r="D103" s="16" t="s">
        <v>116</v>
      </c>
      <c r="E103" s="6" t="n">
        <v>1000</v>
      </c>
      <c r="F103" s="7" t="n">
        <v>11</v>
      </c>
      <c r="G103" s="6" t="n">
        <v>17.73</v>
      </c>
      <c r="H103" s="6" t="n">
        <v>25</v>
      </c>
      <c r="I103" s="6" t="n">
        <v>195.03</v>
      </c>
      <c r="J103" s="6" t="n">
        <v>170.03</v>
      </c>
    </row>
    <row collapsed="false" customFormat="false" customHeight="false" hidden="false" ht="12.1" outlineLevel="0" r="104">
      <c r="A104" s="39" t="n">
        <v>45899</v>
      </c>
      <c r="B104" s="16" t="s">
        <v>775</v>
      </c>
      <c r="C104" s="16" t="s">
        <v>118</v>
      </c>
      <c r="D104" s="16" t="s">
        <v>119</v>
      </c>
      <c r="E104" s="6" t="n">
        <v>1000</v>
      </c>
      <c r="F104" s="7" t="n">
        <v>10</v>
      </c>
      <c r="G104" s="6" t="n">
        <v>17.67</v>
      </c>
      <c r="H104" s="6" t="n">
        <v>23</v>
      </c>
      <c r="I104" s="6" t="n">
        <v>176.7</v>
      </c>
      <c r="J104" s="6" t="n">
        <v>153.7</v>
      </c>
    </row>
    <row collapsed="false" customFormat="false" customHeight="false" hidden="false" ht="12.1" outlineLevel="0" r="105">
      <c r="A105" s="39" t="n">
        <v>45906</v>
      </c>
      <c r="B105" s="16" t="s">
        <v>775</v>
      </c>
      <c r="C105" s="16" t="s">
        <v>136</v>
      </c>
      <c r="D105" s="16" t="s">
        <v>137</v>
      </c>
      <c r="E105" s="6" t="n">
        <v>1000</v>
      </c>
      <c r="F105" s="7" t="n">
        <v>6</v>
      </c>
      <c r="G105" s="6" t="n">
        <v>20.14</v>
      </c>
      <c r="H105" s="6" t="n">
        <v>16</v>
      </c>
      <c r="I105" s="6" t="n">
        <v>120.84</v>
      </c>
      <c r="J105" s="6" t="n">
        <v>104.84</v>
      </c>
    </row>
    <row collapsed="false" customFormat="false" customHeight="false" hidden="false" ht="12.1" outlineLevel="0" r="106">
      <c r="A106" s="39" t="n">
        <v>45911</v>
      </c>
      <c r="B106" s="16" t="s">
        <v>775</v>
      </c>
      <c r="C106" s="16" t="s">
        <v>479</v>
      </c>
      <c r="D106" s="16" t="s">
        <v>786</v>
      </c>
      <c r="E106" s="6" t="n">
        <v>1000</v>
      </c>
      <c r="F106" s="7" t="n">
        <v>10</v>
      </c>
      <c r="G106" s="6" t="n">
        <v>11.1</v>
      </c>
      <c r="H106" s="6" t="n">
        <v>14</v>
      </c>
      <c r="I106" s="6" t="n">
        <v>111</v>
      </c>
      <c r="J106" s="6" t="n">
        <v>97</v>
      </c>
    </row>
    <row collapsed="false" customFormat="false" customHeight="false" hidden="false" ht="12.1" outlineLevel="0" r="107">
      <c r="A107" s="39" t="n">
        <v>45916</v>
      </c>
      <c r="B107" s="16" t="s">
        <v>775</v>
      </c>
      <c r="C107" s="16" t="s">
        <v>133</v>
      </c>
      <c r="D107" s="16" t="s">
        <v>134</v>
      </c>
      <c r="E107" s="6" t="n">
        <v>1000</v>
      </c>
      <c r="F107" s="7" t="n">
        <v>10</v>
      </c>
      <c r="G107" s="6" t="n">
        <v>38.64</v>
      </c>
      <c r="H107" s="6" t="n">
        <v>50</v>
      </c>
      <c r="I107" s="6" t="n">
        <v>386.4</v>
      </c>
      <c r="J107" s="6" t="n">
        <v>336.4</v>
      </c>
    </row>
    <row collapsed="false" customFormat="false" customHeight="false" hidden="false" ht="12.1" outlineLevel="0" r="108">
      <c r="A108" s="39" t="n">
        <v>45923</v>
      </c>
      <c r="B108" s="16" t="s">
        <v>775</v>
      </c>
      <c r="C108" s="16" t="s">
        <v>109</v>
      </c>
      <c r="D108" s="16" t="s">
        <v>110</v>
      </c>
      <c r="E108" s="6" t="n">
        <v>1000</v>
      </c>
      <c r="F108" s="7" t="n">
        <v>19</v>
      </c>
      <c r="G108" s="6" t="n">
        <v>56.1</v>
      </c>
      <c r="H108" s="6" t="n">
        <v>139</v>
      </c>
      <c r="I108" s="6" t="n">
        <v>1065.9</v>
      </c>
      <c r="J108" s="6" t="n">
        <v>926.9</v>
      </c>
    </row>
    <row collapsed="false" customFormat="false" customHeight="false" hidden="false" ht="12.1" outlineLevel="0" r="109">
      <c r="A109" s="39" t="n">
        <v>45924</v>
      </c>
      <c r="B109" s="16" t="s">
        <v>775</v>
      </c>
      <c r="C109" s="16" t="s">
        <v>139</v>
      </c>
      <c r="D109" s="16" t="s">
        <v>140</v>
      </c>
      <c r="E109" s="6" t="n">
        <v>1000</v>
      </c>
      <c r="F109" s="7" t="n">
        <v>5</v>
      </c>
      <c r="G109" s="6" t="n">
        <v>19.73</v>
      </c>
      <c r="H109" s="6" t="n">
        <v>13</v>
      </c>
      <c r="I109" s="6" t="n">
        <v>98.65</v>
      </c>
      <c r="J109" s="6" t="n">
        <v>85.65</v>
      </c>
    </row>
    <row collapsed="false" customFormat="false" customHeight="false" hidden="false" ht="12.1" outlineLevel="0" r="110">
      <c r="A110" s="39" t="n">
        <v>45929</v>
      </c>
      <c r="B110" s="16" t="s">
        <v>775</v>
      </c>
      <c r="C110" s="16" t="s">
        <v>115</v>
      </c>
      <c r="D110" s="16" t="s">
        <v>116</v>
      </c>
      <c r="E110" s="6" t="n">
        <v>1000</v>
      </c>
      <c r="F110" s="7" t="n">
        <v>11</v>
      </c>
      <c r="G110" s="6" t="n">
        <v>16.42</v>
      </c>
      <c r="H110" s="6" t="n">
        <v>23</v>
      </c>
      <c r="I110" s="6" t="n">
        <v>180.62</v>
      </c>
      <c r="J110" s="6" t="n">
        <v>157.62</v>
      </c>
    </row>
    <row collapsed="false" customFormat="false" customHeight="false" hidden="false" ht="12.1" outlineLevel="0" r="111">
      <c r="A111" s="39" t="n">
        <v>45929</v>
      </c>
      <c r="B111" s="16" t="s">
        <v>775</v>
      </c>
      <c r="C111" s="16" t="s">
        <v>118</v>
      </c>
      <c r="D111" s="16" t="s">
        <v>119</v>
      </c>
      <c r="E111" s="6" t="n">
        <v>1000</v>
      </c>
      <c r="F111" s="7" t="n">
        <v>10</v>
      </c>
      <c r="G111" s="6" t="n">
        <v>17.67</v>
      </c>
      <c r="H111" s="6" t="n">
        <v>23</v>
      </c>
      <c r="I111" s="6" t="n">
        <v>176.7</v>
      </c>
      <c r="J111" s="6" t="n">
        <v>153.7</v>
      </c>
    </row>
    <row collapsed="false" customFormat="false" customHeight="false" hidden="false" ht="12.1" outlineLevel="0" r="112">
      <c r="A112" s="39" t="n">
        <v>45931</v>
      </c>
      <c r="B112" s="16" t="s">
        <v>775</v>
      </c>
      <c r="C112" s="16" t="s">
        <v>145</v>
      </c>
      <c r="D112" s="16" t="s">
        <v>146</v>
      </c>
      <c r="E112" s="6" t="n">
        <v>1000</v>
      </c>
      <c r="F112" s="7" t="n">
        <v>5</v>
      </c>
      <c r="G112" s="6" t="n">
        <v>29.42</v>
      </c>
      <c r="H112" s="6" t="n">
        <v>19</v>
      </c>
      <c r="I112" s="6" t="n">
        <v>147.1</v>
      </c>
      <c r="J112" s="6" t="n">
        <v>128.1</v>
      </c>
    </row>
    <row collapsed="false" customFormat="false" customHeight="false" hidden="false" ht="12.1" outlineLevel="0" r="113">
      <c r="A113" s="39" t="n">
        <v>45932</v>
      </c>
      <c r="B113" s="16" t="s">
        <v>775</v>
      </c>
      <c r="C113" s="16" t="s">
        <v>127</v>
      </c>
      <c r="D113" s="16" t="s">
        <v>128</v>
      </c>
      <c r="E113" s="6" t="n">
        <v>1000</v>
      </c>
      <c r="F113" s="7" t="n">
        <v>10</v>
      </c>
      <c r="G113" s="6" t="n">
        <v>13.97</v>
      </c>
      <c r="H113" s="6" t="n">
        <v>18</v>
      </c>
      <c r="I113" s="6" t="n">
        <v>139.7</v>
      </c>
      <c r="J113" s="6" t="n">
        <v>121.7</v>
      </c>
    </row>
    <row collapsed="false" customFormat="false" customHeight="false" hidden="false" ht="12.1" outlineLevel="0" r="114">
      <c r="A114" s="39" t="n">
        <v>45936</v>
      </c>
      <c r="B114" s="16" t="s">
        <v>775</v>
      </c>
      <c r="C114" s="16" t="s">
        <v>136</v>
      </c>
      <c r="D114" s="16" t="s">
        <v>137</v>
      </c>
      <c r="E114" s="6" t="n">
        <v>1000</v>
      </c>
      <c r="F114" s="7" t="n">
        <v>6</v>
      </c>
      <c r="G114" s="6" t="n">
        <v>20.14</v>
      </c>
      <c r="H114" s="6" t="n">
        <v>16</v>
      </c>
      <c r="I114" s="6" t="n">
        <v>120.84</v>
      </c>
      <c r="J114" s="6" t="n">
        <v>104.84</v>
      </c>
    </row>
    <row collapsed="false" customFormat="false" customHeight="false" hidden="false" ht="12.1" outlineLevel="0" r="115">
      <c r="A115" s="39" t="n">
        <v>45938</v>
      </c>
      <c r="B115" s="16" t="s">
        <v>775</v>
      </c>
      <c r="C115" s="16" t="s">
        <v>121</v>
      </c>
      <c r="D115" s="16" t="s">
        <v>122</v>
      </c>
      <c r="E115" s="6" t="n">
        <v>1000</v>
      </c>
      <c r="F115" s="7" t="n">
        <v>10</v>
      </c>
      <c r="G115" s="6" t="n">
        <v>16.64</v>
      </c>
      <c r="H115" s="6" t="n">
        <v>22</v>
      </c>
      <c r="I115" s="6" t="n">
        <v>166.4</v>
      </c>
      <c r="J115" s="6" t="n">
        <v>144.4</v>
      </c>
    </row>
    <row collapsed="false" customFormat="false" customHeight="false" hidden="false" ht="12.1" outlineLevel="0" r="116">
      <c r="A116" s="39" t="n">
        <v>45941</v>
      </c>
      <c r="B116" s="16" t="s">
        <v>775</v>
      </c>
      <c r="C116" s="16" t="s">
        <v>479</v>
      </c>
      <c r="D116" s="16" t="s">
        <v>786</v>
      </c>
      <c r="E116" s="6" t="n">
        <v>1000</v>
      </c>
      <c r="F116" s="7" t="n">
        <v>10</v>
      </c>
      <c r="G116" s="6" t="n">
        <v>11.1</v>
      </c>
      <c r="H116" s="6" t="n">
        <v>14</v>
      </c>
      <c r="I116" s="6" t="n">
        <v>111</v>
      </c>
      <c r="J116" s="6" t="n">
        <v>97</v>
      </c>
    </row>
    <row collapsed="false" customFormat="false" customHeight="false" hidden="false" ht="12.1" outlineLevel="0" r="117">
      <c r="A117" s="39" t="n">
        <v>45941</v>
      </c>
      <c r="B117" s="16" t="s">
        <v>775</v>
      </c>
      <c r="C117" s="16" t="s">
        <v>130</v>
      </c>
      <c r="D117" s="16" t="s">
        <v>131</v>
      </c>
      <c r="E117" s="6" t="n">
        <v>1000</v>
      </c>
      <c r="F117" s="7" t="n">
        <v>10</v>
      </c>
      <c r="G117" s="6" t="n">
        <v>12.25</v>
      </c>
      <c r="H117" s="6" t="n">
        <v>16</v>
      </c>
      <c r="I117" s="6" t="n">
        <v>122.5</v>
      </c>
      <c r="J117" s="6" t="n">
        <v>106.5</v>
      </c>
    </row>
    <row collapsed="false" customFormat="false" customHeight="false" hidden="false" ht="12.1" outlineLevel="0" r="118">
      <c r="A118" s="39" t="n">
        <v>45944</v>
      </c>
      <c r="B118" s="16" t="s">
        <v>775</v>
      </c>
      <c r="C118" s="16" t="s">
        <v>112</v>
      </c>
      <c r="D118" s="16" t="s">
        <v>113</v>
      </c>
      <c r="E118" s="6" t="n">
        <v>1000</v>
      </c>
      <c r="F118" s="7" t="n">
        <v>25</v>
      </c>
      <c r="G118" s="6" t="n">
        <v>38.15</v>
      </c>
      <c r="H118" s="6" t="n">
        <v>124</v>
      </c>
      <c r="I118" s="6" t="n">
        <v>953.75</v>
      </c>
      <c r="J118" s="6" t="n">
        <v>829.75</v>
      </c>
    </row>
    <row collapsed="false" customFormat="false" customHeight="false" hidden="false" ht="12.1" outlineLevel="0" r="119">
      <c r="A119" s="39" t="n">
        <v>45948</v>
      </c>
      <c r="B119" s="16" t="s">
        <v>775</v>
      </c>
      <c r="C119" s="16" t="s">
        <v>124</v>
      </c>
      <c r="D119" s="16" t="s">
        <v>125</v>
      </c>
      <c r="E119" s="6" t="n">
        <v>1000</v>
      </c>
      <c r="F119" s="7" t="n">
        <v>10</v>
      </c>
      <c r="G119" s="6" t="n">
        <v>18.08</v>
      </c>
      <c r="H119" s="6" t="n">
        <v>24</v>
      </c>
      <c r="I119" s="6" t="n">
        <v>180.8</v>
      </c>
      <c r="J119" s="6" t="n">
        <v>156.8</v>
      </c>
    </row>
    <row collapsed="false" customFormat="false" customHeight="false" hidden="false" ht="12.1" outlineLevel="0" r="120">
      <c r="A120" s="39" t="n">
        <v>45954</v>
      </c>
      <c r="B120" s="16" t="s">
        <v>775</v>
      </c>
      <c r="C120" s="16" t="s">
        <v>139</v>
      </c>
      <c r="D120" s="16" t="s">
        <v>140</v>
      </c>
      <c r="E120" s="6" t="n">
        <v>1000</v>
      </c>
      <c r="F120" s="7" t="n">
        <v>5</v>
      </c>
      <c r="G120" s="6" t="n">
        <v>19.73</v>
      </c>
      <c r="H120" s="6" t="n">
        <v>13</v>
      </c>
      <c r="I120" s="6" t="n">
        <v>98.65</v>
      </c>
      <c r="J120" s="6" t="n">
        <v>85.65</v>
      </c>
    </row>
    <row collapsed="false" customFormat="false" customHeight="false" hidden="false" ht="12.1" outlineLevel="0" r="121">
      <c r="A121" s="39" t="n">
        <v>45958</v>
      </c>
      <c r="B121" s="16" t="s">
        <v>775</v>
      </c>
      <c r="C121" s="16" t="s">
        <v>481</v>
      </c>
      <c r="D121" s="16" t="s">
        <v>787</v>
      </c>
      <c r="E121" s="6" t="n">
        <v>1000</v>
      </c>
      <c r="F121" s="7" t="n">
        <v>10</v>
      </c>
      <c r="G121" s="6" t="n">
        <v>53.85</v>
      </c>
      <c r="H121" s="6" t="n">
        <v>70</v>
      </c>
      <c r="I121" s="6" t="n">
        <v>538.5</v>
      </c>
      <c r="J121" s="6" t="n">
        <v>468.5</v>
      </c>
    </row>
    <row collapsed="false" customFormat="false" customHeight="false" hidden="false" ht="12.1" outlineLevel="0" r="122">
      <c r="A122" s="39" t="n">
        <v>45959</v>
      </c>
      <c r="B122" s="16" t="s">
        <v>775</v>
      </c>
      <c r="C122" s="16" t="s">
        <v>118</v>
      </c>
      <c r="D122" s="16" t="s">
        <v>119</v>
      </c>
      <c r="E122" s="6" t="n">
        <v>1000</v>
      </c>
      <c r="F122" s="7" t="n">
        <v>10</v>
      </c>
      <c r="G122" s="6" t="n">
        <v>17.67</v>
      </c>
      <c r="H122" s="6" t="n">
        <v>23</v>
      </c>
      <c r="I122" s="6" t="n">
        <v>176.7</v>
      </c>
      <c r="J122" s="6" t="n">
        <v>153.7</v>
      </c>
    </row>
    <row collapsed="false" customFormat="false" customHeight="false" hidden="false" ht="12.1" outlineLevel="0" r="123">
      <c r="A123" s="39" t="n">
        <v>45960</v>
      </c>
      <c r="B123" s="16" t="s">
        <v>775</v>
      </c>
      <c r="C123" s="16" t="s">
        <v>115</v>
      </c>
      <c r="D123" s="16" t="s">
        <v>116</v>
      </c>
      <c r="E123" s="6" t="n">
        <v>1000</v>
      </c>
      <c r="F123" s="7" t="n">
        <v>11</v>
      </c>
      <c r="G123" s="6" t="n">
        <v>15.87</v>
      </c>
      <c r="H123" s="6" t="n">
        <v>23</v>
      </c>
      <c r="I123" s="6" t="n">
        <v>174.57</v>
      </c>
      <c r="J123" s="6" t="n">
        <v>151.57</v>
      </c>
    </row>
    <row collapsed="false" customFormat="false" customHeight="false" hidden="false" ht="12.1" outlineLevel="0" r="124">
      <c r="A124" s="39" t="n">
        <v>45962</v>
      </c>
      <c r="B124" s="16" t="s">
        <v>775</v>
      </c>
      <c r="C124" s="16" t="s">
        <v>127</v>
      </c>
      <c r="D124" s="16" t="s">
        <v>128</v>
      </c>
      <c r="E124" s="6" t="n">
        <v>1000</v>
      </c>
      <c r="F124" s="7" t="n">
        <v>10</v>
      </c>
      <c r="G124" s="6" t="n">
        <v>13.97</v>
      </c>
      <c r="H124" s="6" t="n">
        <v>18</v>
      </c>
      <c r="I124" s="6" t="n">
        <v>139.7</v>
      </c>
      <c r="J124" s="6" t="n">
        <v>121.7</v>
      </c>
    </row>
    <row collapsed="false" customFormat="false" customHeight="false" hidden="false" ht="12.1" outlineLevel="0" r="125">
      <c r="A125" s="39" t="n">
        <v>45966</v>
      </c>
      <c r="B125" s="16" t="s">
        <v>775</v>
      </c>
      <c r="C125" s="16" t="s">
        <v>136</v>
      </c>
      <c r="D125" s="16" t="s">
        <v>137</v>
      </c>
      <c r="E125" s="6" t="n">
        <v>1000</v>
      </c>
      <c r="F125" s="7" t="n">
        <v>6</v>
      </c>
      <c r="G125" s="6" t="n">
        <v>20.14</v>
      </c>
      <c r="H125" s="6" t="n">
        <v>16</v>
      </c>
      <c r="I125" s="6" t="n">
        <v>120.84</v>
      </c>
      <c r="J125" s="6" t="n">
        <v>104.84</v>
      </c>
    </row>
    <row collapsed="false" customFormat="false" customHeight="false" hidden="false" ht="12.1" outlineLevel="0" r="126">
      <c r="A126" s="39" t="n">
        <v>45968</v>
      </c>
      <c r="B126" s="16" t="s">
        <v>775</v>
      </c>
      <c r="C126" s="16" t="s">
        <v>121</v>
      </c>
      <c r="D126" s="16" t="s">
        <v>122</v>
      </c>
      <c r="E126" s="6" t="n">
        <v>1000</v>
      </c>
      <c r="F126" s="7" t="n">
        <v>10</v>
      </c>
      <c r="G126" s="6" t="n">
        <v>16.64</v>
      </c>
      <c r="H126" s="6" t="n">
        <v>22</v>
      </c>
      <c r="I126" s="6" t="n">
        <v>166.4</v>
      </c>
      <c r="J126" s="6" t="n">
        <v>144.4</v>
      </c>
    </row>
    <row collapsed="false" customFormat="false" customHeight="false" hidden="false" ht="12.1" outlineLevel="0" r="127">
      <c r="A127" s="39" t="n">
        <v>45971</v>
      </c>
      <c r="B127" s="16" t="s">
        <v>775</v>
      </c>
      <c r="C127" s="16" t="s">
        <v>130</v>
      </c>
      <c r="D127" s="16" t="s">
        <v>131</v>
      </c>
      <c r="E127" s="6" t="n">
        <v>1000</v>
      </c>
      <c r="F127" s="7" t="n">
        <v>10</v>
      </c>
      <c r="G127" s="6" t="n">
        <v>12.25</v>
      </c>
      <c r="H127" s="6" t="n">
        <v>16</v>
      </c>
      <c r="I127" s="6" t="n">
        <v>122.5</v>
      </c>
      <c r="J127" s="6" t="n">
        <v>106.5</v>
      </c>
    </row>
    <row collapsed="false" customFormat="false" customHeight="false" hidden="false" ht="12.1" outlineLevel="0" r="128">
      <c r="A128" s="39" t="n">
        <v>45971</v>
      </c>
      <c r="B128" s="16" t="s">
        <v>775</v>
      </c>
      <c r="C128" s="16" t="s">
        <v>479</v>
      </c>
      <c r="D128" s="16" t="s">
        <v>786</v>
      </c>
      <c r="E128" s="6" t="n">
        <v>1000</v>
      </c>
      <c r="F128" s="7" t="n">
        <v>10</v>
      </c>
      <c r="G128" s="6" t="n">
        <v>11.1</v>
      </c>
      <c r="H128" s="6" t="n">
        <v>14</v>
      </c>
      <c r="I128" s="6" t="n">
        <v>111</v>
      </c>
      <c r="J128" s="6" t="n">
        <v>97</v>
      </c>
    </row>
    <row collapsed="false" customFormat="false" customHeight="false" hidden="false" ht="12.1" outlineLevel="0" r="129">
      <c r="A129" s="39" t="n">
        <v>45978</v>
      </c>
      <c r="B129" s="16" t="s">
        <v>775</v>
      </c>
      <c r="C129" s="16" t="s">
        <v>124</v>
      </c>
      <c r="D129" s="16" t="s">
        <v>125</v>
      </c>
      <c r="E129" s="6" t="n">
        <v>1000</v>
      </c>
      <c r="F129" s="7" t="n">
        <v>10</v>
      </c>
      <c r="G129" s="6" t="n">
        <v>18.08</v>
      </c>
      <c r="H129" s="6" t="n">
        <v>24</v>
      </c>
      <c r="I129" s="6" t="n">
        <v>180.8</v>
      </c>
      <c r="J129" s="6" t="n">
        <v>156.8</v>
      </c>
    </row>
    <row collapsed="false" customFormat="false" customHeight="false" hidden="false" ht="12.1" outlineLevel="0" r="130">
      <c r="A130" s="39" t="n">
        <v>45984</v>
      </c>
      <c r="B130" s="16" t="s">
        <v>775</v>
      </c>
      <c r="C130" s="16" t="s">
        <v>139</v>
      </c>
      <c r="D130" s="16" t="s">
        <v>140</v>
      </c>
      <c r="E130" s="6" t="n">
        <v>1000</v>
      </c>
      <c r="F130" s="7" t="n">
        <v>5</v>
      </c>
      <c r="G130" s="6" t="n">
        <v>19.73</v>
      </c>
      <c r="H130" s="6" t="n">
        <v>13</v>
      </c>
      <c r="I130" s="6" t="n">
        <v>98.65</v>
      </c>
      <c r="J130" s="6" t="n">
        <v>85.65</v>
      </c>
    </row>
    <row collapsed="false" customFormat="false" customHeight="false" hidden="false" ht="12.1" outlineLevel="0" r="131">
      <c r="A131" s="39" t="n">
        <v>45986</v>
      </c>
      <c r="B131" s="16" t="s">
        <v>775</v>
      </c>
      <c r="C131" s="16" t="s">
        <v>96</v>
      </c>
      <c r="D131" s="16" t="s">
        <v>98</v>
      </c>
      <c r="E131" s="6" t="n">
        <v>1000</v>
      </c>
      <c r="F131" s="7" t="n">
        <v>75</v>
      </c>
      <c r="G131" s="6" t="n">
        <v>61.08</v>
      </c>
      <c r="H131" s="6" t="n">
        <v>596</v>
      </c>
      <c r="I131" s="6" t="n">
        <v>4581</v>
      </c>
      <c r="J131" s="6" t="n">
        <v>3985</v>
      </c>
    </row>
    <row collapsed="false" customFormat="false" customHeight="false" hidden="false" ht="12.1" outlineLevel="0" r="132">
      <c r="A132" s="39" t="n">
        <v>45989</v>
      </c>
      <c r="B132" s="16" t="s">
        <v>775</v>
      </c>
      <c r="C132" s="16" t="s">
        <v>118</v>
      </c>
      <c r="D132" s="16" t="s">
        <v>119</v>
      </c>
      <c r="E132" s="6" t="n">
        <v>1000</v>
      </c>
      <c r="F132" s="7" t="n">
        <v>10</v>
      </c>
      <c r="G132" s="6" t="n">
        <v>17.67</v>
      </c>
      <c r="H132" s="6" t="n">
        <v>23</v>
      </c>
      <c r="I132" s="6" t="n">
        <v>176.7</v>
      </c>
      <c r="J132" s="6" t="n">
        <v>153.7</v>
      </c>
    </row>
    <row collapsed="false" customFormat="false" customHeight="false" hidden="false" ht="12.1" outlineLevel="0" r="133">
      <c r="A133" s="39" t="n">
        <v>45991</v>
      </c>
      <c r="B133" s="16" t="s">
        <v>775</v>
      </c>
      <c r="C133" s="16" t="s">
        <v>115</v>
      </c>
      <c r="D133" s="16" t="s">
        <v>116</v>
      </c>
      <c r="E133" s="6" t="n">
        <v>1000</v>
      </c>
      <c r="F133" s="7" t="n">
        <v>11</v>
      </c>
      <c r="G133" s="6" t="n">
        <v>15.24</v>
      </c>
      <c r="H133" s="6" t="n">
        <v>22</v>
      </c>
      <c r="I133" s="6" t="n">
        <v>167.64</v>
      </c>
      <c r="J133" s="6" t="n">
        <v>145.64</v>
      </c>
    </row>
    <row collapsed="false" customFormat="false" customHeight="false" hidden="false" ht="12.1" outlineLevel="0" r="134">
      <c r="A134" s="39" t="n">
        <v>45992</v>
      </c>
      <c r="B134" s="16" t="s">
        <v>775</v>
      </c>
      <c r="C134" s="16" t="s">
        <v>127</v>
      </c>
      <c r="D134" s="16" t="s">
        <v>128</v>
      </c>
      <c r="E134" s="6" t="n">
        <v>1000</v>
      </c>
      <c r="F134" s="7" t="n">
        <v>10</v>
      </c>
      <c r="G134" s="6" t="n">
        <v>13.97</v>
      </c>
      <c r="H134" s="6" t="n">
        <v>18</v>
      </c>
      <c r="I134" s="6" t="n">
        <v>139.7</v>
      </c>
      <c r="J134" s="6" t="n">
        <v>121.7</v>
      </c>
    </row>
    <row collapsed="false" customFormat="false" customHeight="false" hidden="false" ht="12.1" outlineLevel="0" r="135">
      <c r="A135" s="39" t="n">
        <v>45993</v>
      </c>
      <c r="B135" s="16" t="s">
        <v>775</v>
      </c>
      <c r="C135" s="16" t="s">
        <v>100</v>
      </c>
      <c r="D135" s="16" t="s">
        <v>101</v>
      </c>
      <c r="E135" s="6" t="n">
        <v>1000</v>
      </c>
      <c r="F135" s="7" t="n">
        <v>100</v>
      </c>
      <c r="G135" s="6" t="n">
        <v>35.4</v>
      </c>
      <c r="H135" s="6" t="n">
        <v>460</v>
      </c>
      <c r="I135" s="6" t="n">
        <v>3540</v>
      </c>
      <c r="J135" s="6" t="n">
        <v>3080</v>
      </c>
    </row>
    <row collapsed="false" customFormat="false" customHeight="false" hidden="false" ht="12.1" outlineLevel="0" r="136">
      <c r="A136" s="39" t="n">
        <v>45993</v>
      </c>
      <c r="B136" s="16" t="s">
        <v>775</v>
      </c>
      <c r="C136" s="16" t="s">
        <v>103</v>
      </c>
      <c r="D136" s="16" t="s">
        <v>104</v>
      </c>
      <c r="E136" s="6" t="n">
        <v>1000</v>
      </c>
      <c r="F136" s="7" t="n">
        <v>50</v>
      </c>
      <c r="G136" s="6" t="n">
        <v>61.08</v>
      </c>
      <c r="H136" s="6" t="n">
        <v>397</v>
      </c>
      <c r="I136" s="6" t="n">
        <v>3054</v>
      </c>
      <c r="J136" s="6" t="n">
        <v>2657</v>
      </c>
    </row>
    <row collapsed="false" customFormat="false" customHeight="false" hidden="false" ht="12.1" outlineLevel="0" r="137">
      <c r="A137" s="39" t="n">
        <v>45996</v>
      </c>
      <c r="B137" s="16" t="s">
        <v>775</v>
      </c>
      <c r="C137" s="16" t="s">
        <v>136</v>
      </c>
      <c r="D137" s="16" t="s">
        <v>137</v>
      </c>
      <c r="E137" s="6" t="n">
        <v>1000</v>
      </c>
      <c r="F137" s="7" t="n">
        <v>6</v>
      </c>
      <c r="G137" s="6" t="n">
        <v>20.14</v>
      </c>
      <c r="H137" s="6" t="n">
        <v>16</v>
      </c>
      <c r="I137" s="6" t="n">
        <v>120.84</v>
      </c>
      <c r="J137" s="6" t="n">
        <v>104.84</v>
      </c>
    </row>
    <row collapsed="false" customFormat="false" customHeight="false" hidden="false" ht="12.1" outlineLevel="0" r="138">
      <c r="A138" s="39" t="n">
        <v>45998</v>
      </c>
      <c r="B138" s="16" t="s">
        <v>775</v>
      </c>
      <c r="C138" s="16" t="s">
        <v>121</v>
      </c>
      <c r="D138" s="16" t="s">
        <v>122</v>
      </c>
      <c r="E138" s="6" t="n">
        <v>1000</v>
      </c>
      <c r="F138" s="7" t="n">
        <v>10</v>
      </c>
      <c r="G138" s="6" t="n">
        <v>16.64</v>
      </c>
      <c r="H138" s="6" t="n">
        <v>22</v>
      </c>
      <c r="I138" s="6" t="n">
        <v>166.4</v>
      </c>
      <c r="J138" s="6" t="n">
        <v>144.4</v>
      </c>
    </row>
    <row collapsed="false" customFormat="false" customHeight="false" hidden="false" ht="12.1" outlineLevel="0" r="139">
      <c r="A139" s="39" t="n">
        <v>46001</v>
      </c>
      <c r="B139" s="16" t="s">
        <v>775</v>
      </c>
      <c r="C139" s="16" t="s">
        <v>130</v>
      </c>
      <c r="D139" s="16" t="s">
        <v>131</v>
      </c>
      <c r="E139" s="6" t="n">
        <v>1000</v>
      </c>
      <c r="F139" s="7" t="n">
        <v>10</v>
      </c>
      <c r="G139" s="6" t="n">
        <v>12.25</v>
      </c>
      <c r="H139" s="6" t="n">
        <v>16</v>
      </c>
      <c r="I139" s="6" t="n">
        <v>122.5</v>
      </c>
      <c r="J139" s="6" t="n">
        <v>106.5</v>
      </c>
    </row>
    <row collapsed="false" customFormat="false" customHeight="false" hidden="false" ht="12.1" outlineLevel="0" r="140">
      <c r="A140" s="39" t="n">
        <v>46001</v>
      </c>
      <c r="B140" s="16" t="s">
        <v>775</v>
      </c>
      <c r="C140" s="16" t="s">
        <v>479</v>
      </c>
      <c r="D140" s="16" t="s">
        <v>786</v>
      </c>
      <c r="E140" s="6" t="n">
        <v>1000</v>
      </c>
      <c r="F140" s="7" t="n">
        <v>10</v>
      </c>
      <c r="G140" s="6" t="n">
        <v>11.1</v>
      </c>
      <c r="H140" s="6" t="n">
        <v>14</v>
      </c>
      <c r="I140" s="6" t="n">
        <v>111</v>
      </c>
      <c r="J140" s="6" t="n">
        <v>97</v>
      </c>
    </row>
    <row collapsed="false" customFormat="false" customHeight="false" hidden="false" ht="12.1" outlineLevel="0" r="141">
      <c r="A141" s="39"/>
      <c r="B141" s="16"/>
      <c r="C141" s="16"/>
      <c r="D141" s="16"/>
      <c r="E141" s="6"/>
      <c r="F141" s="7"/>
      <c r="G141" s="6"/>
      <c r="H141" s="6"/>
      <c r="I141" s="6"/>
      <c r="J141" s="6"/>
    </row>
    <row collapsed="false" customFormat="false" customHeight="false" hidden="false" ht="12.1" outlineLevel="0" r="142">
      <c r="A142" s="39" t="n">
        <v>46006</v>
      </c>
      <c r="B142" s="16" t="s">
        <v>775</v>
      </c>
      <c r="C142" s="16" t="s">
        <v>142</v>
      </c>
      <c r="D142" s="16" t="s">
        <v>143</v>
      </c>
      <c r="E142" s="6" t="n">
        <v>1000</v>
      </c>
      <c r="F142" s="7" t="n">
        <v>5</v>
      </c>
      <c r="G142" s="6" t="n">
        <v>63.82</v>
      </c>
      <c r="H142" s="6" t="n">
        <v>41</v>
      </c>
      <c r="I142" s="6" t="n">
        <v>319.1</v>
      </c>
      <c r="J142" s="6" t="n">
        <v>278.1</v>
      </c>
    </row>
    <row collapsed="false" customFormat="false" customHeight="false" hidden="false" ht="12.1" outlineLevel="0" r="143">
      <c r="A143" s="39" t="n">
        <v>46008</v>
      </c>
      <c r="B143" s="16" t="s">
        <v>775</v>
      </c>
      <c r="C143" s="16" t="s">
        <v>124</v>
      </c>
      <c r="D143" s="16" t="s">
        <v>125</v>
      </c>
      <c r="E143" s="6" t="n">
        <v>1000</v>
      </c>
      <c r="F143" s="7" t="n">
        <v>10</v>
      </c>
      <c r="G143" s="6" t="n">
        <v>18.08</v>
      </c>
      <c r="H143" s="6" t="n">
        <v>24</v>
      </c>
      <c r="I143" s="6" t="n">
        <v>180.8</v>
      </c>
      <c r="J143" s="6" t="n">
        <v>156.8</v>
      </c>
    </row>
    <row collapsed="false" customFormat="false" customHeight="false" hidden="false" ht="12.1" outlineLevel="0" r="144">
      <c r="A144" s="39" t="n">
        <v>46014</v>
      </c>
      <c r="B144" s="16" t="s">
        <v>775</v>
      </c>
      <c r="C144" s="16" t="s">
        <v>139</v>
      </c>
      <c r="D144" s="16" t="s">
        <v>140</v>
      </c>
      <c r="E144" s="6" t="n">
        <v>1000</v>
      </c>
      <c r="F144" s="7" t="n">
        <v>5</v>
      </c>
      <c r="G144" s="6" t="n">
        <v>19.73</v>
      </c>
      <c r="H144" s="6" t="n">
        <v>13</v>
      </c>
      <c r="I144" s="6" t="n">
        <v>98.65</v>
      </c>
      <c r="J144" s="6" t="n">
        <v>85.65</v>
      </c>
    </row>
    <row collapsed="false" customFormat="false" customHeight="false" hidden="false" ht="12.1" outlineLevel="0" r="145">
      <c r="A145" s="39" t="n">
        <v>46019</v>
      </c>
      <c r="B145" s="16" t="s">
        <v>775</v>
      </c>
      <c r="C145" s="16" t="s">
        <v>118</v>
      </c>
      <c r="D145" s="16" t="s">
        <v>119</v>
      </c>
      <c r="E145" s="6" t="n">
        <v>1000</v>
      </c>
      <c r="F145" s="7" t="n">
        <v>10</v>
      </c>
      <c r="G145" s="6" t="n">
        <v>17.67</v>
      </c>
      <c r="H145" s="6" t="n">
        <v>23</v>
      </c>
      <c r="I145" s="6" t="n">
        <v>176.7</v>
      </c>
      <c r="J145" s="6" t="n">
        <v>153.7</v>
      </c>
    </row>
    <row collapsed="false" customFormat="false" customHeight="false" hidden="false" ht="12.1" outlineLevel="0" r="146">
      <c r="A146" s="39" t="n">
        <v>46022</v>
      </c>
      <c r="B146" s="16" t="s">
        <v>775</v>
      </c>
      <c r="C146" s="16" t="s">
        <v>145</v>
      </c>
      <c r="D146" s="16" t="s">
        <v>146</v>
      </c>
      <c r="E146" s="6" t="n">
        <v>1000</v>
      </c>
      <c r="F146" s="7" t="n">
        <v>5</v>
      </c>
      <c r="G146" s="6" t="n">
        <v>29.42</v>
      </c>
      <c r="H146" s="6" t="n">
        <v>19</v>
      </c>
      <c r="I146" s="6" t="n">
        <v>147.1</v>
      </c>
      <c r="J146" s="6" t="n">
        <v>128.1</v>
      </c>
    </row>
    <row collapsed="false" customFormat="false" customHeight="false" hidden="false" ht="12.1" outlineLevel="0" r="147">
      <c r="A147" s="39" t="n">
        <v>46022</v>
      </c>
      <c r="B147" s="16" t="s">
        <v>775</v>
      </c>
      <c r="C147" s="16" t="s">
        <v>115</v>
      </c>
      <c r="D147" s="16" t="s">
        <v>116</v>
      </c>
      <c r="E147" s="6" t="n">
        <v>1000</v>
      </c>
      <c r="F147" s="7" t="n">
        <v>11</v>
      </c>
      <c r="G147" s="6" t="n">
        <v>14.99</v>
      </c>
      <c r="H147" s="6" t="n">
        <v>21</v>
      </c>
      <c r="I147" s="6" t="n">
        <v>164.89</v>
      </c>
      <c r="J147" s="6" t="n">
        <v>143.89</v>
      </c>
    </row>
    <row collapsed="false" customFormat="false" customHeight="false" hidden="false" ht="12.1" outlineLevel="0" r="148">
      <c r="A148" s="39" t="n">
        <v>46022</v>
      </c>
      <c r="B148" s="16" t="s">
        <v>775</v>
      </c>
      <c r="C148" s="16" t="s">
        <v>127</v>
      </c>
      <c r="D148" s="16" t="s">
        <v>128</v>
      </c>
      <c r="E148" s="6" t="n">
        <v>1000</v>
      </c>
      <c r="F148" s="7" t="n">
        <v>10</v>
      </c>
      <c r="G148" s="6" t="n">
        <v>13.97</v>
      </c>
      <c r="H148" s="6" t="n">
        <v>18</v>
      </c>
      <c r="I148" s="6" t="n">
        <v>139.7</v>
      </c>
      <c r="J148" s="6" t="n">
        <v>121.7</v>
      </c>
    </row>
    <row collapsed="false" customFormat="false" customHeight="false" hidden="false" ht="12.1" outlineLevel="0" r="149">
      <c r="A149" s="39" t="n">
        <v>46026</v>
      </c>
      <c r="B149" s="16" t="s">
        <v>775</v>
      </c>
      <c r="C149" s="16" t="s">
        <v>136</v>
      </c>
      <c r="D149" s="16" t="s">
        <v>137</v>
      </c>
      <c r="E149" s="6" t="n">
        <v>1000</v>
      </c>
      <c r="F149" s="7" t="n">
        <v>6</v>
      </c>
      <c r="G149" s="6" t="n">
        <v>20.14</v>
      </c>
      <c r="H149" s="6" t="n">
        <v>16</v>
      </c>
      <c r="I149" s="6" t="n">
        <v>120.84</v>
      </c>
      <c r="J149" s="6" t="n">
        <v>104.84</v>
      </c>
    </row>
    <row collapsed="false" customFormat="false" customHeight="false" hidden="false" ht="12.1" outlineLevel="0" r="150">
      <c r="A150" s="39" t="n">
        <v>46028</v>
      </c>
      <c r="B150" s="16" t="s">
        <v>775</v>
      </c>
      <c r="C150" s="16" t="s">
        <v>121</v>
      </c>
      <c r="D150" s="16" t="s">
        <v>122</v>
      </c>
      <c r="E150" s="6" t="n">
        <v>1000</v>
      </c>
      <c r="F150" s="7" t="n">
        <v>10</v>
      </c>
      <c r="G150" s="6" t="n">
        <v>16.64</v>
      </c>
      <c r="H150" s="6" t="n">
        <v>22</v>
      </c>
      <c r="I150" s="6" t="n">
        <v>166.4</v>
      </c>
      <c r="J150" s="6" t="n">
        <v>144.4</v>
      </c>
    </row>
    <row collapsed="false" customFormat="false" customHeight="false" hidden="false" ht="12.1" outlineLevel="0" r="151">
      <c r="A151" s="39" t="n">
        <v>46031</v>
      </c>
      <c r="B151" s="16" t="s">
        <v>775</v>
      </c>
      <c r="C151" s="16" t="s">
        <v>130</v>
      </c>
      <c r="D151" s="16" t="s">
        <v>131</v>
      </c>
      <c r="E151" s="6" t="n">
        <v>1000</v>
      </c>
      <c r="F151" s="7" t="n">
        <v>10</v>
      </c>
      <c r="G151" s="6" t="n">
        <v>12.25</v>
      </c>
      <c r="H151" s="6" t="n">
        <v>16</v>
      </c>
      <c r="I151" s="6" t="n">
        <v>122.5</v>
      </c>
      <c r="J151" s="6" t="n">
        <v>106.5</v>
      </c>
    </row>
    <row collapsed="false" customFormat="false" customHeight="false" hidden="false" ht="12.1" outlineLevel="0" r="152">
      <c r="A152" s="39" t="n">
        <v>46038</v>
      </c>
      <c r="B152" s="16" t="s">
        <v>775</v>
      </c>
      <c r="C152" s="16" t="s">
        <v>124</v>
      </c>
      <c r="D152" s="16" t="s">
        <v>125</v>
      </c>
      <c r="E152" s="6" t="n">
        <v>1000</v>
      </c>
      <c r="F152" s="7" t="n">
        <v>10</v>
      </c>
      <c r="G152" s="6" t="n">
        <v>18.08</v>
      </c>
      <c r="H152" s="6" t="n">
        <v>24</v>
      </c>
      <c r="I152" s="6" t="n">
        <v>180.8</v>
      </c>
      <c r="J152" s="6" t="n">
        <v>156.8</v>
      </c>
    </row>
    <row collapsed="false" customFormat="false" customHeight="false" hidden="false" ht="12.1" outlineLevel="0" r="153">
      <c r="A153" s="39" t="n">
        <v>46044</v>
      </c>
      <c r="B153" s="16" t="s">
        <v>775</v>
      </c>
      <c r="C153" s="16" t="s">
        <v>139</v>
      </c>
      <c r="D153" s="16" t="s">
        <v>140</v>
      </c>
      <c r="E153" s="6" t="n">
        <v>1000</v>
      </c>
      <c r="F153" s="7" t="n">
        <v>5</v>
      </c>
      <c r="G153" s="6" t="n">
        <v>19.73</v>
      </c>
      <c r="H153" s="6" t="n">
        <v>13</v>
      </c>
      <c r="I153" s="6" t="n">
        <v>98.65</v>
      </c>
      <c r="J153" s="6" t="n">
        <v>85.65</v>
      </c>
    </row>
    <row collapsed="false" customFormat="false" customHeight="false" hidden="false" ht="12.1" outlineLevel="0" r="154">
      <c r="A154" s="39" t="n">
        <v>46049</v>
      </c>
      <c r="B154" s="16" t="s">
        <v>775</v>
      </c>
      <c r="C154" s="16" t="s">
        <v>118</v>
      </c>
      <c r="D154" s="16" t="s">
        <v>119</v>
      </c>
      <c r="E154" s="6" t="n">
        <v>1000</v>
      </c>
      <c r="F154" s="7" t="n">
        <v>10</v>
      </c>
      <c r="G154" s="6" t="n">
        <v>17.67</v>
      </c>
      <c r="H154" s="6" t="n">
        <v>23</v>
      </c>
      <c r="I154" s="6" t="n">
        <v>176.7</v>
      </c>
      <c r="J154" s="6" t="n">
        <v>153.7</v>
      </c>
    </row>
    <row collapsed="false" customFormat="false" customHeight="false" hidden="false" ht="12.1" outlineLevel="0" r="155">
      <c r="A155" s="39" t="n">
        <v>46052</v>
      </c>
      <c r="B155" s="16" t="s">
        <v>775</v>
      </c>
      <c r="C155" s="16" t="s">
        <v>127</v>
      </c>
      <c r="D155" s="16" t="s">
        <v>128</v>
      </c>
      <c r="E155" s="6" t="n">
        <v>1000</v>
      </c>
      <c r="F155" s="7" t="n">
        <v>10</v>
      </c>
      <c r="G155" s="6" t="n">
        <v>13.97</v>
      </c>
      <c r="H155" s="6" t="n">
        <v>18</v>
      </c>
      <c r="I155" s="6" t="n">
        <v>139.7</v>
      </c>
      <c r="J155" s="6" t="n">
        <v>121.7</v>
      </c>
    </row>
    <row collapsed="false" customFormat="false" customHeight="false" hidden="false" ht="12.1" outlineLevel="0" r="156">
      <c r="A156" s="39" t="n">
        <v>46053</v>
      </c>
      <c r="B156" s="16" t="s">
        <v>775</v>
      </c>
      <c r="C156" s="16" t="s">
        <v>115</v>
      </c>
      <c r="D156" s="16" t="s">
        <v>116</v>
      </c>
      <c r="E156" s="6" t="n">
        <v>1000</v>
      </c>
      <c r="F156" s="7" t="n">
        <v>11</v>
      </c>
      <c r="G156" s="6" t="n">
        <v>14.99</v>
      </c>
      <c r="H156" s="6" t="n">
        <v>21</v>
      </c>
      <c r="I156" s="6" t="n">
        <v>164.89</v>
      </c>
      <c r="J156" s="6" t="n">
        <v>143.89</v>
      </c>
    </row>
    <row collapsed="false" customFormat="false" customHeight="false" hidden="false" ht="12.1" outlineLevel="0" r="157">
      <c r="A157" s="39" t="n">
        <v>46056</v>
      </c>
      <c r="B157" s="16" t="s">
        <v>775</v>
      </c>
      <c r="C157" s="16" t="s">
        <v>136</v>
      </c>
      <c r="D157" s="16" t="s">
        <v>137</v>
      </c>
      <c r="E157" s="6" t="n">
        <v>1000</v>
      </c>
      <c r="F157" s="7" t="n">
        <v>6</v>
      </c>
      <c r="G157" s="6" t="n">
        <v>20.14</v>
      </c>
      <c r="H157" s="6" t="n">
        <v>16</v>
      </c>
      <c r="I157" s="6" t="n">
        <v>120.84</v>
      </c>
      <c r="J157" s="6" t="n">
        <v>104.84</v>
      </c>
    </row>
    <row collapsed="false" customFormat="false" customHeight="false" hidden="false" ht="12.1" outlineLevel="0" r="158">
      <c r="A158" s="39" t="n">
        <v>46058</v>
      </c>
      <c r="B158" s="16" t="s">
        <v>775</v>
      </c>
      <c r="C158" s="16" t="s">
        <v>121</v>
      </c>
      <c r="D158" s="16" t="s">
        <v>122</v>
      </c>
      <c r="E158" s="6" t="n">
        <v>1000</v>
      </c>
      <c r="F158" s="7" t="n">
        <v>10</v>
      </c>
      <c r="G158" s="6" t="n">
        <v>16.64</v>
      </c>
      <c r="H158" s="6" t="n">
        <v>22</v>
      </c>
      <c r="I158" s="6" t="n">
        <v>166.4</v>
      </c>
      <c r="J158" s="6" t="n">
        <v>144.4</v>
      </c>
    </row>
    <row collapsed="false" customFormat="false" customHeight="false" hidden="false" ht="12.1" outlineLevel="0" r="159">
      <c r="A159" s="39" t="n">
        <v>46061</v>
      </c>
      <c r="B159" s="16" t="s">
        <v>775</v>
      </c>
      <c r="C159" s="16" t="s">
        <v>130</v>
      </c>
      <c r="D159" s="16" t="s">
        <v>131</v>
      </c>
      <c r="E159" s="6" t="n">
        <v>1000</v>
      </c>
      <c r="F159" s="7" t="n">
        <v>10</v>
      </c>
      <c r="G159" s="6" t="n">
        <v>12.25</v>
      </c>
      <c r="H159" s="6" t="n">
        <v>16</v>
      </c>
      <c r="I159" s="6" t="n">
        <v>122.5</v>
      </c>
      <c r="J159" s="6" t="n">
        <v>106.5</v>
      </c>
    </row>
    <row collapsed="false" customFormat="false" customHeight="false" hidden="false" ht="12.1" outlineLevel="0" r="160">
      <c r="A160" s="39" t="n">
        <v>46063</v>
      </c>
      <c r="B160" s="16" t="s">
        <v>775</v>
      </c>
      <c r="C160" s="16" t="s">
        <v>106</v>
      </c>
      <c r="D160" s="16" t="s">
        <v>107</v>
      </c>
      <c r="E160" s="6" t="n">
        <v>1000</v>
      </c>
      <c r="F160" s="7" t="n">
        <v>44</v>
      </c>
      <c r="G160" s="6" t="n">
        <v>34.9</v>
      </c>
      <c r="H160" s="6" t="n">
        <v>200</v>
      </c>
      <c r="I160" s="6" t="n">
        <v>1535.6</v>
      </c>
      <c r="J160" s="6" t="n">
        <v>1335.6</v>
      </c>
    </row>
    <row collapsed="false" customFormat="false" customHeight="false" hidden="false" ht="12.1" outlineLevel="0" r="161">
      <c r="A161" s="39" t="n">
        <v>46068</v>
      </c>
      <c r="B161" s="16" t="s">
        <v>775</v>
      </c>
      <c r="C161" s="16" t="s">
        <v>124</v>
      </c>
      <c r="D161" s="16" t="s">
        <v>125</v>
      </c>
      <c r="E161" s="6" t="n">
        <v>1000</v>
      </c>
      <c r="F161" s="7" t="n">
        <v>10</v>
      </c>
      <c r="G161" s="6" t="n">
        <v>18.08</v>
      </c>
      <c r="H161" s="6" t="n">
        <v>24</v>
      </c>
      <c r="I161" s="6" t="n">
        <v>180.8</v>
      </c>
      <c r="J161" s="6" t="n">
        <v>156.8</v>
      </c>
    </row>
    <row collapsed="false" customFormat="false" customHeight="false" hidden="false" ht="12.1" outlineLevel="0" r="162">
      <c r="A162" s="39" t="n">
        <v>46074</v>
      </c>
      <c r="B162" s="16" t="s">
        <v>775</v>
      </c>
      <c r="C162" s="16" t="s">
        <v>139</v>
      </c>
      <c r="D162" s="16" t="s">
        <v>140</v>
      </c>
      <c r="E162" s="6" t="n">
        <v>1000</v>
      </c>
      <c r="F162" s="7" t="n">
        <v>5</v>
      </c>
      <c r="G162" s="6" t="n">
        <v>19.73</v>
      </c>
      <c r="H162" s="6" t="n">
        <v>13</v>
      </c>
      <c r="I162" s="6" t="n">
        <v>98.65</v>
      </c>
      <c r="J162" s="6" t="n">
        <v>85.65</v>
      </c>
    </row>
    <row collapsed="false" customFormat="false" customHeight="false" hidden="false" ht="12.1" outlineLevel="0" r="163">
      <c r="A163" s="39" t="n">
        <v>46079</v>
      </c>
      <c r="B163" s="16" t="s">
        <v>775</v>
      </c>
      <c r="C163" s="16" t="s">
        <v>118</v>
      </c>
      <c r="D163" s="16" t="s">
        <v>119</v>
      </c>
      <c r="E163" s="6" t="n">
        <v>1000</v>
      </c>
      <c r="F163" s="7" t="n">
        <v>10</v>
      </c>
      <c r="G163" s="6" t="n">
        <v>17.67</v>
      </c>
      <c r="H163" s="6" t="n">
        <v>23</v>
      </c>
      <c r="I163" s="6" t="n">
        <v>176.7</v>
      </c>
      <c r="J163" s="6" t="n">
        <v>153.7</v>
      </c>
    </row>
    <row collapsed="false" customFormat="false" customHeight="false" hidden="false" ht="12.1" outlineLevel="0" r="164">
      <c r="A164" s="39" t="n">
        <v>46082</v>
      </c>
      <c r="B164" s="16" t="s">
        <v>775</v>
      </c>
      <c r="C164" s="16" t="s">
        <v>127</v>
      </c>
      <c r="D164" s="16" t="s">
        <v>128</v>
      </c>
      <c r="E164" s="6" t="n">
        <v>1000</v>
      </c>
      <c r="F164" s="7" t="n">
        <v>10</v>
      </c>
      <c r="G164" s="6" t="n">
        <v>13.97</v>
      </c>
      <c r="H164" s="6" t="n">
        <v>18</v>
      </c>
      <c r="I164" s="6" t="n">
        <v>139.7</v>
      </c>
      <c r="J164" s="6" t="n">
        <v>121.7</v>
      </c>
    </row>
    <row collapsed="false" customFormat="false" customHeight="false" hidden="false" ht="12.1" outlineLevel="0" r="165">
      <c r="A165" s="39" t="n">
        <v>46084</v>
      </c>
      <c r="B165" s="16" t="s">
        <v>775</v>
      </c>
      <c r="C165" s="16" t="s">
        <v>115</v>
      </c>
      <c r="D165" s="16" t="s">
        <v>116</v>
      </c>
      <c r="E165" s="6" t="n">
        <v>1000</v>
      </c>
      <c r="F165" s="7" t="n">
        <v>11</v>
      </c>
      <c r="G165" s="6" t="n">
        <v>14.99</v>
      </c>
      <c r="H165" s="6" t="n">
        <v>21</v>
      </c>
      <c r="I165" s="6" t="n">
        <v>164.89</v>
      </c>
      <c r="J165" s="6" t="n">
        <v>143.89</v>
      </c>
    </row>
    <row collapsed="false" customFormat="false" customHeight="false" hidden="false" ht="12.1" outlineLevel="0" r="166">
      <c r="A166" s="39" t="n">
        <v>46086</v>
      </c>
      <c r="B166" s="16" t="s">
        <v>775</v>
      </c>
      <c r="C166" s="16" t="s">
        <v>136</v>
      </c>
      <c r="D166" s="16" t="s">
        <v>137</v>
      </c>
      <c r="E166" s="6" t="n">
        <v>1000</v>
      </c>
      <c r="F166" s="7" t="n">
        <v>6</v>
      </c>
      <c r="G166" s="6" t="n">
        <v>20.14</v>
      </c>
      <c r="H166" s="6" t="n">
        <v>16</v>
      </c>
      <c r="I166" s="6" t="n">
        <v>120.84</v>
      </c>
      <c r="J166" s="6" t="n">
        <v>104.84</v>
      </c>
    </row>
    <row collapsed="false" customFormat="false" customHeight="false" hidden="false" ht="12.1" outlineLevel="0" r="167">
      <c r="A167" s="39" t="n">
        <v>46088</v>
      </c>
      <c r="B167" s="16" t="s">
        <v>775</v>
      </c>
      <c r="C167" s="16" t="s">
        <v>121</v>
      </c>
      <c r="D167" s="16" t="s">
        <v>122</v>
      </c>
      <c r="E167" s="6" t="n">
        <v>1000</v>
      </c>
      <c r="F167" s="7" t="n">
        <v>10</v>
      </c>
      <c r="G167" s="6" t="n">
        <v>16.64</v>
      </c>
      <c r="H167" s="6" t="n">
        <v>22</v>
      </c>
      <c r="I167" s="6" t="n">
        <v>166.4</v>
      </c>
      <c r="J167" s="6" t="n">
        <v>144.4</v>
      </c>
    </row>
    <row collapsed="false" customFormat="false" customHeight="false" hidden="false" ht="12.1" outlineLevel="0" r="168">
      <c r="A168" s="39" t="n">
        <v>46091</v>
      </c>
      <c r="B168" s="16" t="s">
        <v>775</v>
      </c>
      <c r="C168" s="16" t="s">
        <v>130</v>
      </c>
      <c r="D168" s="16" t="s">
        <v>131</v>
      </c>
      <c r="E168" s="6" t="n">
        <v>1000</v>
      </c>
      <c r="F168" s="7" t="n">
        <v>10</v>
      </c>
      <c r="G168" s="6" t="n">
        <v>12.25</v>
      </c>
      <c r="H168" s="6" t="n">
        <v>16</v>
      </c>
      <c r="I168" s="6" t="n">
        <v>122.5</v>
      </c>
      <c r="J168" s="6" t="n">
        <v>106.5</v>
      </c>
    </row>
    <row collapsed="false" customFormat="false" customHeight="false" hidden="false" ht="12.1" outlineLevel="0" r="169">
      <c r="A169" s="39" t="n">
        <v>46098</v>
      </c>
      <c r="B169" s="16" t="s">
        <v>775</v>
      </c>
      <c r="C169" s="16" t="s">
        <v>133</v>
      </c>
      <c r="D169" s="16" t="s">
        <v>134</v>
      </c>
      <c r="E169" s="6" t="n">
        <v>1000</v>
      </c>
      <c r="F169" s="7" t="n">
        <v>10</v>
      </c>
      <c r="G169" s="6" t="n">
        <v>38.64</v>
      </c>
      <c r="H169" s="6" t="n">
        <v>50</v>
      </c>
      <c r="I169" s="6" t="n">
        <v>386.4</v>
      </c>
      <c r="J169" s="6" t="n">
        <v>336.4</v>
      </c>
    </row>
    <row collapsed="false" customFormat="false" customHeight="false" hidden="false" ht="12.1" outlineLevel="0" r="170">
      <c r="A170" s="39" t="n">
        <v>46098</v>
      </c>
      <c r="B170" s="16" t="s">
        <v>775</v>
      </c>
      <c r="C170" s="16" t="s">
        <v>124</v>
      </c>
      <c r="D170" s="16" t="s">
        <v>125</v>
      </c>
      <c r="E170" s="6" t="n">
        <v>1000</v>
      </c>
      <c r="F170" s="7" t="n">
        <v>10</v>
      </c>
      <c r="G170" s="6" t="n">
        <v>18.08</v>
      </c>
      <c r="H170" s="6" t="n">
        <v>24</v>
      </c>
      <c r="I170" s="6" t="n">
        <v>180.8</v>
      </c>
      <c r="J170" s="6" t="n">
        <v>156.8</v>
      </c>
    </row>
    <row collapsed="false" customFormat="false" customHeight="false" hidden="false" ht="12.1" outlineLevel="0" r="171">
      <c r="A171" s="39" t="n">
        <v>46104</v>
      </c>
      <c r="B171" s="16" t="s">
        <v>775</v>
      </c>
      <c r="C171" s="16" t="s">
        <v>139</v>
      </c>
      <c r="D171" s="16" t="s">
        <v>140</v>
      </c>
      <c r="E171" s="6" t="n">
        <v>1000</v>
      </c>
      <c r="F171" s="7" t="n">
        <v>5</v>
      </c>
      <c r="G171" s="6" t="n">
        <v>19.73</v>
      </c>
      <c r="H171" s="6" t="n">
        <v>13</v>
      </c>
      <c r="I171" s="6" t="n">
        <v>98.65</v>
      </c>
      <c r="J171" s="6" t="n">
        <v>85.65</v>
      </c>
    </row>
    <row collapsed="false" customFormat="false" customHeight="false" hidden="false" ht="12.1" outlineLevel="0" r="172">
      <c r="A172" s="39" t="n">
        <v>46105</v>
      </c>
      <c r="B172" s="16" t="s">
        <v>775</v>
      </c>
      <c r="C172" s="16" t="s">
        <v>109</v>
      </c>
      <c r="D172" s="16" t="s">
        <v>110</v>
      </c>
      <c r="E172" s="6" t="n">
        <v>1000</v>
      </c>
      <c r="F172" s="7" t="n">
        <v>29</v>
      </c>
      <c r="G172" s="6" t="n">
        <v>56.1</v>
      </c>
      <c r="H172" s="6" t="n">
        <v>211</v>
      </c>
      <c r="I172" s="6" t="n">
        <v>1626.9</v>
      </c>
      <c r="J172" s="6" t="n">
        <v>1415.9</v>
      </c>
    </row>
    <row collapsed="false" customFormat="false" customHeight="false" hidden="false" ht="12.1" outlineLevel="0" r="173">
      <c r="A173" s="39" t="n">
        <v>46109</v>
      </c>
      <c r="B173" s="16" t="s">
        <v>775</v>
      </c>
      <c r="C173" s="16" t="s">
        <v>118</v>
      </c>
      <c r="D173" s="16" t="s">
        <v>119</v>
      </c>
      <c r="E173" s="6" t="n">
        <v>1000</v>
      </c>
      <c r="F173" s="7" t="n">
        <v>10</v>
      </c>
      <c r="G173" s="6" t="n">
        <v>17.67</v>
      </c>
      <c r="H173" s="6" t="n">
        <v>23</v>
      </c>
      <c r="I173" s="6" t="n">
        <v>176.7</v>
      </c>
      <c r="J173" s="6" t="n">
        <v>153.7</v>
      </c>
    </row>
    <row collapsed="false" customFormat="false" customHeight="false" hidden="false" ht="12.1" outlineLevel="0" r="174">
      <c r="A174" s="39" t="n">
        <v>46112</v>
      </c>
      <c r="B174" s="16" t="s">
        <v>775</v>
      </c>
      <c r="C174" s="16" t="s">
        <v>127</v>
      </c>
      <c r="D174" s="16" t="s">
        <v>128</v>
      </c>
      <c r="E174" s="6" t="n">
        <v>1000</v>
      </c>
      <c r="F174" s="7" t="n">
        <v>10</v>
      </c>
      <c r="G174" s="6" t="n">
        <v>13.97</v>
      </c>
      <c r="H174" s="6" t="n">
        <v>18</v>
      </c>
      <c r="I174" s="6" t="n">
        <v>139.7</v>
      </c>
      <c r="J174" s="6" t="n">
        <v>121.7</v>
      </c>
    </row>
    <row collapsed="false" customFormat="false" customHeight="false" hidden="false" ht="12.1" outlineLevel="0" r="175">
      <c r="A175" s="39" t="n">
        <v>46113</v>
      </c>
      <c r="B175" s="16" t="s">
        <v>775</v>
      </c>
      <c r="C175" s="16" t="s">
        <v>145</v>
      </c>
      <c r="D175" s="16" t="s">
        <v>146</v>
      </c>
      <c r="E175" s="6" t="n">
        <v>1000</v>
      </c>
      <c r="F175" s="7" t="n">
        <v>5</v>
      </c>
      <c r="G175" s="6" t="n">
        <v>29.42</v>
      </c>
      <c r="H175" s="6" t="n">
        <v>19</v>
      </c>
      <c r="I175" s="6" t="n">
        <v>147.1</v>
      </c>
      <c r="J175" s="6" t="n">
        <v>128.1</v>
      </c>
    </row>
    <row collapsed="false" customFormat="false" customHeight="false" hidden="false" ht="12.1" outlineLevel="0" r="176">
      <c r="A176" s="39" t="n">
        <v>46115</v>
      </c>
      <c r="B176" s="16" t="s">
        <v>775</v>
      </c>
      <c r="C176" s="16" t="s">
        <v>115</v>
      </c>
      <c r="D176" s="16" t="s">
        <v>116</v>
      </c>
      <c r="E176" s="6" t="n">
        <v>1000</v>
      </c>
      <c r="F176" s="7" t="n">
        <v>11</v>
      </c>
      <c r="G176" s="6" t="n">
        <v>14.99</v>
      </c>
      <c r="H176" s="6" t="n">
        <v>21</v>
      </c>
      <c r="I176" s="6" t="n">
        <v>164.89</v>
      </c>
      <c r="J176" s="6" t="n">
        <v>143.89</v>
      </c>
    </row>
    <row collapsed="false" customFormat="false" customHeight="false" hidden="false" ht="12.1" outlineLevel="0" r="177">
      <c r="A177" s="39" t="n">
        <v>46116</v>
      </c>
      <c r="B177" s="16" t="s">
        <v>775</v>
      </c>
      <c r="C177" s="16" t="s">
        <v>136</v>
      </c>
      <c r="D177" s="16" t="s">
        <v>137</v>
      </c>
      <c r="E177" s="6" t="n">
        <v>1000</v>
      </c>
      <c r="F177" s="7" t="n">
        <v>6</v>
      </c>
      <c r="G177" s="6" t="n">
        <v>20.14</v>
      </c>
      <c r="H177" s="6" t="n">
        <v>16</v>
      </c>
      <c r="I177" s="6" t="n">
        <v>120.84</v>
      </c>
      <c r="J177" s="6" t="n">
        <v>104.84</v>
      </c>
    </row>
    <row collapsed="false" customFormat="false" customHeight="false" hidden="false" ht="12.1" outlineLevel="0" r="178">
      <c r="A178" s="39" t="n">
        <v>46118</v>
      </c>
      <c r="B178" s="16" t="s">
        <v>775</v>
      </c>
      <c r="C178" s="16" t="s">
        <v>121</v>
      </c>
      <c r="D178" s="16" t="s">
        <v>122</v>
      </c>
      <c r="E178" s="6" t="n">
        <v>1000</v>
      </c>
      <c r="F178" s="7" t="n">
        <v>10</v>
      </c>
      <c r="G178" s="6" t="n">
        <v>16.64</v>
      </c>
      <c r="H178" s="6" t="n">
        <v>22</v>
      </c>
      <c r="I178" s="6" t="n">
        <v>166.4</v>
      </c>
      <c r="J178" s="6" t="n">
        <v>144.4</v>
      </c>
    </row>
    <row collapsed="false" customFormat="false" customHeight="false" hidden="false" ht="12.1" outlineLevel="0" r="179">
      <c r="A179" s="39" t="n">
        <v>46121</v>
      </c>
      <c r="B179" s="16" t="s">
        <v>775</v>
      </c>
      <c r="C179" s="16" t="s">
        <v>130</v>
      </c>
      <c r="D179" s="16" t="s">
        <v>131</v>
      </c>
      <c r="E179" s="6" t="n">
        <v>1000</v>
      </c>
      <c r="F179" s="7" t="n">
        <v>10</v>
      </c>
      <c r="G179" s="6" t="n">
        <v>12.25</v>
      </c>
      <c r="H179" s="6" t="n">
        <v>16</v>
      </c>
      <c r="I179" s="6" t="n">
        <v>122.5</v>
      </c>
      <c r="J179" s="6" t="n">
        <v>106.5</v>
      </c>
    </row>
    <row collapsed="false" customFormat="false" customHeight="false" hidden="false" ht="12.1" outlineLevel="0" r="180">
      <c r="A180" s="39" t="n">
        <v>46126</v>
      </c>
      <c r="B180" s="16" t="s">
        <v>775</v>
      </c>
      <c r="C180" s="16" t="s">
        <v>112</v>
      </c>
      <c r="D180" s="16" t="s">
        <v>113</v>
      </c>
      <c r="E180" s="6" t="n">
        <v>1000</v>
      </c>
      <c r="F180" s="7" t="n">
        <v>25</v>
      </c>
      <c r="G180" s="6" t="n">
        <v>38.15</v>
      </c>
      <c r="H180" s="6" t="n">
        <v>124</v>
      </c>
      <c r="I180" s="6" t="n">
        <v>953.75</v>
      </c>
      <c r="J180" s="6" t="n">
        <v>829.75</v>
      </c>
    </row>
    <row collapsed="false" customFormat="false" customHeight="false" hidden="false" ht="12.1" outlineLevel="0" r="181">
      <c r="A181" s="39" t="n">
        <v>46128</v>
      </c>
      <c r="B181" s="16" t="s">
        <v>775</v>
      </c>
      <c r="C181" s="16" t="s">
        <v>124</v>
      </c>
      <c r="D181" s="16" t="s">
        <v>125</v>
      </c>
      <c r="E181" s="6" t="n">
        <v>1000</v>
      </c>
      <c r="F181" s="7" t="n">
        <v>10</v>
      </c>
      <c r="G181" s="6" t="n">
        <v>18.08</v>
      </c>
      <c r="H181" s="6" t="n">
        <v>24</v>
      </c>
      <c r="I181" s="6" t="n">
        <v>180.8</v>
      </c>
      <c r="J181" s="6" t="n">
        <v>156.8</v>
      </c>
    </row>
    <row collapsed="false" customFormat="false" customHeight="false" hidden="false" ht="12.1" outlineLevel="0" r="182">
      <c r="A182" s="39" t="n">
        <v>46134</v>
      </c>
      <c r="B182" s="16" t="s">
        <v>775</v>
      </c>
      <c r="C182" s="16" t="s">
        <v>139</v>
      </c>
      <c r="D182" s="16" t="s">
        <v>140</v>
      </c>
      <c r="E182" s="6" t="n">
        <v>1000</v>
      </c>
      <c r="F182" s="7" t="n">
        <v>5</v>
      </c>
      <c r="G182" s="6" t="n">
        <v>19.73</v>
      </c>
      <c r="H182" s="6" t="n">
        <v>13</v>
      </c>
      <c r="I182" s="6" t="n">
        <v>98.65</v>
      </c>
      <c r="J182" s="6" t="n">
        <v>85.65</v>
      </c>
    </row>
    <row collapsed="false" customFormat="false" customHeight="false" hidden="false" ht="12.1" outlineLevel="0" r="183">
      <c r="A183" s="39" t="n">
        <v>46139</v>
      </c>
      <c r="B183" s="16" t="s">
        <v>775</v>
      </c>
      <c r="C183" s="16" t="s">
        <v>118</v>
      </c>
      <c r="D183" s="16" t="s">
        <v>119</v>
      </c>
      <c r="E183" s="6" t="n">
        <v>1000</v>
      </c>
      <c r="F183" s="7" t="n">
        <v>10</v>
      </c>
      <c r="G183" s="6" t="n">
        <v>17.67</v>
      </c>
      <c r="H183" s="6" t="n">
        <v>23</v>
      </c>
      <c r="I183" s="6" t="n">
        <v>176.7</v>
      </c>
      <c r="J183" s="6" t="n">
        <v>153.7</v>
      </c>
    </row>
    <row collapsed="false" customFormat="false" customHeight="false" hidden="false" ht="12.1" outlineLevel="0" r="184">
      <c r="A184" s="39" t="n">
        <v>46142</v>
      </c>
      <c r="B184" s="16" t="s">
        <v>775</v>
      </c>
      <c r="C184" s="16" t="s">
        <v>127</v>
      </c>
      <c r="D184" s="16" t="s">
        <v>128</v>
      </c>
      <c r="E184" s="6" t="n">
        <v>1000</v>
      </c>
      <c r="F184" s="7" t="n">
        <v>10</v>
      </c>
      <c r="G184" s="6" t="n">
        <v>13.97</v>
      </c>
      <c r="H184" s="6" t="n">
        <v>18</v>
      </c>
      <c r="I184" s="6" t="n">
        <v>139.7</v>
      </c>
      <c r="J184" s="6" t="n">
        <v>121.7</v>
      </c>
    </row>
    <row collapsed="false" customFormat="false" customHeight="false" hidden="false" ht="12.1" outlineLevel="0" r="185">
      <c r="A185" s="39" t="n">
        <v>46146</v>
      </c>
      <c r="B185" s="16" t="s">
        <v>775</v>
      </c>
      <c r="C185" s="16" t="s">
        <v>115</v>
      </c>
      <c r="D185" s="16" t="s">
        <v>116</v>
      </c>
      <c r="E185" s="6" t="n">
        <v>1000</v>
      </c>
      <c r="F185" s="7" t="n">
        <v>11</v>
      </c>
      <c r="G185" s="6" t="n">
        <v>14.99</v>
      </c>
      <c r="H185" s="6" t="n">
        <v>21</v>
      </c>
      <c r="I185" s="6" t="n">
        <v>164.89</v>
      </c>
      <c r="J185" s="6" t="n">
        <v>143.89</v>
      </c>
    </row>
    <row collapsed="false" customFormat="false" customHeight="false" hidden="false" ht="12.1" outlineLevel="0" r="186">
      <c r="A186" s="39" t="n">
        <v>46146</v>
      </c>
      <c r="B186" s="16" t="s">
        <v>775</v>
      </c>
      <c r="C186" s="16" t="s">
        <v>136</v>
      </c>
      <c r="D186" s="16" t="s">
        <v>137</v>
      </c>
      <c r="E186" s="6" t="n">
        <v>1000</v>
      </c>
      <c r="F186" s="7" t="n">
        <v>6</v>
      </c>
      <c r="G186" s="6" t="n">
        <v>20.14</v>
      </c>
      <c r="H186" s="6" t="n">
        <v>16</v>
      </c>
      <c r="I186" s="6" t="n">
        <v>120.84</v>
      </c>
      <c r="J186" s="6" t="n">
        <v>104.84</v>
      </c>
    </row>
    <row collapsed="false" customFormat="false" customHeight="false" hidden="false" ht="12.1" outlineLevel="0" r="187">
      <c r="A187" s="39" t="n">
        <v>46148</v>
      </c>
      <c r="B187" s="16" t="s">
        <v>775</v>
      </c>
      <c r="C187" s="16" t="s">
        <v>121</v>
      </c>
      <c r="D187" s="16" t="s">
        <v>122</v>
      </c>
      <c r="E187" s="6" t="n">
        <v>1000</v>
      </c>
      <c r="F187" s="7" t="n">
        <v>10</v>
      </c>
      <c r="G187" s="6" t="n">
        <v>16.64</v>
      </c>
      <c r="H187" s="6" t="n">
        <v>22</v>
      </c>
      <c r="I187" s="6" t="n">
        <v>166.4</v>
      </c>
      <c r="J187" s="6" t="n">
        <v>144.4</v>
      </c>
    </row>
    <row collapsed="false" customFormat="false" customHeight="false" hidden="false" ht="12.1" outlineLevel="0" r="188">
      <c r="A188" s="39" t="n">
        <v>46151</v>
      </c>
      <c r="B188" s="16" t="s">
        <v>775</v>
      </c>
      <c r="C188" s="16" t="s">
        <v>130</v>
      </c>
      <c r="D188" s="16" t="s">
        <v>131</v>
      </c>
      <c r="E188" s="6" t="n">
        <v>1000</v>
      </c>
      <c r="F188" s="7" t="n">
        <v>10</v>
      </c>
      <c r="G188" s="6" t="n">
        <v>12.25</v>
      </c>
      <c r="H188" s="6" t="n">
        <v>16</v>
      </c>
      <c r="I188" s="6" t="n">
        <v>122.5</v>
      </c>
      <c r="J188" s="6" t="n">
        <v>106.5</v>
      </c>
    </row>
    <row collapsed="false" customFormat="false" customHeight="false" hidden="false" ht="12.1" outlineLevel="0" r="189">
      <c r="A189" s="39" t="n">
        <v>46158</v>
      </c>
      <c r="B189" s="16" t="s">
        <v>775</v>
      </c>
      <c r="C189" s="16" t="s">
        <v>124</v>
      </c>
      <c r="D189" s="16" t="s">
        <v>125</v>
      </c>
      <c r="E189" s="6" t="n">
        <v>1000</v>
      </c>
      <c r="F189" s="7" t="n">
        <v>10</v>
      </c>
      <c r="G189" s="6" t="n">
        <v>18.08</v>
      </c>
      <c r="H189" s="6" t="n">
        <v>24</v>
      </c>
      <c r="I189" s="6" t="n">
        <v>180.8</v>
      </c>
      <c r="J189" s="6" t="n">
        <v>156.8</v>
      </c>
    </row>
    <row collapsed="false" customFormat="false" customHeight="false" hidden="false" ht="12.1" outlineLevel="0" r="190">
      <c r="A190" s="39" t="n">
        <v>46164</v>
      </c>
      <c r="B190" s="16" t="s">
        <v>775</v>
      </c>
      <c r="C190" s="16" t="s">
        <v>139</v>
      </c>
      <c r="D190" s="16" t="s">
        <v>140</v>
      </c>
      <c r="E190" s="6" t="n">
        <v>1000</v>
      </c>
      <c r="F190" s="7" t="n">
        <v>5</v>
      </c>
      <c r="G190" s="6" t="n">
        <v>19.73</v>
      </c>
      <c r="H190" s="6" t="n">
        <v>13</v>
      </c>
      <c r="I190" s="6" t="n">
        <v>98.65</v>
      </c>
      <c r="J190" s="6" t="n">
        <v>85.65</v>
      </c>
    </row>
    <row collapsed="false" customFormat="false" customHeight="false" hidden="false" ht="12.1" outlineLevel="0" r="191">
      <c r="A191" s="39" t="n">
        <v>46168</v>
      </c>
      <c r="B191" s="16" t="s">
        <v>775</v>
      </c>
      <c r="C191" s="16" t="s">
        <v>96</v>
      </c>
      <c r="D191" s="16" t="s">
        <v>98</v>
      </c>
      <c r="E191" s="6" t="n">
        <v>1000</v>
      </c>
      <c r="F191" s="7" t="n">
        <v>75</v>
      </c>
      <c r="G191" s="6" t="n">
        <v>61.08</v>
      </c>
      <c r="H191" s="6" t="n">
        <v>596</v>
      </c>
      <c r="I191" s="6" t="n">
        <v>4581</v>
      </c>
      <c r="J191" s="6" t="n">
        <v>3985</v>
      </c>
    </row>
    <row collapsed="false" customFormat="false" customHeight="false" hidden="false" ht="12.1" outlineLevel="0" r="192">
      <c r="A192" s="39" t="n">
        <v>46169</v>
      </c>
      <c r="B192" s="16" t="s">
        <v>775</v>
      </c>
      <c r="C192" s="16" t="s">
        <v>118</v>
      </c>
      <c r="D192" s="16" t="s">
        <v>119</v>
      </c>
      <c r="E192" s="6" t="n">
        <v>1000</v>
      </c>
      <c r="F192" s="7" t="n">
        <v>10</v>
      </c>
      <c r="G192" s="6" t="n">
        <v>17.67</v>
      </c>
      <c r="H192" s="6" t="n">
        <v>23</v>
      </c>
      <c r="I192" s="6" t="n">
        <v>176.7</v>
      </c>
      <c r="J192" s="6" t="n">
        <v>153.7</v>
      </c>
    </row>
    <row collapsed="false" customFormat="false" customHeight="false" hidden="false" ht="12.1" outlineLevel="0" r="193">
      <c r="A193" s="39" t="n">
        <v>46172</v>
      </c>
      <c r="B193" s="16" t="s">
        <v>775</v>
      </c>
      <c r="C193" s="16" t="s">
        <v>127</v>
      </c>
      <c r="D193" s="16" t="s">
        <v>128</v>
      </c>
      <c r="E193" s="6" t="n">
        <v>1000</v>
      </c>
      <c r="F193" s="7" t="n">
        <v>10</v>
      </c>
      <c r="G193" s="6" t="n">
        <v>13.97</v>
      </c>
      <c r="H193" s="6" t="n">
        <v>18</v>
      </c>
      <c r="I193" s="6" t="n">
        <v>139.7</v>
      </c>
      <c r="J193" s="6" t="n">
        <v>121.7</v>
      </c>
    </row>
    <row collapsed="false" customFormat="false" customHeight="false" hidden="false" ht="12.1" outlineLevel="0" r="194">
      <c r="A194" s="39" t="n">
        <v>46175</v>
      </c>
      <c r="B194" s="16" t="s">
        <v>775</v>
      </c>
      <c r="C194" s="16" t="s">
        <v>100</v>
      </c>
      <c r="D194" s="16" t="s">
        <v>101</v>
      </c>
      <c r="E194" s="6" t="n">
        <v>1000</v>
      </c>
      <c r="F194" s="7" t="n">
        <v>100</v>
      </c>
      <c r="G194" s="6" t="n">
        <v>35.4</v>
      </c>
      <c r="H194" s="6" t="n">
        <v>460</v>
      </c>
      <c r="I194" s="6" t="n">
        <v>3540</v>
      </c>
      <c r="J194" s="6" t="n">
        <v>3080</v>
      </c>
    </row>
    <row collapsed="false" customFormat="false" customHeight="false" hidden="false" ht="12.1" outlineLevel="0" r="195">
      <c r="A195" s="39" t="n">
        <v>46175</v>
      </c>
      <c r="B195" s="16" t="s">
        <v>775</v>
      </c>
      <c r="C195" s="16" t="s">
        <v>103</v>
      </c>
      <c r="D195" s="16" t="s">
        <v>104</v>
      </c>
      <c r="E195" s="6" t="n">
        <v>1000</v>
      </c>
      <c r="F195" s="7" t="n">
        <v>50</v>
      </c>
      <c r="G195" s="6" t="n">
        <v>61.08</v>
      </c>
      <c r="H195" s="6" t="n">
        <v>397</v>
      </c>
      <c r="I195" s="6" t="n">
        <v>3054</v>
      </c>
      <c r="J195" s="6" t="n">
        <v>2657</v>
      </c>
    </row>
    <row collapsed="false" customFormat="false" customHeight="false" hidden="false" ht="12.1" outlineLevel="0" r="196">
      <c r="A196" s="39" t="n">
        <v>46176</v>
      </c>
      <c r="B196" s="16" t="s">
        <v>775</v>
      </c>
      <c r="C196" s="16" t="s">
        <v>136</v>
      </c>
      <c r="D196" s="16" t="s">
        <v>137</v>
      </c>
      <c r="E196" s="6" t="n">
        <v>1000</v>
      </c>
      <c r="F196" s="7" t="n">
        <v>6</v>
      </c>
      <c r="G196" s="6" t="n">
        <v>20.14</v>
      </c>
      <c r="H196" s="6" t="n">
        <v>16</v>
      </c>
      <c r="I196" s="6" t="n">
        <v>120.84</v>
      </c>
      <c r="J196" s="6" t="n">
        <v>104.84</v>
      </c>
    </row>
    <row collapsed="false" customFormat="false" customHeight="false" hidden="false" ht="12.1" outlineLevel="0" r="197">
      <c r="A197" s="39" t="n">
        <v>46177</v>
      </c>
      <c r="B197" s="16" t="s">
        <v>775</v>
      </c>
      <c r="C197" s="16" t="s">
        <v>115</v>
      </c>
      <c r="D197" s="16" t="s">
        <v>116</v>
      </c>
      <c r="E197" s="6" t="n">
        <v>1000</v>
      </c>
      <c r="F197" s="7" t="n">
        <v>11</v>
      </c>
      <c r="G197" s="6" t="n">
        <v>14.99</v>
      </c>
      <c r="H197" s="6" t="n">
        <v>21</v>
      </c>
      <c r="I197" s="6" t="n">
        <v>164.89</v>
      </c>
      <c r="J197" s="6" t="n">
        <v>143.89</v>
      </c>
    </row>
    <row collapsed="false" customFormat="false" customHeight="false" hidden="false" ht="12.1" outlineLevel="0" r="198">
      <c r="A198" s="39" t="n">
        <v>46178</v>
      </c>
      <c r="B198" s="16" t="s">
        <v>775</v>
      </c>
      <c r="C198" s="16" t="s">
        <v>121</v>
      </c>
      <c r="D198" s="16" t="s">
        <v>122</v>
      </c>
      <c r="E198" s="6" t="n">
        <v>1000</v>
      </c>
      <c r="F198" s="7" t="n">
        <v>10</v>
      </c>
      <c r="G198" s="6" t="n">
        <v>16.64</v>
      </c>
      <c r="H198" s="6" t="n">
        <v>22</v>
      </c>
      <c r="I198" s="6" t="n">
        <v>166.4</v>
      </c>
      <c r="J198" s="6" t="n">
        <v>144.4</v>
      </c>
    </row>
    <row collapsed="false" customFormat="false" customHeight="false" hidden="false" ht="12.1" outlineLevel="0" r="199">
      <c r="A199" s="39" t="n">
        <v>46181</v>
      </c>
      <c r="B199" s="16" t="s">
        <v>775</v>
      </c>
      <c r="C199" s="16" t="s">
        <v>130</v>
      </c>
      <c r="D199" s="16" t="s">
        <v>131</v>
      </c>
      <c r="E199" s="6" t="n">
        <v>1000</v>
      </c>
      <c r="F199" s="7" t="n">
        <v>10</v>
      </c>
      <c r="G199" s="6" t="n">
        <v>12.25</v>
      </c>
      <c r="H199" s="6" t="n">
        <v>16</v>
      </c>
      <c r="I199" s="6" t="n">
        <v>122.5</v>
      </c>
      <c r="J199" s="6" t="n">
        <v>106.5</v>
      </c>
    </row>
    <row collapsed="false" customFormat="false" customHeight="false" hidden="false" ht="12.1" outlineLevel="0" r="200">
      <c r="A200" s="39" t="n">
        <v>46188</v>
      </c>
      <c r="B200" s="16" t="s">
        <v>775</v>
      </c>
      <c r="C200" s="16" t="s">
        <v>124</v>
      </c>
      <c r="D200" s="16" t="s">
        <v>125</v>
      </c>
      <c r="E200" s="6" t="n">
        <v>1000</v>
      </c>
      <c r="F200" s="7" t="n">
        <v>10</v>
      </c>
      <c r="G200" s="6" t="n">
        <v>18.08</v>
      </c>
      <c r="H200" s="6" t="n">
        <v>24</v>
      </c>
      <c r="I200" s="6" t="n">
        <v>180.8</v>
      </c>
      <c r="J200" s="6" t="n">
        <v>156.8</v>
      </c>
    </row>
    <row collapsed="false" customFormat="false" customHeight="false" hidden="false" ht="12.1" outlineLevel="0" r="201">
      <c r="A201" s="39" t="n">
        <v>46194</v>
      </c>
      <c r="B201" s="16" t="s">
        <v>775</v>
      </c>
      <c r="C201" s="16" t="s">
        <v>139</v>
      </c>
      <c r="D201" s="16" t="s">
        <v>140</v>
      </c>
      <c r="E201" s="6" t="n">
        <v>1000</v>
      </c>
      <c r="F201" s="7" t="n">
        <v>5</v>
      </c>
      <c r="G201" s="6" t="n">
        <v>19.73</v>
      </c>
      <c r="H201" s="6" t="n">
        <v>13</v>
      </c>
      <c r="I201" s="6" t="n">
        <v>98.65</v>
      </c>
      <c r="J201" s="6" t="n">
        <v>85.65</v>
      </c>
    </row>
    <row collapsed="false" customFormat="false" customHeight="false" hidden="false" ht="12.1" outlineLevel="0" r="202">
      <c r="A202" s="39" t="n">
        <v>46199</v>
      </c>
      <c r="B202" s="16" t="s">
        <v>775</v>
      </c>
      <c r="C202" s="16" t="s">
        <v>118</v>
      </c>
      <c r="D202" s="16" t="s">
        <v>119</v>
      </c>
      <c r="E202" s="6" t="n">
        <v>1000</v>
      </c>
      <c r="F202" s="7" t="n">
        <v>10</v>
      </c>
      <c r="G202" s="6" t="n">
        <v>17.67</v>
      </c>
      <c r="H202" s="6" t="n">
        <v>23</v>
      </c>
      <c r="I202" s="6" t="n">
        <v>176.7</v>
      </c>
      <c r="J202" s="6" t="n">
        <v>153.7</v>
      </c>
    </row>
    <row collapsed="false" customFormat="false" customHeight="false" hidden="false" ht="12.1" outlineLevel="0" r="203">
      <c r="A203" s="39" t="n">
        <v>46202</v>
      </c>
      <c r="B203" s="16" t="s">
        <v>775</v>
      </c>
      <c r="C203" s="16" t="s">
        <v>127</v>
      </c>
      <c r="D203" s="16" t="s">
        <v>128</v>
      </c>
      <c r="E203" s="6" t="n">
        <v>1000</v>
      </c>
      <c r="F203" s="7" t="n">
        <v>10</v>
      </c>
      <c r="G203" s="6" t="n">
        <v>13.97</v>
      </c>
      <c r="H203" s="6" t="n">
        <v>18</v>
      </c>
      <c r="I203" s="6" t="n">
        <v>139.7</v>
      </c>
      <c r="J203" s="6" t="n">
        <v>121.7</v>
      </c>
    </row>
    <row collapsed="false" customFormat="false" customHeight="false" hidden="false" ht="12.1" outlineLevel="0" r="204">
      <c r="A204" s="39" t="n">
        <v>46204</v>
      </c>
      <c r="B204" s="16" t="s">
        <v>775</v>
      </c>
      <c r="C204" s="16" t="s">
        <v>145</v>
      </c>
      <c r="D204" s="16" t="s">
        <v>146</v>
      </c>
      <c r="E204" s="6" t="n">
        <v>1000</v>
      </c>
      <c r="F204" s="7" t="n">
        <v>5</v>
      </c>
      <c r="G204" s="6" t="n">
        <v>29.42</v>
      </c>
      <c r="H204" s="6" t="n">
        <v>19</v>
      </c>
      <c r="I204" s="6" t="n">
        <v>147.1</v>
      </c>
      <c r="J204" s="6" t="n">
        <v>128.1</v>
      </c>
    </row>
    <row collapsed="false" customFormat="false" customHeight="false" hidden="false" ht="12.1" outlineLevel="0" r="205">
      <c r="A205" s="39" t="n">
        <v>46206</v>
      </c>
      <c r="B205" s="16" t="s">
        <v>775</v>
      </c>
      <c r="C205" s="16" t="s">
        <v>136</v>
      </c>
      <c r="D205" s="16" t="s">
        <v>137</v>
      </c>
      <c r="E205" s="6" t="n">
        <v>1000</v>
      </c>
      <c r="F205" s="7" t="n">
        <v>6</v>
      </c>
      <c r="G205" s="6" t="n">
        <v>20.14</v>
      </c>
      <c r="H205" s="6" t="n">
        <v>16</v>
      </c>
      <c r="I205" s="6" t="n">
        <v>120.84</v>
      </c>
      <c r="J205" s="6" t="n">
        <v>104.84</v>
      </c>
    </row>
    <row collapsed="false" customFormat="false" customHeight="false" hidden="false" ht="12.1" outlineLevel="0" r="206">
      <c r="A206" s="39" t="n">
        <v>46208</v>
      </c>
      <c r="B206" s="16" t="s">
        <v>775</v>
      </c>
      <c r="C206" s="16" t="s">
        <v>121</v>
      </c>
      <c r="D206" s="16" t="s">
        <v>122</v>
      </c>
      <c r="E206" s="6" t="n">
        <v>1000</v>
      </c>
      <c r="F206" s="7" t="n">
        <v>10</v>
      </c>
      <c r="G206" s="6" t="n">
        <v>16.64</v>
      </c>
      <c r="H206" s="6" t="n">
        <v>22</v>
      </c>
      <c r="I206" s="6" t="n">
        <v>166.4</v>
      </c>
      <c r="J206" s="6" t="n">
        <v>144.4</v>
      </c>
    </row>
    <row collapsed="false" customFormat="false" customHeight="false" hidden="false" ht="12.1" outlineLevel="0" r="207">
      <c r="A207" s="39" t="n">
        <v>46208</v>
      </c>
      <c r="B207" s="16" t="s">
        <v>775</v>
      </c>
      <c r="C207" s="16" t="s">
        <v>115</v>
      </c>
      <c r="D207" s="16" t="s">
        <v>116</v>
      </c>
      <c r="E207" s="6" t="n">
        <v>1000</v>
      </c>
      <c r="F207" s="7" t="n">
        <v>11</v>
      </c>
      <c r="G207" s="6" t="n">
        <v>14.99</v>
      </c>
      <c r="H207" s="6" t="n">
        <v>21</v>
      </c>
      <c r="I207" s="6" t="n">
        <v>164.89</v>
      </c>
      <c r="J207" s="6" t="n">
        <v>143.89</v>
      </c>
    </row>
    <row collapsed="false" customFormat="false" customHeight="false" hidden="false" ht="12.1" outlineLevel="0" r="208">
      <c r="A208" s="39" t="n">
        <v>46211</v>
      </c>
      <c r="B208" s="16" t="s">
        <v>775</v>
      </c>
      <c r="C208" s="16" t="s">
        <v>130</v>
      </c>
      <c r="D208" s="16" t="s">
        <v>131</v>
      </c>
      <c r="E208" s="6" t="n">
        <v>1000</v>
      </c>
      <c r="F208" s="7" t="n">
        <v>10</v>
      </c>
      <c r="G208" s="6" t="n">
        <v>12.25</v>
      </c>
      <c r="H208" s="6" t="n">
        <v>16</v>
      </c>
      <c r="I208" s="6" t="n">
        <v>122.5</v>
      </c>
      <c r="J208" s="6" t="n">
        <v>106.5</v>
      </c>
    </row>
    <row collapsed="false" customFormat="false" customHeight="false" hidden="false" ht="12.1" outlineLevel="0" r="209">
      <c r="A209" s="39" t="n">
        <v>46218</v>
      </c>
      <c r="B209" s="16" t="s">
        <v>775</v>
      </c>
      <c r="C209" s="16" t="s">
        <v>124</v>
      </c>
      <c r="D209" s="16" t="s">
        <v>125</v>
      </c>
      <c r="E209" s="6" t="n">
        <v>1000</v>
      </c>
      <c r="F209" s="7" t="n">
        <v>10</v>
      </c>
      <c r="G209" s="6" t="n">
        <v>18.08</v>
      </c>
      <c r="H209" s="6" t="n">
        <v>24</v>
      </c>
      <c r="I209" s="6" t="n">
        <v>180.8</v>
      </c>
      <c r="J209" s="6" t="n">
        <v>156.8</v>
      </c>
    </row>
    <row collapsed="false" customFormat="false" customHeight="false" hidden="false" ht="12.1" outlineLevel="0" r="210">
      <c r="A210" s="39" t="n">
        <v>46224</v>
      </c>
      <c r="B210" s="16" t="s">
        <v>775</v>
      </c>
      <c r="C210" s="16" t="s">
        <v>139</v>
      </c>
      <c r="D210" s="16" t="s">
        <v>140</v>
      </c>
      <c r="E210" s="6" t="n">
        <v>1000</v>
      </c>
      <c r="F210" s="7" t="n">
        <v>5</v>
      </c>
      <c r="G210" s="6" t="n">
        <v>19.73</v>
      </c>
      <c r="H210" s="6" t="n">
        <v>13</v>
      </c>
      <c r="I210" s="6" t="n">
        <v>98.65</v>
      </c>
      <c r="J210" s="6" t="n">
        <v>85.65</v>
      </c>
    </row>
    <row collapsed="false" customFormat="false" customHeight="false" hidden="false" ht="12.1" outlineLevel="0" r="211">
      <c r="A211" s="39" t="n">
        <v>46229</v>
      </c>
      <c r="B211" s="16" t="s">
        <v>775</v>
      </c>
      <c r="C211" s="16" t="s">
        <v>118</v>
      </c>
      <c r="D211" s="16" t="s">
        <v>119</v>
      </c>
      <c r="E211" s="6" t="n">
        <v>1000</v>
      </c>
      <c r="F211" s="7" t="n">
        <v>10</v>
      </c>
      <c r="G211" s="6" t="n">
        <v>17.67</v>
      </c>
      <c r="H211" s="6" t="n">
        <v>23</v>
      </c>
      <c r="I211" s="6" t="n">
        <v>176.7</v>
      </c>
      <c r="J211" s="6" t="n">
        <v>153.7</v>
      </c>
    </row>
    <row collapsed="false" customFormat="false" customHeight="false" hidden="false" ht="12.1" outlineLevel="0" r="212">
      <c r="A212" s="39" t="n">
        <v>46232</v>
      </c>
      <c r="B212" s="16" t="s">
        <v>775</v>
      </c>
      <c r="C212" s="16" t="s">
        <v>127</v>
      </c>
      <c r="D212" s="16" t="s">
        <v>128</v>
      </c>
      <c r="E212" s="6" t="n">
        <v>1000</v>
      </c>
      <c r="F212" s="7" t="n">
        <v>10</v>
      </c>
      <c r="G212" s="6" t="n">
        <v>13.97</v>
      </c>
      <c r="H212" s="6" t="n">
        <v>18</v>
      </c>
      <c r="I212" s="6" t="n">
        <v>139.7</v>
      </c>
      <c r="J212" s="6" t="n">
        <v>121.7</v>
      </c>
    </row>
    <row collapsed="false" customFormat="false" customHeight="false" hidden="false" ht="12.1" outlineLevel="0" r="213">
      <c r="A213" s="39" t="n">
        <v>46236</v>
      </c>
      <c r="B213" s="16" t="s">
        <v>775</v>
      </c>
      <c r="C213" s="16" t="s">
        <v>136</v>
      </c>
      <c r="D213" s="16" t="s">
        <v>137</v>
      </c>
      <c r="E213" s="6" t="n">
        <v>1000</v>
      </c>
      <c r="F213" s="7" t="n">
        <v>6</v>
      </c>
      <c r="G213" s="6" t="n">
        <v>20.14</v>
      </c>
      <c r="H213" s="6" t="n">
        <v>16</v>
      </c>
      <c r="I213" s="6" t="n">
        <v>120.84</v>
      </c>
      <c r="J213" s="6" t="n">
        <v>104.84</v>
      </c>
    </row>
    <row collapsed="false" customFormat="false" customHeight="false" hidden="false" ht="12.1" outlineLevel="0" r="214">
      <c r="A214" s="39" t="n">
        <v>46238</v>
      </c>
      <c r="B214" s="16" t="s">
        <v>775</v>
      </c>
      <c r="C214" s="16" t="s">
        <v>121</v>
      </c>
      <c r="D214" s="16" t="s">
        <v>122</v>
      </c>
      <c r="E214" s="6" t="n">
        <v>1000</v>
      </c>
      <c r="F214" s="7" t="n">
        <v>10</v>
      </c>
      <c r="G214" s="6" t="n">
        <v>16.64</v>
      </c>
      <c r="H214" s="6" t="n">
        <v>22</v>
      </c>
      <c r="I214" s="6" t="n">
        <v>166.4</v>
      </c>
      <c r="J214" s="6" t="n">
        <v>144.4</v>
      </c>
    </row>
    <row collapsed="false" customFormat="false" customHeight="false" hidden="false" ht="12.1" outlineLevel="0" r="215">
      <c r="A215" s="39" t="n">
        <v>46239</v>
      </c>
      <c r="B215" s="16" t="s">
        <v>775</v>
      </c>
      <c r="C215" s="16" t="s">
        <v>115</v>
      </c>
      <c r="D215" s="16" t="s">
        <v>116</v>
      </c>
      <c r="E215" s="6" t="n">
        <v>1000</v>
      </c>
      <c r="F215" s="7" t="n">
        <v>11</v>
      </c>
      <c r="G215" s="6" t="n">
        <v>14.99</v>
      </c>
      <c r="H215" s="6" t="n">
        <v>21</v>
      </c>
      <c r="I215" s="6" t="n">
        <v>164.89</v>
      </c>
      <c r="J215" s="6" t="n">
        <v>143.89</v>
      </c>
    </row>
    <row collapsed="false" customFormat="false" customHeight="false" hidden="false" ht="12.1" outlineLevel="0" r="216">
      <c r="A216" s="39" t="n">
        <v>46241</v>
      </c>
      <c r="B216" s="16" t="s">
        <v>775</v>
      </c>
      <c r="C216" s="16" t="s">
        <v>130</v>
      </c>
      <c r="D216" s="16" t="s">
        <v>131</v>
      </c>
      <c r="E216" s="6" t="n">
        <v>1000</v>
      </c>
      <c r="F216" s="7" t="n">
        <v>10</v>
      </c>
      <c r="G216" s="6" t="n">
        <v>12.25</v>
      </c>
      <c r="H216" s="6" t="n">
        <v>16</v>
      </c>
      <c r="I216" s="6" t="n">
        <v>122.5</v>
      </c>
      <c r="J216" s="6" t="n">
        <v>106.5</v>
      </c>
    </row>
    <row collapsed="false" customFormat="false" customHeight="false" hidden="false" ht="12.1" outlineLevel="0" r="217">
      <c r="A217" s="39" t="n">
        <v>46245</v>
      </c>
      <c r="B217" s="16" t="s">
        <v>775</v>
      </c>
      <c r="C217" s="16" t="s">
        <v>106</v>
      </c>
      <c r="D217" s="16" t="s">
        <v>107</v>
      </c>
      <c r="E217" s="6" t="n">
        <v>1000</v>
      </c>
      <c r="F217" s="7" t="n">
        <v>44</v>
      </c>
      <c r="G217" s="6" t="n">
        <v>34.9</v>
      </c>
      <c r="H217" s="6" t="n">
        <v>200</v>
      </c>
      <c r="I217" s="6" t="n">
        <v>1535.6</v>
      </c>
      <c r="J217" s="6" t="n">
        <v>1335.6</v>
      </c>
    </row>
    <row collapsed="false" customFormat="false" customHeight="false" hidden="false" ht="12.1" outlineLevel="0" r="218">
      <c r="A218" s="39" t="n">
        <v>46248</v>
      </c>
      <c r="B218" s="16" t="s">
        <v>775</v>
      </c>
      <c r="C218" s="16" t="s">
        <v>124</v>
      </c>
      <c r="D218" s="16" t="s">
        <v>125</v>
      </c>
      <c r="E218" s="6" t="n">
        <v>1000</v>
      </c>
      <c r="F218" s="7" t="n">
        <v>10</v>
      </c>
      <c r="G218" s="6" t="n">
        <v>18.08</v>
      </c>
      <c r="H218" s="6" t="n">
        <v>24</v>
      </c>
      <c r="I218" s="6" t="n">
        <v>180.8</v>
      </c>
      <c r="J218" s="6" t="n">
        <v>156.8</v>
      </c>
    </row>
    <row collapsed="false" customFormat="false" customHeight="false" hidden="false" ht="12.1" outlineLevel="0" r="219">
      <c r="A219" s="39" t="n">
        <v>46254</v>
      </c>
      <c r="B219" s="16" t="s">
        <v>775</v>
      </c>
      <c r="C219" s="16" t="s">
        <v>139</v>
      </c>
      <c r="D219" s="16" t="s">
        <v>140</v>
      </c>
      <c r="E219" s="6" t="n">
        <v>1000</v>
      </c>
      <c r="F219" s="7" t="n">
        <v>5</v>
      </c>
      <c r="G219" s="6" t="n">
        <v>19.73</v>
      </c>
      <c r="H219" s="6" t="n">
        <v>13</v>
      </c>
      <c r="I219" s="6" t="n">
        <v>98.65</v>
      </c>
      <c r="J219" s="6" t="n">
        <v>85.65</v>
      </c>
    </row>
    <row collapsed="false" customFormat="false" customHeight="false" hidden="false" ht="12.1" outlineLevel="0" r="220">
      <c r="A220" s="39" t="n">
        <v>46259</v>
      </c>
      <c r="B220" s="16" t="s">
        <v>775</v>
      </c>
      <c r="C220" s="16" t="s">
        <v>118</v>
      </c>
      <c r="D220" s="16" t="s">
        <v>119</v>
      </c>
      <c r="E220" s="6" t="n">
        <v>1000</v>
      </c>
      <c r="F220" s="7" t="n">
        <v>10</v>
      </c>
      <c r="G220" s="6" t="n">
        <v>17.67</v>
      </c>
      <c r="H220" s="6" t="n">
        <v>23</v>
      </c>
      <c r="I220" s="6" t="n">
        <v>176.7</v>
      </c>
      <c r="J220" s="6" t="n">
        <v>153.7</v>
      </c>
    </row>
    <row collapsed="false" customFormat="false" customHeight="false" hidden="false" ht="12.1" outlineLevel="0" r="221">
      <c r="A221" s="39" t="n">
        <v>46262</v>
      </c>
      <c r="B221" s="16" t="s">
        <v>775</v>
      </c>
      <c r="C221" s="16" t="s">
        <v>127</v>
      </c>
      <c r="D221" s="16" t="s">
        <v>128</v>
      </c>
      <c r="E221" s="6" t="n">
        <v>1000</v>
      </c>
      <c r="F221" s="7" t="n">
        <v>10</v>
      </c>
      <c r="G221" s="6" t="n">
        <v>13.97</v>
      </c>
      <c r="H221" s="6" t="n">
        <v>18</v>
      </c>
      <c r="I221" s="6" t="n">
        <v>139.7</v>
      </c>
      <c r="J221" s="6" t="n">
        <v>121.7</v>
      </c>
    </row>
    <row collapsed="false" customFormat="false" customHeight="false" hidden="false" ht="12.1" outlineLevel="0" r="222">
      <c r="A222" s="39" t="n">
        <v>46266</v>
      </c>
      <c r="B222" s="16" t="s">
        <v>775</v>
      </c>
      <c r="C222" s="16" t="s">
        <v>136</v>
      </c>
      <c r="D222" s="16" t="s">
        <v>137</v>
      </c>
      <c r="E222" s="6" t="n">
        <v>1000</v>
      </c>
      <c r="F222" s="7" t="n">
        <v>6</v>
      </c>
      <c r="G222" s="6" t="n">
        <v>20.14</v>
      </c>
      <c r="H222" s="6" t="n">
        <v>16</v>
      </c>
      <c r="I222" s="6" t="n">
        <v>120.84</v>
      </c>
      <c r="J222" s="6" t="n">
        <v>104.84</v>
      </c>
    </row>
    <row collapsed="false" customFormat="false" customHeight="false" hidden="false" ht="12.1" outlineLevel="0" r="223">
      <c r="A223" s="39" t="n">
        <v>46268</v>
      </c>
      <c r="B223" s="16" t="s">
        <v>775</v>
      </c>
      <c r="C223" s="16" t="s">
        <v>121</v>
      </c>
      <c r="D223" s="16" t="s">
        <v>122</v>
      </c>
      <c r="E223" s="6" t="n">
        <v>1000</v>
      </c>
      <c r="F223" s="7" t="n">
        <v>10</v>
      </c>
      <c r="G223" s="6" t="n">
        <v>16.64</v>
      </c>
      <c r="H223" s="6" t="n">
        <v>22</v>
      </c>
      <c r="I223" s="6" t="n">
        <v>166.4</v>
      </c>
      <c r="J223" s="6" t="n">
        <v>144.4</v>
      </c>
    </row>
    <row collapsed="false" customFormat="false" customHeight="false" hidden="false" ht="12.1" outlineLevel="0" r="224">
      <c r="A224" s="39" t="n">
        <v>46270</v>
      </c>
      <c r="B224" s="16" t="s">
        <v>775</v>
      </c>
      <c r="C224" s="16" t="s">
        <v>115</v>
      </c>
      <c r="D224" s="16" t="s">
        <v>116</v>
      </c>
      <c r="E224" s="6" t="n">
        <v>1000</v>
      </c>
      <c r="F224" s="7" t="n">
        <v>11</v>
      </c>
      <c r="G224" s="6" t="n">
        <v>14.99</v>
      </c>
      <c r="H224" s="6" t="n">
        <v>21</v>
      </c>
      <c r="I224" s="6" t="n">
        <v>164.89</v>
      </c>
      <c r="J224" s="6" t="n">
        <v>143.89</v>
      </c>
    </row>
    <row collapsed="false" customFormat="false" customHeight="false" hidden="false" ht="12.1" outlineLevel="0" r="225">
      <c r="A225" s="39" t="n">
        <v>46271</v>
      </c>
      <c r="B225" s="16" t="s">
        <v>775</v>
      </c>
      <c r="C225" s="16" t="s">
        <v>130</v>
      </c>
      <c r="D225" s="16" t="s">
        <v>131</v>
      </c>
      <c r="E225" s="6" t="n">
        <v>1000</v>
      </c>
      <c r="F225" s="7" t="n">
        <v>10</v>
      </c>
      <c r="G225" s="6" t="n">
        <v>12.25</v>
      </c>
      <c r="H225" s="6" t="n">
        <v>16</v>
      </c>
      <c r="I225" s="6" t="n">
        <v>122.5</v>
      </c>
      <c r="J225" s="6" t="n">
        <v>106.5</v>
      </c>
    </row>
    <row collapsed="false" customFormat="false" customHeight="false" hidden="false" ht="12.1" outlineLevel="0" r="226">
      <c r="A226" s="39" t="n">
        <v>46278</v>
      </c>
      <c r="B226" s="16" t="s">
        <v>775</v>
      </c>
      <c r="C226" s="16" t="s">
        <v>124</v>
      </c>
      <c r="D226" s="16" t="s">
        <v>125</v>
      </c>
      <c r="E226" s="6" t="n">
        <v>1000</v>
      </c>
      <c r="F226" s="7" t="n">
        <v>10</v>
      </c>
      <c r="G226" s="6" t="n">
        <v>18.08</v>
      </c>
      <c r="H226" s="6" t="n">
        <v>24</v>
      </c>
      <c r="I226" s="6" t="n">
        <v>180.8</v>
      </c>
      <c r="J226" s="6" t="n">
        <v>156.8</v>
      </c>
    </row>
    <row collapsed="false" customFormat="false" customHeight="false" hidden="false" ht="12.1" outlineLevel="0" r="227">
      <c r="A227" s="39" t="n">
        <v>46280</v>
      </c>
      <c r="B227" s="16" t="s">
        <v>775</v>
      </c>
      <c r="C227" s="16" t="s">
        <v>133</v>
      </c>
      <c r="D227" s="16" t="s">
        <v>134</v>
      </c>
      <c r="E227" s="6" t="n">
        <v>1000</v>
      </c>
      <c r="F227" s="7" t="n">
        <v>10</v>
      </c>
      <c r="G227" s="6" t="n">
        <v>38.64</v>
      </c>
      <c r="H227" s="6" t="n">
        <v>50</v>
      </c>
      <c r="I227" s="6" t="n">
        <v>386.4</v>
      </c>
      <c r="J227" s="6" t="n">
        <v>336.4</v>
      </c>
    </row>
    <row collapsed="false" customFormat="false" customHeight="false" hidden="false" ht="12.1" outlineLevel="0" r="228">
      <c r="A228" s="39" t="n">
        <v>46284</v>
      </c>
      <c r="B228" s="16" t="s">
        <v>775</v>
      </c>
      <c r="C228" s="16" t="s">
        <v>139</v>
      </c>
      <c r="D228" s="16" t="s">
        <v>140</v>
      </c>
      <c r="E228" s="6" t="n">
        <v>1000</v>
      </c>
      <c r="F228" s="7" t="n">
        <v>5</v>
      </c>
      <c r="G228" s="6" t="n">
        <v>19.73</v>
      </c>
      <c r="H228" s="6" t="n">
        <v>13</v>
      </c>
      <c r="I228" s="6" t="n">
        <v>98.65</v>
      </c>
      <c r="J228" s="6" t="n">
        <v>85.65</v>
      </c>
    </row>
    <row collapsed="false" customFormat="false" customHeight="false" hidden="false" ht="12.1" outlineLevel="0" r="229">
      <c r="A229" s="39" t="n">
        <v>46287</v>
      </c>
      <c r="B229" s="16" t="s">
        <v>775</v>
      </c>
      <c r="C229" s="16" t="s">
        <v>109</v>
      </c>
      <c r="D229" s="16" t="s">
        <v>110</v>
      </c>
      <c r="E229" s="6" t="n">
        <v>1000</v>
      </c>
      <c r="F229" s="7" t="n">
        <v>29</v>
      </c>
      <c r="G229" s="6" t="n">
        <v>56.1</v>
      </c>
      <c r="H229" s="6" t="n">
        <v>211</v>
      </c>
      <c r="I229" s="6" t="n">
        <v>1626.9</v>
      </c>
      <c r="J229" s="6" t="n">
        <v>1415.9</v>
      </c>
    </row>
    <row collapsed="false" customFormat="false" customHeight="false" hidden="false" ht="12.1" outlineLevel="0" r="230">
      <c r="A230" s="39" t="n">
        <v>46289</v>
      </c>
      <c r="B230" s="16" t="s">
        <v>775</v>
      </c>
      <c r="C230" s="16" t="s">
        <v>118</v>
      </c>
      <c r="D230" s="16" t="s">
        <v>119</v>
      </c>
      <c r="E230" s="6" t="n">
        <v>1000</v>
      </c>
      <c r="F230" s="7" t="n">
        <v>10</v>
      </c>
      <c r="G230" s="6" t="n">
        <v>17.67</v>
      </c>
      <c r="H230" s="6" t="n">
        <v>23</v>
      </c>
      <c r="I230" s="6" t="n">
        <v>176.7</v>
      </c>
      <c r="J230" s="6" t="n">
        <v>153.7</v>
      </c>
    </row>
    <row collapsed="false" customFormat="false" customHeight="false" hidden="false" ht="12.1" outlineLevel="0" r="231">
      <c r="A231" s="39" t="n">
        <v>46292</v>
      </c>
      <c r="B231" s="16" t="s">
        <v>775</v>
      </c>
      <c r="C231" s="16" t="s">
        <v>127</v>
      </c>
      <c r="D231" s="16" t="s">
        <v>128</v>
      </c>
      <c r="E231" s="6" t="n">
        <v>1000</v>
      </c>
      <c r="F231" s="7" t="n">
        <v>10</v>
      </c>
      <c r="G231" s="6" t="n">
        <v>13.97</v>
      </c>
      <c r="H231" s="6" t="n">
        <v>18</v>
      </c>
      <c r="I231" s="6" t="n">
        <v>139.7</v>
      </c>
      <c r="J231" s="6" t="n">
        <v>121.7</v>
      </c>
    </row>
    <row collapsed="false" customFormat="false" customHeight="false" hidden="false" ht="12.1" outlineLevel="0" r="232">
      <c r="A232" s="39" t="n">
        <v>46296</v>
      </c>
      <c r="B232" s="16" t="s">
        <v>775</v>
      </c>
      <c r="C232" s="16" t="s">
        <v>136</v>
      </c>
      <c r="D232" s="16" t="s">
        <v>137</v>
      </c>
      <c r="E232" s="6" t="n">
        <v>1000</v>
      </c>
      <c r="F232" s="7" t="n">
        <v>6</v>
      </c>
      <c r="G232" s="6" t="n">
        <v>20.14</v>
      </c>
      <c r="H232" s="6" t="n">
        <v>16</v>
      </c>
      <c r="I232" s="6" t="n">
        <v>120.84</v>
      </c>
      <c r="J232" s="6" t="n">
        <v>104.84</v>
      </c>
    </row>
    <row collapsed="false" customFormat="false" customHeight="false" hidden="false" ht="12.1" outlineLevel="0" r="233">
      <c r="A233" s="39" t="n">
        <v>46298</v>
      </c>
      <c r="B233" s="16" t="s">
        <v>775</v>
      </c>
      <c r="C233" s="16" t="s">
        <v>121</v>
      </c>
      <c r="D233" s="16" t="s">
        <v>122</v>
      </c>
      <c r="E233" s="6" t="n">
        <v>1000</v>
      </c>
      <c r="F233" s="7" t="n">
        <v>10</v>
      </c>
      <c r="G233" s="6" t="n">
        <v>16.64</v>
      </c>
      <c r="H233" s="6" t="n">
        <v>22</v>
      </c>
      <c r="I233" s="6" t="n">
        <v>166.4</v>
      </c>
      <c r="J233" s="6" t="n">
        <v>144.4</v>
      </c>
    </row>
    <row collapsed="false" customFormat="false" customHeight="false" hidden="false" ht="12.1" outlineLevel="0" r="234">
      <c r="A234" s="39" t="n">
        <v>46301</v>
      </c>
      <c r="B234" s="16" t="s">
        <v>775</v>
      </c>
      <c r="C234" s="16" t="s">
        <v>130</v>
      </c>
      <c r="D234" s="16" t="s">
        <v>131</v>
      </c>
      <c r="E234" s="6" t="n">
        <v>1000</v>
      </c>
      <c r="F234" s="7" t="n">
        <v>10</v>
      </c>
      <c r="G234" s="6" t="n">
        <v>12.25</v>
      </c>
      <c r="H234" s="6" t="n">
        <v>16</v>
      </c>
      <c r="I234" s="6" t="n">
        <v>122.5</v>
      </c>
      <c r="J234" s="6" t="n">
        <v>106.5</v>
      </c>
    </row>
    <row collapsed="false" customFormat="false" customHeight="false" hidden="false" ht="12.1" outlineLevel="0" r="235">
      <c r="A235" s="39" t="n">
        <v>46301</v>
      </c>
      <c r="B235" s="16" t="s">
        <v>775</v>
      </c>
      <c r="C235" s="16" t="s">
        <v>115</v>
      </c>
      <c r="D235" s="16" t="s">
        <v>116</v>
      </c>
      <c r="E235" s="6" t="n">
        <v>1000</v>
      </c>
      <c r="F235" s="7" t="n">
        <v>11</v>
      </c>
      <c r="G235" s="6" t="n">
        <v>14.99</v>
      </c>
      <c r="H235" s="6" t="n">
        <v>21</v>
      </c>
      <c r="I235" s="6" t="n">
        <v>164.89</v>
      </c>
      <c r="J235" s="6" t="n">
        <v>143.89</v>
      </c>
    </row>
    <row collapsed="false" customFormat="false" customHeight="false" hidden="false" ht="12.1" outlineLevel="0" r="236">
      <c r="A236" s="39" t="n">
        <v>46308</v>
      </c>
      <c r="B236" s="16" t="s">
        <v>775</v>
      </c>
      <c r="C236" s="16" t="s">
        <v>112</v>
      </c>
      <c r="D236" s="16" t="s">
        <v>113</v>
      </c>
      <c r="E236" s="6" t="n">
        <v>1000</v>
      </c>
      <c r="F236" s="7" t="n">
        <v>25</v>
      </c>
      <c r="G236" s="6" t="n">
        <v>38.15</v>
      </c>
      <c r="H236" s="6" t="n">
        <v>124</v>
      </c>
      <c r="I236" s="6" t="n">
        <v>953.75</v>
      </c>
      <c r="J236" s="6" t="n">
        <v>829.75</v>
      </c>
    </row>
    <row collapsed="false" customFormat="false" customHeight="false" hidden="false" ht="12.1" outlineLevel="0" r="237">
      <c r="A237" s="39" t="n">
        <v>46308</v>
      </c>
      <c r="B237" s="16" t="s">
        <v>775</v>
      </c>
      <c r="C237" s="16" t="s">
        <v>124</v>
      </c>
      <c r="D237" s="16" t="s">
        <v>125</v>
      </c>
      <c r="E237" s="6" t="n">
        <v>1000</v>
      </c>
      <c r="F237" s="7" t="n">
        <v>10</v>
      </c>
      <c r="G237" s="6" t="n">
        <v>18.08</v>
      </c>
      <c r="H237" s="6" t="n">
        <v>24</v>
      </c>
      <c r="I237" s="6" t="n">
        <v>180.8</v>
      </c>
      <c r="J237" s="6" t="n">
        <v>156.8</v>
      </c>
    </row>
    <row collapsed="false" customFormat="false" customHeight="false" hidden="false" ht="12.1" outlineLevel="0" r="238">
      <c r="A238" s="39" t="n">
        <v>46314</v>
      </c>
      <c r="B238" s="16" t="s">
        <v>775</v>
      </c>
      <c r="C238" s="16" t="s">
        <v>139</v>
      </c>
      <c r="D238" s="16" t="s">
        <v>140</v>
      </c>
      <c r="E238" s="6" t="n">
        <v>1000</v>
      </c>
      <c r="F238" s="7" t="n">
        <v>5</v>
      </c>
      <c r="G238" s="6" t="n">
        <v>19.73</v>
      </c>
      <c r="H238" s="6" t="n">
        <v>13</v>
      </c>
      <c r="I238" s="6" t="n">
        <v>98.65</v>
      </c>
      <c r="J238" s="6" t="n">
        <v>85.65</v>
      </c>
    </row>
    <row collapsed="false" customFormat="false" customHeight="false" hidden="false" ht="12.1" outlineLevel="0" r="239">
      <c r="A239" s="39" t="n">
        <v>46319</v>
      </c>
      <c r="B239" s="16" t="s">
        <v>775</v>
      </c>
      <c r="C239" s="16" t="s">
        <v>118</v>
      </c>
      <c r="D239" s="16" t="s">
        <v>119</v>
      </c>
      <c r="E239" s="6" t="n">
        <v>1000</v>
      </c>
      <c r="F239" s="7" t="n">
        <v>10</v>
      </c>
      <c r="G239" s="6" t="n">
        <v>17.67</v>
      </c>
      <c r="H239" s="6" t="n">
        <v>23</v>
      </c>
      <c r="I239" s="6" t="n">
        <v>176.7</v>
      </c>
      <c r="J239" s="6" t="n">
        <v>153.7</v>
      </c>
    </row>
    <row collapsed="false" customFormat="false" customHeight="false" hidden="false" ht="12.1" outlineLevel="0" r="240">
      <c r="A240" s="39" t="n">
        <v>46322</v>
      </c>
      <c r="B240" s="16" t="s">
        <v>775</v>
      </c>
      <c r="C240" s="16" t="s">
        <v>127</v>
      </c>
      <c r="D240" s="16" t="s">
        <v>128</v>
      </c>
      <c r="E240" s="6" t="n">
        <v>1000</v>
      </c>
      <c r="F240" s="7" t="n">
        <v>10</v>
      </c>
      <c r="G240" s="6" t="n">
        <v>13.97</v>
      </c>
      <c r="H240" s="6" t="n">
        <v>18</v>
      </c>
      <c r="I240" s="6" t="n">
        <v>139.7</v>
      </c>
      <c r="J240" s="6" t="n">
        <v>121.7</v>
      </c>
    </row>
    <row collapsed="false" customFormat="false" customHeight="false" hidden="false" ht="12.1" outlineLevel="0" r="241">
      <c r="A241" s="39" t="n">
        <v>46326</v>
      </c>
      <c r="B241" s="16" t="s">
        <v>775</v>
      </c>
      <c r="C241" s="16" t="s">
        <v>136</v>
      </c>
      <c r="D241" s="16" t="s">
        <v>137</v>
      </c>
      <c r="E241" s="6" t="n">
        <v>1000</v>
      </c>
      <c r="F241" s="7" t="n">
        <v>6</v>
      </c>
      <c r="G241" s="6" t="n">
        <v>20.14</v>
      </c>
      <c r="H241" s="6" t="n">
        <v>16</v>
      </c>
      <c r="I241" s="6" t="n">
        <v>120.84</v>
      </c>
      <c r="J241" s="6" t="n">
        <v>104.84</v>
      </c>
    </row>
    <row collapsed="false" customFormat="false" customHeight="false" hidden="false" ht="12.1" outlineLevel="0" r="242">
      <c r="A242" s="39" t="n">
        <v>46328</v>
      </c>
      <c r="B242" s="16" t="s">
        <v>775</v>
      </c>
      <c r="C242" s="16" t="s">
        <v>121</v>
      </c>
      <c r="D242" s="16" t="s">
        <v>122</v>
      </c>
      <c r="E242" s="6" t="n">
        <v>1000</v>
      </c>
      <c r="F242" s="7" t="n">
        <v>10</v>
      </c>
      <c r="G242" s="6" t="n">
        <v>16.64</v>
      </c>
      <c r="H242" s="6" t="n">
        <v>22</v>
      </c>
      <c r="I242" s="6" t="n">
        <v>166.4</v>
      </c>
      <c r="J242" s="6" t="n">
        <v>144.4</v>
      </c>
    </row>
    <row collapsed="false" customFormat="false" customHeight="false" hidden="false" ht="12.1" outlineLevel="0" r="243">
      <c r="A243" s="39" t="n">
        <v>46331</v>
      </c>
      <c r="B243" s="16" t="s">
        <v>775</v>
      </c>
      <c r="C243" s="16" t="s">
        <v>130</v>
      </c>
      <c r="D243" s="16" t="s">
        <v>131</v>
      </c>
      <c r="E243" s="6" t="n">
        <v>1000</v>
      </c>
      <c r="F243" s="7" t="n">
        <v>10</v>
      </c>
      <c r="G243" s="6" t="n">
        <v>12.25</v>
      </c>
      <c r="H243" s="6" t="n">
        <v>16</v>
      </c>
      <c r="I243" s="6" t="n">
        <v>122.5</v>
      </c>
      <c r="J243" s="6" t="n">
        <v>106.5</v>
      </c>
    </row>
    <row collapsed="false" customFormat="false" customHeight="false" hidden="false" ht="12.1" outlineLevel="0" r="244">
      <c r="A244" s="39" t="n">
        <v>46332</v>
      </c>
      <c r="B244" s="16" t="s">
        <v>775</v>
      </c>
      <c r="C244" s="16" t="s">
        <v>115</v>
      </c>
      <c r="D244" s="16" t="s">
        <v>116</v>
      </c>
      <c r="E244" s="6" t="n">
        <v>1000</v>
      </c>
      <c r="F244" s="7" t="n">
        <v>11</v>
      </c>
      <c r="G244" s="6" t="n">
        <v>14.99</v>
      </c>
      <c r="H244" s="6" t="n">
        <v>21</v>
      </c>
      <c r="I244" s="6" t="n">
        <v>164.89</v>
      </c>
      <c r="J244" s="6" t="n">
        <v>143.89</v>
      </c>
    </row>
    <row collapsed="false" customFormat="false" customHeight="false" hidden="false" ht="12.1" outlineLevel="0" r="245">
      <c r="A245" s="39" t="n">
        <v>46338</v>
      </c>
      <c r="B245" s="16" t="s">
        <v>775</v>
      </c>
      <c r="C245" s="16" t="s">
        <v>124</v>
      </c>
      <c r="D245" s="16" t="s">
        <v>125</v>
      </c>
      <c r="E245" s="6" t="n">
        <v>1000</v>
      </c>
      <c r="F245" s="7" t="n">
        <v>10</v>
      </c>
      <c r="G245" s="6" t="n">
        <v>18.08</v>
      </c>
      <c r="H245" s="6" t="n">
        <v>24</v>
      </c>
      <c r="I245" s="6" t="n">
        <v>180.8</v>
      </c>
      <c r="J245" s="6" t="n">
        <v>156.8</v>
      </c>
    </row>
    <row collapsed="false" customFormat="false" customHeight="false" hidden="false" ht="12.1" outlineLevel="0" r="246">
      <c r="A246" s="39" t="n">
        <v>46344</v>
      </c>
      <c r="B246" s="16" t="s">
        <v>775</v>
      </c>
      <c r="C246" s="16" t="s">
        <v>139</v>
      </c>
      <c r="D246" s="16" t="s">
        <v>140</v>
      </c>
      <c r="E246" s="6" t="n">
        <v>1000</v>
      </c>
      <c r="F246" s="7" t="n">
        <v>5</v>
      </c>
      <c r="G246" s="6" t="n">
        <v>19.73</v>
      </c>
      <c r="H246" s="6" t="n">
        <v>13</v>
      </c>
      <c r="I246" s="6" t="n">
        <v>98.65</v>
      </c>
      <c r="J246" s="6" t="n">
        <v>85.65</v>
      </c>
    </row>
    <row collapsed="false" customFormat="false" customHeight="false" hidden="false" ht="12.1" outlineLevel="0" r="247">
      <c r="A247" s="39" t="n">
        <v>46349</v>
      </c>
      <c r="B247" s="16" t="s">
        <v>775</v>
      </c>
      <c r="C247" s="16" t="s">
        <v>118</v>
      </c>
      <c r="D247" s="16" t="s">
        <v>119</v>
      </c>
      <c r="E247" s="6" t="n">
        <v>1000</v>
      </c>
      <c r="F247" s="7" t="n">
        <v>10</v>
      </c>
      <c r="G247" s="6" t="n">
        <v>17.67</v>
      </c>
      <c r="H247" s="6" t="n">
        <v>23</v>
      </c>
      <c r="I247" s="6" t="n">
        <v>176.7</v>
      </c>
      <c r="J247" s="6" t="n">
        <v>153.7</v>
      </c>
    </row>
    <row collapsed="false" customFormat="false" customHeight="false" hidden="false" ht="12.1" outlineLevel="0" r="248">
      <c r="A248" s="39" t="n">
        <v>46350</v>
      </c>
      <c r="B248" s="16" t="s">
        <v>775</v>
      </c>
      <c r="C248" s="16" t="s">
        <v>96</v>
      </c>
      <c r="D248" s="16" t="s">
        <v>98</v>
      </c>
      <c r="E248" s="6" t="n">
        <v>1000</v>
      </c>
      <c r="F248" s="7" t="n">
        <v>75</v>
      </c>
      <c r="G248" s="6" t="n">
        <v>61.08</v>
      </c>
      <c r="H248" s="6" t="n">
        <v>596</v>
      </c>
      <c r="I248" s="6" t="n">
        <v>4581</v>
      </c>
      <c r="J248" s="6" t="n">
        <v>3985</v>
      </c>
    </row>
    <row collapsed="false" customFormat="false" customHeight="false" hidden="false" ht="12.1" outlineLevel="0" r="249">
      <c r="A249" s="39" t="n">
        <v>46352</v>
      </c>
      <c r="B249" s="16" t="s">
        <v>775</v>
      </c>
      <c r="C249" s="16" t="s">
        <v>127</v>
      </c>
      <c r="D249" s="16" t="s">
        <v>128</v>
      </c>
      <c r="E249" s="6" t="n">
        <v>1000</v>
      </c>
      <c r="F249" s="7" t="n">
        <v>10</v>
      </c>
      <c r="G249" s="6" t="n">
        <v>13.97</v>
      </c>
      <c r="H249" s="6" t="n">
        <v>18</v>
      </c>
      <c r="I249" s="6" t="n">
        <v>139.7</v>
      </c>
      <c r="J249" s="6" t="n">
        <v>121.7</v>
      </c>
    </row>
    <row collapsed="false" customFormat="false" customHeight="false" hidden="false" ht="12.1" outlineLevel="0" r="250">
      <c r="A250" s="39" t="n">
        <v>46356</v>
      </c>
      <c r="B250" s="16" t="s">
        <v>775</v>
      </c>
      <c r="C250" s="16" t="s">
        <v>136</v>
      </c>
      <c r="D250" s="16" t="s">
        <v>137</v>
      </c>
      <c r="E250" s="6" t="n">
        <v>1000</v>
      </c>
      <c r="F250" s="7" t="n">
        <v>6</v>
      </c>
      <c r="G250" s="6" t="n">
        <v>20.14</v>
      </c>
      <c r="H250" s="6" t="n">
        <v>16</v>
      </c>
      <c r="I250" s="6" t="n">
        <v>120.84</v>
      </c>
      <c r="J250" s="6" t="n">
        <v>104.84</v>
      </c>
    </row>
    <row collapsed="false" customFormat="false" customHeight="false" hidden="false" ht="12.1" outlineLevel="0" r="251">
      <c r="A251" s="39" t="n">
        <v>46357</v>
      </c>
      <c r="B251" s="16" t="s">
        <v>775</v>
      </c>
      <c r="C251" s="16" t="s">
        <v>103</v>
      </c>
      <c r="D251" s="16" t="s">
        <v>104</v>
      </c>
      <c r="E251" s="6" t="n">
        <v>1000</v>
      </c>
      <c r="F251" s="7" t="n">
        <v>50</v>
      </c>
      <c r="G251" s="6" t="n">
        <v>61.08</v>
      </c>
      <c r="H251" s="6" t="n">
        <v>397</v>
      </c>
      <c r="I251" s="6" t="n">
        <v>3054</v>
      </c>
      <c r="J251" s="6" t="n">
        <v>2657</v>
      </c>
    </row>
    <row collapsed="false" customFormat="false" customHeight="false" hidden="false" ht="12.1" outlineLevel="0" r="252">
      <c r="A252" s="39" t="n">
        <v>46357</v>
      </c>
      <c r="B252" s="16" t="s">
        <v>775</v>
      </c>
      <c r="C252" s="16" t="s">
        <v>100</v>
      </c>
      <c r="D252" s="16" t="s">
        <v>101</v>
      </c>
      <c r="E252" s="6" t="n">
        <v>1000</v>
      </c>
      <c r="F252" s="7" t="n">
        <v>100</v>
      </c>
      <c r="G252" s="6" t="n">
        <v>35.4</v>
      </c>
      <c r="H252" s="6" t="n">
        <v>460</v>
      </c>
      <c r="I252" s="6" t="n">
        <v>3540</v>
      </c>
      <c r="J252" s="6" t="n">
        <v>3080</v>
      </c>
    </row>
    <row collapsed="false" customFormat="false" customHeight="false" hidden="false" ht="12.1" outlineLevel="0" r="253">
      <c r="A253" s="39" t="n">
        <v>46358</v>
      </c>
      <c r="B253" s="16" t="s">
        <v>775</v>
      </c>
      <c r="C253" s="16" t="s">
        <v>121</v>
      </c>
      <c r="D253" s="16" t="s">
        <v>122</v>
      </c>
      <c r="E253" s="6" t="n">
        <v>1000</v>
      </c>
      <c r="F253" s="7" t="n">
        <v>10</v>
      </c>
      <c r="G253" s="6" t="n">
        <v>16.64</v>
      </c>
      <c r="H253" s="6" t="n">
        <v>22</v>
      </c>
      <c r="I253" s="6" t="n">
        <v>166.4</v>
      </c>
      <c r="J253" s="6" t="n">
        <v>144.4</v>
      </c>
    </row>
    <row collapsed="false" customFormat="false" customHeight="false" hidden="false" ht="12.1" outlineLevel="0" r="254">
      <c r="A254" s="39" t="n">
        <v>46361</v>
      </c>
      <c r="B254" s="16" t="s">
        <v>775</v>
      </c>
      <c r="C254" s="16" t="s">
        <v>130</v>
      </c>
      <c r="D254" s="16" t="s">
        <v>131</v>
      </c>
      <c r="E254" s="6" t="n">
        <v>1000</v>
      </c>
      <c r="F254" s="7" t="n">
        <v>10</v>
      </c>
      <c r="G254" s="6" t="n">
        <v>12.25</v>
      </c>
      <c r="H254" s="6" t="n">
        <v>16</v>
      </c>
      <c r="I254" s="6" t="n">
        <v>122.5</v>
      </c>
      <c r="J254" s="6" t="n">
        <v>106.5</v>
      </c>
    </row>
    <row collapsed="false" customFormat="false" customHeight="false" hidden="false" ht="12.1" outlineLevel="0" r="255">
      <c r="A255" s="39" t="n">
        <v>46363</v>
      </c>
      <c r="B255" s="16" t="s">
        <v>775</v>
      </c>
      <c r="C255" s="16" t="s">
        <v>115</v>
      </c>
      <c r="D255" s="16" t="s">
        <v>116</v>
      </c>
      <c r="E255" s="6" t="n">
        <v>1000</v>
      </c>
      <c r="F255" s="7" t="n">
        <v>11</v>
      </c>
      <c r="G255" s="6" t="n">
        <v>14.99</v>
      </c>
      <c r="H255" s="6" t="n">
        <v>21</v>
      </c>
      <c r="I255" s="6" t="n">
        <v>164.89</v>
      </c>
      <c r="J255" s="6" t="n">
        <v>143.89</v>
      </c>
    </row>
    <row collapsed="false" customFormat="false" customHeight="false" hidden="false" ht="12.1" outlineLevel="0" r="256">
      <c r="A256" s="39" t="n">
        <v>46368</v>
      </c>
      <c r="B256" s="16" t="s">
        <v>775</v>
      </c>
      <c r="C256" s="16" t="s">
        <v>124</v>
      </c>
      <c r="D256" s="16" t="s">
        <v>125</v>
      </c>
      <c r="E256" s="6" t="n">
        <v>1000</v>
      </c>
      <c r="F256" s="7" t="n">
        <v>10</v>
      </c>
      <c r="G256" s="6" t="n">
        <v>18.08</v>
      </c>
      <c r="H256" s="6" t="n">
        <v>24</v>
      </c>
      <c r="I256" s="6" t="n">
        <v>180.8</v>
      </c>
      <c r="J256" s="6" t="n">
        <v>156.8</v>
      </c>
    </row>
    <row collapsed="false" customFormat="false" customHeight="false" hidden="false" ht="12.1" outlineLevel="0" r="257">
      <c r="A257" s="39" t="n">
        <v>46374</v>
      </c>
      <c r="B257" s="16" t="s">
        <v>775</v>
      </c>
      <c r="C257" s="16" t="s">
        <v>139</v>
      </c>
      <c r="D257" s="16" t="s">
        <v>140</v>
      </c>
      <c r="E257" s="6" t="n">
        <v>1000</v>
      </c>
      <c r="F257" s="7" t="n">
        <v>5</v>
      </c>
      <c r="G257" s="6" t="n">
        <v>19.73</v>
      </c>
      <c r="H257" s="6" t="n">
        <v>13</v>
      </c>
      <c r="I257" s="6" t="n">
        <v>98.65</v>
      </c>
      <c r="J257" s="6" t="n">
        <v>85.65</v>
      </c>
    </row>
    <row collapsed="false" customFormat="false" customHeight="false" hidden="false" ht="12.1" outlineLevel="0" r="258">
      <c r="A258" s="39" t="n">
        <v>46379</v>
      </c>
      <c r="B258" s="16" t="s">
        <v>775</v>
      </c>
      <c r="C258" s="16" t="s">
        <v>118</v>
      </c>
      <c r="D258" s="16" t="s">
        <v>119</v>
      </c>
      <c r="E258" s="6" t="n">
        <v>1000</v>
      </c>
      <c r="F258" s="7" t="n">
        <v>10</v>
      </c>
      <c r="G258" s="6" t="n">
        <v>17.67</v>
      </c>
      <c r="H258" s="6" t="n">
        <v>23</v>
      </c>
      <c r="I258" s="6" t="n">
        <v>176.7</v>
      </c>
      <c r="J258" s="6" t="n">
        <v>153.7</v>
      </c>
    </row>
    <row collapsed="false" customFormat="false" customHeight="false" hidden="false" ht="12.1" outlineLevel="0" r="259">
      <c r="A259" s="39" t="n">
        <v>46382</v>
      </c>
      <c r="B259" s="16" t="s">
        <v>775</v>
      </c>
      <c r="C259" s="16" t="s">
        <v>127</v>
      </c>
      <c r="D259" s="16" t="s">
        <v>128</v>
      </c>
      <c r="E259" s="6" t="n">
        <v>1000</v>
      </c>
      <c r="F259" s="7" t="n">
        <v>10</v>
      </c>
      <c r="G259" s="6" t="n">
        <v>13.97</v>
      </c>
      <c r="H259" s="6" t="n">
        <v>18</v>
      </c>
      <c r="I259" s="6" t="n">
        <v>139.7</v>
      </c>
      <c r="J259" s="6" t="n">
        <v>121.7</v>
      </c>
    </row>
    <row collapsed="false" customFormat="false" customHeight="false" hidden="false" ht="12.1" outlineLevel="0" r="260">
      <c r="A260" s="39" t="n">
        <v>46386</v>
      </c>
      <c r="B260" s="16" t="s">
        <v>775</v>
      </c>
      <c r="C260" s="16" t="s">
        <v>136</v>
      </c>
      <c r="D260" s="16" t="s">
        <v>137</v>
      </c>
      <c r="E260" s="6" t="n">
        <v>1000</v>
      </c>
      <c r="F260" s="7" t="n">
        <v>6</v>
      </c>
      <c r="G260" s="6" t="n">
        <v>20.14</v>
      </c>
      <c r="H260" s="6" t="n">
        <v>16</v>
      </c>
      <c r="I260" s="6" t="n">
        <v>120.84</v>
      </c>
      <c r="J260" s="6" t="n">
        <v>104.84</v>
      </c>
    </row>
    <row collapsed="false" customFormat="false" customHeight="false" hidden="false" ht="12.1" outlineLevel="0" r="261">
      <c r="A261" s="39" t="n">
        <v>46388</v>
      </c>
      <c r="B261" s="16" t="s">
        <v>775</v>
      </c>
      <c r="C261" s="16" t="s">
        <v>121</v>
      </c>
      <c r="D261" s="16" t="s">
        <v>122</v>
      </c>
      <c r="E261" s="6" t="n">
        <v>1000</v>
      </c>
      <c r="F261" s="7" t="n">
        <v>10</v>
      </c>
      <c r="G261" s="6" t="n">
        <v>16.64</v>
      </c>
      <c r="H261" s="6" t="n">
        <v>22</v>
      </c>
      <c r="I261" s="6" t="n">
        <v>166.4</v>
      </c>
      <c r="J261" s="6" t="n">
        <v>144.4</v>
      </c>
    </row>
    <row collapsed="false" customFormat="false" customHeight="false" hidden="false" ht="12.1" outlineLevel="0" r="262">
      <c r="A262" s="39" t="n">
        <v>46391</v>
      </c>
      <c r="B262" s="16" t="s">
        <v>775</v>
      </c>
      <c r="C262" s="16" t="s">
        <v>130</v>
      </c>
      <c r="D262" s="16" t="s">
        <v>131</v>
      </c>
      <c r="E262" s="6" t="n">
        <v>1000</v>
      </c>
      <c r="F262" s="7" t="n">
        <v>10</v>
      </c>
      <c r="G262" s="6" t="n">
        <v>12.25</v>
      </c>
      <c r="H262" s="6" t="n">
        <v>16</v>
      </c>
      <c r="I262" s="6" t="n">
        <v>122.5</v>
      </c>
      <c r="J262" s="6" t="n">
        <v>106.5</v>
      </c>
    </row>
    <row collapsed="false" customFormat="false" customHeight="false" hidden="false" ht="12.1" outlineLevel="0" r="263">
      <c r="A263" s="39" t="n">
        <v>46398</v>
      </c>
      <c r="B263" s="16" t="s">
        <v>775</v>
      </c>
      <c r="C263" s="16" t="s">
        <v>124</v>
      </c>
      <c r="D263" s="16" t="s">
        <v>125</v>
      </c>
      <c r="E263" s="6" t="n">
        <v>1000</v>
      </c>
      <c r="F263" s="7" t="n">
        <v>10</v>
      </c>
      <c r="G263" s="6" t="n">
        <v>18.08</v>
      </c>
      <c r="H263" s="6" t="n">
        <v>24</v>
      </c>
      <c r="I263" s="6" t="n">
        <v>180.8</v>
      </c>
      <c r="J263" s="6" t="n">
        <v>156.8</v>
      </c>
    </row>
    <row collapsed="false" customFormat="false" customHeight="false" hidden="false" ht="12.1" outlineLevel="0" r="264">
      <c r="A264" s="39" t="n">
        <v>46404</v>
      </c>
      <c r="B264" s="16" t="s">
        <v>775</v>
      </c>
      <c r="C264" s="16" t="s">
        <v>139</v>
      </c>
      <c r="D264" s="16" t="s">
        <v>140</v>
      </c>
      <c r="E264" s="6" t="n">
        <v>1000</v>
      </c>
      <c r="F264" s="7" t="n">
        <v>5</v>
      </c>
      <c r="G264" s="6" t="n">
        <v>19.73</v>
      </c>
      <c r="H264" s="6" t="n">
        <v>13</v>
      </c>
      <c r="I264" s="6" t="n">
        <v>98.65</v>
      </c>
      <c r="J264" s="6" t="n">
        <v>85.65</v>
      </c>
    </row>
    <row collapsed="false" customFormat="false" customHeight="false" hidden="false" ht="12.1" outlineLevel="0" r="265">
      <c r="A265" s="39" t="n">
        <v>46409</v>
      </c>
      <c r="B265" s="16" t="s">
        <v>775</v>
      </c>
      <c r="C265" s="16" t="s">
        <v>118</v>
      </c>
      <c r="D265" s="16" t="s">
        <v>119</v>
      </c>
      <c r="E265" s="6" t="n">
        <v>1000</v>
      </c>
      <c r="F265" s="7" t="n">
        <v>10</v>
      </c>
      <c r="G265" s="6" t="n">
        <v>17.67</v>
      </c>
      <c r="H265" s="6" t="n">
        <v>23</v>
      </c>
      <c r="I265" s="6" t="n">
        <v>176.7</v>
      </c>
      <c r="J265" s="6" t="n">
        <v>153.7</v>
      </c>
    </row>
    <row collapsed="false" customFormat="false" customHeight="false" hidden="false" ht="12.1" outlineLevel="0" r="266">
      <c r="A266" s="39" t="n">
        <v>46412</v>
      </c>
      <c r="B266" s="16" t="s">
        <v>775</v>
      </c>
      <c r="C266" s="16" t="s">
        <v>127</v>
      </c>
      <c r="D266" s="16" t="s">
        <v>128</v>
      </c>
      <c r="E266" s="6" t="n">
        <v>1000</v>
      </c>
      <c r="F266" s="7" t="n">
        <v>10</v>
      </c>
      <c r="G266" s="6" t="n">
        <v>13.97</v>
      </c>
      <c r="H266" s="6" t="n">
        <v>18</v>
      </c>
      <c r="I266" s="6" t="n">
        <v>139.7</v>
      </c>
      <c r="J266" s="6" t="n">
        <v>121.7</v>
      </c>
    </row>
    <row collapsed="false" customFormat="false" customHeight="false" hidden="false" ht="12.1" outlineLevel="0" r="267">
      <c r="A267" s="39" t="n">
        <v>46416</v>
      </c>
      <c r="B267" s="16" t="s">
        <v>775</v>
      </c>
      <c r="C267" s="16" t="s">
        <v>136</v>
      </c>
      <c r="D267" s="16" t="s">
        <v>137</v>
      </c>
      <c r="E267" s="6" t="n">
        <v>1000</v>
      </c>
      <c r="F267" s="7" t="n">
        <v>6</v>
      </c>
      <c r="G267" s="6" t="n">
        <v>20.14</v>
      </c>
      <c r="H267" s="6" t="n">
        <v>16</v>
      </c>
      <c r="I267" s="6" t="n">
        <v>120.84</v>
      </c>
      <c r="J267" s="6" t="n">
        <v>104.84</v>
      </c>
    </row>
    <row collapsed="false" customFormat="false" customHeight="false" hidden="false" ht="12.1" outlineLevel="0" r="268">
      <c r="A268" s="39" t="n">
        <v>46418</v>
      </c>
      <c r="B268" s="16" t="s">
        <v>775</v>
      </c>
      <c r="C268" s="16" t="s">
        <v>121</v>
      </c>
      <c r="D268" s="16" t="s">
        <v>122</v>
      </c>
      <c r="E268" s="6" t="n">
        <v>1000</v>
      </c>
      <c r="F268" s="7" t="n">
        <v>10</v>
      </c>
      <c r="G268" s="6" t="n">
        <v>16.64</v>
      </c>
      <c r="H268" s="6" t="n">
        <v>22</v>
      </c>
      <c r="I268" s="6" t="n">
        <v>166.4</v>
      </c>
      <c r="J268" s="6" t="n">
        <v>144.4</v>
      </c>
    </row>
    <row collapsed="false" customFormat="false" customHeight="false" hidden="false" ht="12.1" outlineLevel="0" r="269">
      <c r="A269" s="39" t="n">
        <v>46421</v>
      </c>
      <c r="B269" s="16" t="s">
        <v>775</v>
      </c>
      <c r="C269" s="16" t="s">
        <v>130</v>
      </c>
      <c r="D269" s="16" t="s">
        <v>131</v>
      </c>
      <c r="E269" s="6" t="n">
        <v>1000</v>
      </c>
      <c r="F269" s="7" t="n">
        <v>10</v>
      </c>
      <c r="G269" s="6" t="n">
        <v>12.25</v>
      </c>
      <c r="H269" s="6" t="n">
        <v>16</v>
      </c>
      <c r="I269" s="6" t="n">
        <v>122.5</v>
      </c>
      <c r="J269" s="6" t="n">
        <v>106.5</v>
      </c>
    </row>
    <row collapsed="false" customFormat="false" customHeight="false" hidden="false" ht="12.1" outlineLevel="0" r="270">
      <c r="A270" s="39" t="n">
        <v>46427</v>
      </c>
      <c r="B270" s="16" t="s">
        <v>775</v>
      </c>
      <c r="C270" s="16" t="s">
        <v>106</v>
      </c>
      <c r="D270" s="16" t="s">
        <v>107</v>
      </c>
      <c r="E270" s="6" t="n">
        <v>1000</v>
      </c>
      <c r="F270" s="7" t="n">
        <v>44</v>
      </c>
      <c r="G270" s="6" t="n">
        <v>34.9</v>
      </c>
      <c r="H270" s="6" t="n">
        <v>200</v>
      </c>
      <c r="I270" s="6" t="n">
        <v>1535.6</v>
      </c>
      <c r="J270" s="6" t="n">
        <v>1335.6</v>
      </c>
    </row>
    <row collapsed="false" customFormat="false" customHeight="false" hidden="false" ht="12.1" outlineLevel="0" r="271">
      <c r="A271" s="39" t="n">
        <v>46428</v>
      </c>
      <c r="B271" s="16" t="s">
        <v>775</v>
      </c>
      <c r="C271" s="16" t="s">
        <v>124</v>
      </c>
      <c r="D271" s="16" t="s">
        <v>125</v>
      </c>
      <c r="E271" s="6" t="n">
        <v>1000</v>
      </c>
      <c r="F271" s="7" t="n">
        <v>10</v>
      </c>
      <c r="G271" s="6" t="n">
        <v>18.08</v>
      </c>
      <c r="H271" s="6" t="n">
        <v>24</v>
      </c>
      <c r="I271" s="6" t="n">
        <v>180.8</v>
      </c>
      <c r="J271" s="6" t="n">
        <v>156.8</v>
      </c>
    </row>
    <row collapsed="false" customFormat="false" customHeight="false" hidden="false" ht="12.1" outlineLevel="0" r="272">
      <c r="A272" s="39" t="n">
        <v>46434</v>
      </c>
      <c r="B272" s="16" t="s">
        <v>775</v>
      </c>
      <c r="C272" s="16" t="s">
        <v>139</v>
      </c>
      <c r="D272" s="16" t="s">
        <v>140</v>
      </c>
      <c r="E272" s="6" t="n">
        <v>1000</v>
      </c>
      <c r="F272" s="7" t="n">
        <v>5</v>
      </c>
      <c r="G272" s="6" t="n">
        <v>19.73</v>
      </c>
      <c r="H272" s="6" t="n">
        <v>13</v>
      </c>
      <c r="I272" s="6" t="n">
        <v>98.65</v>
      </c>
      <c r="J272" s="6" t="n">
        <v>85.65</v>
      </c>
    </row>
    <row collapsed="false" customFormat="false" customHeight="false" hidden="false" ht="12.1" outlineLevel="0" r="273">
      <c r="A273" s="39" t="n">
        <v>46439</v>
      </c>
      <c r="B273" s="16" t="s">
        <v>775</v>
      </c>
      <c r="C273" s="16" t="s">
        <v>118</v>
      </c>
      <c r="D273" s="16" t="s">
        <v>119</v>
      </c>
      <c r="E273" s="6" t="n">
        <v>1000</v>
      </c>
      <c r="F273" s="7" t="n">
        <v>10</v>
      </c>
      <c r="G273" s="6" t="n">
        <v>17.67</v>
      </c>
      <c r="H273" s="6" t="n">
        <v>23</v>
      </c>
      <c r="I273" s="6" t="n">
        <v>176.7</v>
      </c>
      <c r="J273" s="6" t="n">
        <v>153.7</v>
      </c>
    </row>
    <row collapsed="false" customFormat="false" customHeight="false" hidden="false" ht="12.1" outlineLevel="0" r="274">
      <c r="A274" s="39" t="n">
        <v>46442</v>
      </c>
      <c r="B274" s="16" t="s">
        <v>775</v>
      </c>
      <c r="C274" s="16" t="s">
        <v>127</v>
      </c>
      <c r="D274" s="16" t="s">
        <v>128</v>
      </c>
      <c r="E274" s="6" t="n">
        <v>1000</v>
      </c>
      <c r="F274" s="7" t="n">
        <v>10</v>
      </c>
      <c r="G274" s="6" t="n">
        <v>13.97</v>
      </c>
      <c r="H274" s="6" t="n">
        <v>18</v>
      </c>
      <c r="I274" s="6" t="n">
        <v>139.7</v>
      </c>
      <c r="J274" s="6" t="n">
        <v>121.7</v>
      </c>
    </row>
    <row collapsed="false" customFormat="false" customHeight="false" hidden="false" ht="12.1" outlineLevel="0" r="275">
      <c r="A275" s="39" t="n">
        <v>46446</v>
      </c>
      <c r="B275" s="16" t="s">
        <v>775</v>
      </c>
      <c r="C275" s="16" t="s">
        <v>136</v>
      </c>
      <c r="D275" s="16" t="s">
        <v>137</v>
      </c>
      <c r="E275" s="6" t="n">
        <v>1000</v>
      </c>
      <c r="F275" s="7" t="n">
        <v>6</v>
      </c>
      <c r="G275" s="6" t="n">
        <v>20.14</v>
      </c>
      <c r="H275" s="6" t="n">
        <v>16</v>
      </c>
      <c r="I275" s="6" t="n">
        <v>120.84</v>
      </c>
      <c r="J275" s="6" t="n">
        <v>104.84</v>
      </c>
    </row>
    <row collapsed="false" customFormat="false" customHeight="false" hidden="false" ht="12.1" outlineLevel="0" r="276">
      <c r="A276" s="39" t="n">
        <v>46448</v>
      </c>
      <c r="B276" s="16" t="s">
        <v>775</v>
      </c>
      <c r="C276" s="16" t="s">
        <v>121</v>
      </c>
      <c r="D276" s="16" t="s">
        <v>122</v>
      </c>
      <c r="E276" s="6" t="n">
        <v>1000</v>
      </c>
      <c r="F276" s="7" t="n">
        <v>10</v>
      </c>
      <c r="G276" s="6" t="n">
        <v>16.64</v>
      </c>
      <c r="H276" s="6" t="n">
        <v>22</v>
      </c>
      <c r="I276" s="6" t="n">
        <v>166.4</v>
      </c>
      <c r="J276" s="6" t="n">
        <v>144.4</v>
      </c>
    </row>
    <row collapsed="false" customFormat="false" customHeight="false" hidden="false" ht="12.1" outlineLevel="0" r="277">
      <c r="A277" s="39" t="n">
        <v>46451</v>
      </c>
      <c r="B277" s="16" t="s">
        <v>775</v>
      </c>
      <c r="C277" s="16" t="s">
        <v>130</v>
      </c>
      <c r="D277" s="16" t="s">
        <v>131</v>
      </c>
      <c r="E277" s="6" t="n">
        <v>1000</v>
      </c>
      <c r="F277" s="7" t="n">
        <v>10</v>
      </c>
      <c r="G277" s="6" t="n">
        <v>12.25</v>
      </c>
      <c r="H277" s="6" t="n">
        <v>16</v>
      </c>
      <c r="I277" s="6" t="n">
        <v>122.5</v>
      </c>
      <c r="J277" s="6" t="n">
        <v>106.5</v>
      </c>
    </row>
    <row collapsed="false" customFormat="false" customHeight="false" hidden="false" ht="12.1" outlineLevel="0" r="278">
      <c r="A278" s="39" t="n">
        <v>46458</v>
      </c>
      <c r="B278" s="16" t="s">
        <v>775</v>
      </c>
      <c r="C278" s="16" t="s">
        <v>124</v>
      </c>
      <c r="D278" s="16" t="s">
        <v>125</v>
      </c>
      <c r="E278" s="6" t="n">
        <v>1000</v>
      </c>
      <c r="F278" s="7" t="n">
        <v>10</v>
      </c>
      <c r="G278" s="6" t="n">
        <v>18.08</v>
      </c>
      <c r="H278" s="6" t="n">
        <v>24</v>
      </c>
      <c r="I278" s="6" t="n">
        <v>180.8</v>
      </c>
      <c r="J278" s="6" t="n">
        <v>156.8</v>
      </c>
    </row>
    <row collapsed="false" customFormat="false" customHeight="false" hidden="false" ht="12.1" outlineLevel="0" r="279">
      <c r="A279" s="39" t="n">
        <v>46464</v>
      </c>
      <c r="B279" s="16" t="s">
        <v>775</v>
      </c>
      <c r="C279" s="16" t="s">
        <v>139</v>
      </c>
      <c r="D279" s="16" t="s">
        <v>140</v>
      </c>
      <c r="E279" s="6" t="n">
        <v>1000</v>
      </c>
      <c r="F279" s="7" t="n">
        <v>5</v>
      </c>
      <c r="G279" s="6" t="n">
        <v>19.73</v>
      </c>
      <c r="H279" s="6" t="n">
        <v>13</v>
      </c>
      <c r="I279" s="6" t="n">
        <v>98.65</v>
      </c>
      <c r="J279" s="6" t="n">
        <v>85.65</v>
      </c>
    </row>
    <row collapsed="false" customFormat="false" customHeight="false" hidden="false" ht="12.1" outlineLevel="0" r="280">
      <c r="A280" s="39" t="n">
        <v>46469</v>
      </c>
      <c r="B280" s="16" t="s">
        <v>775</v>
      </c>
      <c r="C280" s="16" t="s">
        <v>109</v>
      </c>
      <c r="D280" s="16" t="s">
        <v>110</v>
      </c>
      <c r="E280" s="6" t="n">
        <v>1000</v>
      </c>
      <c r="F280" s="7" t="n">
        <v>29</v>
      </c>
      <c r="G280" s="6" t="n">
        <v>56.1</v>
      </c>
      <c r="H280" s="6" t="n">
        <v>211</v>
      </c>
      <c r="I280" s="6" t="n">
        <v>1626.9</v>
      </c>
      <c r="J280" s="6" t="n">
        <v>1415.9</v>
      </c>
    </row>
    <row collapsed="false" customFormat="false" customHeight="false" hidden="false" ht="12.1" outlineLevel="0" r="281">
      <c r="A281" s="39" t="n">
        <v>46469</v>
      </c>
      <c r="B281" s="16" t="s">
        <v>775</v>
      </c>
      <c r="C281" s="16" t="s">
        <v>118</v>
      </c>
      <c r="D281" s="16" t="s">
        <v>119</v>
      </c>
      <c r="E281" s="6" t="n">
        <v>1000</v>
      </c>
      <c r="F281" s="7" t="n">
        <v>10</v>
      </c>
      <c r="G281" s="6" t="n">
        <v>17.67</v>
      </c>
      <c r="H281" s="6" t="n">
        <v>23</v>
      </c>
      <c r="I281" s="6" t="n">
        <v>176.7</v>
      </c>
      <c r="J281" s="6" t="n">
        <v>153.7</v>
      </c>
    </row>
    <row collapsed="false" customFormat="false" customHeight="false" hidden="false" ht="12.1" outlineLevel="0" r="282">
      <c r="A282" s="39" t="n">
        <v>46472</v>
      </c>
      <c r="B282" s="16" t="s">
        <v>775</v>
      </c>
      <c r="C282" s="16" t="s">
        <v>127</v>
      </c>
      <c r="D282" s="16" t="s">
        <v>128</v>
      </c>
      <c r="E282" s="6" t="n">
        <v>1000</v>
      </c>
      <c r="F282" s="7" t="n">
        <v>10</v>
      </c>
      <c r="G282" s="6" t="n">
        <v>13.97</v>
      </c>
      <c r="H282" s="6" t="n">
        <v>18</v>
      </c>
      <c r="I282" s="6" t="n">
        <v>139.7</v>
      </c>
      <c r="J282" s="6" t="n">
        <v>121.7</v>
      </c>
    </row>
    <row collapsed="false" customFormat="false" customHeight="false" hidden="false" ht="12.1" outlineLevel="0" r="283">
      <c r="A283" s="39" t="n">
        <v>46476</v>
      </c>
      <c r="B283" s="16" t="s">
        <v>775</v>
      </c>
      <c r="C283" s="16" t="s">
        <v>136</v>
      </c>
      <c r="D283" s="16" t="s">
        <v>137</v>
      </c>
      <c r="E283" s="6" t="n">
        <v>1000</v>
      </c>
      <c r="F283" s="7" t="n">
        <v>6</v>
      </c>
      <c r="G283" s="6" t="n">
        <v>20.14</v>
      </c>
      <c r="H283" s="6" t="n">
        <v>16</v>
      </c>
      <c r="I283" s="6" t="n">
        <v>120.84</v>
      </c>
      <c r="J283" s="6" t="n">
        <v>104.84</v>
      </c>
    </row>
    <row collapsed="false" customFormat="false" customHeight="false" hidden="false" ht="12.1" outlineLevel="0" r="284">
      <c r="A284" s="39" t="n">
        <v>46478</v>
      </c>
      <c r="B284" s="16" t="s">
        <v>775</v>
      </c>
      <c r="C284" s="16" t="s">
        <v>121</v>
      </c>
      <c r="D284" s="16" t="s">
        <v>122</v>
      </c>
      <c r="E284" s="6" t="n">
        <v>1000</v>
      </c>
      <c r="F284" s="7" t="n">
        <v>10</v>
      </c>
      <c r="G284" s="6" t="n">
        <v>16.64</v>
      </c>
      <c r="H284" s="6" t="n">
        <v>22</v>
      </c>
      <c r="I284" s="6" t="n">
        <v>166.4</v>
      </c>
      <c r="J284" s="6" t="n">
        <v>144.4</v>
      </c>
    </row>
    <row collapsed="false" customFormat="false" customHeight="false" hidden="false" ht="12.1" outlineLevel="0" r="285">
      <c r="A285" s="39" t="n">
        <v>46481</v>
      </c>
      <c r="B285" s="16" t="s">
        <v>775</v>
      </c>
      <c r="C285" s="16" t="s">
        <v>130</v>
      </c>
      <c r="D285" s="16" t="s">
        <v>131</v>
      </c>
      <c r="E285" s="6" t="n">
        <v>1000</v>
      </c>
      <c r="F285" s="7" t="n">
        <v>10</v>
      </c>
      <c r="G285" s="6" t="n">
        <v>12.25</v>
      </c>
      <c r="H285" s="6" t="n">
        <v>16</v>
      </c>
      <c r="I285" s="6" t="n">
        <v>122.5</v>
      </c>
      <c r="J285" s="6" t="n">
        <v>106.5</v>
      </c>
    </row>
    <row collapsed="false" customFormat="false" customHeight="false" hidden="false" ht="12.1" outlineLevel="0" r="286">
      <c r="A286" s="39" t="n">
        <v>46488</v>
      </c>
      <c r="B286" s="16" t="s">
        <v>775</v>
      </c>
      <c r="C286" s="16" t="s">
        <v>124</v>
      </c>
      <c r="D286" s="16" t="s">
        <v>125</v>
      </c>
      <c r="E286" s="6" t="n">
        <v>1000</v>
      </c>
      <c r="F286" s="7" t="n">
        <v>10</v>
      </c>
      <c r="G286" s="6" t="n">
        <v>18.08</v>
      </c>
      <c r="H286" s="6" t="n">
        <v>24</v>
      </c>
      <c r="I286" s="6" t="n">
        <v>180.8</v>
      </c>
      <c r="J286" s="6" t="n">
        <v>156.8</v>
      </c>
    </row>
    <row collapsed="false" customFormat="false" customHeight="false" hidden="false" ht="12.1" outlineLevel="0" r="287">
      <c r="A287" s="39" t="n">
        <v>46490</v>
      </c>
      <c r="B287" s="16" t="s">
        <v>775</v>
      </c>
      <c r="C287" s="16" t="s">
        <v>112</v>
      </c>
      <c r="D287" s="16" t="s">
        <v>113</v>
      </c>
      <c r="E287" s="6" t="n">
        <v>1000</v>
      </c>
      <c r="F287" s="7" t="n">
        <v>25</v>
      </c>
      <c r="G287" s="6" t="n">
        <v>38.15</v>
      </c>
      <c r="H287" s="6" t="n">
        <v>124</v>
      </c>
      <c r="I287" s="6" t="n">
        <v>953.75</v>
      </c>
      <c r="J287" s="6" t="n">
        <v>829.75</v>
      </c>
    </row>
    <row collapsed="false" customFormat="false" customHeight="false" hidden="false" ht="12.1" outlineLevel="0" r="288">
      <c r="A288" s="39" t="n">
        <v>46494</v>
      </c>
      <c r="B288" s="16" t="s">
        <v>775</v>
      </c>
      <c r="C288" s="16" t="s">
        <v>139</v>
      </c>
      <c r="D288" s="16" t="s">
        <v>140</v>
      </c>
      <c r="E288" s="6" t="n">
        <v>1000</v>
      </c>
      <c r="F288" s="7" t="n">
        <v>5</v>
      </c>
      <c r="G288" s="6" t="n">
        <v>19.73</v>
      </c>
      <c r="H288" s="6" t="n">
        <v>13</v>
      </c>
      <c r="I288" s="6" t="n">
        <v>98.65</v>
      </c>
      <c r="J288" s="6" t="n">
        <v>85.65</v>
      </c>
    </row>
    <row collapsed="false" customFormat="false" customHeight="false" hidden="false" ht="12.1" outlineLevel="0" r="289">
      <c r="A289" s="39" t="n">
        <v>46502</v>
      </c>
      <c r="B289" s="16" t="s">
        <v>775</v>
      </c>
      <c r="C289" s="16" t="s">
        <v>127</v>
      </c>
      <c r="D289" s="16" t="s">
        <v>128</v>
      </c>
      <c r="E289" s="6" t="n">
        <v>1000</v>
      </c>
      <c r="F289" s="7" t="n">
        <v>10</v>
      </c>
      <c r="G289" s="6" t="n">
        <v>13.97</v>
      </c>
      <c r="H289" s="6" t="n">
        <v>18</v>
      </c>
      <c r="I289" s="6" t="n">
        <v>139.7</v>
      </c>
      <c r="J289" s="6" t="n">
        <v>121.7</v>
      </c>
    </row>
    <row collapsed="false" customFormat="false" customHeight="false" hidden="false" ht="12.1" outlineLevel="0" r="290">
      <c r="A290" s="39" t="n">
        <v>46508</v>
      </c>
      <c r="B290" s="16" t="s">
        <v>775</v>
      </c>
      <c r="C290" s="16" t="s">
        <v>121</v>
      </c>
      <c r="D290" s="16" t="s">
        <v>122</v>
      </c>
      <c r="E290" s="6" t="n">
        <v>1000</v>
      </c>
      <c r="F290" s="7" t="n">
        <v>10</v>
      </c>
      <c r="G290" s="6" t="n">
        <v>16.64</v>
      </c>
      <c r="H290" s="6" t="n">
        <v>22</v>
      </c>
      <c r="I290" s="6" t="n">
        <v>166.4</v>
      </c>
      <c r="J290" s="6" t="n">
        <v>144.4</v>
      </c>
    </row>
    <row collapsed="false" customFormat="false" customHeight="false" hidden="false" ht="12.1" outlineLevel="0" r="291">
      <c r="A291" s="39" t="n">
        <v>46511</v>
      </c>
      <c r="B291" s="16" t="s">
        <v>775</v>
      </c>
      <c r="C291" s="16" t="s">
        <v>130</v>
      </c>
      <c r="D291" s="16" t="s">
        <v>131</v>
      </c>
      <c r="E291" s="6" t="n">
        <v>1000</v>
      </c>
      <c r="F291" s="7" t="n">
        <v>10</v>
      </c>
      <c r="G291" s="6" t="n">
        <v>12.25</v>
      </c>
      <c r="H291" s="6" t="n">
        <v>16</v>
      </c>
      <c r="I291" s="6" t="n">
        <v>122.5</v>
      </c>
      <c r="J291" s="6" t="n">
        <v>106.5</v>
      </c>
    </row>
    <row collapsed="false" customFormat="false" customHeight="false" hidden="false" ht="12.1" outlineLevel="0" r="292">
      <c r="A292" s="39" t="n">
        <v>46518</v>
      </c>
      <c r="B292" s="16" t="s">
        <v>775</v>
      </c>
      <c r="C292" s="16" t="s">
        <v>124</v>
      </c>
      <c r="D292" s="16" t="s">
        <v>125</v>
      </c>
      <c r="E292" s="6" t="n">
        <v>1000</v>
      </c>
      <c r="F292" s="7" t="n">
        <v>10</v>
      </c>
      <c r="G292" s="6" t="n">
        <v>18.08</v>
      </c>
      <c r="H292" s="6" t="n">
        <v>24</v>
      </c>
      <c r="I292" s="6" t="n">
        <v>180.8</v>
      </c>
      <c r="J292" s="6" t="n">
        <v>156.8</v>
      </c>
    </row>
    <row collapsed="false" customFormat="false" customHeight="false" hidden="false" ht="12.1" outlineLevel="0" r="293">
      <c r="A293" s="39" t="n">
        <v>46524</v>
      </c>
      <c r="B293" s="16" t="s">
        <v>775</v>
      </c>
      <c r="C293" s="16" t="s">
        <v>139</v>
      </c>
      <c r="D293" s="16" t="s">
        <v>140</v>
      </c>
      <c r="E293" s="6" t="n">
        <v>1000</v>
      </c>
      <c r="F293" s="7" t="n">
        <v>5</v>
      </c>
      <c r="G293" s="6" t="n">
        <v>19.73</v>
      </c>
      <c r="H293" s="6" t="n">
        <v>13</v>
      </c>
      <c r="I293" s="6" t="n">
        <v>98.65</v>
      </c>
      <c r="J293" s="6" t="n">
        <v>85.65</v>
      </c>
    </row>
    <row collapsed="false" customFormat="false" customHeight="false" hidden="false" ht="12.1" outlineLevel="0" r="294">
      <c r="A294" s="39" t="n">
        <v>46532</v>
      </c>
      <c r="B294" s="16" t="s">
        <v>775</v>
      </c>
      <c r="C294" s="16" t="s">
        <v>127</v>
      </c>
      <c r="D294" s="16" t="s">
        <v>128</v>
      </c>
      <c r="E294" s="6" t="n">
        <v>1000</v>
      </c>
      <c r="F294" s="7" t="n">
        <v>10</v>
      </c>
      <c r="G294" s="6" t="n">
        <v>13.97</v>
      </c>
      <c r="H294" s="6" t="n">
        <v>18</v>
      </c>
      <c r="I294" s="6" t="n">
        <v>139.7</v>
      </c>
      <c r="J294" s="6" t="n">
        <v>121.7</v>
      </c>
    </row>
    <row collapsed="false" customFormat="false" customHeight="false" hidden="false" ht="12.1" outlineLevel="0" r="295">
      <c r="A295" s="39" t="n">
        <v>46532</v>
      </c>
      <c r="B295" s="16" t="s">
        <v>775</v>
      </c>
      <c r="C295" s="16" t="s">
        <v>96</v>
      </c>
      <c r="D295" s="16" t="s">
        <v>98</v>
      </c>
      <c r="E295" s="6" t="n">
        <v>1000</v>
      </c>
      <c r="F295" s="7" t="n">
        <v>75</v>
      </c>
      <c r="G295" s="6" t="n">
        <v>61.08</v>
      </c>
      <c r="H295" s="6" t="n">
        <v>596</v>
      </c>
      <c r="I295" s="6" t="n">
        <v>4581</v>
      </c>
      <c r="J295" s="6" t="n">
        <v>3985</v>
      </c>
    </row>
    <row collapsed="false" customFormat="false" customHeight="false" hidden="false" ht="12.1" outlineLevel="0" r="296">
      <c r="A296" s="39" t="n">
        <v>46538</v>
      </c>
      <c r="B296" s="16" t="s">
        <v>775</v>
      </c>
      <c r="C296" s="16" t="s">
        <v>121</v>
      </c>
      <c r="D296" s="16" t="s">
        <v>122</v>
      </c>
      <c r="E296" s="6" t="n">
        <v>1000</v>
      </c>
      <c r="F296" s="7" t="n">
        <v>10</v>
      </c>
      <c r="G296" s="6" t="n">
        <v>16.64</v>
      </c>
      <c r="H296" s="6" t="n">
        <v>22</v>
      </c>
      <c r="I296" s="6" t="n">
        <v>166.4</v>
      </c>
      <c r="J296" s="6" t="n">
        <v>144.4</v>
      </c>
    </row>
    <row collapsed="false" customFormat="false" customHeight="false" hidden="false" ht="12.1" outlineLevel="0" r="297">
      <c r="A297" s="39" t="n">
        <v>46539</v>
      </c>
      <c r="B297" s="16" t="s">
        <v>775</v>
      </c>
      <c r="C297" s="16" t="s">
        <v>103</v>
      </c>
      <c r="D297" s="16" t="s">
        <v>104</v>
      </c>
      <c r="E297" s="6" t="n">
        <v>1000</v>
      </c>
      <c r="F297" s="7" t="n">
        <v>50</v>
      </c>
      <c r="G297" s="6" t="n">
        <v>61.08</v>
      </c>
      <c r="H297" s="6" t="n">
        <v>397</v>
      </c>
      <c r="I297" s="6" t="n">
        <v>3054</v>
      </c>
      <c r="J297" s="6" t="n">
        <v>2657</v>
      </c>
    </row>
    <row collapsed="false" customFormat="false" customHeight="false" hidden="false" ht="12.1" outlineLevel="0" r="298">
      <c r="A298" s="39" t="n">
        <v>46539</v>
      </c>
      <c r="B298" s="16" t="s">
        <v>775</v>
      </c>
      <c r="C298" s="16" t="s">
        <v>100</v>
      </c>
      <c r="D298" s="16" t="s">
        <v>101</v>
      </c>
      <c r="E298" s="6" t="n">
        <v>1000</v>
      </c>
      <c r="F298" s="7" t="n">
        <v>100</v>
      </c>
      <c r="G298" s="6" t="n">
        <v>35.4</v>
      </c>
      <c r="H298" s="6" t="n">
        <v>460</v>
      </c>
      <c r="I298" s="6" t="n">
        <v>3540</v>
      </c>
      <c r="J298" s="6" t="n">
        <v>3080</v>
      </c>
    </row>
    <row collapsed="false" customFormat="false" customHeight="false" hidden="false" ht="12.1" outlineLevel="0" r="299">
      <c r="A299" s="39" t="n">
        <v>46541</v>
      </c>
      <c r="B299" s="16" t="s">
        <v>775</v>
      </c>
      <c r="C299" s="16" t="s">
        <v>130</v>
      </c>
      <c r="D299" s="16" t="s">
        <v>131</v>
      </c>
      <c r="E299" s="6" t="n">
        <v>1000</v>
      </c>
      <c r="F299" s="7" t="n">
        <v>10</v>
      </c>
      <c r="G299" s="6" t="n">
        <v>12.25</v>
      </c>
      <c r="H299" s="6" t="n">
        <v>16</v>
      </c>
      <c r="I299" s="6" t="n">
        <v>122.5</v>
      </c>
      <c r="J299" s="6" t="n">
        <v>106.5</v>
      </c>
    </row>
    <row collapsed="false" customFormat="false" customHeight="false" hidden="false" ht="12.1" outlineLevel="0" r="300">
      <c r="A300" s="39" t="n">
        <v>46548</v>
      </c>
      <c r="B300" s="16" t="s">
        <v>775</v>
      </c>
      <c r="C300" s="16" t="s">
        <v>124</v>
      </c>
      <c r="D300" s="16" t="s">
        <v>125</v>
      </c>
      <c r="E300" s="6" t="n">
        <v>1000</v>
      </c>
      <c r="F300" s="7" t="n">
        <v>10</v>
      </c>
      <c r="G300" s="6" t="n">
        <v>18.08</v>
      </c>
      <c r="H300" s="6" t="n">
        <v>24</v>
      </c>
      <c r="I300" s="6" t="n">
        <v>180.8</v>
      </c>
      <c r="J300" s="6" t="n">
        <v>156.8</v>
      </c>
    </row>
    <row collapsed="false" customFormat="false" customHeight="false" hidden="false" ht="12.1" outlineLevel="0" r="301">
      <c r="A301" s="39" t="n">
        <v>46554</v>
      </c>
      <c r="B301" s="16" t="s">
        <v>775</v>
      </c>
      <c r="C301" s="16" t="s">
        <v>139</v>
      </c>
      <c r="D301" s="16" t="s">
        <v>140</v>
      </c>
      <c r="E301" s="6" t="n">
        <v>1000</v>
      </c>
      <c r="F301" s="7" t="n">
        <v>5</v>
      </c>
      <c r="G301" s="6" t="n">
        <v>19.73</v>
      </c>
      <c r="H301" s="6" t="n">
        <v>13</v>
      </c>
      <c r="I301" s="6" t="n">
        <v>98.65</v>
      </c>
      <c r="J301" s="6" t="n">
        <v>85.65</v>
      </c>
    </row>
    <row collapsed="false" customFormat="false" customHeight="false" hidden="false" ht="12.1" outlineLevel="0" r="302">
      <c r="A302" s="39" t="n">
        <v>46562</v>
      </c>
      <c r="B302" s="16" t="s">
        <v>775</v>
      </c>
      <c r="C302" s="16" t="s">
        <v>127</v>
      </c>
      <c r="D302" s="16" t="s">
        <v>128</v>
      </c>
      <c r="E302" s="6" t="n">
        <v>1000</v>
      </c>
      <c r="F302" s="7" t="n">
        <v>10</v>
      </c>
      <c r="G302" s="6" t="n">
        <v>13.97</v>
      </c>
      <c r="H302" s="6" t="n">
        <v>18</v>
      </c>
      <c r="I302" s="6" t="n">
        <v>139.7</v>
      </c>
      <c r="J302" s="6" t="n">
        <v>121.7</v>
      </c>
    </row>
    <row collapsed="false" customFormat="false" customHeight="false" hidden="false" ht="12.1" outlineLevel="0" r="303">
      <c r="A303" s="39" t="n">
        <v>46568</v>
      </c>
      <c r="B303" s="16" t="s">
        <v>775</v>
      </c>
      <c r="C303" s="16" t="s">
        <v>121</v>
      </c>
      <c r="D303" s="16" t="s">
        <v>122</v>
      </c>
      <c r="E303" s="6" t="n">
        <v>1000</v>
      </c>
      <c r="F303" s="7" t="n">
        <v>10</v>
      </c>
      <c r="G303" s="6" t="n">
        <v>16.64</v>
      </c>
      <c r="H303" s="6" t="n">
        <v>22</v>
      </c>
      <c r="I303" s="6" t="n">
        <v>166.4</v>
      </c>
      <c r="J303" s="6" t="n">
        <v>144.4</v>
      </c>
    </row>
    <row collapsed="false" customFormat="false" customHeight="false" hidden="false" ht="12.1" outlineLevel="0" r="304">
      <c r="A304" s="39" t="n">
        <v>46571</v>
      </c>
      <c r="B304" s="16" t="s">
        <v>775</v>
      </c>
      <c r="C304" s="16" t="s">
        <v>130</v>
      </c>
      <c r="D304" s="16" t="s">
        <v>131</v>
      </c>
      <c r="E304" s="6" t="n">
        <v>1000</v>
      </c>
      <c r="F304" s="7" t="n">
        <v>10</v>
      </c>
      <c r="G304" s="6" t="n">
        <v>12.25</v>
      </c>
      <c r="H304" s="6" t="n">
        <v>16</v>
      </c>
      <c r="I304" s="6" t="n">
        <v>122.5</v>
      </c>
      <c r="J304" s="6" t="n">
        <v>106.5</v>
      </c>
    </row>
    <row collapsed="false" customFormat="false" customHeight="false" hidden="false" ht="12.1" outlineLevel="0" r="305">
      <c r="A305" s="39" t="n">
        <v>46578</v>
      </c>
      <c r="B305" s="16" t="s">
        <v>775</v>
      </c>
      <c r="C305" s="16" t="s">
        <v>124</v>
      </c>
      <c r="D305" s="16" t="s">
        <v>125</v>
      </c>
      <c r="E305" s="6" t="n">
        <v>1000</v>
      </c>
      <c r="F305" s="7" t="n">
        <v>10</v>
      </c>
      <c r="G305" s="6" t="n">
        <v>18.08</v>
      </c>
      <c r="H305" s="6" t="n">
        <v>24</v>
      </c>
      <c r="I305" s="6" t="n">
        <v>180.8</v>
      </c>
      <c r="J305" s="6" t="n">
        <v>156.8</v>
      </c>
    </row>
    <row collapsed="false" customFormat="false" customHeight="false" hidden="false" ht="12.1" outlineLevel="0" r="306">
      <c r="A306" s="39" t="n">
        <v>46584</v>
      </c>
      <c r="B306" s="16" t="s">
        <v>775</v>
      </c>
      <c r="C306" s="16" t="s">
        <v>139</v>
      </c>
      <c r="D306" s="16" t="s">
        <v>140</v>
      </c>
      <c r="E306" s="6" t="n">
        <v>1000</v>
      </c>
      <c r="F306" s="7" t="n">
        <v>5</v>
      </c>
      <c r="G306" s="6" t="n">
        <v>19.73</v>
      </c>
      <c r="H306" s="6" t="n">
        <v>13</v>
      </c>
      <c r="I306" s="6" t="n">
        <v>98.65</v>
      </c>
      <c r="J306" s="6" t="n">
        <v>85.65</v>
      </c>
    </row>
    <row collapsed="false" customFormat="false" customHeight="false" hidden="false" ht="12.1" outlineLevel="0" r="307">
      <c r="A307" s="39" t="n">
        <v>46592</v>
      </c>
      <c r="B307" s="16" t="s">
        <v>775</v>
      </c>
      <c r="C307" s="16" t="s">
        <v>127</v>
      </c>
      <c r="D307" s="16" t="s">
        <v>128</v>
      </c>
      <c r="E307" s="6" t="n">
        <v>1000</v>
      </c>
      <c r="F307" s="7" t="n">
        <v>10</v>
      </c>
      <c r="G307" s="6" t="n">
        <v>13.97</v>
      </c>
      <c r="H307" s="6" t="n">
        <v>18</v>
      </c>
      <c r="I307" s="6" t="n">
        <v>139.7</v>
      </c>
      <c r="J307" s="6" t="n">
        <v>121.7</v>
      </c>
    </row>
    <row collapsed="false" customFormat="false" customHeight="false" hidden="false" ht="12.1" outlineLevel="0" r="308">
      <c r="A308" s="39" t="n">
        <v>46598</v>
      </c>
      <c r="B308" s="16" t="s">
        <v>775</v>
      </c>
      <c r="C308" s="16" t="s">
        <v>121</v>
      </c>
      <c r="D308" s="16" t="s">
        <v>122</v>
      </c>
      <c r="E308" s="6" t="n">
        <v>1000</v>
      </c>
      <c r="F308" s="7" t="n">
        <v>10</v>
      </c>
      <c r="G308" s="6" t="n">
        <v>16.64</v>
      </c>
      <c r="H308" s="6" t="n">
        <v>22</v>
      </c>
      <c r="I308" s="6" t="n">
        <v>166.4</v>
      </c>
      <c r="J308" s="6" t="n">
        <v>144.4</v>
      </c>
    </row>
    <row collapsed="false" customFormat="false" customHeight="false" hidden="false" ht="12.1" outlineLevel="0" r="309">
      <c r="A309" s="39" t="n">
        <v>46601</v>
      </c>
      <c r="B309" s="16" t="s">
        <v>775</v>
      </c>
      <c r="C309" s="16" t="s">
        <v>130</v>
      </c>
      <c r="D309" s="16" t="s">
        <v>131</v>
      </c>
      <c r="E309" s="6" t="n">
        <v>1000</v>
      </c>
      <c r="F309" s="7" t="n">
        <v>10</v>
      </c>
      <c r="G309" s="6" t="n">
        <v>12.25</v>
      </c>
      <c r="H309" s="6" t="n">
        <v>16</v>
      </c>
      <c r="I309" s="6" t="n">
        <v>122.5</v>
      </c>
      <c r="J309" s="6" t="n">
        <v>106.5</v>
      </c>
    </row>
    <row collapsed="false" customFormat="false" customHeight="false" hidden="false" ht="12.1" outlineLevel="0" r="310">
      <c r="A310" s="39" t="n">
        <v>46608</v>
      </c>
      <c r="B310" s="16" t="s">
        <v>775</v>
      </c>
      <c r="C310" s="16" t="s">
        <v>124</v>
      </c>
      <c r="D310" s="16" t="s">
        <v>125</v>
      </c>
      <c r="E310" s="6" t="n">
        <v>1000</v>
      </c>
      <c r="F310" s="7" t="n">
        <v>10</v>
      </c>
      <c r="G310" s="6" t="n">
        <v>18.08</v>
      </c>
      <c r="H310" s="6" t="n">
        <v>24</v>
      </c>
      <c r="I310" s="6" t="n">
        <v>180.8</v>
      </c>
      <c r="J310" s="6" t="n">
        <v>156.8</v>
      </c>
    </row>
    <row collapsed="false" customFormat="false" customHeight="false" hidden="false" ht="12.1" outlineLevel="0" r="311">
      <c r="A311" s="39" t="n">
        <v>46609</v>
      </c>
      <c r="B311" s="16" t="s">
        <v>775</v>
      </c>
      <c r="C311" s="16" t="s">
        <v>106</v>
      </c>
      <c r="D311" s="16" t="s">
        <v>107</v>
      </c>
      <c r="E311" s="6" t="n">
        <v>1000</v>
      </c>
      <c r="F311" s="7" t="n">
        <v>44</v>
      </c>
      <c r="G311" s="6" t="n">
        <v>34.9</v>
      </c>
      <c r="H311" s="6" t="n">
        <v>200</v>
      </c>
      <c r="I311" s="6" t="n">
        <v>1535.6</v>
      </c>
      <c r="J311" s="6" t="n">
        <v>1335.6</v>
      </c>
    </row>
    <row collapsed="false" customFormat="false" customHeight="false" hidden="false" ht="12.1" outlineLevel="0" r="312">
      <c r="A312" s="39" t="n">
        <v>46614</v>
      </c>
      <c r="B312" s="16" t="s">
        <v>775</v>
      </c>
      <c r="C312" s="16" t="s">
        <v>139</v>
      </c>
      <c r="D312" s="16" t="s">
        <v>140</v>
      </c>
      <c r="E312" s="6" t="n">
        <v>1000</v>
      </c>
      <c r="F312" s="7" t="n">
        <v>5</v>
      </c>
      <c r="G312" s="6" t="n">
        <v>19.73</v>
      </c>
      <c r="H312" s="6" t="n">
        <v>13</v>
      </c>
      <c r="I312" s="6" t="n">
        <v>98.65</v>
      </c>
      <c r="J312" s="6" t="n">
        <v>85.65</v>
      </c>
    </row>
    <row collapsed="false" customFormat="false" customHeight="false" hidden="false" ht="12.1" outlineLevel="0" r="313">
      <c r="A313" s="39" t="n">
        <v>46622</v>
      </c>
      <c r="B313" s="16" t="s">
        <v>775</v>
      </c>
      <c r="C313" s="16" t="s">
        <v>127</v>
      </c>
      <c r="D313" s="16" t="s">
        <v>128</v>
      </c>
      <c r="E313" s="6" t="n">
        <v>1000</v>
      </c>
      <c r="F313" s="7" t="n">
        <v>10</v>
      </c>
      <c r="G313" s="6" t="n">
        <v>13.97</v>
      </c>
      <c r="H313" s="6" t="n">
        <v>18</v>
      </c>
      <c r="I313" s="6" t="n">
        <v>139.7</v>
      </c>
      <c r="J313" s="6" t="n">
        <v>121.7</v>
      </c>
    </row>
    <row collapsed="false" customFormat="false" customHeight="false" hidden="false" ht="12.1" outlineLevel="0" r="314">
      <c r="A314" s="39" t="n">
        <v>46628</v>
      </c>
      <c r="B314" s="16" t="s">
        <v>775</v>
      </c>
      <c r="C314" s="16" t="s">
        <v>121</v>
      </c>
      <c r="D314" s="16" t="s">
        <v>122</v>
      </c>
      <c r="E314" s="6" t="n">
        <v>1000</v>
      </c>
      <c r="F314" s="7" t="n">
        <v>10</v>
      </c>
      <c r="G314" s="6" t="n">
        <v>16.64</v>
      </c>
      <c r="H314" s="6" t="n">
        <v>22</v>
      </c>
      <c r="I314" s="6" t="n">
        <v>166.4</v>
      </c>
      <c r="J314" s="6" t="n">
        <v>144.4</v>
      </c>
    </row>
    <row collapsed="false" customFormat="false" customHeight="false" hidden="false" ht="12.1" outlineLevel="0" r="315">
      <c r="A315" s="39" t="n">
        <v>46631</v>
      </c>
      <c r="B315" s="16" t="s">
        <v>775</v>
      </c>
      <c r="C315" s="16" t="s">
        <v>130</v>
      </c>
      <c r="D315" s="16" t="s">
        <v>131</v>
      </c>
      <c r="E315" s="6" t="n">
        <v>1000</v>
      </c>
      <c r="F315" s="7" t="n">
        <v>10</v>
      </c>
      <c r="G315" s="6" t="n">
        <v>12.25</v>
      </c>
      <c r="H315" s="6" t="n">
        <v>16</v>
      </c>
      <c r="I315" s="6" t="n">
        <v>122.5</v>
      </c>
      <c r="J315" s="6" t="n">
        <v>106.5</v>
      </c>
    </row>
    <row collapsed="false" customFormat="false" customHeight="false" hidden="false" ht="12.1" outlineLevel="0" r="316">
      <c r="A316" s="39" t="n">
        <v>46638</v>
      </c>
      <c r="B316" s="16" t="s">
        <v>775</v>
      </c>
      <c r="C316" s="16" t="s">
        <v>124</v>
      </c>
      <c r="D316" s="16" t="s">
        <v>125</v>
      </c>
      <c r="E316" s="6" t="n">
        <v>1000</v>
      </c>
      <c r="F316" s="7" t="n">
        <v>10</v>
      </c>
      <c r="G316" s="6" t="n">
        <v>18.08</v>
      </c>
      <c r="H316" s="6" t="n">
        <v>24</v>
      </c>
      <c r="I316" s="6" t="n">
        <v>180.8</v>
      </c>
      <c r="J316" s="6" t="n">
        <v>156.8</v>
      </c>
    </row>
    <row collapsed="false" customFormat="false" customHeight="false" hidden="false" ht="12.1" outlineLevel="0" r="317">
      <c r="A317" s="39" t="n">
        <v>46644</v>
      </c>
      <c r="B317" s="16" t="s">
        <v>775</v>
      </c>
      <c r="C317" s="16" t="s">
        <v>139</v>
      </c>
      <c r="D317" s="16" t="s">
        <v>140</v>
      </c>
      <c r="E317" s="6" t="n">
        <v>1000</v>
      </c>
      <c r="F317" s="7" t="n">
        <v>5</v>
      </c>
      <c r="G317" s="6" t="n">
        <v>19.73</v>
      </c>
      <c r="H317" s="6" t="n">
        <v>13</v>
      </c>
      <c r="I317" s="6" t="n">
        <v>98.65</v>
      </c>
      <c r="J317" s="6" t="n">
        <v>85.65</v>
      </c>
    </row>
    <row collapsed="false" customFormat="false" customHeight="false" hidden="false" ht="12.1" outlineLevel="0" r="318">
      <c r="A318" s="39" t="n">
        <v>46651</v>
      </c>
      <c r="B318" s="16" t="s">
        <v>775</v>
      </c>
      <c r="C318" s="16" t="s">
        <v>109</v>
      </c>
      <c r="D318" s="16" t="s">
        <v>110</v>
      </c>
      <c r="E318" s="6" t="n">
        <v>1000</v>
      </c>
      <c r="F318" s="7" t="n">
        <v>29</v>
      </c>
      <c r="G318" s="6" t="n">
        <v>56.1</v>
      </c>
      <c r="H318" s="6" t="n">
        <v>211</v>
      </c>
      <c r="I318" s="6" t="n">
        <v>1626.9</v>
      </c>
      <c r="J318" s="6" t="n">
        <v>1415.9</v>
      </c>
    </row>
    <row collapsed="false" customFormat="false" customHeight="false" hidden="false" ht="12.1" outlineLevel="0" r="319">
      <c r="A319" s="39" t="n">
        <v>46658</v>
      </c>
      <c r="B319" s="16" t="s">
        <v>775</v>
      </c>
      <c r="C319" s="16" t="s">
        <v>121</v>
      </c>
      <c r="D319" s="16" t="s">
        <v>122</v>
      </c>
      <c r="E319" s="6" t="n">
        <v>1000</v>
      </c>
      <c r="F319" s="7" t="n">
        <v>10</v>
      </c>
      <c r="G319" s="6" t="n">
        <v>16.64</v>
      </c>
      <c r="H319" s="6" t="n">
        <v>22</v>
      </c>
      <c r="I319" s="6" t="n">
        <v>166.4</v>
      </c>
      <c r="J319" s="6" t="n">
        <v>144.4</v>
      </c>
    </row>
    <row collapsed="false" customFormat="false" customHeight="false" hidden="false" ht="12.1" outlineLevel="0" r="320">
      <c r="A320" s="39" t="n">
        <v>46672</v>
      </c>
      <c r="B320" s="16" t="s">
        <v>775</v>
      </c>
      <c r="C320" s="16" t="s">
        <v>112</v>
      </c>
      <c r="D320" s="16" t="s">
        <v>113</v>
      </c>
      <c r="E320" s="6" t="n">
        <v>1000</v>
      </c>
      <c r="F320" s="7" t="n">
        <v>25</v>
      </c>
      <c r="G320" s="6" t="n">
        <v>38.15</v>
      </c>
      <c r="H320" s="6" t="n">
        <v>124</v>
      </c>
      <c r="I320" s="6" t="n">
        <v>953.75</v>
      </c>
      <c r="J320" s="6" t="n">
        <v>829.75</v>
      </c>
    </row>
    <row collapsed="false" customFormat="false" customHeight="false" hidden="false" ht="12.1" outlineLevel="0" r="321">
      <c r="A321" s="39" t="n">
        <v>46674</v>
      </c>
      <c r="B321" s="16" t="s">
        <v>775</v>
      </c>
      <c r="C321" s="16" t="s">
        <v>139</v>
      </c>
      <c r="D321" s="16" t="s">
        <v>140</v>
      </c>
      <c r="E321" s="6" t="n">
        <v>1000</v>
      </c>
      <c r="F321" s="7" t="n">
        <v>5</v>
      </c>
      <c r="G321" s="6" t="n">
        <v>19.73</v>
      </c>
      <c r="H321" s="6" t="n">
        <v>13</v>
      </c>
      <c r="I321" s="6" t="n">
        <v>98.65</v>
      </c>
      <c r="J321" s="6" t="n">
        <v>85.65</v>
      </c>
    </row>
    <row collapsed="false" customFormat="false" customHeight="false" hidden="false" ht="12.1" outlineLevel="0" r="322">
      <c r="A322" s="39" t="n">
        <v>46688</v>
      </c>
      <c r="B322" s="16" t="s">
        <v>775</v>
      </c>
      <c r="C322" s="16" t="s">
        <v>121</v>
      </c>
      <c r="D322" s="16" t="s">
        <v>122</v>
      </c>
      <c r="E322" s="6" t="n">
        <v>1000</v>
      </c>
      <c r="F322" s="7" t="n">
        <v>10</v>
      </c>
      <c r="G322" s="6" t="n">
        <v>16.64</v>
      </c>
      <c r="H322" s="6" t="n">
        <v>22</v>
      </c>
      <c r="I322" s="6" t="n">
        <v>166.4</v>
      </c>
      <c r="J322" s="6" t="n">
        <v>144.4</v>
      </c>
    </row>
    <row collapsed="false" customFormat="false" customHeight="false" hidden="false" ht="12.1" outlineLevel="0" r="323">
      <c r="A323" s="39" t="n">
        <v>46704</v>
      </c>
      <c r="B323" s="16" t="s">
        <v>775</v>
      </c>
      <c r="C323" s="16" t="s">
        <v>139</v>
      </c>
      <c r="D323" s="16" t="s">
        <v>140</v>
      </c>
      <c r="E323" s="6" t="n">
        <v>1000</v>
      </c>
      <c r="F323" s="7" t="n">
        <v>5</v>
      </c>
      <c r="G323" s="6" t="n">
        <v>19.73</v>
      </c>
      <c r="H323" s="6" t="n">
        <v>13</v>
      </c>
      <c r="I323" s="6" t="n">
        <v>98.65</v>
      </c>
      <c r="J323" s="6" t="n">
        <v>85.65</v>
      </c>
    </row>
    <row collapsed="false" customFormat="false" customHeight="false" hidden="false" ht="12.1" outlineLevel="0" r="324">
      <c r="A324" s="39" t="n">
        <v>46714</v>
      </c>
      <c r="B324" s="16" t="s">
        <v>775</v>
      </c>
      <c r="C324" s="16" t="s">
        <v>96</v>
      </c>
      <c r="D324" s="16" t="s">
        <v>98</v>
      </c>
      <c r="E324" s="6" t="n">
        <v>1000</v>
      </c>
      <c r="F324" s="7" t="n">
        <v>75</v>
      </c>
      <c r="G324" s="6" t="n">
        <v>61.08</v>
      </c>
      <c r="H324" s="6" t="n">
        <v>596</v>
      </c>
      <c r="I324" s="6" t="n">
        <v>4581</v>
      </c>
      <c r="J324" s="6" t="n">
        <v>3985</v>
      </c>
    </row>
    <row collapsed="false" customFormat="false" customHeight="false" hidden="false" ht="12.1" outlineLevel="0" r="325">
      <c r="A325" s="39" t="n">
        <v>46718</v>
      </c>
      <c r="B325" s="16" t="s">
        <v>775</v>
      </c>
      <c r="C325" s="16" t="s">
        <v>121</v>
      </c>
      <c r="D325" s="16" t="s">
        <v>122</v>
      </c>
      <c r="E325" s="6" t="n">
        <v>1000</v>
      </c>
      <c r="F325" s="7" t="n">
        <v>10</v>
      </c>
      <c r="G325" s="6" t="n">
        <v>16.64</v>
      </c>
      <c r="H325" s="6" t="n">
        <v>22</v>
      </c>
      <c r="I325" s="6" t="n">
        <v>166.4</v>
      </c>
      <c r="J325" s="6" t="n">
        <v>144.4</v>
      </c>
    </row>
    <row collapsed="false" customFormat="false" customHeight="false" hidden="false" ht="12.1" outlineLevel="0" r="326">
      <c r="A326" s="39" t="n">
        <v>46721</v>
      </c>
      <c r="B326" s="16" t="s">
        <v>775</v>
      </c>
      <c r="C326" s="16" t="s">
        <v>100</v>
      </c>
      <c r="D326" s="16" t="s">
        <v>101</v>
      </c>
      <c r="E326" s="6" t="n">
        <v>1000</v>
      </c>
      <c r="F326" s="7" t="n">
        <v>100</v>
      </c>
      <c r="G326" s="6" t="n">
        <v>35.4</v>
      </c>
      <c r="H326" s="6" t="n">
        <v>460</v>
      </c>
      <c r="I326" s="6" t="n">
        <v>3540</v>
      </c>
      <c r="J326" s="6" t="n">
        <v>3080</v>
      </c>
    </row>
    <row collapsed="false" customFormat="false" customHeight="false" hidden="false" ht="12.1" outlineLevel="0" r="327">
      <c r="A327" s="39" t="n">
        <v>46721</v>
      </c>
      <c r="B327" s="16" t="s">
        <v>775</v>
      </c>
      <c r="C327" s="16" t="s">
        <v>103</v>
      </c>
      <c r="D327" s="16" t="s">
        <v>104</v>
      </c>
      <c r="E327" s="6" t="n">
        <v>1000</v>
      </c>
      <c r="F327" s="7" t="n">
        <v>50</v>
      </c>
      <c r="G327" s="6" t="n">
        <v>61.08</v>
      </c>
      <c r="H327" s="6" t="n">
        <v>397</v>
      </c>
      <c r="I327" s="6" t="n">
        <v>3054</v>
      </c>
      <c r="J327" s="6" t="n">
        <v>2657</v>
      </c>
    </row>
    <row collapsed="false" customFormat="false" customHeight="false" hidden="false" ht="12.1" outlineLevel="0" r="328">
      <c r="A328" s="39" t="n">
        <v>46734</v>
      </c>
      <c r="B328" s="16" t="s">
        <v>775</v>
      </c>
      <c r="C328" s="16" t="s">
        <v>139</v>
      </c>
      <c r="D328" s="16" t="s">
        <v>140</v>
      </c>
      <c r="E328" s="6" t="n">
        <v>1000</v>
      </c>
      <c r="F328" s="7" t="n">
        <v>5</v>
      </c>
      <c r="G328" s="6" t="n">
        <v>19.73</v>
      </c>
      <c r="H328" s="6" t="n">
        <v>13</v>
      </c>
      <c r="I328" s="6" t="n">
        <v>98.65</v>
      </c>
      <c r="J328" s="6" t="n">
        <v>85.65</v>
      </c>
    </row>
    <row collapsed="false" customFormat="false" customHeight="false" hidden="false" ht="12.1" outlineLevel="0" r="329">
      <c r="A329" s="39" t="n">
        <v>46748</v>
      </c>
      <c r="B329" s="16" t="s">
        <v>775</v>
      </c>
      <c r="C329" s="16" t="s">
        <v>121</v>
      </c>
      <c r="D329" s="16" t="s">
        <v>122</v>
      </c>
      <c r="E329" s="6" t="n">
        <v>1000</v>
      </c>
      <c r="F329" s="7" t="n">
        <v>10</v>
      </c>
      <c r="G329" s="6" t="n">
        <v>16.64</v>
      </c>
      <c r="H329" s="6" t="n">
        <v>22</v>
      </c>
      <c r="I329" s="6" t="n">
        <v>166.4</v>
      </c>
      <c r="J329" s="6" t="n">
        <v>144.4</v>
      </c>
    </row>
    <row collapsed="false" customFormat="false" customHeight="false" hidden="false" ht="12.1" outlineLevel="0" r="330">
      <c r="A330" s="39" t="n">
        <v>46764</v>
      </c>
      <c r="B330" s="16" t="s">
        <v>775</v>
      </c>
      <c r="C330" s="16" t="s">
        <v>139</v>
      </c>
      <c r="D330" s="16" t="s">
        <v>140</v>
      </c>
      <c r="E330" s="6" t="n">
        <v>1000</v>
      </c>
      <c r="F330" s="7" t="n">
        <v>5</v>
      </c>
      <c r="G330" s="6" t="n">
        <v>19.73</v>
      </c>
      <c r="H330" s="6" t="n">
        <v>13</v>
      </c>
      <c r="I330" s="6" t="n">
        <v>98.65</v>
      </c>
      <c r="J330" s="6" t="n">
        <v>85.65</v>
      </c>
    </row>
    <row collapsed="false" customFormat="false" customHeight="false" hidden="false" ht="12.1" outlineLevel="0" r="331">
      <c r="A331" s="39" t="n">
        <v>46778</v>
      </c>
      <c r="B331" s="16" t="s">
        <v>775</v>
      </c>
      <c r="C331" s="16" t="s">
        <v>121</v>
      </c>
      <c r="D331" s="16" t="s">
        <v>122</v>
      </c>
      <c r="E331" s="6" t="n">
        <v>1000</v>
      </c>
      <c r="F331" s="7" t="n">
        <v>10</v>
      </c>
      <c r="G331" s="6" t="n">
        <v>16.64</v>
      </c>
      <c r="H331" s="6" t="n">
        <v>22</v>
      </c>
      <c r="I331" s="6" t="n">
        <v>166.4</v>
      </c>
      <c r="J331" s="6" t="n">
        <v>144.4</v>
      </c>
    </row>
    <row collapsed="false" customFormat="false" customHeight="false" hidden="false" ht="12.1" outlineLevel="0" r="332">
      <c r="A332" s="39" t="n">
        <v>46791</v>
      </c>
      <c r="B332" s="16" t="s">
        <v>775</v>
      </c>
      <c r="C332" s="16" t="s">
        <v>106</v>
      </c>
      <c r="D332" s="16" t="s">
        <v>107</v>
      </c>
      <c r="E332" s="6" t="n">
        <v>1000</v>
      </c>
      <c r="F332" s="7" t="n">
        <v>44</v>
      </c>
      <c r="G332" s="6" t="n">
        <v>34.9</v>
      </c>
      <c r="H332" s="6" t="n">
        <v>200</v>
      </c>
      <c r="I332" s="6" t="n">
        <v>1535.6</v>
      </c>
      <c r="J332" s="6" t="n">
        <v>1335.6</v>
      </c>
    </row>
    <row collapsed="false" customFormat="false" customHeight="false" hidden="false" ht="12.1" outlineLevel="0" r="333">
      <c r="A333" s="39" t="n">
        <v>46794</v>
      </c>
      <c r="B333" s="16" t="s">
        <v>775</v>
      </c>
      <c r="C333" s="16" t="s">
        <v>139</v>
      </c>
      <c r="D333" s="16" t="s">
        <v>140</v>
      </c>
      <c r="E333" s="6" t="n">
        <v>1000</v>
      </c>
      <c r="F333" s="7" t="n">
        <v>5</v>
      </c>
      <c r="G333" s="6" t="n">
        <v>19.73</v>
      </c>
      <c r="H333" s="6" t="n">
        <v>13</v>
      </c>
      <c r="I333" s="6" t="n">
        <v>98.65</v>
      </c>
      <c r="J333" s="6" t="n">
        <v>85.65</v>
      </c>
    </row>
    <row collapsed="false" customFormat="false" customHeight="false" hidden="false" ht="12.1" outlineLevel="0" r="334">
      <c r="A334" s="39" t="n">
        <v>46808</v>
      </c>
      <c r="B334" s="16" t="s">
        <v>775</v>
      </c>
      <c r="C334" s="16" t="s">
        <v>121</v>
      </c>
      <c r="D334" s="16" t="s">
        <v>122</v>
      </c>
      <c r="E334" s="6" t="n">
        <v>1000</v>
      </c>
      <c r="F334" s="7" t="n">
        <v>10</v>
      </c>
      <c r="G334" s="6" t="n">
        <v>16.64</v>
      </c>
      <c r="H334" s="6" t="n">
        <v>22</v>
      </c>
      <c r="I334" s="6" t="n">
        <v>166.4</v>
      </c>
      <c r="J334" s="6" t="n">
        <v>144.4</v>
      </c>
    </row>
    <row collapsed="false" customFormat="false" customHeight="false" hidden="false" ht="12.1" outlineLevel="0" r="335">
      <c r="A335" s="39" t="n">
        <v>46824</v>
      </c>
      <c r="B335" s="16" t="s">
        <v>775</v>
      </c>
      <c r="C335" s="16" t="s">
        <v>139</v>
      </c>
      <c r="D335" s="16" t="s">
        <v>140</v>
      </c>
      <c r="E335" s="6" t="n">
        <v>1000</v>
      </c>
      <c r="F335" s="7" t="n">
        <v>5</v>
      </c>
      <c r="G335" s="6" t="n">
        <v>19.73</v>
      </c>
      <c r="H335" s="6" t="n">
        <v>13</v>
      </c>
      <c r="I335" s="6" t="n">
        <v>98.65</v>
      </c>
      <c r="J335" s="6" t="n">
        <v>85.65</v>
      </c>
    </row>
    <row collapsed="false" customFormat="false" customHeight="false" hidden="false" ht="12.1" outlineLevel="0" r="336">
      <c r="A336" s="39" t="n">
        <v>46833</v>
      </c>
      <c r="B336" s="16" t="s">
        <v>775</v>
      </c>
      <c r="C336" s="16" t="s">
        <v>109</v>
      </c>
      <c r="D336" s="16" t="s">
        <v>110</v>
      </c>
      <c r="E336" s="6" t="n">
        <v>1000</v>
      </c>
      <c r="F336" s="7" t="n">
        <v>29</v>
      </c>
      <c r="G336" s="6" t="n">
        <v>56.1</v>
      </c>
      <c r="H336" s="6" t="n">
        <v>211</v>
      </c>
      <c r="I336" s="6" t="n">
        <v>1626.9</v>
      </c>
      <c r="J336" s="6" t="n">
        <v>1415.9</v>
      </c>
    </row>
    <row collapsed="false" customFormat="false" customHeight="false" hidden="false" ht="12.1" outlineLevel="0" r="337">
      <c r="A337" s="39" t="n">
        <v>46838</v>
      </c>
      <c r="B337" s="16" t="s">
        <v>775</v>
      </c>
      <c r="C337" s="16" t="s">
        <v>121</v>
      </c>
      <c r="D337" s="16" t="s">
        <v>122</v>
      </c>
      <c r="E337" s="6" t="n">
        <v>1000</v>
      </c>
      <c r="F337" s="7" t="n">
        <v>10</v>
      </c>
      <c r="G337" s="6" t="n">
        <v>16.64</v>
      </c>
      <c r="H337" s="6" t="n">
        <v>22</v>
      </c>
      <c r="I337" s="6" t="n">
        <v>166.4</v>
      </c>
      <c r="J337" s="6" t="n">
        <v>144.4</v>
      </c>
    </row>
    <row collapsed="false" customFormat="false" customHeight="false" hidden="false" ht="12.1" outlineLevel="0" r="338">
      <c r="A338" s="39" t="n">
        <v>46854</v>
      </c>
      <c r="B338" s="16" t="s">
        <v>775</v>
      </c>
      <c r="C338" s="16" t="s">
        <v>139</v>
      </c>
      <c r="D338" s="16" t="s">
        <v>140</v>
      </c>
      <c r="E338" s="6" t="n">
        <v>1000</v>
      </c>
      <c r="F338" s="7" t="n">
        <v>5</v>
      </c>
      <c r="G338" s="6" t="n">
        <v>19.73</v>
      </c>
      <c r="H338" s="6" t="n">
        <v>13</v>
      </c>
      <c r="I338" s="6" t="n">
        <v>98.65</v>
      </c>
      <c r="J338" s="6" t="n">
        <v>85.65</v>
      </c>
    </row>
    <row collapsed="false" customFormat="false" customHeight="false" hidden="false" ht="12.1" outlineLevel="0" r="339">
      <c r="A339" s="39" t="n">
        <v>46854</v>
      </c>
      <c r="B339" s="16" t="s">
        <v>775</v>
      </c>
      <c r="C339" s="16" t="s">
        <v>112</v>
      </c>
      <c r="D339" s="16" t="s">
        <v>113</v>
      </c>
      <c r="E339" s="6" t="n">
        <v>1000</v>
      </c>
      <c r="F339" s="7" t="n">
        <v>25</v>
      </c>
      <c r="G339" s="6" t="n">
        <v>38.15</v>
      </c>
      <c r="H339" s="6" t="n">
        <v>124</v>
      </c>
      <c r="I339" s="6" t="n">
        <v>953.75</v>
      </c>
      <c r="J339" s="6" t="n">
        <v>829.75</v>
      </c>
    </row>
    <row collapsed="false" customFormat="false" customHeight="false" hidden="false" ht="12.1" outlineLevel="0" r="340">
      <c r="A340" s="39" t="n">
        <v>46868</v>
      </c>
      <c r="B340" s="16" t="s">
        <v>775</v>
      </c>
      <c r="C340" s="16" t="s">
        <v>121</v>
      </c>
      <c r="D340" s="16" t="s">
        <v>122</v>
      </c>
      <c r="E340" s="6" t="n">
        <v>1000</v>
      </c>
      <c r="F340" s="7" t="n">
        <v>10</v>
      </c>
      <c r="G340" s="6" t="n">
        <v>16.64</v>
      </c>
      <c r="H340" s="6" t="n">
        <v>22</v>
      </c>
      <c r="I340" s="6" t="n">
        <v>166.4</v>
      </c>
      <c r="J340" s="6" t="n">
        <v>144.4</v>
      </c>
    </row>
    <row collapsed="false" customFormat="false" customHeight="false" hidden="false" ht="12.1" outlineLevel="0" r="341">
      <c r="A341" s="39" t="n">
        <v>46884</v>
      </c>
      <c r="B341" s="16" t="s">
        <v>775</v>
      </c>
      <c r="C341" s="16" t="s">
        <v>139</v>
      </c>
      <c r="D341" s="16" t="s">
        <v>140</v>
      </c>
      <c r="E341" s="6" t="n">
        <v>1000</v>
      </c>
      <c r="F341" s="7" t="n">
        <v>5</v>
      </c>
      <c r="G341" s="6" t="n">
        <v>19.73</v>
      </c>
      <c r="H341" s="6" t="n">
        <v>13</v>
      </c>
      <c r="I341" s="6" t="n">
        <v>98.65</v>
      </c>
      <c r="J341" s="6" t="n">
        <v>85.65</v>
      </c>
    </row>
    <row collapsed="false" customFormat="false" customHeight="false" hidden="false" ht="12.1" outlineLevel="0" r="342">
      <c r="A342" s="39" t="n">
        <v>46896</v>
      </c>
      <c r="B342" s="16" t="s">
        <v>775</v>
      </c>
      <c r="C342" s="16" t="s">
        <v>96</v>
      </c>
      <c r="D342" s="16" t="s">
        <v>98</v>
      </c>
      <c r="E342" s="6" t="n">
        <v>1000</v>
      </c>
      <c r="F342" s="7" t="n">
        <v>75</v>
      </c>
      <c r="G342" s="6" t="n">
        <v>61.08</v>
      </c>
      <c r="H342" s="6" t="n">
        <v>596</v>
      </c>
      <c r="I342" s="6" t="n">
        <v>4581</v>
      </c>
      <c r="J342" s="6" t="n">
        <v>3985</v>
      </c>
    </row>
    <row collapsed="false" customFormat="false" customHeight="false" hidden="false" ht="12.1" outlineLevel="0" r="343">
      <c r="A343" s="39" t="n">
        <v>46898</v>
      </c>
      <c r="B343" s="16" t="s">
        <v>775</v>
      </c>
      <c r="C343" s="16" t="s">
        <v>121</v>
      </c>
      <c r="D343" s="16" t="s">
        <v>122</v>
      </c>
      <c r="E343" s="6" t="n">
        <v>1000</v>
      </c>
      <c r="F343" s="7" t="n">
        <v>10</v>
      </c>
      <c r="G343" s="6" t="n">
        <v>16.64</v>
      </c>
      <c r="H343" s="6" t="n">
        <v>22</v>
      </c>
      <c r="I343" s="6" t="n">
        <v>166.4</v>
      </c>
      <c r="J343" s="6" t="n">
        <v>144.4</v>
      </c>
    </row>
    <row collapsed="false" customFormat="false" customHeight="false" hidden="false" ht="12.1" outlineLevel="0" r="344">
      <c r="A344" s="39" t="n">
        <v>46903</v>
      </c>
      <c r="B344" s="16" t="s">
        <v>775</v>
      </c>
      <c r="C344" s="16" t="s">
        <v>100</v>
      </c>
      <c r="D344" s="16" t="s">
        <v>101</v>
      </c>
      <c r="E344" s="6" t="n">
        <v>1000</v>
      </c>
      <c r="F344" s="7" t="n">
        <v>100</v>
      </c>
      <c r="G344" s="6" t="n">
        <v>35.4</v>
      </c>
      <c r="H344" s="6" t="n">
        <v>460</v>
      </c>
      <c r="I344" s="6" t="n">
        <v>3540</v>
      </c>
      <c r="J344" s="6" t="n">
        <v>3080</v>
      </c>
    </row>
    <row collapsed="false" customFormat="false" customHeight="false" hidden="false" ht="12.1" outlineLevel="0" r="345">
      <c r="A345" s="39" t="n">
        <v>46903</v>
      </c>
      <c r="B345" s="16" t="s">
        <v>775</v>
      </c>
      <c r="C345" s="16" t="s">
        <v>103</v>
      </c>
      <c r="D345" s="16" t="s">
        <v>104</v>
      </c>
      <c r="E345" s="6" t="n">
        <v>1000</v>
      </c>
      <c r="F345" s="7" t="n">
        <v>50</v>
      </c>
      <c r="G345" s="6" t="n">
        <v>61.08</v>
      </c>
      <c r="H345" s="6" t="n">
        <v>397</v>
      </c>
      <c r="I345" s="6" t="n">
        <v>3054</v>
      </c>
      <c r="J345" s="6" t="n">
        <v>2657</v>
      </c>
    </row>
    <row collapsed="false" customFormat="false" customHeight="false" hidden="false" ht="12.1" outlineLevel="0" r="346">
      <c r="A346" s="39" t="n">
        <v>46914</v>
      </c>
      <c r="B346" s="16" t="s">
        <v>775</v>
      </c>
      <c r="C346" s="16" t="s">
        <v>139</v>
      </c>
      <c r="D346" s="16" t="s">
        <v>140</v>
      </c>
      <c r="E346" s="6" t="n">
        <v>1000</v>
      </c>
      <c r="F346" s="7" t="n">
        <v>5</v>
      </c>
      <c r="G346" s="6" t="n">
        <v>19.73</v>
      </c>
      <c r="H346" s="6" t="n">
        <v>13</v>
      </c>
      <c r="I346" s="6" t="n">
        <v>98.65</v>
      </c>
      <c r="J346" s="6" t="n">
        <v>85.65</v>
      </c>
    </row>
    <row collapsed="false" customFormat="false" customHeight="false" hidden="false" ht="12.1" outlineLevel="0" r="347">
      <c r="A347" s="39" t="n">
        <v>46944</v>
      </c>
      <c r="B347" s="16" t="s">
        <v>775</v>
      </c>
      <c r="C347" s="16" t="s">
        <v>139</v>
      </c>
      <c r="D347" s="16" t="s">
        <v>140</v>
      </c>
      <c r="E347" s="6" t="n">
        <v>1000</v>
      </c>
      <c r="F347" s="7" t="n">
        <v>5</v>
      </c>
      <c r="G347" s="6" t="n">
        <v>19.73</v>
      </c>
      <c r="H347" s="6" t="n">
        <v>13</v>
      </c>
      <c r="I347" s="6" t="n">
        <v>98.65</v>
      </c>
      <c r="J347" s="6" t="n">
        <v>85.65</v>
      </c>
    </row>
    <row collapsed="false" customFormat="false" customHeight="false" hidden="false" ht="12.1" outlineLevel="0" r="348">
      <c r="A348" s="39" t="n">
        <v>46973</v>
      </c>
      <c r="B348" s="16" t="s">
        <v>775</v>
      </c>
      <c r="C348" s="16" t="s">
        <v>106</v>
      </c>
      <c r="D348" s="16" t="s">
        <v>107</v>
      </c>
      <c r="E348" s="6" t="n">
        <v>1000</v>
      </c>
      <c r="F348" s="7" t="n">
        <v>44</v>
      </c>
      <c r="G348" s="6" t="n">
        <v>34.9</v>
      </c>
      <c r="H348" s="6" t="n">
        <v>200</v>
      </c>
      <c r="I348" s="6" t="n">
        <v>1535.6</v>
      </c>
      <c r="J348" s="6" t="n">
        <v>1335.6</v>
      </c>
    </row>
    <row collapsed="false" customFormat="false" customHeight="false" hidden="false" ht="12.1" outlineLevel="0" r="349">
      <c r="A349" s="39" t="n">
        <v>46974</v>
      </c>
      <c r="B349" s="16" t="s">
        <v>775</v>
      </c>
      <c r="C349" s="16" t="s">
        <v>139</v>
      </c>
      <c r="D349" s="16" t="s">
        <v>140</v>
      </c>
      <c r="E349" s="6" t="n">
        <v>1000</v>
      </c>
      <c r="F349" s="7" t="n">
        <v>5</v>
      </c>
      <c r="G349" s="6" t="n">
        <v>19.73</v>
      </c>
      <c r="H349" s="6" t="n">
        <v>13</v>
      </c>
      <c r="I349" s="6" t="n">
        <v>98.65</v>
      </c>
      <c r="J349" s="6" t="n">
        <v>85.65</v>
      </c>
    </row>
    <row collapsed="false" customFormat="false" customHeight="false" hidden="false" ht="12.1" outlineLevel="0" r="350">
      <c r="A350" s="39" t="n">
        <v>47004</v>
      </c>
      <c r="B350" s="16" t="s">
        <v>775</v>
      </c>
      <c r="C350" s="16" t="s">
        <v>139</v>
      </c>
      <c r="D350" s="16" t="s">
        <v>140</v>
      </c>
      <c r="E350" s="6" t="n">
        <v>1000</v>
      </c>
      <c r="F350" s="7" t="n">
        <v>5</v>
      </c>
      <c r="G350" s="6" t="n">
        <v>19.73</v>
      </c>
      <c r="H350" s="6" t="n">
        <v>13</v>
      </c>
      <c r="I350" s="6" t="n">
        <v>98.65</v>
      </c>
      <c r="J350" s="6" t="n">
        <v>85.65</v>
      </c>
    </row>
    <row collapsed="false" customFormat="false" customHeight="false" hidden="false" ht="12.1" outlineLevel="0" r="351">
      <c r="A351" s="39" t="n">
        <v>47015</v>
      </c>
      <c r="B351" s="16" t="s">
        <v>775</v>
      </c>
      <c r="C351" s="16" t="s">
        <v>109</v>
      </c>
      <c r="D351" s="16" t="s">
        <v>110</v>
      </c>
      <c r="E351" s="6" t="n">
        <v>1000</v>
      </c>
      <c r="F351" s="7" t="n">
        <v>29</v>
      </c>
      <c r="G351" s="6" t="n">
        <v>56.1</v>
      </c>
      <c r="H351" s="6" t="n">
        <v>211</v>
      </c>
      <c r="I351" s="6" t="n">
        <v>1626.9</v>
      </c>
      <c r="J351" s="6" t="n">
        <v>1415.9</v>
      </c>
    </row>
    <row collapsed="false" customFormat="false" customHeight="false" hidden="false" ht="12.1" outlineLevel="0" r="352">
      <c r="A352" s="39" t="n">
        <v>47034</v>
      </c>
      <c r="B352" s="16" t="s">
        <v>775</v>
      </c>
      <c r="C352" s="16" t="s">
        <v>139</v>
      </c>
      <c r="D352" s="16" t="s">
        <v>140</v>
      </c>
      <c r="E352" s="6" t="n">
        <v>1000</v>
      </c>
      <c r="F352" s="7" t="n">
        <v>5</v>
      </c>
      <c r="G352" s="6" t="n">
        <v>19.73</v>
      </c>
      <c r="H352" s="6" t="n">
        <v>13</v>
      </c>
      <c r="I352" s="6" t="n">
        <v>98.65</v>
      </c>
      <c r="J352" s="6" t="n">
        <v>85.65</v>
      </c>
    </row>
    <row collapsed="false" customFormat="false" customHeight="false" hidden="false" ht="12.1" outlineLevel="0" r="353">
      <c r="A353" s="39" t="n">
        <v>47036</v>
      </c>
      <c r="B353" s="16" t="s">
        <v>775</v>
      </c>
      <c r="C353" s="16" t="s">
        <v>112</v>
      </c>
      <c r="D353" s="16" t="s">
        <v>113</v>
      </c>
      <c r="E353" s="6" t="n">
        <v>1000</v>
      </c>
      <c r="F353" s="7" t="n">
        <v>25</v>
      </c>
      <c r="G353" s="6" t="n">
        <v>38.15</v>
      </c>
      <c r="H353" s="6" t="n">
        <v>124</v>
      </c>
      <c r="I353" s="6" t="n">
        <v>953.75</v>
      </c>
      <c r="J353" s="6" t="n">
        <v>829.75</v>
      </c>
    </row>
    <row collapsed="false" customFormat="false" customHeight="false" hidden="false" ht="12.1" outlineLevel="0" r="354">
      <c r="A354" s="39" t="n">
        <v>47064</v>
      </c>
      <c r="B354" s="16" t="s">
        <v>775</v>
      </c>
      <c r="C354" s="16" t="s">
        <v>139</v>
      </c>
      <c r="D354" s="16" t="s">
        <v>140</v>
      </c>
      <c r="E354" s="6" t="n">
        <v>1000</v>
      </c>
      <c r="F354" s="7" t="n">
        <v>5</v>
      </c>
      <c r="G354" s="6" t="n">
        <v>19.73</v>
      </c>
      <c r="H354" s="6" t="n">
        <v>13</v>
      </c>
      <c r="I354" s="6" t="n">
        <v>98.65</v>
      </c>
      <c r="J354" s="6" t="n">
        <v>85.65</v>
      </c>
    </row>
    <row collapsed="false" customFormat="false" customHeight="false" hidden="false" ht="12.1" outlineLevel="0" r="355">
      <c r="A355" s="39" t="n">
        <v>47078</v>
      </c>
      <c r="B355" s="16" t="s">
        <v>775</v>
      </c>
      <c r="C355" s="16" t="s">
        <v>96</v>
      </c>
      <c r="D355" s="16" t="s">
        <v>98</v>
      </c>
      <c r="E355" s="6" t="n">
        <v>1000</v>
      </c>
      <c r="F355" s="7" t="n">
        <v>75</v>
      </c>
      <c r="G355" s="6" t="n">
        <v>61.08</v>
      </c>
      <c r="H355" s="6" t="n">
        <v>596</v>
      </c>
      <c r="I355" s="6" t="n">
        <v>4581</v>
      </c>
      <c r="J355" s="6" t="n">
        <v>3985</v>
      </c>
    </row>
    <row collapsed="false" customFormat="false" customHeight="false" hidden="false" ht="12.1" outlineLevel="0" r="356">
      <c r="A356" s="39" t="n">
        <v>47085</v>
      </c>
      <c r="B356" s="16" t="s">
        <v>775</v>
      </c>
      <c r="C356" s="16" t="s">
        <v>103</v>
      </c>
      <c r="D356" s="16" t="s">
        <v>104</v>
      </c>
      <c r="E356" s="6" t="n">
        <v>1000</v>
      </c>
      <c r="F356" s="7" t="n">
        <v>50</v>
      </c>
      <c r="G356" s="6" t="n">
        <v>61.08</v>
      </c>
      <c r="H356" s="6" t="n">
        <v>397</v>
      </c>
      <c r="I356" s="6" t="n">
        <v>3054</v>
      </c>
      <c r="J356" s="6" t="n">
        <v>2657</v>
      </c>
    </row>
    <row collapsed="false" customFormat="false" customHeight="false" hidden="false" ht="12.1" outlineLevel="0" r="357">
      <c r="A357" s="39" t="n">
        <v>47085</v>
      </c>
      <c r="B357" s="16" t="s">
        <v>775</v>
      </c>
      <c r="C357" s="16" t="s">
        <v>100</v>
      </c>
      <c r="D357" s="16" t="s">
        <v>101</v>
      </c>
      <c r="E357" s="6" t="n">
        <v>1000</v>
      </c>
      <c r="F357" s="7" t="n">
        <v>100</v>
      </c>
      <c r="G357" s="6" t="n">
        <v>35.4</v>
      </c>
      <c r="H357" s="6" t="n">
        <v>460</v>
      </c>
      <c r="I357" s="6" t="n">
        <v>3540</v>
      </c>
      <c r="J357" s="6" t="n">
        <v>3080</v>
      </c>
    </row>
    <row collapsed="false" customFormat="false" customHeight="false" hidden="false" ht="12.1" outlineLevel="0" r="358">
      <c r="A358" s="39" t="n">
        <v>47094</v>
      </c>
      <c r="B358" s="16" t="s">
        <v>775</v>
      </c>
      <c r="C358" s="16" t="s">
        <v>139</v>
      </c>
      <c r="D358" s="16" t="s">
        <v>140</v>
      </c>
      <c r="E358" s="6" t="n">
        <v>1000</v>
      </c>
      <c r="F358" s="7" t="n">
        <v>5</v>
      </c>
      <c r="G358" s="6" t="n">
        <v>19.73</v>
      </c>
      <c r="H358" s="6" t="n">
        <v>13</v>
      </c>
      <c r="I358" s="6" t="n">
        <v>98.65</v>
      </c>
      <c r="J358" s="6" t="n">
        <v>85.65</v>
      </c>
    </row>
    <row collapsed="false" customFormat="false" customHeight="false" hidden="false" ht="12.1" outlineLevel="0" r="359">
      <c r="A359" s="39" t="n">
        <v>47124</v>
      </c>
      <c r="B359" s="16" t="s">
        <v>775</v>
      </c>
      <c r="C359" s="16" t="s">
        <v>139</v>
      </c>
      <c r="D359" s="16" t="s">
        <v>140</v>
      </c>
      <c r="E359" s="6" t="n">
        <v>1000</v>
      </c>
      <c r="F359" s="7" t="n">
        <v>5</v>
      </c>
      <c r="G359" s="6" t="n">
        <v>19.73</v>
      </c>
      <c r="H359" s="6" t="n">
        <v>13</v>
      </c>
      <c r="I359" s="6" t="n">
        <v>98.65</v>
      </c>
      <c r="J359" s="6" t="n">
        <v>85.65</v>
      </c>
    </row>
    <row collapsed="false" customFormat="false" customHeight="false" hidden="false" ht="12.1" outlineLevel="0" r="360">
      <c r="A360" s="39" t="n">
        <v>47154</v>
      </c>
      <c r="B360" s="16" t="s">
        <v>775</v>
      </c>
      <c r="C360" s="16" t="s">
        <v>139</v>
      </c>
      <c r="D360" s="16" t="s">
        <v>140</v>
      </c>
      <c r="E360" s="6" t="n">
        <v>1000</v>
      </c>
      <c r="F360" s="7" t="n">
        <v>5</v>
      </c>
      <c r="G360" s="6" t="n">
        <v>19.73</v>
      </c>
      <c r="H360" s="6" t="n">
        <v>13</v>
      </c>
      <c r="I360" s="6" t="n">
        <v>98.65</v>
      </c>
      <c r="J360" s="6" t="n">
        <v>85.65</v>
      </c>
    </row>
    <row collapsed="false" customFormat="false" customHeight="false" hidden="false" ht="12.1" outlineLevel="0" r="361">
      <c r="A361" s="39" t="n">
        <v>47155</v>
      </c>
      <c r="B361" s="16" t="s">
        <v>775</v>
      </c>
      <c r="C361" s="16" t="s">
        <v>106</v>
      </c>
      <c r="D361" s="16" t="s">
        <v>107</v>
      </c>
      <c r="E361" s="6" t="n">
        <v>1000</v>
      </c>
      <c r="F361" s="7" t="n">
        <v>44</v>
      </c>
      <c r="G361" s="6" t="n">
        <v>34.9</v>
      </c>
      <c r="H361" s="6" t="n">
        <v>200</v>
      </c>
      <c r="I361" s="6" t="n">
        <v>1535.6</v>
      </c>
      <c r="J361" s="6" t="n">
        <v>1335.6</v>
      </c>
    </row>
    <row collapsed="false" customFormat="false" customHeight="false" hidden="false" ht="12.1" outlineLevel="0" r="362">
      <c r="A362" s="39" t="n">
        <v>47184</v>
      </c>
      <c r="B362" s="16" t="s">
        <v>775</v>
      </c>
      <c r="C362" s="16" t="s">
        <v>139</v>
      </c>
      <c r="D362" s="16" t="s">
        <v>140</v>
      </c>
      <c r="E362" s="6" t="n">
        <v>1000</v>
      </c>
      <c r="F362" s="7" t="n">
        <v>5</v>
      </c>
      <c r="G362" s="6" t="n">
        <v>19.73</v>
      </c>
      <c r="H362" s="6" t="n">
        <v>13</v>
      </c>
      <c r="I362" s="6" t="n">
        <v>98.65</v>
      </c>
      <c r="J362" s="6" t="n">
        <v>85.65</v>
      </c>
    </row>
    <row collapsed="false" customFormat="false" customHeight="false" hidden="false" ht="12.1" outlineLevel="0" r="363">
      <c r="A363" s="39" t="n">
        <v>47197</v>
      </c>
      <c r="B363" s="16" t="s">
        <v>775</v>
      </c>
      <c r="C363" s="16" t="s">
        <v>109</v>
      </c>
      <c r="D363" s="16" t="s">
        <v>110</v>
      </c>
      <c r="E363" s="6" t="n">
        <v>1000</v>
      </c>
      <c r="F363" s="7" t="n">
        <v>29</v>
      </c>
      <c r="G363" s="6" t="n">
        <v>56.1</v>
      </c>
      <c r="H363" s="6" t="n">
        <v>211</v>
      </c>
      <c r="I363" s="6" t="n">
        <v>1626.9</v>
      </c>
      <c r="J363" s="6" t="n">
        <v>1415.9</v>
      </c>
    </row>
    <row collapsed="false" customFormat="false" customHeight="false" hidden="false" ht="12.1" outlineLevel="0" r="364">
      <c r="A364" s="39" t="n">
        <v>47214</v>
      </c>
      <c r="B364" s="16" t="s">
        <v>775</v>
      </c>
      <c r="C364" s="16" t="s">
        <v>139</v>
      </c>
      <c r="D364" s="16" t="s">
        <v>140</v>
      </c>
      <c r="E364" s="6" t="n">
        <v>1000</v>
      </c>
      <c r="F364" s="7" t="n">
        <v>5</v>
      </c>
      <c r="G364" s="6" t="n">
        <v>19.73</v>
      </c>
      <c r="H364" s="6" t="n">
        <v>13</v>
      </c>
      <c r="I364" s="6" t="n">
        <v>98.65</v>
      </c>
      <c r="J364" s="6" t="n">
        <v>85.65</v>
      </c>
    </row>
    <row collapsed="false" customFormat="false" customHeight="false" hidden="false" ht="12.1" outlineLevel="0" r="365">
      <c r="A365" s="39" t="n">
        <v>47218</v>
      </c>
      <c r="B365" s="16" t="s">
        <v>775</v>
      </c>
      <c r="C365" s="16" t="s">
        <v>112</v>
      </c>
      <c r="D365" s="16" t="s">
        <v>113</v>
      </c>
      <c r="E365" s="6" t="n">
        <v>1000</v>
      </c>
      <c r="F365" s="7" t="n">
        <v>25</v>
      </c>
      <c r="G365" s="6" t="n">
        <v>38.15</v>
      </c>
      <c r="H365" s="6" t="n">
        <v>124</v>
      </c>
      <c r="I365" s="6" t="n">
        <v>953.75</v>
      </c>
      <c r="J365" s="6" t="n">
        <v>829.75</v>
      </c>
    </row>
    <row collapsed="false" customFormat="false" customHeight="false" hidden="false" ht="12.1" outlineLevel="0" r="366">
      <c r="A366" s="39" t="n">
        <v>47244</v>
      </c>
      <c r="B366" s="16" t="s">
        <v>775</v>
      </c>
      <c r="C366" s="16" t="s">
        <v>139</v>
      </c>
      <c r="D366" s="16" t="s">
        <v>140</v>
      </c>
      <c r="E366" s="6" t="n">
        <v>1000</v>
      </c>
      <c r="F366" s="7" t="n">
        <v>5</v>
      </c>
      <c r="G366" s="6" t="n">
        <v>19.73</v>
      </c>
      <c r="H366" s="6" t="n">
        <v>13</v>
      </c>
      <c r="I366" s="6" t="n">
        <v>98.65</v>
      </c>
      <c r="J366" s="6" t="n">
        <v>85.65</v>
      </c>
    </row>
    <row collapsed="false" customFormat="false" customHeight="false" hidden="false" ht="12.1" outlineLevel="0" r="367">
      <c r="A367" s="39" t="n">
        <v>47260</v>
      </c>
      <c r="B367" s="16" t="s">
        <v>775</v>
      </c>
      <c r="C367" s="16" t="s">
        <v>96</v>
      </c>
      <c r="D367" s="16" t="s">
        <v>98</v>
      </c>
      <c r="E367" s="6" t="n">
        <v>1000</v>
      </c>
      <c r="F367" s="7" t="n">
        <v>75</v>
      </c>
      <c r="G367" s="6" t="n">
        <v>61.08</v>
      </c>
      <c r="H367" s="6" t="n">
        <v>596</v>
      </c>
      <c r="I367" s="6" t="n">
        <v>4581</v>
      </c>
      <c r="J367" s="6" t="n">
        <v>3985</v>
      </c>
    </row>
    <row collapsed="false" customFormat="false" customHeight="false" hidden="false" ht="12.1" outlineLevel="0" r="368">
      <c r="A368" s="39" t="n">
        <v>47267</v>
      </c>
      <c r="B368" s="16" t="s">
        <v>775</v>
      </c>
      <c r="C368" s="16" t="s">
        <v>100</v>
      </c>
      <c r="D368" s="16" t="s">
        <v>101</v>
      </c>
      <c r="E368" s="6" t="n">
        <v>1000</v>
      </c>
      <c r="F368" s="7" t="n">
        <v>100</v>
      </c>
      <c r="G368" s="6" t="n">
        <v>35.4</v>
      </c>
      <c r="H368" s="6" t="n">
        <v>460</v>
      </c>
      <c r="I368" s="6" t="n">
        <v>3540</v>
      </c>
      <c r="J368" s="6" t="n">
        <v>3080</v>
      </c>
    </row>
    <row collapsed="false" customFormat="false" customHeight="false" hidden="false" ht="12.1" outlineLevel="0" r="369">
      <c r="A369" s="39" t="n">
        <v>47267</v>
      </c>
      <c r="B369" s="16" t="s">
        <v>775</v>
      </c>
      <c r="C369" s="16" t="s">
        <v>103</v>
      </c>
      <c r="D369" s="16" t="s">
        <v>104</v>
      </c>
      <c r="E369" s="6" t="n">
        <v>1000</v>
      </c>
      <c r="F369" s="7" t="n">
        <v>50</v>
      </c>
      <c r="G369" s="6" t="n">
        <v>61.08</v>
      </c>
      <c r="H369" s="6" t="n">
        <v>397</v>
      </c>
      <c r="I369" s="6" t="n">
        <v>3054</v>
      </c>
      <c r="J369" s="6" t="n">
        <v>2657</v>
      </c>
    </row>
    <row collapsed="false" customFormat="false" customHeight="false" hidden="false" ht="12.1" outlineLevel="0" r="370">
      <c r="A370" s="39" t="n">
        <v>47274</v>
      </c>
      <c r="B370" s="16" t="s">
        <v>775</v>
      </c>
      <c r="C370" s="16" t="s">
        <v>139</v>
      </c>
      <c r="D370" s="16" t="s">
        <v>140</v>
      </c>
      <c r="E370" s="6" t="n">
        <v>1000</v>
      </c>
      <c r="F370" s="7" t="n">
        <v>5</v>
      </c>
      <c r="G370" s="6" t="n">
        <v>19.73</v>
      </c>
      <c r="H370" s="6" t="n">
        <v>13</v>
      </c>
      <c r="I370" s="6" t="n">
        <v>98.65</v>
      </c>
      <c r="J370" s="6" t="n">
        <v>85.65</v>
      </c>
    </row>
    <row collapsed="false" customFormat="false" customHeight="false" hidden="false" ht="12.1" outlineLevel="0" r="371">
      <c r="A371" s="39" t="n">
        <v>47337</v>
      </c>
      <c r="B371" s="16" t="s">
        <v>775</v>
      </c>
      <c r="C371" s="16" t="s">
        <v>106</v>
      </c>
      <c r="D371" s="16" t="s">
        <v>107</v>
      </c>
      <c r="E371" s="6" t="n">
        <v>1000</v>
      </c>
      <c r="F371" s="7" t="n">
        <v>44</v>
      </c>
      <c r="G371" s="6" t="n">
        <v>34.9</v>
      </c>
      <c r="H371" s="6" t="n">
        <v>200</v>
      </c>
      <c r="I371" s="6" t="n">
        <v>1535.6</v>
      </c>
      <c r="J371" s="6" t="n">
        <v>1335.6</v>
      </c>
    </row>
    <row collapsed="false" customFormat="false" customHeight="false" hidden="false" ht="12.1" outlineLevel="0" r="372">
      <c r="A372" s="39" t="n">
        <v>47379</v>
      </c>
      <c r="B372" s="16" t="s">
        <v>775</v>
      </c>
      <c r="C372" s="16" t="s">
        <v>109</v>
      </c>
      <c r="D372" s="16" t="s">
        <v>110</v>
      </c>
      <c r="E372" s="6" t="n">
        <v>1000</v>
      </c>
      <c r="F372" s="7" t="n">
        <v>29</v>
      </c>
      <c r="G372" s="6" t="n">
        <v>56.1</v>
      </c>
      <c r="H372" s="6" t="n">
        <v>211</v>
      </c>
      <c r="I372" s="6" t="n">
        <v>1626.9</v>
      </c>
      <c r="J372" s="6" t="n">
        <v>1415.9</v>
      </c>
    </row>
    <row collapsed="false" customFormat="false" customHeight="false" hidden="false" ht="12.1" outlineLevel="0" r="373">
      <c r="A373" s="39" t="n">
        <v>47400</v>
      </c>
      <c r="B373" s="16" t="s">
        <v>775</v>
      </c>
      <c r="C373" s="16" t="s">
        <v>112</v>
      </c>
      <c r="D373" s="16" t="s">
        <v>113</v>
      </c>
      <c r="E373" s="6" t="n">
        <v>1000</v>
      </c>
      <c r="F373" s="7" t="n">
        <v>25</v>
      </c>
      <c r="G373" s="6" t="n">
        <v>38.15</v>
      </c>
      <c r="H373" s="6" t="n">
        <v>124</v>
      </c>
      <c r="I373" s="6" t="n">
        <v>953.75</v>
      </c>
      <c r="J373" s="6" t="n">
        <v>829.75</v>
      </c>
    </row>
    <row collapsed="false" customFormat="false" customHeight="false" hidden="false" ht="12.1" outlineLevel="0" r="374">
      <c r="A374" s="39" t="n">
        <v>47442</v>
      </c>
      <c r="B374" s="16" t="s">
        <v>775</v>
      </c>
      <c r="C374" s="16" t="s">
        <v>96</v>
      </c>
      <c r="D374" s="16" t="s">
        <v>98</v>
      </c>
      <c r="E374" s="6" t="n">
        <v>1000</v>
      </c>
      <c r="F374" s="7" t="n">
        <v>75</v>
      </c>
      <c r="G374" s="6" t="n">
        <v>61.08</v>
      </c>
      <c r="H374" s="6" t="n">
        <v>596</v>
      </c>
      <c r="I374" s="6" t="n">
        <v>4581</v>
      </c>
      <c r="J374" s="6" t="n">
        <v>3985</v>
      </c>
    </row>
    <row collapsed="false" customFormat="false" customHeight="false" hidden="false" ht="12.1" outlineLevel="0" r="375">
      <c r="A375" s="39" t="n">
        <v>47449</v>
      </c>
      <c r="B375" s="16" t="s">
        <v>775</v>
      </c>
      <c r="C375" s="16" t="s">
        <v>100</v>
      </c>
      <c r="D375" s="16" t="s">
        <v>101</v>
      </c>
      <c r="E375" s="6" t="n">
        <v>1000</v>
      </c>
      <c r="F375" s="7" t="n">
        <v>100</v>
      </c>
      <c r="G375" s="6" t="n">
        <v>35.4</v>
      </c>
      <c r="H375" s="6" t="n">
        <v>460</v>
      </c>
      <c r="I375" s="6" t="n">
        <v>3540</v>
      </c>
      <c r="J375" s="6" t="n">
        <v>3080</v>
      </c>
    </row>
    <row collapsed="false" customFormat="false" customHeight="false" hidden="false" ht="12.1" outlineLevel="0" r="376">
      <c r="A376" s="39" t="n">
        <v>47449</v>
      </c>
      <c r="B376" s="16" t="s">
        <v>775</v>
      </c>
      <c r="C376" s="16" t="s">
        <v>103</v>
      </c>
      <c r="D376" s="16" t="s">
        <v>104</v>
      </c>
      <c r="E376" s="6" t="n">
        <v>1000</v>
      </c>
      <c r="F376" s="7" t="n">
        <v>50</v>
      </c>
      <c r="G376" s="6" t="n">
        <v>61.08</v>
      </c>
      <c r="H376" s="6" t="n">
        <v>397</v>
      </c>
      <c r="I376" s="6" t="n">
        <v>3054</v>
      </c>
      <c r="J376" s="6" t="n">
        <v>2657</v>
      </c>
    </row>
    <row collapsed="false" customFormat="false" customHeight="false" hidden="false" ht="12.1" outlineLevel="0" r="377">
      <c r="A377" s="39" t="n">
        <v>47519</v>
      </c>
      <c r="B377" s="16" t="s">
        <v>775</v>
      </c>
      <c r="C377" s="16" t="s">
        <v>106</v>
      </c>
      <c r="D377" s="16" t="s">
        <v>107</v>
      </c>
      <c r="E377" s="6" t="n">
        <v>1000</v>
      </c>
      <c r="F377" s="7" t="n">
        <v>44</v>
      </c>
      <c r="G377" s="6" t="n">
        <v>34.9</v>
      </c>
      <c r="H377" s="6" t="n">
        <v>200</v>
      </c>
      <c r="I377" s="6" t="n">
        <v>1535.6</v>
      </c>
      <c r="J377" s="6" t="n">
        <v>1335.6</v>
      </c>
    </row>
    <row collapsed="false" customFormat="false" customHeight="false" hidden="false" ht="12.1" outlineLevel="0" r="378">
      <c r="A378" s="39" t="n">
        <v>47561</v>
      </c>
      <c r="B378" s="16" t="s">
        <v>775</v>
      </c>
      <c r="C378" s="16" t="s">
        <v>109</v>
      </c>
      <c r="D378" s="16" t="s">
        <v>110</v>
      </c>
      <c r="E378" s="6" t="n">
        <v>1000</v>
      </c>
      <c r="F378" s="7" t="n">
        <v>29</v>
      </c>
      <c r="G378" s="6" t="n">
        <v>56.1</v>
      </c>
      <c r="H378" s="6" t="n">
        <v>211</v>
      </c>
      <c r="I378" s="6" t="n">
        <v>1626.9</v>
      </c>
      <c r="J378" s="6" t="n">
        <v>1415.9</v>
      </c>
    </row>
    <row collapsed="false" customFormat="false" customHeight="false" hidden="false" ht="12.1" outlineLevel="0" r="379">
      <c r="A379" s="39" t="n">
        <v>47582</v>
      </c>
      <c r="B379" s="16" t="s">
        <v>775</v>
      </c>
      <c r="C379" s="16" t="s">
        <v>112</v>
      </c>
      <c r="D379" s="16" t="s">
        <v>113</v>
      </c>
      <c r="E379" s="6" t="n">
        <v>1000</v>
      </c>
      <c r="F379" s="7" t="n">
        <v>25</v>
      </c>
      <c r="G379" s="6" t="n">
        <v>38.15</v>
      </c>
      <c r="H379" s="6" t="n">
        <v>124</v>
      </c>
      <c r="I379" s="6" t="n">
        <v>953.75</v>
      </c>
      <c r="J379" s="6" t="n">
        <v>829.75</v>
      </c>
    </row>
    <row collapsed="false" customFormat="false" customHeight="false" hidden="false" ht="12.1" outlineLevel="0" r="380">
      <c r="A380" s="39" t="n">
        <v>47624</v>
      </c>
      <c r="B380" s="16" t="s">
        <v>775</v>
      </c>
      <c r="C380" s="16" t="s">
        <v>96</v>
      </c>
      <c r="D380" s="16" t="s">
        <v>98</v>
      </c>
      <c r="E380" s="6" t="n">
        <v>1000</v>
      </c>
      <c r="F380" s="7" t="n">
        <v>75</v>
      </c>
      <c r="G380" s="6" t="n">
        <v>61.08</v>
      </c>
      <c r="H380" s="6" t="n">
        <v>596</v>
      </c>
      <c r="I380" s="6" t="n">
        <v>4581</v>
      </c>
      <c r="J380" s="6" t="n">
        <v>3985</v>
      </c>
    </row>
    <row collapsed="false" customFormat="false" customHeight="false" hidden="false" ht="12.1" outlineLevel="0" r="381">
      <c r="A381" s="39" t="n">
        <v>47631</v>
      </c>
      <c r="B381" s="16" t="s">
        <v>775</v>
      </c>
      <c r="C381" s="16" t="s">
        <v>103</v>
      </c>
      <c r="D381" s="16" t="s">
        <v>104</v>
      </c>
      <c r="E381" s="6" t="n">
        <v>1000</v>
      </c>
      <c r="F381" s="7" t="n">
        <v>50</v>
      </c>
      <c r="G381" s="6" t="n">
        <v>61.08</v>
      </c>
      <c r="H381" s="6" t="n">
        <v>397</v>
      </c>
      <c r="I381" s="6" t="n">
        <v>3054</v>
      </c>
      <c r="J381" s="6" t="n">
        <v>2657</v>
      </c>
    </row>
    <row collapsed="false" customFormat="false" customHeight="false" hidden="false" ht="12.1" outlineLevel="0" r="382">
      <c r="A382" s="39" t="n">
        <v>47631</v>
      </c>
      <c r="B382" s="16" t="s">
        <v>775</v>
      </c>
      <c r="C382" s="16" t="s">
        <v>100</v>
      </c>
      <c r="D382" s="16" t="s">
        <v>101</v>
      </c>
      <c r="E382" s="6" t="n">
        <v>1000</v>
      </c>
      <c r="F382" s="7" t="n">
        <v>100</v>
      </c>
      <c r="G382" s="6" t="n">
        <v>35.4</v>
      </c>
      <c r="H382" s="6" t="n">
        <v>460</v>
      </c>
      <c r="I382" s="6" t="n">
        <v>3540</v>
      </c>
      <c r="J382" s="6" t="n">
        <v>3080</v>
      </c>
    </row>
    <row collapsed="false" customFormat="false" customHeight="false" hidden="false" ht="12.1" outlineLevel="0" r="383">
      <c r="A383" s="39" t="n">
        <v>47701</v>
      </c>
      <c r="B383" s="16" t="s">
        <v>775</v>
      </c>
      <c r="C383" s="16" t="s">
        <v>106</v>
      </c>
      <c r="D383" s="16" t="s">
        <v>107</v>
      </c>
      <c r="E383" s="6" t="n">
        <v>1000</v>
      </c>
      <c r="F383" s="7" t="n">
        <v>44</v>
      </c>
      <c r="G383" s="6" t="n">
        <v>34.9</v>
      </c>
      <c r="H383" s="6" t="n">
        <v>200</v>
      </c>
      <c r="I383" s="6" t="n">
        <v>1535.6</v>
      </c>
      <c r="J383" s="6" t="n">
        <v>1335.6</v>
      </c>
    </row>
    <row collapsed="false" customFormat="false" customHeight="false" hidden="false" ht="12.1" outlineLevel="0" r="384">
      <c r="A384" s="39" t="n">
        <v>47743</v>
      </c>
      <c r="B384" s="16" t="s">
        <v>775</v>
      </c>
      <c r="C384" s="16" t="s">
        <v>109</v>
      </c>
      <c r="D384" s="16" t="s">
        <v>110</v>
      </c>
      <c r="E384" s="6" t="n">
        <v>1000</v>
      </c>
      <c r="F384" s="7" t="n">
        <v>29</v>
      </c>
      <c r="G384" s="6" t="n">
        <v>56.1</v>
      </c>
      <c r="H384" s="6" t="n">
        <v>211</v>
      </c>
      <c r="I384" s="6" t="n">
        <v>1626.9</v>
      </c>
      <c r="J384" s="6" t="n">
        <v>1415.9</v>
      </c>
    </row>
    <row collapsed="false" customFormat="false" customHeight="false" hidden="false" ht="12.1" outlineLevel="0" r="385">
      <c r="A385" s="39" t="n">
        <v>47806</v>
      </c>
      <c r="B385" s="16" t="s">
        <v>775</v>
      </c>
      <c r="C385" s="16" t="s">
        <v>96</v>
      </c>
      <c r="D385" s="16" t="s">
        <v>98</v>
      </c>
      <c r="E385" s="6" t="n">
        <v>1000</v>
      </c>
      <c r="F385" s="7" t="n">
        <v>75</v>
      </c>
      <c r="G385" s="6" t="n">
        <v>61.08</v>
      </c>
      <c r="H385" s="6" t="n">
        <v>596</v>
      </c>
      <c r="I385" s="6" t="n">
        <v>4581</v>
      </c>
      <c r="J385" s="6" t="n">
        <v>3985</v>
      </c>
    </row>
    <row collapsed="false" customFormat="false" customHeight="false" hidden="false" ht="12.1" outlineLevel="0" r="386">
      <c r="A386" s="39" t="n">
        <v>47813</v>
      </c>
      <c r="B386" s="16" t="s">
        <v>775</v>
      </c>
      <c r="C386" s="16" t="s">
        <v>103</v>
      </c>
      <c r="D386" s="16" t="s">
        <v>104</v>
      </c>
      <c r="E386" s="6" t="n">
        <v>1000</v>
      </c>
      <c r="F386" s="7" t="n">
        <v>50</v>
      </c>
      <c r="G386" s="6" t="n">
        <v>61.08</v>
      </c>
      <c r="H386" s="6" t="n">
        <v>397</v>
      </c>
      <c r="I386" s="6" t="n">
        <v>3054</v>
      </c>
      <c r="J386" s="6" t="n">
        <v>2657</v>
      </c>
    </row>
    <row collapsed="false" customFormat="false" customHeight="false" hidden="false" ht="12.1" outlineLevel="0" r="387">
      <c r="A387" s="39" t="n">
        <v>47813</v>
      </c>
      <c r="B387" s="16" t="s">
        <v>775</v>
      </c>
      <c r="C387" s="16" t="s">
        <v>100</v>
      </c>
      <c r="D387" s="16" t="s">
        <v>101</v>
      </c>
      <c r="E387" s="6" t="n">
        <v>1000</v>
      </c>
      <c r="F387" s="7" t="n">
        <v>100</v>
      </c>
      <c r="G387" s="6" t="n">
        <v>35.4</v>
      </c>
      <c r="H387" s="6" t="n">
        <v>460</v>
      </c>
      <c r="I387" s="6" t="n">
        <v>3540</v>
      </c>
      <c r="J387" s="6" t="n">
        <v>3080</v>
      </c>
    </row>
    <row collapsed="false" customFormat="false" customHeight="false" hidden="false" ht="12.1" outlineLevel="0" r="388">
      <c r="A388" s="39" t="n">
        <v>47883</v>
      </c>
      <c r="B388" s="16" t="s">
        <v>775</v>
      </c>
      <c r="C388" s="16" t="s">
        <v>106</v>
      </c>
      <c r="D388" s="16" t="s">
        <v>107</v>
      </c>
      <c r="E388" s="6" t="n">
        <v>1000</v>
      </c>
      <c r="F388" s="7" t="n">
        <v>44</v>
      </c>
      <c r="G388" s="6" t="n">
        <v>34.9</v>
      </c>
      <c r="H388" s="6" t="n">
        <v>200</v>
      </c>
      <c r="I388" s="6" t="n">
        <v>1535.6</v>
      </c>
      <c r="J388" s="6" t="n">
        <v>1335.6</v>
      </c>
    </row>
    <row collapsed="false" customFormat="false" customHeight="false" hidden="false" ht="12.1" outlineLevel="0" r="389">
      <c r="A389" s="39" t="n">
        <v>47925</v>
      </c>
      <c r="B389" s="16" t="s">
        <v>775</v>
      </c>
      <c r="C389" s="16" t="s">
        <v>109</v>
      </c>
      <c r="D389" s="16" t="s">
        <v>110</v>
      </c>
      <c r="E389" s="6" t="n">
        <v>1000</v>
      </c>
      <c r="F389" s="7" t="n">
        <v>29</v>
      </c>
      <c r="G389" s="6" t="n">
        <v>56.1</v>
      </c>
      <c r="H389" s="6" t="n">
        <v>211</v>
      </c>
      <c r="I389" s="6" t="n">
        <v>1626.9</v>
      </c>
      <c r="J389" s="6" t="n">
        <v>1415.9</v>
      </c>
    </row>
    <row collapsed="false" customFormat="false" customHeight="false" hidden="false" ht="12.1" outlineLevel="0" r="390">
      <c r="A390" s="39" t="n">
        <v>47988</v>
      </c>
      <c r="B390" s="16" t="s">
        <v>775</v>
      </c>
      <c r="C390" s="16" t="s">
        <v>96</v>
      </c>
      <c r="D390" s="16" t="s">
        <v>98</v>
      </c>
      <c r="E390" s="6" t="n">
        <v>1000</v>
      </c>
      <c r="F390" s="7" t="n">
        <v>75</v>
      </c>
      <c r="G390" s="6" t="n">
        <v>61.08</v>
      </c>
      <c r="H390" s="6" t="n">
        <v>596</v>
      </c>
      <c r="I390" s="6" t="n">
        <v>4581</v>
      </c>
      <c r="J390" s="6" t="n">
        <v>3985</v>
      </c>
    </row>
    <row collapsed="false" customFormat="false" customHeight="false" hidden="false" ht="12.1" outlineLevel="0" r="391">
      <c r="A391" s="39" t="n">
        <v>47995</v>
      </c>
      <c r="B391" s="16" t="s">
        <v>775</v>
      </c>
      <c r="C391" s="16" t="s">
        <v>103</v>
      </c>
      <c r="D391" s="16" t="s">
        <v>104</v>
      </c>
      <c r="E391" s="6" t="n">
        <v>1000</v>
      </c>
      <c r="F391" s="7" t="n">
        <v>50</v>
      </c>
      <c r="G391" s="6" t="n">
        <v>61.08</v>
      </c>
      <c r="H391" s="6" t="n">
        <v>397</v>
      </c>
      <c r="I391" s="6" t="n">
        <v>3054</v>
      </c>
      <c r="J391" s="6" t="n">
        <v>2657</v>
      </c>
    </row>
    <row collapsed="false" customFormat="false" customHeight="false" hidden="false" ht="12.1" outlineLevel="0" r="392">
      <c r="A392" s="39" t="n">
        <v>47995</v>
      </c>
      <c r="B392" s="16" t="s">
        <v>775</v>
      </c>
      <c r="C392" s="16" t="s">
        <v>100</v>
      </c>
      <c r="D392" s="16" t="s">
        <v>101</v>
      </c>
      <c r="E392" s="6" t="n">
        <v>1000</v>
      </c>
      <c r="F392" s="7" t="n">
        <v>100</v>
      </c>
      <c r="G392" s="6" t="n">
        <v>35.4</v>
      </c>
      <c r="H392" s="6" t="n">
        <v>460</v>
      </c>
      <c r="I392" s="6" t="n">
        <v>3540</v>
      </c>
      <c r="J392" s="6" t="n">
        <v>3080</v>
      </c>
    </row>
    <row collapsed="false" customFormat="false" customHeight="false" hidden="false" ht="12.1" outlineLevel="0" r="393">
      <c r="A393" s="39" t="n">
        <v>48065</v>
      </c>
      <c r="B393" s="16" t="s">
        <v>775</v>
      </c>
      <c r="C393" s="16" t="s">
        <v>106</v>
      </c>
      <c r="D393" s="16" t="s">
        <v>107</v>
      </c>
      <c r="E393" s="6" t="n">
        <v>1000</v>
      </c>
      <c r="F393" s="7" t="n">
        <v>44</v>
      </c>
      <c r="G393" s="6" t="n">
        <v>34.9</v>
      </c>
      <c r="H393" s="6" t="n">
        <v>200</v>
      </c>
      <c r="I393" s="6" t="n">
        <v>1535.6</v>
      </c>
      <c r="J393" s="6" t="n">
        <v>1335.6</v>
      </c>
    </row>
    <row collapsed="false" customFormat="false" customHeight="false" hidden="false" ht="12.1" outlineLevel="0" r="394">
      <c r="A394" s="39" t="n">
        <v>48107</v>
      </c>
      <c r="B394" s="16" t="s">
        <v>775</v>
      </c>
      <c r="C394" s="16" t="s">
        <v>109</v>
      </c>
      <c r="D394" s="16" t="s">
        <v>110</v>
      </c>
      <c r="E394" s="6" t="n">
        <v>1000</v>
      </c>
      <c r="F394" s="7" t="n">
        <v>29</v>
      </c>
      <c r="G394" s="6" t="n">
        <v>56.1</v>
      </c>
      <c r="H394" s="6" t="n">
        <v>211</v>
      </c>
      <c r="I394" s="6" t="n">
        <v>1626.9</v>
      </c>
      <c r="J394" s="6" t="n">
        <v>1415.9</v>
      </c>
    </row>
    <row collapsed="false" customFormat="false" customHeight="false" hidden="false" ht="12.1" outlineLevel="0" r="395">
      <c r="A395" s="39" t="n">
        <v>48170</v>
      </c>
      <c r="B395" s="16" t="s">
        <v>775</v>
      </c>
      <c r="C395" s="16" t="s">
        <v>96</v>
      </c>
      <c r="D395" s="16" t="s">
        <v>98</v>
      </c>
      <c r="E395" s="6" t="n">
        <v>1000</v>
      </c>
      <c r="F395" s="7" t="n">
        <v>75</v>
      </c>
      <c r="G395" s="6" t="n">
        <v>61.08</v>
      </c>
      <c r="H395" s="6" t="n">
        <v>596</v>
      </c>
      <c r="I395" s="6" t="n">
        <v>4581</v>
      </c>
      <c r="J395" s="6" t="n">
        <v>3985</v>
      </c>
    </row>
    <row collapsed="false" customFormat="false" customHeight="false" hidden="false" ht="12.1" outlineLevel="0" r="396">
      <c r="A396" s="39" t="n">
        <v>48177</v>
      </c>
      <c r="B396" s="16" t="s">
        <v>775</v>
      </c>
      <c r="C396" s="16" t="s">
        <v>103</v>
      </c>
      <c r="D396" s="16" t="s">
        <v>104</v>
      </c>
      <c r="E396" s="6" t="n">
        <v>1000</v>
      </c>
      <c r="F396" s="7" t="n">
        <v>50</v>
      </c>
      <c r="G396" s="6" t="n">
        <v>61.08</v>
      </c>
      <c r="H396" s="6" t="n">
        <v>397</v>
      </c>
      <c r="I396" s="6" t="n">
        <v>3054</v>
      </c>
      <c r="J396" s="6" t="n">
        <v>2657</v>
      </c>
    </row>
    <row collapsed="false" customFormat="false" customHeight="false" hidden="false" ht="12.1" outlineLevel="0" r="397">
      <c r="A397" s="39" t="n">
        <v>48177</v>
      </c>
      <c r="B397" s="16" t="s">
        <v>775</v>
      </c>
      <c r="C397" s="16" t="s">
        <v>100</v>
      </c>
      <c r="D397" s="16" t="s">
        <v>101</v>
      </c>
      <c r="E397" s="6" t="n">
        <v>1000</v>
      </c>
      <c r="F397" s="7" t="n">
        <v>100</v>
      </c>
      <c r="G397" s="6" t="n">
        <v>35.4</v>
      </c>
      <c r="H397" s="6" t="n">
        <v>460</v>
      </c>
      <c r="I397" s="6" t="n">
        <v>3540</v>
      </c>
      <c r="J397" s="6" t="n">
        <v>3080</v>
      </c>
    </row>
    <row collapsed="false" customFormat="false" customHeight="false" hidden="false" ht="12.1" outlineLevel="0" r="398">
      <c r="A398" s="39" t="n">
        <v>48247</v>
      </c>
      <c r="B398" s="16" t="s">
        <v>775</v>
      </c>
      <c r="C398" s="16" t="s">
        <v>106</v>
      </c>
      <c r="D398" s="16" t="s">
        <v>107</v>
      </c>
      <c r="E398" s="6" t="n">
        <v>1000</v>
      </c>
      <c r="F398" s="7" t="n">
        <v>44</v>
      </c>
      <c r="G398" s="6" t="n">
        <v>34.9</v>
      </c>
      <c r="H398" s="6" t="n">
        <v>200</v>
      </c>
      <c r="I398" s="6" t="n">
        <v>1535.6</v>
      </c>
      <c r="J398" s="6" t="n">
        <v>1335.6</v>
      </c>
    </row>
    <row collapsed="false" customFormat="false" customHeight="false" hidden="false" ht="12.1" outlineLevel="0" r="399">
      <c r="A399" s="39" t="n">
        <v>48289</v>
      </c>
      <c r="B399" s="16" t="s">
        <v>775</v>
      </c>
      <c r="C399" s="16" t="s">
        <v>109</v>
      </c>
      <c r="D399" s="16" t="s">
        <v>110</v>
      </c>
      <c r="E399" s="6" t="n">
        <v>1000</v>
      </c>
      <c r="F399" s="7" t="n">
        <v>29</v>
      </c>
      <c r="G399" s="6" t="n">
        <v>56.1</v>
      </c>
      <c r="H399" s="6" t="n">
        <v>211</v>
      </c>
      <c r="I399" s="6" t="n">
        <v>1626.9</v>
      </c>
      <c r="J399" s="6" t="n">
        <v>1415.9</v>
      </c>
    </row>
    <row collapsed="false" customFormat="false" customHeight="false" hidden="false" ht="12.1" outlineLevel="0" r="400">
      <c r="A400" s="39" t="n">
        <v>48352</v>
      </c>
      <c r="B400" s="16" t="s">
        <v>775</v>
      </c>
      <c r="C400" s="16" t="s">
        <v>96</v>
      </c>
      <c r="D400" s="16" t="s">
        <v>98</v>
      </c>
      <c r="E400" s="6" t="n">
        <v>1000</v>
      </c>
      <c r="F400" s="7" t="n">
        <v>75</v>
      </c>
      <c r="G400" s="6" t="n">
        <v>61.08</v>
      </c>
      <c r="H400" s="6" t="n">
        <v>596</v>
      </c>
      <c r="I400" s="6" t="n">
        <v>4581</v>
      </c>
      <c r="J400" s="6" t="n">
        <v>3985</v>
      </c>
    </row>
    <row collapsed="false" customFormat="false" customHeight="false" hidden="false" ht="12.1" outlineLevel="0" r="401">
      <c r="A401" s="39" t="n">
        <v>48359</v>
      </c>
      <c r="B401" s="16" t="s">
        <v>775</v>
      </c>
      <c r="C401" s="16" t="s">
        <v>103</v>
      </c>
      <c r="D401" s="16" t="s">
        <v>104</v>
      </c>
      <c r="E401" s="6" t="n">
        <v>1000</v>
      </c>
      <c r="F401" s="7" t="n">
        <v>50</v>
      </c>
      <c r="G401" s="6" t="n">
        <v>61.08</v>
      </c>
      <c r="H401" s="6" t="n">
        <v>397</v>
      </c>
      <c r="I401" s="6" t="n">
        <v>3054</v>
      </c>
      <c r="J401" s="6" t="n">
        <v>2657</v>
      </c>
    </row>
    <row collapsed="false" customFormat="false" customHeight="false" hidden="false" ht="12.1" outlineLevel="0" r="402">
      <c r="A402" s="39" t="n">
        <v>48359</v>
      </c>
      <c r="B402" s="16" t="s">
        <v>775</v>
      </c>
      <c r="C402" s="16" t="s">
        <v>100</v>
      </c>
      <c r="D402" s="16" t="s">
        <v>101</v>
      </c>
      <c r="E402" s="6" t="n">
        <v>1000</v>
      </c>
      <c r="F402" s="7" t="n">
        <v>100</v>
      </c>
      <c r="G402" s="6" t="n">
        <v>35.4</v>
      </c>
      <c r="H402" s="6" t="n">
        <v>460</v>
      </c>
      <c r="I402" s="6" t="n">
        <v>3540</v>
      </c>
      <c r="J402" s="6" t="n">
        <v>3080</v>
      </c>
    </row>
    <row collapsed="false" customFormat="false" customHeight="false" hidden="false" ht="12.1" outlineLevel="0" r="403">
      <c r="A403" s="39" t="n">
        <v>48429</v>
      </c>
      <c r="B403" s="16" t="s">
        <v>775</v>
      </c>
      <c r="C403" s="16" t="s">
        <v>106</v>
      </c>
      <c r="D403" s="16" t="s">
        <v>107</v>
      </c>
      <c r="E403" s="6" t="n">
        <v>1000</v>
      </c>
      <c r="F403" s="7" t="n">
        <v>44</v>
      </c>
      <c r="G403" s="6" t="n">
        <v>34.9</v>
      </c>
      <c r="H403" s="6" t="n">
        <v>200</v>
      </c>
      <c r="I403" s="6" t="n">
        <v>1535.6</v>
      </c>
      <c r="J403" s="6" t="n">
        <v>1335.6</v>
      </c>
    </row>
    <row collapsed="false" customFormat="false" customHeight="false" hidden="false" ht="12.1" outlineLevel="0" r="404">
      <c r="A404" s="39" t="n">
        <v>48471</v>
      </c>
      <c r="B404" s="16" t="s">
        <v>775</v>
      </c>
      <c r="C404" s="16" t="s">
        <v>109</v>
      </c>
      <c r="D404" s="16" t="s">
        <v>110</v>
      </c>
      <c r="E404" s="6" t="n">
        <v>1000</v>
      </c>
      <c r="F404" s="7" t="n">
        <v>29</v>
      </c>
      <c r="G404" s="6" t="n">
        <v>56.1</v>
      </c>
      <c r="H404" s="6" t="n">
        <v>211</v>
      </c>
      <c r="I404" s="6" t="n">
        <v>1626.9</v>
      </c>
      <c r="J404" s="6" t="n">
        <v>1415.9</v>
      </c>
    </row>
    <row collapsed="false" customFormat="false" customHeight="false" hidden="false" ht="12.1" outlineLevel="0" r="405">
      <c r="A405" s="39" t="n">
        <v>48534</v>
      </c>
      <c r="B405" s="16" t="s">
        <v>775</v>
      </c>
      <c r="C405" s="16" t="s">
        <v>96</v>
      </c>
      <c r="D405" s="16" t="s">
        <v>98</v>
      </c>
      <c r="E405" s="6" t="n">
        <v>1000</v>
      </c>
      <c r="F405" s="7" t="n">
        <v>75</v>
      </c>
      <c r="G405" s="6" t="n">
        <v>61.08</v>
      </c>
      <c r="H405" s="6" t="n">
        <v>596</v>
      </c>
      <c r="I405" s="6" t="n">
        <v>4581</v>
      </c>
      <c r="J405" s="6" t="n">
        <v>3985</v>
      </c>
    </row>
    <row collapsed="false" customFormat="false" customHeight="false" hidden="false" ht="12.1" outlineLevel="0" r="406">
      <c r="A406" s="39" t="n">
        <v>48541</v>
      </c>
      <c r="B406" s="16" t="s">
        <v>775</v>
      </c>
      <c r="C406" s="16" t="s">
        <v>103</v>
      </c>
      <c r="D406" s="16" t="s">
        <v>104</v>
      </c>
      <c r="E406" s="6" t="n">
        <v>1000</v>
      </c>
      <c r="F406" s="7" t="n">
        <v>50</v>
      </c>
      <c r="G406" s="6" t="n">
        <v>61.08</v>
      </c>
      <c r="H406" s="6" t="n">
        <v>397</v>
      </c>
      <c r="I406" s="6" t="n">
        <v>3054</v>
      </c>
      <c r="J406" s="6" t="n">
        <v>2657</v>
      </c>
    </row>
    <row collapsed="false" customFormat="false" customHeight="false" hidden="false" ht="12.1" outlineLevel="0" r="407">
      <c r="A407" s="39" t="n">
        <v>48541</v>
      </c>
      <c r="B407" s="16" t="s">
        <v>775</v>
      </c>
      <c r="C407" s="16" t="s">
        <v>100</v>
      </c>
      <c r="D407" s="16" t="s">
        <v>101</v>
      </c>
      <c r="E407" s="6" t="n">
        <v>1000</v>
      </c>
      <c r="F407" s="7" t="n">
        <v>100</v>
      </c>
      <c r="G407" s="6" t="n">
        <v>35.4</v>
      </c>
      <c r="H407" s="6" t="n">
        <v>460</v>
      </c>
      <c r="I407" s="6" t="n">
        <v>3540</v>
      </c>
      <c r="J407" s="6" t="n">
        <v>3080</v>
      </c>
    </row>
    <row collapsed="false" customFormat="false" customHeight="false" hidden="false" ht="12.1" outlineLevel="0" r="408">
      <c r="A408" s="39" t="n">
        <v>48611</v>
      </c>
      <c r="B408" s="16" t="s">
        <v>775</v>
      </c>
      <c r="C408" s="16" t="s">
        <v>106</v>
      </c>
      <c r="D408" s="16" t="s">
        <v>107</v>
      </c>
      <c r="E408" s="6" t="n">
        <v>1000</v>
      </c>
      <c r="F408" s="7" t="n">
        <v>44</v>
      </c>
      <c r="G408" s="6" t="n">
        <v>34.9</v>
      </c>
      <c r="H408" s="6" t="n">
        <v>200</v>
      </c>
      <c r="I408" s="6" t="n">
        <v>1535.6</v>
      </c>
      <c r="J408" s="6" t="n">
        <v>1335.6</v>
      </c>
    </row>
    <row collapsed="false" customFormat="false" customHeight="false" hidden="false" ht="12.1" outlineLevel="0" r="409">
      <c r="A409" s="39" t="n">
        <v>48653</v>
      </c>
      <c r="B409" s="16" t="s">
        <v>775</v>
      </c>
      <c r="C409" s="16" t="s">
        <v>109</v>
      </c>
      <c r="D409" s="16" t="s">
        <v>110</v>
      </c>
      <c r="E409" s="6" t="n">
        <v>1000</v>
      </c>
      <c r="F409" s="7" t="n">
        <v>29</v>
      </c>
      <c r="G409" s="6" t="n">
        <v>56.1</v>
      </c>
      <c r="H409" s="6" t="n">
        <v>211</v>
      </c>
      <c r="I409" s="6" t="n">
        <v>1626.9</v>
      </c>
      <c r="J409" s="6" t="n">
        <v>1415.9</v>
      </c>
    </row>
    <row collapsed="false" customFormat="false" customHeight="false" hidden="false" ht="12.1" outlineLevel="0" r="410">
      <c r="A410" s="39" t="n">
        <v>48716</v>
      </c>
      <c r="B410" s="16" t="s">
        <v>775</v>
      </c>
      <c r="C410" s="16" t="s">
        <v>96</v>
      </c>
      <c r="D410" s="16" t="s">
        <v>98</v>
      </c>
      <c r="E410" s="6" t="n">
        <v>1000</v>
      </c>
      <c r="F410" s="7" t="n">
        <v>75</v>
      </c>
      <c r="G410" s="6" t="n">
        <v>61.08</v>
      </c>
      <c r="H410" s="6" t="n">
        <v>596</v>
      </c>
      <c r="I410" s="6" t="n">
        <v>4581</v>
      </c>
      <c r="J410" s="6" t="n">
        <v>3985</v>
      </c>
    </row>
    <row collapsed="false" customFormat="false" customHeight="false" hidden="false" ht="12.1" outlineLevel="0" r="411">
      <c r="A411" s="39" t="n">
        <v>48723</v>
      </c>
      <c r="B411" s="16" t="s">
        <v>775</v>
      </c>
      <c r="C411" s="16" t="s">
        <v>100</v>
      </c>
      <c r="D411" s="16" t="s">
        <v>101</v>
      </c>
      <c r="E411" s="6" t="n">
        <v>1000</v>
      </c>
      <c r="F411" s="7" t="n">
        <v>100</v>
      </c>
      <c r="G411" s="6" t="n">
        <v>35.4</v>
      </c>
      <c r="H411" s="6" t="n">
        <v>460</v>
      </c>
      <c r="I411" s="6" t="n">
        <v>3540</v>
      </c>
      <c r="J411" s="6" t="n">
        <v>3080</v>
      </c>
    </row>
    <row collapsed="false" customFormat="false" customHeight="false" hidden="false" ht="12.1" outlineLevel="0" r="412">
      <c r="A412" s="39" t="n">
        <v>48723</v>
      </c>
      <c r="B412" s="16" t="s">
        <v>775</v>
      </c>
      <c r="C412" s="16" t="s">
        <v>103</v>
      </c>
      <c r="D412" s="16" t="s">
        <v>104</v>
      </c>
      <c r="E412" s="6" t="n">
        <v>1000</v>
      </c>
      <c r="F412" s="7" t="n">
        <v>50</v>
      </c>
      <c r="G412" s="6" t="n">
        <v>61.08</v>
      </c>
      <c r="H412" s="6" t="n">
        <v>397</v>
      </c>
      <c r="I412" s="6" t="n">
        <v>3054</v>
      </c>
      <c r="J412" s="6" t="n">
        <v>2657</v>
      </c>
    </row>
    <row collapsed="false" customFormat="false" customHeight="false" hidden="false" ht="12.1" outlineLevel="0" r="413">
      <c r="A413" s="39" t="n">
        <v>48793</v>
      </c>
      <c r="B413" s="16" t="s">
        <v>775</v>
      </c>
      <c r="C413" s="16" t="s">
        <v>106</v>
      </c>
      <c r="D413" s="16" t="s">
        <v>107</v>
      </c>
      <c r="E413" s="6" t="n">
        <v>1000</v>
      </c>
      <c r="F413" s="7" t="n">
        <v>44</v>
      </c>
      <c r="G413" s="6" t="n">
        <v>34.9</v>
      </c>
      <c r="H413" s="6" t="n">
        <v>200</v>
      </c>
      <c r="I413" s="6" t="n">
        <v>1535.6</v>
      </c>
      <c r="J413" s="6" t="n">
        <v>1335.6</v>
      </c>
    </row>
    <row collapsed="false" customFormat="false" customHeight="false" hidden="false" ht="12.1" outlineLevel="0" r="414">
      <c r="A414" s="39" t="n">
        <v>48835</v>
      </c>
      <c r="B414" s="16" t="s">
        <v>775</v>
      </c>
      <c r="C414" s="16" t="s">
        <v>109</v>
      </c>
      <c r="D414" s="16" t="s">
        <v>110</v>
      </c>
      <c r="E414" s="6" t="n">
        <v>1000</v>
      </c>
      <c r="F414" s="7" t="n">
        <v>29</v>
      </c>
      <c r="G414" s="6" t="n">
        <v>56.1</v>
      </c>
      <c r="H414" s="6" t="n">
        <v>211</v>
      </c>
      <c r="I414" s="6" t="n">
        <v>1626.9</v>
      </c>
      <c r="J414" s="6" t="n">
        <v>1415.9</v>
      </c>
    </row>
    <row collapsed="false" customFormat="false" customHeight="false" hidden="false" ht="12.1" outlineLevel="0" r="415">
      <c r="A415" s="39" t="n">
        <v>48898</v>
      </c>
      <c r="B415" s="16" t="s">
        <v>775</v>
      </c>
      <c r="C415" s="16" t="s">
        <v>96</v>
      </c>
      <c r="D415" s="16" t="s">
        <v>98</v>
      </c>
      <c r="E415" s="6" t="n">
        <v>1000</v>
      </c>
      <c r="F415" s="7" t="n">
        <v>75</v>
      </c>
      <c r="G415" s="6" t="n">
        <v>61.08</v>
      </c>
      <c r="H415" s="6" t="n">
        <v>596</v>
      </c>
      <c r="I415" s="6" t="n">
        <v>4581</v>
      </c>
      <c r="J415" s="6" t="n">
        <v>3985</v>
      </c>
    </row>
    <row collapsed="false" customFormat="false" customHeight="false" hidden="false" ht="12.1" outlineLevel="0" r="416">
      <c r="A416" s="39" t="n">
        <v>48905</v>
      </c>
      <c r="B416" s="16" t="s">
        <v>775</v>
      </c>
      <c r="C416" s="16" t="s">
        <v>103</v>
      </c>
      <c r="D416" s="16" t="s">
        <v>104</v>
      </c>
      <c r="E416" s="6" t="n">
        <v>1000</v>
      </c>
      <c r="F416" s="7" t="n">
        <v>50</v>
      </c>
      <c r="G416" s="6" t="n">
        <v>61.08</v>
      </c>
      <c r="H416" s="6" t="n">
        <v>397</v>
      </c>
      <c r="I416" s="6" t="n">
        <v>3054</v>
      </c>
      <c r="J416" s="6" t="n">
        <v>2657</v>
      </c>
    </row>
    <row collapsed="false" customFormat="false" customHeight="false" hidden="false" ht="12.1" outlineLevel="0" r="417">
      <c r="A417" s="39" t="n">
        <v>48905</v>
      </c>
      <c r="B417" s="16" t="s">
        <v>775</v>
      </c>
      <c r="C417" s="16" t="s">
        <v>100</v>
      </c>
      <c r="D417" s="16" t="s">
        <v>101</v>
      </c>
      <c r="E417" s="6" t="n">
        <v>1000</v>
      </c>
      <c r="F417" s="7" t="n">
        <v>100</v>
      </c>
      <c r="G417" s="6" t="n">
        <v>35.4</v>
      </c>
      <c r="H417" s="6" t="n">
        <v>460</v>
      </c>
      <c r="I417" s="6" t="n">
        <v>3540</v>
      </c>
      <c r="J417" s="6" t="n">
        <v>3080</v>
      </c>
    </row>
    <row collapsed="false" customFormat="false" customHeight="false" hidden="false" ht="12.1" outlineLevel="0" r="418">
      <c r="A418" s="39" t="n">
        <v>48975</v>
      </c>
      <c r="B418" s="16" t="s">
        <v>775</v>
      </c>
      <c r="C418" s="16" t="s">
        <v>106</v>
      </c>
      <c r="D418" s="16" t="s">
        <v>107</v>
      </c>
      <c r="E418" s="6" t="n">
        <v>1000</v>
      </c>
      <c r="F418" s="7" t="n">
        <v>44</v>
      </c>
      <c r="G418" s="6" t="n">
        <v>34.9</v>
      </c>
      <c r="H418" s="6" t="n">
        <v>200</v>
      </c>
      <c r="I418" s="6" t="n">
        <v>1535.6</v>
      </c>
      <c r="J418" s="6" t="n">
        <v>1335.6</v>
      </c>
    </row>
    <row collapsed="false" customFormat="false" customHeight="false" hidden="false" ht="12.1" outlineLevel="0" r="419">
      <c r="A419" s="39" t="n">
        <v>49017</v>
      </c>
      <c r="B419" s="16" t="s">
        <v>775</v>
      </c>
      <c r="C419" s="16" t="s">
        <v>109</v>
      </c>
      <c r="D419" s="16" t="s">
        <v>110</v>
      </c>
      <c r="E419" s="6" t="n">
        <v>1000</v>
      </c>
      <c r="F419" s="7" t="n">
        <v>29</v>
      </c>
      <c r="G419" s="6" t="n">
        <v>56.1</v>
      </c>
      <c r="H419" s="6" t="n">
        <v>211</v>
      </c>
      <c r="I419" s="6" t="n">
        <v>1626.9</v>
      </c>
      <c r="J419" s="6" t="n">
        <v>1415.9</v>
      </c>
    </row>
    <row collapsed="false" customFormat="false" customHeight="false" hidden="false" ht="12.1" outlineLevel="0" r="420">
      <c r="A420" s="39" t="n">
        <v>49080</v>
      </c>
      <c r="B420" s="16" t="s">
        <v>775</v>
      </c>
      <c r="C420" s="16" t="s">
        <v>96</v>
      </c>
      <c r="D420" s="16" t="s">
        <v>98</v>
      </c>
      <c r="E420" s="6" t="n">
        <v>1000</v>
      </c>
      <c r="F420" s="7" t="n">
        <v>75</v>
      </c>
      <c r="G420" s="6" t="n">
        <v>61.08</v>
      </c>
      <c r="H420" s="6" t="n">
        <v>596</v>
      </c>
      <c r="I420" s="6" t="n">
        <v>4581</v>
      </c>
      <c r="J420" s="6" t="n">
        <v>3985</v>
      </c>
    </row>
    <row collapsed="false" customFormat="false" customHeight="false" hidden="false" ht="12.1" outlineLevel="0" r="421">
      <c r="A421" s="39" t="n">
        <v>49087</v>
      </c>
      <c r="B421" s="16" t="s">
        <v>775</v>
      </c>
      <c r="C421" s="16" t="s">
        <v>100</v>
      </c>
      <c r="D421" s="16" t="s">
        <v>101</v>
      </c>
      <c r="E421" s="6" t="n">
        <v>1000</v>
      </c>
      <c r="F421" s="7" t="n">
        <v>100</v>
      </c>
      <c r="G421" s="6" t="n">
        <v>35.4</v>
      </c>
      <c r="H421" s="6" t="n">
        <v>460</v>
      </c>
      <c r="I421" s="6" t="n">
        <v>3540</v>
      </c>
      <c r="J421" s="6" t="n">
        <v>3080</v>
      </c>
    </row>
    <row collapsed="false" customFormat="false" customHeight="false" hidden="false" ht="12.1" outlineLevel="0" r="422">
      <c r="A422" s="39" t="n">
        <v>49087</v>
      </c>
      <c r="B422" s="16" t="s">
        <v>775</v>
      </c>
      <c r="C422" s="16" t="s">
        <v>103</v>
      </c>
      <c r="D422" s="16" t="s">
        <v>104</v>
      </c>
      <c r="E422" s="6" t="n">
        <v>1000</v>
      </c>
      <c r="F422" s="7" t="n">
        <v>50</v>
      </c>
      <c r="G422" s="6" t="n">
        <v>61.08</v>
      </c>
      <c r="H422" s="6" t="n">
        <v>397</v>
      </c>
      <c r="I422" s="6" t="n">
        <v>3054</v>
      </c>
      <c r="J422" s="6" t="n">
        <v>2657</v>
      </c>
    </row>
    <row collapsed="false" customFormat="false" customHeight="false" hidden="false" ht="12.1" outlineLevel="0" r="423">
      <c r="A423" s="39" t="n">
        <v>49157</v>
      </c>
      <c r="B423" s="16" t="s">
        <v>775</v>
      </c>
      <c r="C423" s="16" t="s">
        <v>106</v>
      </c>
      <c r="D423" s="16" t="s">
        <v>107</v>
      </c>
      <c r="E423" s="6" t="n">
        <v>1000</v>
      </c>
      <c r="F423" s="7" t="n">
        <v>44</v>
      </c>
      <c r="G423" s="6" t="n">
        <v>34.9</v>
      </c>
      <c r="H423" s="6" t="n">
        <v>200</v>
      </c>
      <c r="I423" s="6" t="n">
        <v>1535.6</v>
      </c>
      <c r="J423" s="6" t="n">
        <v>1335.6</v>
      </c>
    </row>
    <row collapsed="false" customFormat="false" customHeight="false" hidden="false" ht="12.1" outlineLevel="0" r="424">
      <c r="A424" s="39" t="n">
        <v>49262</v>
      </c>
      <c r="B424" s="16" t="s">
        <v>775</v>
      </c>
      <c r="C424" s="16" t="s">
        <v>96</v>
      </c>
      <c r="D424" s="16" t="s">
        <v>98</v>
      </c>
      <c r="E424" s="6" t="n">
        <v>1000</v>
      </c>
      <c r="F424" s="7" t="n">
        <v>75</v>
      </c>
      <c r="G424" s="6" t="n">
        <v>61.08</v>
      </c>
      <c r="H424" s="6" t="n">
        <v>596</v>
      </c>
      <c r="I424" s="6" t="n">
        <v>4581</v>
      </c>
      <c r="J424" s="6" t="n">
        <v>3985</v>
      </c>
    </row>
    <row collapsed="false" customFormat="false" customHeight="false" hidden="false" ht="12.1" outlineLevel="0" r="425">
      <c r="A425" s="39" t="n">
        <v>49269</v>
      </c>
      <c r="B425" s="16" t="s">
        <v>775</v>
      </c>
      <c r="C425" s="16" t="s">
        <v>100</v>
      </c>
      <c r="D425" s="16" t="s">
        <v>101</v>
      </c>
      <c r="E425" s="6" t="n">
        <v>1000</v>
      </c>
      <c r="F425" s="7" t="n">
        <v>100</v>
      </c>
      <c r="G425" s="6" t="n">
        <v>35.4</v>
      </c>
      <c r="H425" s="6" t="n">
        <v>460</v>
      </c>
      <c r="I425" s="6" t="n">
        <v>3540</v>
      </c>
      <c r="J425" s="6" t="n">
        <v>3080</v>
      </c>
    </row>
    <row collapsed="false" customFormat="false" customHeight="false" hidden="false" ht="12.1" outlineLevel="0" r="426">
      <c r="A426" s="39" t="n">
        <v>49269</v>
      </c>
      <c r="B426" s="16" t="s">
        <v>775</v>
      </c>
      <c r="C426" s="16" t="s">
        <v>103</v>
      </c>
      <c r="D426" s="16" t="s">
        <v>104</v>
      </c>
      <c r="E426" s="6" t="n">
        <v>1000</v>
      </c>
      <c r="F426" s="7" t="n">
        <v>50</v>
      </c>
      <c r="G426" s="6" t="n">
        <v>61.08</v>
      </c>
      <c r="H426" s="6" t="n">
        <v>397</v>
      </c>
      <c r="I426" s="6" t="n">
        <v>3054</v>
      </c>
      <c r="J426" s="6" t="n">
        <v>2657</v>
      </c>
    </row>
    <row collapsed="false" customFormat="false" customHeight="false" hidden="false" ht="12.1" outlineLevel="0" r="427">
      <c r="A427" s="39" t="n">
        <v>49339</v>
      </c>
      <c r="B427" s="16" t="s">
        <v>775</v>
      </c>
      <c r="C427" s="16" t="s">
        <v>106</v>
      </c>
      <c r="D427" s="16" t="s">
        <v>107</v>
      </c>
      <c r="E427" s="6" t="n">
        <v>1000</v>
      </c>
      <c r="F427" s="7" t="n">
        <v>44</v>
      </c>
      <c r="G427" s="6" t="n">
        <v>34.9</v>
      </c>
      <c r="H427" s="6" t="n">
        <v>200</v>
      </c>
      <c r="I427" s="6" t="n">
        <v>1535.6</v>
      </c>
      <c r="J427" s="6" t="n">
        <v>1335.6</v>
      </c>
    </row>
    <row collapsed="false" customFormat="false" customHeight="false" hidden="false" ht="12.1" outlineLevel="0" r="428">
      <c r="A428" s="39" t="n">
        <v>49444</v>
      </c>
      <c r="B428" s="16" t="s">
        <v>775</v>
      </c>
      <c r="C428" s="16" t="s">
        <v>96</v>
      </c>
      <c r="D428" s="16" t="s">
        <v>98</v>
      </c>
      <c r="E428" s="6" t="n">
        <v>1000</v>
      </c>
      <c r="F428" s="7" t="n">
        <v>75</v>
      </c>
      <c r="G428" s="6" t="n">
        <v>61.08</v>
      </c>
      <c r="H428" s="6" t="n">
        <v>596</v>
      </c>
      <c r="I428" s="6" t="n">
        <v>4581</v>
      </c>
      <c r="J428" s="6" t="n">
        <v>3985</v>
      </c>
    </row>
    <row collapsed="false" customFormat="false" customHeight="false" hidden="false" ht="12.1" outlineLevel="0" r="429">
      <c r="A429" s="39" t="n">
        <v>49451</v>
      </c>
      <c r="B429" s="16" t="s">
        <v>775</v>
      </c>
      <c r="C429" s="16" t="s">
        <v>100</v>
      </c>
      <c r="D429" s="16" t="s">
        <v>101</v>
      </c>
      <c r="E429" s="6" t="n">
        <v>1000</v>
      </c>
      <c r="F429" s="7" t="n">
        <v>100</v>
      </c>
      <c r="G429" s="6" t="n">
        <v>35.4</v>
      </c>
      <c r="H429" s="6" t="n">
        <v>460</v>
      </c>
      <c r="I429" s="6" t="n">
        <v>3540</v>
      </c>
      <c r="J429" s="6" t="n">
        <v>3080</v>
      </c>
    </row>
    <row collapsed="false" customFormat="false" customHeight="false" hidden="false" ht="12.1" outlineLevel="0" r="430">
      <c r="A430" s="39" t="n">
        <v>49451</v>
      </c>
      <c r="B430" s="16" t="s">
        <v>775</v>
      </c>
      <c r="C430" s="16" t="s">
        <v>103</v>
      </c>
      <c r="D430" s="16" t="s">
        <v>104</v>
      </c>
      <c r="E430" s="6" t="n">
        <v>1000</v>
      </c>
      <c r="F430" s="7" t="n">
        <v>50</v>
      </c>
      <c r="G430" s="6" t="n">
        <v>61.08</v>
      </c>
      <c r="H430" s="6" t="n">
        <v>397</v>
      </c>
      <c r="I430" s="6" t="n">
        <v>3054</v>
      </c>
      <c r="J430" s="6" t="n">
        <v>2657</v>
      </c>
    </row>
    <row collapsed="false" customFormat="false" customHeight="false" hidden="false" ht="12.1" outlineLevel="0" r="431">
      <c r="A431" s="39" t="n">
        <v>49521</v>
      </c>
      <c r="B431" s="16" t="s">
        <v>775</v>
      </c>
      <c r="C431" s="16" t="s">
        <v>106</v>
      </c>
      <c r="D431" s="16" t="s">
        <v>107</v>
      </c>
      <c r="E431" s="6" t="n">
        <v>1000</v>
      </c>
      <c r="F431" s="7" t="n">
        <v>44</v>
      </c>
      <c r="G431" s="6" t="n">
        <v>34.9</v>
      </c>
      <c r="H431" s="6" t="n">
        <v>200</v>
      </c>
      <c r="I431" s="6" t="n">
        <v>1535.6</v>
      </c>
      <c r="J431" s="6" t="n">
        <v>1335.6</v>
      </c>
    </row>
    <row collapsed="false" customFormat="false" customHeight="false" hidden="false" ht="12.1" outlineLevel="0" r="432">
      <c r="A432" s="39" t="n">
        <v>49626</v>
      </c>
      <c r="B432" s="16" t="s">
        <v>775</v>
      </c>
      <c r="C432" s="16" t="s">
        <v>96</v>
      </c>
      <c r="D432" s="16" t="s">
        <v>98</v>
      </c>
      <c r="E432" s="6" t="n">
        <v>1000</v>
      </c>
      <c r="F432" s="7" t="n">
        <v>75</v>
      </c>
      <c r="G432" s="6" t="n">
        <v>61.08</v>
      </c>
      <c r="H432" s="6" t="n">
        <v>596</v>
      </c>
      <c r="I432" s="6" t="n">
        <v>4581</v>
      </c>
      <c r="J432" s="6" t="n">
        <v>3985</v>
      </c>
    </row>
    <row collapsed="false" customFormat="false" customHeight="false" hidden="false" ht="12.1" outlineLevel="0" r="433">
      <c r="A433" s="39" t="n">
        <v>49633</v>
      </c>
      <c r="B433" s="16" t="s">
        <v>775</v>
      </c>
      <c r="C433" s="16" t="s">
        <v>103</v>
      </c>
      <c r="D433" s="16" t="s">
        <v>104</v>
      </c>
      <c r="E433" s="6" t="n">
        <v>1000</v>
      </c>
      <c r="F433" s="7" t="n">
        <v>50</v>
      </c>
      <c r="G433" s="6" t="n">
        <v>61.08</v>
      </c>
      <c r="H433" s="6" t="n">
        <v>397</v>
      </c>
      <c r="I433" s="6" t="n">
        <v>3054</v>
      </c>
      <c r="J433" s="6" t="n">
        <v>2657</v>
      </c>
    </row>
    <row collapsed="false" customFormat="false" customHeight="false" hidden="false" ht="12.1" outlineLevel="0" r="434">
      <c r="A434" s="39" t="n">
        <v>49633</v>
      </c>
      <c r="B434" s="16" t="s">
        <v>775</v>
      </c>
      <c r="C434" s="16" t="s">
        <v>100</v>
      </c>
      <c r="D434" s="16" t="s">
        <v>101</v>
      </c>
      <c r="E434" s="6" t="n">
        <v>1000</v>
      </c>
      <c r="F434" s="7" t="n">
        <v>100</v>
      </c>
      <c r="G434" s="6" t="n">
        <v>35.4</v>
      </c>
      <c r="H434" s="6" t="n">
        <v>460</v>
      </c>
      <c r="I434" s="6" t="n">
        <v>3540</v>
      </c>
      <c r="J434" s="6" t="n">
        <v>3080</v>
      </c>
    </row>
    <row collapsed="false" customFormat="false" customHeight="false" hidden="false" ht="12.1" outlineLevel="0" r="435">
      <c r="A435" s="39" t="n">
        <v>49703</v>
      </c>
      <c r="B435" s="16" t="s">
        <v>775</v>
      </c>
      <c r="C435" s="16" t="s">
        <v>106</v>
      </c>
      <c r="D435" s="16" t="s">
        <v>107</v>
      </c>
      <c r="E435" s="6" t="n">
        <v>1000</v>
      </c>
      <c r="F435" s="7" t="n">
        <v>44</v>
      </c>
      <c r="G435" s="6" t="n">
        <v>34.9</v>
      </c>
      <c r="H435" s="6" t="n">
        <v>200</v>
      </c>
      <c r="I435" s="6" t="n">
        <v>1535.6</v>
      </c>
      <c r="J435" s="6" t="n">
        <v>1335.6</v>
      </c>
    </row>
    <row collapsed="false" customFormat="false" customHeight="false" hidden="false" ht="12.1" outlineLevel="0" r="436">
      <c r="A436" s="39" t="n">
        <v>49808</v>
      </c>
      <c r="B436" s="16" t="s">
        <v>775</v>
      </c>
      <c r="C436" s="16" t="s">
        <v>96</v>
      </c>
      <c r="D436" s="16" t="s">
        <v>98</v>
      </c>
      <c r="E436" s="6" t="n">
        <v>1000</v>
      </c>
      <c r="F436" s="7" t="n">
        <v>75</v>
      </c>
      <c r="G436" s="6" t="n">
        <v>61.08</v>
      </c>
      <c r="H436" s="6" t="n">
        <v>596</v>
      </c>
      <c r="I436" s="6" t="n">
        <v>4581</v>
      </c>
      <c r="J436" s="6" t="n">
        <v>3985</v>
      </c>
    </row>
    <row collapsed="false" customFormat="false" customHeight="false" hidden="false" ht="12.1" outlineLevel="0" r="437">
      <c r="A437" s="39" t="n">
        <v>49815</v>
      </c>
      <c r="B437" s="16" t="s">
        <v>775</v>
      </c>
      <c r="C437" s="16" t="s">
        <v>103</v>
      </c>
      <c r="D437" s="16" t="s">
        <v>104</v>
      </c>
      <c r="E437" s="6" t="n">
        <v>1000</v>
      </c>
      <c r="F437" s="7" t="n">
        <v>50</v>
      </c>
      <c r="G437" s="6" t="n">
        <v>61.08</v>
      </c>
      <c r="H437" s="6" t="n">
        <v>397</v>
      </c>
      <c r="I437" s="6" t="n">
        <v>3054</v>
      </c>
      <c r="J437" s="6" t="n">
        <v>2657</v>
      </c>
    </row>
    <row collapsed="false" customFormat="false" customHeight="false" hidden="false" ht="12.1" outlineLevel="0" r="438">
      <c r="A438" s="39" t="n">
        <v>49815</v>
      </c>
      <c r="B438" s="16" t="s">
        <v>775</v>
      </c>
      <c r="C438" s="16" t="s">
        <v>100</v>
      </c>
      <c r="D438" s="16" t="s">
        <v>101</v>
      </c>
      <c r="E438" s="6" t="n">
        <v>1000</v>
      </c>
      <c r="F438" s="7" t="n">
        <v>100</v>
      </c>
      <c r="G438" s="6" t="n">
        <v>35.4</v>
      </c>
      <c r="H438" s="6" t="n">
        <v>460</v>
      </c>
      <c r="I438" s="6" t="n">
        <v>3540</v>
      </c>
      <c r="J438" s="6" t="n">
        <v>3080</v>
      </c>
    </row>
    <row collapsed="false" customFormat="false" customHeight="false" hidden="false" ht="12.1" outlineLevel="0" r="439">
      <c r="A439" s="39" t="n">
        <v>49885</v>
      </c>
      <c r="B439" s="16" t="s">
        <v>775</v>
      </c>
      <c r="C439" s="16" t="s">
        <v>106</v>
      </c>
      <c r="D439" s="16" t="s">
        <v>107</v>
      </c>
      <c r="E439" s="6" t="n">
        <v>1000</v>
      </c>
      <c r="F439" s="7" t="n">
        <v>44</v>
      </c>
      <c r="G439" s="6" t="n">
        <v>34.9</v>
      </c>
      <c r="H439" s="6" t="n">
        <v>200</v>
      </c>
      <c r="I439" s="6" t="n">
        <v>1535.6</v>
      </c>
      <c r="J439" s="6" t="n">
        <v>1335.6</v>
      </c>
    </row>
    <row collapsed="false" customFormat="false" customHeight="false" hidden="false" ht="12.1" outlineLevel="0" r="440">
      <c r="A440" s="39" t="n">
        <v>49990</v>
      </c>
      <c r="B440" s="16" t="s">
        <v>775</v>
      </c>
      <c r="C440" s="16" t="s">
        <v>96</v>
      </c>
      <c r="D440" s="16" t="s">
        <v>98</v>
      </c>
      <c r="E440" s="6" t="n">
        <v>1000</v>
      </c>
      <c r="F440" s="7" t="n">
        <v>75</v>
      </c>
      <c r="G440" s="6" t="n">
        <v>61.08</v>
      </c>
      <c r="H440" s="6" t="n">
        <v>596</v>
      </c>
      <c r="I440" s="6" t="n">
        <v>4581</v>
      </c>
      <c r="J440" s="6" t="n">
        <v>3985</v>
      </c>
    </row>
    <row collapsed="false" customFormat="false" customHeight="false" hidden="false" ht="12.1" outlineLevel="0" r="441">
      <c r="A441" s="39" t="n">
        <v>49997</v>
      </c>
      <c r="B441" s="16" t="s">
        <v>775</v>
      </c>
      <c r="C441" s="16" t="s">
        <v>100</v>
      </c>
      <c r="D441" s="16" t="s">
        <v>101</v>
      </c>
      <c r="E441" s="6" t="n">
        <v>1000</v>
      </c>
      <c r="F441" s="7" t="n">
        <v>100</v>
      </c>
      <c r="G441" s="6" t="n">
        <v>35.4</v>
      </c>
      <c r="H441" s="6" t="n">
        <v>460</v>
      </c>
      <c r="I441" s="6" t="n">
        <v>3540</v>
      </c>
      <c r="J441" s="6" t="n">
        <v>3080</v>
      </c>
    </row>
    <row collapsed="false" customFormat="false" customHeight="false" hidden="false" ht="12.1" outlineLevel="0" r="442">
      <c r="A442" s="39" t="n">
        <v>49997</v>
      </c>
      <c r="B442" s="16" t="s">
        <v>775</v>
      </c>
      <c r="C442" s="16" t="s">
        <v>103</v>
      </c>
      <c r="D442" s="16" t="s">
        <v>104</v>
      </c>
      <c r="E442" s="6" t="n">
        <v>1000</v>
      </c>
      <c r="F442" s="7" t="n">
        <v>50</v>
      </c>
      <c r="G442" s="6" t="n">
        <v>61.08</v>
      </c>
      <c r="H442" s="6" t="n">
        <v>397</v>
      </c>
      <c r="I442" s="6" t="n">
        <v>3054</v>
      </c>
      <c r="J442" s="6" t="n">
        <v>2657</v>
      </c>
    </row>
    <row collapsed="false" customFormat="false" customHeight="false" hidden="false" ht="12.1" outlineLevel="0" r="443">
      <c r="A443" s="39" t="n">
        <v>50172</v>
      </c>
      <c r="B443" s="16" t="s">
        <v>775</v>
      </c>
      <c r="C443" s="16" t="s">
        <v>96</v>
      </c>
      <c r="D443" s="16" t="s">
        <v>98</v>
      </c>
      <c r="E443" s="6" t="n">
        <v>1000</v>
      </c>
      <c r="F443" s="7" t="n">
        <v>75</v>
      </c>
      <c r="G443" s="6" t="n">
        <v>61.08</v>
      </c>
      <c r="H443" s="6" t="n">
        <v>596</v>
      </c>
      <c r="I443" s="6" t="n">
        <v>4581</v>
      </c>
      <c r="J443" s="6" t="n">
        <v>3985</v>
      </c>
    </row>
    <row collapsed="false" customFormat="false" customHeight="false" hidden="false" ht="12.1" outlineLevel="0" r="444">
      <c r="A444" s="39" t="n">
        <v>50179</v>
      </c>
      <c r="B444" s="16" t="s">
        <v>775</v>
      </c>
      <c r="C444" s="16" t="s">
        <v>103</v>
      </c>
      <c r="D444" s="16" t="s">
        <v>104</v>
      </c>
      <c r="E444" s="6" t="n">
        <v>1000</v>
      </c>
      <c r="F444" s="7" t="n">
        <v>50</v>
      </c>
      <c r="G444" s="6" t="n">
        <v>61.08</v>
      </c>
      <c r="H444" s="6" t="n">
        <v>397</v>
      </c>
      <c r="I444" s="6" t="n">
        <v>3054</v>
      </c>
      <c r="J444" s="6" t="n">
        <v>2657</v>
      </c>
    </row>
    <row collapsed="false" customFormat="false" customHeight="false" hidden="false" ht="12.1" outlineLevel="0" r="445">
      <c r="A445" s="39" t="n">
        <v>50179</v>
      </c>
      <c r="B445" s="16" t="s">
        <v>775</v>
      </c>
      <c r="C445" s="16" t="s">
        <v>100</v>
      </c>
      <c r="D445" s="16" t="s">
        <v>101</v>
      </c>
      <c r="E445" s="6" t="n">
        <v>1000</v>
      </c>
      <c r="F445" s="7" t="n">
        <v>100</v>
      </c>
      <c r="G445" s="6" t="n">
        <v>35.4</v>
      </c>
      <c r="H445" s="6" t="n">
        <v>460</v>
      </c>
      <c r="I445" s="6" t="n">
        <v>3540</v>
      </c>
      <c r="J445" s="6" t="n">
        <v>3080</v>
      </c>
    </row>
    <row collapsed="false" customFormat="false" customHeight="false" hidden="false" ht="12.1" outlineLevel="0" r="446">
      <c r="A446" s="39" t="n">
        <v>50354</v>
      </c>
      <c r="B446" s="16" t="s">
        <v>775</v>
      </c>
      <c r="C446" s="16" t="s">
        <v>96</v>
      </c>
      <c r="D446" s="16" t="s">
        <v>98</v>
      </c>
      <c r="E446" s="6" t="n">
        <v>1000</v>
      </c>
      <c r="F446" s="7" t="n">
        <v>75</v>
      </c>
      <c r="G446" s="6" t="n">
        <v>61.08</v>
      </c>
      <c r="H446" s="6" t="n">
        <v>596</v>
      </c>
      <c r="I446" s="6" t="n">
        <v>4581</v>
      </c>
      <c r="J446" s="6" t="n">
        <v>3985</v>
      </c>
    </row>
    <row collapsed="false" customFormat="false" customHeight="false" hidden="false" ht="12.1" outlineLevel="0" r="447">
      <c r="A447" s="39" t="n">
        <v>50361</v>
      </c>
      <c r="B447" s="16" t="s">
        <v>775</v>
      </c>
      <c r="C447" s="16" t="s">
        <v>103</v>
      </c>
      <c r="D447" s="16" t="s">
        <v>104</v>
      </c>
      <c r="E447" s="6" t="n">
        <v>1000</v>
      </c>
      <c r="F447" s="7" t="n">
        <v>50</v>
      </c>
      <c r="G447" s="6" t="n">
        <v>61.08</v>
      </c>
      <c r="H447" s="6" t="n">
        <v>397</v>
      </c>
      <c r="I447" s="6" t="n">
        <v>3054</v>
      </c>
      <c r="J447" s="6" t="n">
        <v>2657</v>
      </c>
    </row>
    <row collapsed="false" customFormat="false" customHeight="false" hidden="false" ht="12.1" outlineLevel="0" r="448">
      <c r="A448" s="39" t="n">
        <v>50361</v>
      </c>
      <c r="B448" s="16" t="s">
        <v>775</v>
      </c>
      <c r="C448" s="16" t="s">
        <v>100</v>
      </c>
      <c r="D448" s="16" t="s">
        <v>101</v>
      </c>
      <c r="E448" s="6" t="n">
        <v>1000</v>
      </c>
      <c r="F448" s="7" t="n">
        <v>100</v>
      </c>
      <c r="G448" s="6" t="n">
        <v>35.4</v>
      </c>
      <c r="H448" s="6" t="n">
        <v>460</v>
      </c>
      <c r="I448" s="6" t="n">
        <v>3540</v>
      </c>
      <c r="J448" s="6" t="n">
        <v>3080</v>
      </c>
    </row>
    <row collapsed="false" customFormat="false" customHeight="false" hidden="false" ht="12.1" outlineLevel="0" r="449">
      <c r="A449" s="39" t="n">
        <v>50536</v>
      </c>
      <c r="B449" s="16" t="s">
        <v>775</v>
      </c>
      <c r="C449" s="16" t="s">
        <v>96</v>
      </c>
      <c r="D449" s="16" t="s">
        <v>98</v>
      </c>
      <c r="E449" s="6" t="n">
        <v>1000</v>
      </c>
      <c r="F449" s="7" t="n">
        <v>75</v>
      </c>
      <c r="G449" s="6" t="n">
        <v>61.08</v>
      </c>
      <c r="H449" s="6" t="n">
        <v>596</v>
      </c>
      <c r="I449" s="6" t="n">
        <v>4581</v>
      </c>
      <c r="J449" s="6" t="n">
        <v>3985</v>
      </c>
    </row>
    <row collapsed="false" customFormat="false" customHeight="false" hidden="false" ht="12.1" outlineLevel="0" r="450">
      <c r="A450" s="39" t="n">
        <v>50543</v>
      </c>
      <c r="B450" s="16" t="s">
        <v>775</v>
      </c>
      <c r="C450" s="16" t="s">
        <v>103</v>
      </c>
      <c r="D450" s="16" t="s">
        <v>104</v>
      </c>
      <c r="E450" s="6" t="n">
        <v>1000</v>
      </c>
      <c r="F450" s="7" t="n">
        <v>50</v>
      </c>
      <c r="G450" s="6" t="n">
        <v>61.08</v>
      </c>
      <c r="H450" s="6" t="n">
        <v>397</v>
      </c>
      <c r="I450" s="6" t="n">
        <v>3054</v>
      </c>
      <c r="J450" s="6" t="n">
        <v>2657</v>
      </c>
    </row>
    <row collapsed="false" customFormat="false" customHeight="false" hidden="false" ht="12.1" outlineLevel="0" r="451">
      <c r="A451" s="39" t="n">
        <v>50543</v>
      </c>
      <c r="B451" s="16" t="s">
        <v>775</v>
      </c>
      <c r="C451" s="16" t="s">
        <v>100</v>
      </c>
      <c r="D451" s="16" t="s">
        <v>101</v>
      </c>
      <c r="E451" s="6" t="n">
        <v>1000</v>
      </c>
      <c r="F451" s="7" t="n">
        <v>100</v>
      </c>
      <c r="G451" s="6" t="n">
        <v>35.4</v>
      </c>
      <c r="H451" s="6" t="n">
        <v>460</v>
      </c>
      <c r="I451" s="6" t="n">
        <v>3540</v>
      </c>
      <c r="J451" s="6" t="n">
        <v>3080</v>
      </c>
    </row>
    <row collapsed="false" customFormat="false" customHeight="false" hidden="false" ht="12.1" outlineLevel="0" r="452">
      <c r="A452" s="39" t="n">
        <v>50718</v>
      </c>
      <c r="B452" s="16" t="s">
        <v>775</v>
      </c>
      <c r="C452" s="16" t="s">
        <v>96</v>
      </c>
      <c r="D452" s="16" t="s">
        <v>98</v>
      </c>
      <c r="E452" s="6" t="n">
        <v>1000</v>
      </c>
      <c r="F452" s="7" t="n">
        <v>75</v>
      </c>
      <c r="G452" s="6" t="n">
        <v>61.08</v>
      </c>
      <c r="H452" s="6" t="n">
        <v>596</v>
      </c>
      <c r="I452" s="6" t="n">
        <v>4581</v>
      </c>
      <c r="J452" s="6" t="n">
        <v>3985</v>
      </c>
    </row>
    <row collapsed="false" customFormat="false" customHeight="false" hidden="false" ht="12.1" outlineLevel="0" r="453">
      <c r="A453" s="39" t="n">
        <v>50725</v>
      </c>
      <c r="B453" s="16" t="s">
        <v>775</v>
      </c>
      <c r="C453" s="16" t="s">
        <v>100</v>
      </c>
      <c r="D453" s="16" t="s">
        <v>101</v>
      </c>
      <c r="E453" s="6" t="n">
        <v>1000</v>
      </c>
      <c r="F453" s="7" t="n">
        <v>100</v>
      </c>
      <c r="G453" s="6" t="n">
        <v>35.4</v>
      </c>
      <c r="H453" s="6" t="n">
        <v>460</v>
      </c>
      <c r="I453" s="6" t="n">
        <v>3540</v>
      </c>
      <c r="J453" s="6" t="n">
        <v>3080</v>
      </c>
    </row>
    <row collapsed="false" customFormat="false" customHeight="false" hidden="false" ht="12.1" outlineLevel="0" r="454">
      <c r="A454" s="39" t="n">
        <v>50725</v>
      </c>
      <c r="B454" s="16" t="s">
        <v>775</v>
      </c>
      <c r="C454" s="16" t="s">
        <v>103</v>
      </c>
      <c r="D454" s="16" t="s">
        <v>104</v>
      </c>
      <c r="E454" s="6" t="n">
        <v>1000</v>
      </c>
      <c r="F454" s="7" t="n">
        <v>50</v>
      </c>
      <c r="G454" s="6" t="n">
        <v>61.08</v>
      </c>
      <c r="H454" s="6" t="n">
        <v>397</v>
      </c>
      <c r="I454" s="6" t="n">
        <v>3054</v>
      </c>
      <c r="J454" s="6" t="n">
        <v>2657</v>
      </c>
    </row>
    <row collapsed="false" customFormat="false" customHeight="false" hidden="false" ht="12.1" outlineLevel="0" r="455">
      <c r="A455" s="39" t="n">
        <v>50900</v>
      </c>
      <c r="B455" s="16" t="s">
        <v>775</v>
      </c>
      <c r="C455" s="16" t="s">
        <v>96</v>
      </c>
      <c r="D455" s="16" t="s">
        <v>98</v>
      </c>
      <c r="E455" s="6" t="n">
        <v>1000</v>
      </c>
      <c r="F455" s="7" t="n">
        <v>75</v>
      </c>
      <c r="G455" s="6" t="n">
        <v>61.08</v>
      </c>
      <c r="H455" s="6" t="n">
        <v>596</v>
      </c>
      <c r="I455" s="6" t="n">
        <v>4581</v>
      </c>
      <c r="J455" s="6" t="n">
        <v>3985</v>
      </c>
    </row>
    <row collapsed="false" customFormat="false" customHeight="false" hidden="false" ht="12.1" outlineLevel="0" r="456">
      <c r="A456" s="39" t="n">
        <v>50907</v>
      </c>
      <c r="B456" s="16" t="s">
        <v>775</v>
      </c>
      <c r="C456" s="16" t="s">
        <v>100</v>
      </c>
      <c r="D456" s="16" t="s">
        <v>101</v>
      </c>
      <c r="E456" s="6" t="n">
        <v>1000</v>
      </c>
      <c r="F456" s="7" t="n">
        <v>100</v>
      </c>
      <c r="G456" s="6" t="n">
        <v>35.4</v>
      </c>
      <c r="H456" s="6" t="n">
        <v>460</v>
      </c>
      <c r="I456" s="6" t="n">
        <v>3540</v>
      </c>
      <c r="J456" s="6" t="n">
        <v>3080</v>
      </c>
    </row>
    <row collapsed="false" customFormat="false" customHeight="false" hidden="false" ht="12.1" outlineLevel="0" r="457">
      <c r="A457" s="39" t="n">
        <v>50907</v>
      </c>
      <c r="B457" s="16" t="s">
        <v>775</v>
      </c>
      <c r="C457" s="16" t="s">
        <v>103</v>
      </c>
      <c r="D457" s="16" t="s">
        <v>104</v>
      </c>
      <c r="E457" s="6" t="n">
        <v>1000</v>
      </c>
      <c r="F457" s="7" t="n">
        <v>50</v>
      </c>
      <c r="G457" s="6" t="n">
        <v>61.08</v>
      </c>
      <c r="H457" s="6" t="n">
        <v>397</v>
      </c>
      <c r="I457" s="6" t="n">
        <v>3054</v>
      </c>
      <c r="J457" s="6" t="n">
        <v>2657</v>
      </c>
    </row>
    <row collapsed="false" customFormat="false" customHeight="false" hidden="false" ht="12.1" outlineLevel="0" r="458">
      <c r="A458" s="39" t="n">
        <v>51089</v>
      </c>
      <c r="B458" s="16" t="s">
        <v>775</v>
      </c>
      <c r="C458" s="16" t="s">
        <v>103</v>
      </c>
      <c r="D458" s="16" t="s">
        <v>104</v>
      </c>
      <c r="E458" s="6" t="n">
        <v>1000</v>
      </c>
      <c r="F458" s="7" t="n">
        <v>50</v>
      </c>
      <c r="G458" s="6" t="n">
        <v>61.08</v>
      </c>
      <c r="H458" s="6" t="n">
        <v>397</v>
      </c>
      <c r="I458" s="6" t="n">
        <v>3054</v>
      </c>
      <c r="J458" s="6" t="n">
        <v>2657</v>
      </c>
    </row>
    <row collapsed="false" customFormat="false" customHeight="false" hidden="false" ht="12.1" outlineLevel="0" r="459">
      <c r="A459" s="39" t="n">
        <v>51089</v>
      </c>
      <c r="B459" s="16" t="s">
        <v>775</v>
      </c>
      <c r="C459" s="16" t="s">
        <v>100</v>
      </c>
      <c r="D459" s="16" t="s">
        <v>101</v>
      </c>
      <c r="E459" s="6" t="n">
        <v>1000</v>
      </c>
      <c r="F459" s="7" t="n">
        <v>100</v>
      </c>
      <c r="G459" s="6" t="n">
        <v>35.4</v>
      </c>
      <c r="H459" s="6" t="n">
        <v>460</v>
      </c>
      <c r="I459" s="6" t="n">
        <v>3540</v>
      </c>
      <c r="J459" s="6" t="n">
        <v>3080</v>
      </c>
    </row>
    <row collapsed="false" customFormat="false" customHeight="false" hidden="false" ht="12.1" outlineLevel="0" r="460">
      <c r="A460" s="39" t="n">
        <v>51271</v>
      </c>
      <c r="B460" s="16" t="s">
        <v>775</v>
      </c>
      <c r="C460" s="16" t="s">
        <v>100</v>
      </c>
      <c r="D460" s="16" t="s">
        <v>101</v>
      </c>
      <c r="E460" s="6" t="n">
        <v>1000</v>
      </c>
      <c r="F460" s="7" t="n">
        <v>100</v>
      </c>
      <c r="G460" s="6" t="n">
        <v>35.4</v>
      </c>
      <c r="H460" s="6" t="n">
        <v>460</v>
      </c>
      <c r="I460" s="6" t="n">
        <v>3540</v>
      </c>
      <c r="J460" s="6" t="n">
        <v>3080</v>
      </c>
    </row>
    <row collapsed="false" customFormat="false" customHeight="false" hidden="false" ht="12.1" outlineLevel="0" r="461">
      <c r="A461" s="39" t="n">
        <v>51271</v>
      </c>
      <c r="B461" s="16" t="s">
        <v>775</v>
      </c>
      <c r="C461" s="16" t="s">
        <v>103</v>
      </c>
      <c r="D461" s="16" t="s">
        <v>104</v>
      </c>
      <c r="E461" s="6" t="n">
        <v>1000</v>
      </c>
      <c r="F461" s="7" t="n">
        <v>50</v>
      </c>
      <c r="G461" s="6" t="n">
        <v>61.08</v>
      </c>
      <c r="H461" s="6" t="n">
        <v>397</v>
      </c>
      <c r="I461" s="6" t="n">
        <v>3054</v>
      </c>
      <c r="J461" s="6" t="n">
        <v>2657</v>
      </c>
    </row>
    <row collapsed="false" customFormat="false" customHeight="false" hidden="false" ht="12.1" outlineLevel="0" r="462">
      <c r="A462" s="39" t="n">
        <v>51453</v>
      </c>
      <c r="B462" s="16" t="s">
        <v>775</v>
      </c>
      <c r="C462" s="16" t="s">
        <v>100</v>
      </c>
      <c r="D462" s="16" t="s">
        <v>101</v>
      </c>
      <c r="E462" s="6" t="n">
        <v>1000</v>
      </c>
      <c r="F462" s="7" t="n">
        <v>100</v>
      </c>
      <c r="G462" s="6" t="n">
        <v>35.4</v>
      </c>
      <c r="H462" s="6" t="n">
        <v>460</v>
      </c>
      <c r="I462" s="6" t="n">
        <v>3540</v>
      </c>
      <c r="J462" s="6" t="n">
        <v>3080</v>
      </c>
    </row>
    <row collapsed="false" customFormat="false" customHeight="false" hidden="false" ht="12.1" outlineLevel="0" r="463">
      <c r="A463" s="39" t="n">
        <v>51635</v>
      </c>
      <c r="B463" s="16" t="s">
        <v>775</v>
      </c>
      <c r="C463" s="16" t="s">
        <v>100</v>
      </c>
      <c r="D463" s="16" t="s">
        <v>101</v>
      </c>
      <c r="E463" s="6" t="n">
        <v>1000</v>
      </c>
      <c r="F463" s="7" t="n">
        <v>100</v>
      </c>
      <c r="G463" s="6" t="n">
        <v>35.4</v>
      </c>
      <c r="H463" s="6" t="n">
        <v>460</v>
      </c>
      <c r="I463" s="6" t="n">
        <v>3540</v>
      </c>
      <c r="J463" s="6" t="n">
        <v>3080</v>
      </c>
    </row>
  </sheetData>
  <autoFilter ref="A1:J46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154</v>
      </c>
      <c r="B1" s="38" t="s">
        <v>765</v>
      </c>
      <c r="C1" s="38" t="s">
        <v>0</v>
      </c>
      <c r="D1" s="38" t="s">
        <v>2</v>
      </c>
      <c r="E1" s="38" t="s">
        <v>766</v>
      </c>
      <c r="F1" s="38" t="s">
        <v>789</v>
      </c>
      <c r="G1" s="38" t="s">
        <v>790</v>
      </c>
      <c r="H1" s="38" t="s">
        <v>158</v>
      </c>
      <c r="I1" s="38" t="s">
        <v>791</v>
      </c>
      <c r="J1" s="38" t="s">
        <v>792</v>
      </c>
      <c r="K1" s="38" t="s">
        <v>793</v>
      </c>
      <c r="L1" s="38" t="s">
        <v>794</v>
      </c>
      <c r="M1" s="38" t="s">
        <v>795</v>
      </c>
      <c r="N1" s="38" t="s">
        <v>796</v>
      </c>
      <c r="O1" s="38" t="s">
        <v>797</v>
      </c>
    </row>
    <row collapsed="false" customFormat="false" customHeight="false" hidden="false" ht="12.1" outlineLevel="0" r="2">
      <c r="A2" s="40" t="n">
        <v>45019</v>
      </c>
      <c r="B2" s="16" t="s">
        <v>775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988</v>
      </c>
      <c r="J2" s="17" t="n">
        <v>4456.07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45230</v>
      </c>
      <c r="B3" s="16" t="s">
        <v>775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777</v>
      </c>
      <c r="J3" s="17" t="n">
        <v>7159.58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45463</v>
      </c>
      <c r="B4" s="16" t="s">
        <v>775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544</v>
      </c>
      <c r="J4" s="17" t="n">
        <v>6961.57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45831</v>
      </c>
      <c r="B5" s="16" t="s">
        <v>775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176</v>
      </c>
      <c r="J5" s="17" t="n">
        <v>6311.04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45853</v>
      </c>
      <c r="B6" s="16" t="s">
        <v>775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154</v>
      </c>
      <c r="J6" s="17" t="n">
        <v>5937.75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45935</v>
      </c>
      <c r="B7" s="16" t="s">
        <v>775</v>
      </c>
      <c r="C7" s="16" t="s">
        <v>16</v>
      </c>
      <c r="D7" s="16" t="s">
        <v>18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72</v>
      </c>
      <c r="J7" s="17" t="n">
        <v>5891.71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44496</v>
      </c>
      <c r="B8" s="16" t="s">
        <v>775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1511</v>
      </c>
      <c r="J8" s="17" t="n">
        <v>372.453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45245</v>
      </c>
      <c r="B9" s="16" t="s">
        <v>775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762</v>
      </c>
      <c r="J9" s="17" t="n">
        <v>279.764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45337</v>
      </c>
      <c r="B10" s="16" t="s">
        <v>775</v>
      </c>
      <c r="C10" s="16" t="s">
        <v>21</v>
      </c>
      <c r="D10" s="16" t="s">
        <v>22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670</v>
      </c>
      <c r="J10" s="17" t="n">
        <v>289.2945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45351</v>
      </c>
      <c r="B11" s="16" t="s">
        <v>775</v>
      </c>
      <c r="C11" s="16" t="s">
        <v>21</v>
      </c>
      <c r="D11" s="16" t="s">
        <v>22</v>
      </c>
      <c r="E11" s="17" t="n">
        <v>20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656</v>
      </c>
      <c r="J11" s="17" t="n">
        <v>292.8045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45503</v>
      </c>
      <c r="B12" s="16" t="s">
        <v>775</v>
      </c>
      <c r="C12" s="16" t="s">
        <v>21</v>
      </c>
      <c r="D12" s="16" t="s">
        <v>22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504</v>
      </c>
      <c r="J12" s="17" t="n">
        <v>289.044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45566</v>
      </c>
      <c r="B13" s="16" t="s">
        <v>775</v>
      </c>
      <c r="C13" s="16" t="s">
        <v>21</v>
      </c>
      <c r="D13" s="16" t="s">
        <v>22</v>
      </c>
      <c r="E13" s="17" t="n">
        <v>20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441</v>
      </c>
      <c r="J13" s="17" t="n">
        <v>265.4925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45639</v>
      </c>
      <c r="B14" s="16" t="s">
        <v>775</v>
      </c>
      <c r="C14" s="16" t="s">
        <v>21</v>
      </c>
      <c r="D14" s="16" t="s">
        <v>22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368</v>
      </c>
      <c r="J14" s="17" t="n">
        <v>230.254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45672</v>
      </c>
      <c r="B15" s="16" t="s">
        <v>775</v>
      </c>
      <c r="C15" s="16" t="s">
        <v>24</v>
      </c>
      <c r="D15" s="16" t="s">
        <v>25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335</v>
      </c>
      <c r="J15" s="17" t="n">
        <v>2919.83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45686</v>
      </c>
      <c r="B16" s="16" t="s">
        <v>775</v>
      </c>
      <c r="C16" s="16" t="s">
        <v>24</v>
      </c>
      <c r="D16" s="16" t="s">
        <v>25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321</v>
      </c>
      <c r="J16" s="17" t="n">
        <v>3176.54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45688</v>
      </c>
      <c r="B17" s="16" t="s">
        <v>775</v>
      </c>
      <c r="C17" s="16" t="s">
        <v>24</v>
      </c>
      <c r="D17" s="16" t="s">
        <v>25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319</v>
      </c>
      <c r="J17" s="17" t="n">
        <v>3217.57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45716</v>
      </c>
      <c r="B18" s="16" t="s">
        <v>775</v>
      </c>
      <c r="C18" s="16" t="s">
        <v>24</v>
      </c>
      <c r="D18" s="16" t="s">
        <v>25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291</v>
      </c>
      <c r="J18" s="17" t="n">
        <v>3231.08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45855</v>
      </c>
      <c r="B19" s="16" t="s">
        <v>775</v>
      </c>
      <c r="C19" s="16" t="s">
        <v>24</v>
      </c>
      <c r="D19" s="16" t="s">
        <v>25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152</v>
      </c>
      <c r="J19" s="17" t="n">
        <v>2980.88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45898</v>
      </c>
      <c r="B20" s="16" t="s">
        <v>775</v>
      </c>
      <c r="C20" s="16" t="s">
        <v>24</v>
      </c>
      <c r="D20" s="16" t="s">
        <v>25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109</v>
      </c>
      <c r="J20" s="17" t="n">
        <v>2960.37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45929</v>
      </c>
      <c r="B21" s="16" t="s">
        <v>775</v>
      </c>
      <c r="C21" s="16" t="s">
        <v>24</v>
      </c>
      <c r="D21" s="16" t="s">
        <v>25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78</v>
      </c>
      <c r="J21" s="17" t="n">
        <v>2809.405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45935</v>
      </c>
      <c r="B22" s="16" t="s">
        <v>775</v>
      </c>
      <c r="C22" s="16" t="s">
        <v>24</v>
      </c>
      <c r="D22" s="16" t="s">
        <v>25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72</v>
      </c>
      <c r="J22" s="17" t="n">
        <v>2609.58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44326</v>
      </c>
      <c r="B23" s="16" t="s">
        <v>775</v>
      </c>
      <c r="C23" s="16" t="s">
        <v>27</v>
      </c>
      <c r="D23" s="16" t="s">
        <v>28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1681</v>
      </c>
      <c r="J23" s="17" t="n">
        <v>514.305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44547</v>
      </c>
      <c r="B24" s="16" t="s">
        <v>775</v>
      </c>
      <c r="C24" s="16" t="s">
        <v>27</v>
      </c>
      <c r="D24" s="16" t="s">
        <v>28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1460</v>
      </c>
      <c r="J24" s="17" t="n">
        <v>486.49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44838</v>
      </c>
      <c r="B25" s="16" t="s">
        <v>775</v>
      </c>
      <c r="C25" s="16" t="s">
        <v>27</v>
      </c>
      <c r="D25" s="16" t="s">
        <v>28</v>
      </c>
      <c r="E25" s="17" t="n">
        <v>7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1169</v>
      </c>
      <c r="J25" s="17" t="n">
        <v>383.92857142857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45275</v>
      </c>
      <c r="B26" s="16" t="s">
        <v>775</v>
      </c>
      <c r="C26" s="16" t="s">
        <v>27</v>
      </c>
      <c r="D26" s="16" t="s">
        <v>28</v>
      </c>
      <c r="E26" s="17" t="n">
        <v>6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732</v>
      </c>
      <c r="J26" s="17" t="n">
        <v>627.30166666667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45280</v>
      </c>
      <c r="B27" s="16" t="s">
        <v>775</v>
      </c>
      <c r="C27" s="16" t="s">
        <v>27</v>
      </c>
      <c r="D27" s="16" t="s">
        <v>28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727</v>
      </c>
      <c r="J27" s="17" t="n">
        <v>659.62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45322</v>
      </c>
      <c r="B28" s="16" t="s">
        <v>775</v>
      </c>
      <c r="C28" s="16" t="s">
        <v>27</v>
      </c>
      <c r="D28" s="16" t="s">
        <v>28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685</v>
      </c>
      <c r="J28" s="17" t="n">
        <v>695.56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45366</v>
      </c>
      <c r="B29" s="16" t="s">
        <v>775</v>
      </c>
      <c r="C29" s="16" t="s">
        <v>27</v>
      </c>
      <c r="D29" s="16" t="s">
        <v>28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641</v>
      </c>
      <c r="J29" s="17" t="n">
        <v>752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45498</v>
      </c>
      <c r="B30" s="16" t="s">
        <v>775</v>
      </c>
      <c r="C30" s="16" t="s">
        <v>27</v>
      </c>
      <c r="D30" s="16" t="s">
        <v>28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509</v>
      </c>
      <c r="J30" s="17" t="n">
        <v>666.72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45579</v>
      </c>
      <c r="B31" s="16" t="s">
        <v>775</v>
      </c>
      <c r="C31" s="16" t="s">
        <v>27</v>
      </c>
      <c r="D31" s="16" t="s">
        <v>28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428</v>
      </c>
      <c r="J31" s="17" t="n">
        <v>610.8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45589</v>
      </c>
      <c r="B32" s="16" t="s">
        <v>775</v>
      </c>
      <c r="C32" s="16" t="s">
        <v>27</v>
      </c>
      <c r="D32" s="16" t="s">
        <v>28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418</v>
      </c>
      <c r="J32" s="17" t="n">
        <v>580.86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45594</v>
      </c>
      <c r="B33" s="16" t="s">
        <v>775</v>
      </c>
      <c r="C33" s="16" t="s">
        <v>27</v>
      </c>
      <c r="D33" s="16" t="s">
        <v>28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413</v>
      </c>
      <c r="J33" s="17" t="n">
        <v>551.25</v>
      </c>
      <c r="K33" s="6" t="s">
        <f>=Портфель!F5*Портфель!$Q$13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45597</v>
      </c>
      <c r="B34" s="16" t="s">
        <v>775</v>
      </c>
      <c r="C34" s="16" t="s">
        <v>27</v>
      </c>
      <c r="D34" s="16" t="s">
        <v>28</v>
      </c>
      <c r="E34" s="17" t="n">
        <v>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410</v>
      </c>
      <c r="J34" s="17" t="n">
        <v>537.028</v>
      </c>
      <c r="K34" s="6" t="s">
        <f>=Портфель!F5*Портфель!$Q$13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45598</v>
      </c>
      <c r="B35" s="16" t="s">
        <v>775</v>
      </c>
      <c r="C35" s="16" t="s">
        <v>27</v>
      </c>
      <c r="D35" s="16" t="s">
        <v>28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409</v>
      </c>
      <c r="J35" s="17" t="n">
        <v>541.13</v>
      </c>
      <c r="K35" s="6" t="s">
        <f>=Портфель!F5*Портфель!$Q$13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45838</v>
      </c>
      <c r="B36" s="16" t="s">
        <v>775</v>
      </c>
      <c r="C36" s="16" t="s">
        <v>27</v>
      </c>
      <c r="D36" s="16" t="s">
        <v>28</v>
      </c>
      <c r="E36" s="17" t="n">
        <v>3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169</v>
      </c>
      <c r="J36" s="17" t="n">
        <v>664.93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45945</v>
      </c>
      <c r="B37" s="16" t="s">
        <v>775</v>
      </c>
      <c r="C37" s="16" t="s">
        <v>27</v>
      </c>
      <c r="D37" s="16" t="s">
        <v>28</v>
      </c>
      <c r="E37" s="17" t="n">
        <v>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62</v>
      </c>
      <c r="J37" s="17" t="n">
        <v>546.44</v>
      </c>
      <c r="K37" s="6" t="s">
        <f>=Портфель!F5*Портфель!$Q$13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45960</v>
      </c>
      <c r="B38" s="16" t="s">
        <v>775</v>
      </c>
      <c r="C38" s="16" t="s">
        <v>27</v>
      </c>
      <c r="D38" s="16" t="s">
        <v>28</v>
      </c>
      <c r="E38" s="17" t="n">
        <v>5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47</v>
      </c>
      <c r="J38" s="17" t="n">
        <v>533.226</v>
      </c>
      <c r="K38" s="6" t="s">
        <f>=Портфель!F5*Портфель!$Q$13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45534</v>
      </c>
      <c r="B39" s="16" t="s">
        <v>775</v>
      </c>
      <c r="C39" s="16" t="s">
        <v>30</v>
      </c>
      <c r="D39" s="16" t="s">
        <v>31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473</v>
      </c>
      <c r="J39" s="17" t="n">
        <v>658.32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45566</v>
      </c>
      <c r="B40" s="16" t="s">
        <v>775</v>
      </c>
      <c r="C40" s="16" t="s">
        <v>30</v>
      </c>
      <c r="D40" s="16" t="s">
        <v>31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441</v>
      </c>
      <c r="J40" s="17" t="n">
        <v>689.85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45597</v>
      </c>
      <c r="B41" s="16" t="s">
        <v>775</v>
      </c>
      <c r="C41" s="16" t="s">
        <v>30</v>
      </c>
      <c r="D41" s="16" t="s">
        <v>31</v>
      </c>
      <c r="E41" s="17" t="n">
        <v>8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410</v>
      </c>
      <c r="J41" s="17" t="n">
        <v>552.09125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45651</v>
      </c>
      <c r="B42" s="16" t="s">
        <v>775</v>
      </c>
      <c r="C42" s="16" t="s">
        <v>30</v>
      </c>
      <c r="D42" s="16" t="s">
        <v>31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356</v>
      </c>
      <c r="J42" s="17" t="n">
        <v>614.841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45670</v>
      </c>
      <c r="B43" s="16" t="s">
        <v>775</v>
      </c>
      <c r="C43" s="16" t="s">
        <v>30</v>
      </c>
      <c r="D43" s="16" t="s">
        <v>31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337</v>
      </c>
      <c r="J43" s="17" t="n">
        <v>588.56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45672</v>
      </c>
      <c r="B44" s="16" t="s">
        <v>775</v>
      </c>
      <c r="C44" s="16" t="s">
        <v>30</v>
      </c>
      <c r="D44" s="16" t="s">
        <v>31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335</v>
      </c>
      <c r="J44" s="17" t="n">
        <v>594.1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45680</v>
      </c>
      <c r="B45" s="16" t="s">
        <v>775</v>
      </c>
      <c r="C45" s="16" t="s">
        <v>30</v>
      </c>
      <c r="D45" s="16" t="s">
        <v>31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327</v>
      </c>
      <c r="J45" s="17" t="n">
        <v>616.15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45684</v>
      </c>
      <c r="B46" s="16" t="s">
        <v>775</v>
      </c>
      <c r="C46" s="16" t="s">
        <v>30</v>
      </c>
      <c r="D46" s="16" t="s">
        <v>31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323</v>
      </c>
      <c r="J46" s="17" t="n">
        <v>613.81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45686</v>
      </c>
      <c r="B47" s="16" t="s">
        <v>775</v>
      </c>
      <c r="C47" s="16" t="s">
        <v>30</v>
      </c>
      <c r="D47" s="16" t="s">
        <v>31</v>
      </c>
      <c r="E47" s="17" t="n">
        <v>3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321</v>
      </c>
      <c r="J47" s="17" t="n">
        <v>617.81666666667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45688</v>
      </c>
      <c r="B48" s="16" t="s">
        <v>775</v>
      </c>
      <c r="C48" s="16" t="s">
        <v>30</v>
      </c>
      <c r="D48" s="16" t="s">
        <v>31</v>
      </c>
      <c r="E48" s="17" t="n">
        <v>3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319</v>
      </c>
      <c r="J48" s="17" t="n">
        <v>628.5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45762</v>
      </c>
      <c r="B49" s="16" t="s">
        <v>775</v>
      </c>
      <c r="C49" s="16" t="s">
        <v>30</v>
      </c>
      <c r="D49" s="16" t="s">
        <v>31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245</v>
      </c>
      <c r="J49" s="17" t="n">
        <v>548.374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45929</v>
      </c>
      <c r="B50" s="16" t="s">
        <v>775</v>
      </c>
      <c r="C50" s="16" t="s">
        <v>30</v>
      </c>
      <c r="D50" s="16" t="s">
        <v>31</v>
      </c>
      <c r="E50" s="17" t="n">
        <v>2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78</v>
      </c>
      <c r="J50" s="17" t="n">
        <v>503.25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45042</v>
      </c>
      <c r="B51" s="16" t="s">
        <v>775</v>
      </c>
      <c r="C51" s="16" t="s">
        <v>33</v>
      </c>
      <c r="D51" s="16" t="s">
        <v>34</v>
      </c>
      <c r="E51" s="17" t="n">
        <v>4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965</v>
      </c>
      <c r="J51" s="17" t="n">
        <v>1314.8525</v>
      </c>
      <c r="K51" s="6" t="s">
        <f>=Портфель!F7*Портфель!$Q$13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45380</v>
      </c>
      <c r="B52" s="16" t="s">
        <v>775</v>
      </c>
      <c r="C52" s="16" t="s">
        <v>33</v>
      </c>
      <c r="D52" s="16" t="s">
        <v>34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627</v>
      </c>
      <c r="J52" s="17" t="n">
        <v>1324.86</v>
      </c>
      <c r="K52" s="6" t="s">
        <f>=Портфель!F7*Портфель!$Q$13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45481</v>
      </c>
      <c r="B53" s="16" t="s">
        <v>775</v>
      </c>
      <c r="C53" s="16" t="s">
        <v>33</v>
      </c>
      <c r="D53" s="16" t="s">
        <v>34</v>
      </c>
      <c r="E53" s="17" t="n">
        <v>5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526</v>
      </c>
      <c r="J53" s="17" t="n">
        <v>1095.548</v>
      </c>
      <c r="K53" s="6" t="s">
        <f>=Портфель!F7*Портфель!$Q$13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45824</v>
      </c>
      <c r="B54" s="16" t="s">
        <v>775</v>
      </c>
      <c r="C54" s="16" t="s">
        <v>33</v>
      </c>
      <c r="D54" s="16" t="s">
        <v>34</v>
      </c>
      <c r="E54" s="17" t="n">
        <v>4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183</v>
      </c>
      <c r="J54" s="17" t="n">
        <v>1051.3275</v>
      </c>
      <c r="K54" s="6" t="s">
        <f>=Портфель!F7*Портфель!$Q$13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45964</v>
      </c>
      <c r="B55" s="16" t="s">
        <v>775</v>
      </c>
      <c r="C55" s="16" t="s">
        <v>33</v>
      </c>
      <c r="D55" s="16" t="s">
        <v>34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43</v>
      </c>
      <c r="J55" s="17" t="n">
        <v>1065.05</v>
      </c>
      <c r="K55" s="6" t="s">
        <f>=Портфель!F7*Портфель!$Q$13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44651</v>
      </c>
      <c r="B56" s="16" t="s">
        <v>775</v>
      </c>
      <c r="C56" s="16" t="s">
        <v>36</v>
      </c>
      <c r="D56" s="16" t="s">
        <v>37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1356</v>
      </c>
      <c r="J56" s="17" t="n">
        <v>438.57</v>
      </c>
      <c r="K56" s="6" t="s">
        <f>=Портфель!F8*Портфель!$Q$13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44720</v>
      </c>
      <c r="B57" s="16" t="s">
        <v>775</v>
      </c>
      <c r="C57" s="16" t="s">
        <v>36</v>
      </c>
      <c r="D57" s="16" t="s">
        <v>37</v>
      </c>
      <c r="E57" s="17" t="n">
        <v>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1287</v>
      </c>
      <c r="J57" s="17" t="n">
        <v>371.82333333333</v>
      </c>
      <c r="K57" s="6" t="s">
        <f>=Портфель!F8*Портфель!$Q$13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44781</v>
      </c>
      <c r="B58" s="16" t="s">
        <v>775</v>
      </c>
      <c r="C58" s="16" t="s">
        <v>36</v>
      </c>
      <c r="D58" s="16" t="s">
        <v>37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1226</v>
      </c>
      <c r="J58" s="17" t="n">
        <v>326.19</v>
      </c>
      <c r="K58" s="6" t="s">
        <f>=Портфель!F8*Портфель!$Q$13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45075</v>
      </c>
      <c r="B59" s="16" t="s">
        <v>775</v>
      </c>
      <c r="C59" s="16" t="s">
        <v>36</v>
      </c>
      <c r="D59" s="16" t="s">
        <v>37</v>
      </c>
      <c r="E59" s="17" t="n">
        <v>3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932</v>
      </c>
      <c r="J59" s="17" t="n">
        <v>438.27</v>
      </c>
      <c r="K59" s="6" t="s">
        <f>=Портфель!F8*Портфель!$Q$13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45134</v>
      </c>
      <c r="B60" s="16" t="s">
        <v>775</v>
      </c>
      <c r="C60" s="16" t="s">
        <v>36</v>
      </c>
      <c r="D60" s="16" t="s">
        <v>37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873</v>
      </c>
      <c r="J60" s="17" t="n">
        <v>494.45</v>
      </c>
      <c r="K60" s="6" t="s">
        <f>=Портфель!F8*Портфель!$Q$13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45167</v>
      </c>
      <c r="B61" s="16" t="s">
        <v>775</v>
      </c>
      <c r="C61" s="16" t="s">
        <v>36</v>
      </c>
      <c r="D61" s="16" t="s">
        <v>37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840</v>
      </c>
      <c r="J61" s="17" t="n">
        <v>540.98</v>
      </c>
      <c r="K61" s="6" t="s">
        <f>=Портфель!F8*Портфель!$Q$13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45498</v>
      </c>
      <c r="B62" s="16" t="s">
        <v>775</v>
      </c>
      <c r="C62" s="16" t="s">
        <v>36</v>
      </c>
      <c r="D62" s="16" t="s">
        <v>37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509</v>
      </c>
      <c r="J62" s="17" t="n">
        <v>534.88</v>
      </c>
      <c r="K62" s="6" t="s">
        <f>=Портфель!F8*Портфель!$Q$13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45611</v>
      </c>
      <c r="B63" s="16" t="s">
        <v>775</v>
      </c>
      <c r="C63" s="16" t="s">
        <v>36</v>
      </c>
      <c r="D63" s="16" t="s">
        <v>37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396</v>
      </c>
      <c r="J63" s="17" t="n">
        <v>480.519</v>
      </c>
      <c r="K63" s="6" t="s">
        <f>=Портфель!F8*Портфель!$Q$13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45615</v>
      </c>
      <c r="B64" s="16" t="s">
        <v>775</v>
      </c>
      <c r="C64" s="16" t="s">
        <v>36</v>
      </c>
      <c r="D64" s="16" t="s">
        <v>37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392</v>
      </c>
      <c r="J64" s="17" t="n">
        <v>465.92</v>
      </c>
      <c r="K64" s="6" t="s">
        <f>=Портфель!F8*Портфель!$Q$13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45623</v>
      </c>
      <c r="B65" s="16" t="s">
        <v>775</v>
      </c>
      <c r="C65" s="16" t="s">
        <v>36</v>
      </c>
      <c r="D65" s="16" t="s">
        <v>37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384</v>
      </c>
      <c r="J65" s="17" t="n">
        <v>465.77</v>
      </c>
      <c r="K65" s="6" t="s">
        <f>=Портфель!F8*Портфель!$Q$13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45628</v>
      </c>
      <c r="B66" s="16" t="s">
        <v>775</v>
      </c>
      <c r="C66" s="16" t="s">
        <v>36</v>
      </c>
      <c r="D66" s="16" t="s">
        <v>37</v>
      </c>
      <c r="E66" s="17" t="n">
        <v>7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379</v>
      </c>
      <c r="J66" s="17" t="n">
        <v>487.63</v>
      </c>
      <c r="K66" s="6" t="s">
        <f>=Портфель!F8*Портфель!$Q$13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45762</v>
      </c>
      <c r="B67" s="16" t="s">
        <v>775</v>
      </c>
      <c r="C67" s="16" t="s">
        <v>36</v>
      </c>
      <c r="D67" s="16" t="s">
        <v>37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245</v>
      </c>
      <c r="J67" s="17" t="n">
        <v>453.012</v>
      </c>
      <c r="K67" s="6" t="s">
        <f>=Портфель!F8*Портфель!$Q$13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44546</v>
      </c>
      <c r="B68" s="16" t="s">
        <v>775</v>
      </c>
      <c r="C68" s="16" t="s">
        <v>39</v>
      </c>
      <c r="D68" s="16" t="s">
        <v>40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1461</v>
      </c>
      <c r="J68" s="17" t="n">
        <v>276.426</v>
      </c>
      <c r="K68" s="6" t="s">
        <f>=Портфель!F9*Портфель!$Q$13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45013</v>
      </c>
      <c r="B69" s="16" t="s">
        <v>775</v>
      </c>
      <c r="C69" s="16" t="s">
        <v>39</v>
      </c>
      <c r="D69" s="16" t="s">
        <v>40</v>
      </c>
      <c r="E69" s="17" t="n">
        <v>20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994</v>
      </c>
      <c r="J69" s="17" t="n">
        <v>211.7695</v>
      </c>
      <c r="K69" s="6" t="s">
        <f>=Портфель!F9*Портфель!$Q$13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45366</v>
      </c>
      <c r="B70" s="16" t="s">
        <v>775</v>
      </c>
      <c r="C70" s="16" t="s">
        <v>39</v>
      </c>
      <c r="D70" s="16" t="s">
        <v>40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641</v>
      </c>
      <c r="J70" s="17" t="n">
        <v>297.509</v>
      </c>
      <c r="K70" s="6" t="s">
        <f>=Портфель!F9*Портфель!$Q$13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45779</v>
      </c>
      <c r="B71" s="16" t="s">
        <v>775</v>
      </c>
      <c r="C71" s="16" t="s">
        <v>39</v>
      </c>
      <c r="D71" s="16" t="s">
        <v>40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228</v>
      </c>
      <c r="J71" s="17" t="n">
        <v>301.341</v>
      </c>
      <c r="K71" s="6" t="s">
        <f>=Портфель!F9*Портфель!$Q$13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45976</v>
      </c>
      <c r="B72" s="16" t="s">
        <v>775</v>
      </c>
      <c r="C72" s="16" t="s">
        <v>39</v>
      </c>
      <c r="D72" s="16" t="s">
        <v>40</v>
      </c>
      <c r="E72" s="17" t="n">
        <v>3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31</v>
      </c>
      <c r="J72" s="17" t="n">
        <v>293.79333333333</v>
      </c>
      <c r="K72" s="6" t="s">
        <f>=Портфель!F9*Портфель!$Q$13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45733</v>
      </c>
      <c r="B73" s="16" t="s">
        <v>775</v>
      </c>
      <c r="C73" s="16" t="s">
        <v>42</v>
      </c>
      <c r="D73" s="16" t="s">
        <v>43</v>
      </c>
      <c r="E73" s="17" t="n">
        <v>10000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274</v>
      </c>
      <c r="J73" s="17" t="n">
        <v>0.357487</v>
      </c>
      <c r="K73" s="6" t="s">
        <f>=Портфель!F10*Портфель!$Q$13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45747</v>
      </c>
      <c r="B74" s="16" t="s">
        <v>775</v>
      </c>
      <c r="C74" s="16" t="s">
        <v>42</v>
      </c>
      <c r="D74" s="16" t="s">
        <v>43</v>
      </c>
      <c r="E74" s="17" t="n">
        <v>10000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260</v>
      </c>
      <c r="J74" s="17" t="n">
        <v>0.369296</v>
      </c>
      <c r="K74" s="6" t="s">
        <f>=Портфель!F10*Портфель!$Q$13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45779</v>
      </c>
      <c r="B75" s="16" t="s">
        <v>775</v>
      </c>
      <c r="C75" s="16" t="s">
        <v>42</v>
      </c>
      <c r="D75" s="16" t="s">
        <v>43</v>
      </c>
      <c r="E75" s="17" t="n">
        <v>10000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228</v>
      </c>
      <c r="J75" s="17" t="n">
        <v>0.381406</v>
      </c>
      <c r="K75" s="6" t="s">
        <f>=Портфель!F10*Портфель!$Q$13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45792</v>
      </c>
      <c r="B76" s="16" t="s">
        <v>775</v>
      </c>
      <c r="C76" s="16" t="s">
        <v>45</v>
      </c>
      <c r="D76" s="16" t="s">
        <v>46</v>
      </c>
      <c r="E76" s="17" t="n">
        <v>5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215</v>
      </c>
      <c r="J76" s="17" t="n">
        <v>1207.004</v>
      </c>
      <c r="K76" s="6" t="s">
        <f>=Портфель!F11*Портфель!$Q$13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45810</v>
      </c>
      <c r="B77" s="16" t="s">
        <v>775</v>
      </c>
      <c r="C77" s="16" t="s">
        <v>45</v>
      </c>
      <c r="D77" s="16" t="s">
        <v>46</v>
      </c>
      <c r="E77" s="17" t="n">
        <v>5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197</v>
      </c>
      <c r="J77" s="17" t="n">
        <v>1310.656</v>
      </c>
      <c r="K77" s="6" t="s">
        <f>=Портфель!F11*Портфель!$Q$13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45929</v>
      </c>
      <c r="B78" s="16" t="s">
        <v>775</v>
      </c>
      <c r="C78" s="16" t="s">
        <v>48</v>
      </c>
      <c r="D78" s="16" t="s">
        <v>49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78</v>
      </c>
      <c r="J78" s="17" t="n">
        <v>331.265</v>
      </c>
      <c r="K78" s="6" t="s">
        <f>=Портфель!F12*Портфель!$Q$13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45935</v>
      </c>
      <c r="B79" s="16" t="s">
        <v>775</v>
      </c>
      <c r="C79" s="16" t="s">
        <v>48</v>
      </c>
      <c r="D79" s="16" t="s">
        <v>49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72</v>
      </c>
      <c r="J79" s="17" t="n">
        <v>320.756</v>
      </c>
      <c r="K79" s="6" t="s">
        <f>=Портфель!F12*Портфель!$Q$13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45945</v>
      </c>
      <c r="B80" s="16" t="s">
        <v>775</v>
      </c>
      <c r="C80" s="16" t="s">
        <v>48</v>
      </c>
      <c r="D80" s="16" t="s">
        <v>49</v>
      </c>
      <c r="E80" s="17" t="n">
        <v>10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62</v>
      </c>
      <c r="J80" s="17" t="n">
        <v>312.15</v>
      </c>
      <c r="K80" s="6" t="s">
        <f>=Портфель!F12*Портфель!$Q$13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45744</v>
      </c>
      <c r="B81" s="16" t="s">
        <v>775</v>
      </c>
      <c r="C81" s="16" t="s">
        <v>51</v>
      </c>
      <c r="D81" s="16" t="s">
        <v>52</v>
      </c>
      <c r="E81" s="17" t="n">
        <v>100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263</v>
      </c>
      <c r="J81" s="17" t="n">
        <v>3.6373</v>
      </c>
      <c r="K81" s="6" t="s">
        <f>=Портфель!F13*Портфель!$Q$13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45747</v>
      </c>
      <c r="B82" s="16" t="s">
        <v>775</v>
      </c>
      <c r="C82" s="16" t="s">
        <v>51</v>
      </c>
      <c r="D82" s="16" t="s">
        <v>52</v>
      </c>
      <c r="E82" s="17" t="n">
        <v>300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260</v>
      </c>
      <c r="J82" s="17" t="n">
        <v>3.6256666666667</v>
      </c>
      <c r="K82" s="6" t="s">
        <f>=Портфель!F13*Портфель!$Q$13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45761</v>
      </c>
      <c r="B83" s="16" t="s">
        <v>775</v>
      </c>
      <c r="C83" s="16" t="s">
        <v>51</v>
      </c>
      <c r="D83" s="16" t="s">
        <v>52</v>
      </c>
      <c r="E83" s="17" t="n">
        <v>900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246</v>
      </c>
      <c r="J83" s="17" t="n">
        <v>3.5033</v>
      </c>
      <c r="K83" s="6" t="s">
        <f>=Портфель!F13*Портфель!$Q$13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45764</v>
      </c>
      <c r="B84" s="16" t="s">
        <v>775</v>
      </c>
      <c r="C84" s="16" t="s">
        <v>51</v>
      </c>
      <c r="D84" s="16" t="s">
        <v>52</v>
      </c>
      <c r="E84" s="17" t="n">
        <v>1400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243</v>
      </c>
      <c r="J84" s="17" t="n">
        <v>3.5277642857143</v>
      </c>
      <c r="K84" s="6" t="s">
        <f>=Портфель!F13*Портфель!$Q$13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45779</v>
      </c>
      <c r="B85" s="16" t="s">
        <v>775</v>
      </c>
      <c r="C85" s="16" t="s">
        <v>51</v>
      </c>
      <c r="D85" s="16" t="s">
        <v>52</v>
      </c>
      <c r="E85" s="17" t="n">
        <v>300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228</v>
      </c>
      <c r="J85" s="17" t="n">
        <v>3.4922666666667</v>
      </c>
      <c r="K85" s="6" t="s">
        <f>=Портфель!F13*Портфель!$Q$13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45800</v>
      </c>
      <c r="B86" s="16" t="s">
        <v>775</v>
      </c>
      <c r="C86" s="16" t="s">
        <v>51</v>
      </c>
      <c r="D86" s="16" t="s">
        <v>52</v>
      </c>
      <c r="E86" s="17" t="n">
        <v>200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207</v>
      </c>
      <c r="J86" s="17" t="n">
        <v>3.4762</v>
      </c>
      <c r="K86" s="6" t="s">
        <f>=Портфель!F13*Портфель!$Q$13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45824</v>
      </c>
      <c r="B87" s="16" t="s">
        <v>775</v>
      </c>
      <c r="C87" s="16" t="s">
        <v>51</v>
      </c>
      <c r="D87" s="16" t="s">
        <v>52</v>
      </c>
      <c r="E87" s="17" t="n">
        <v>200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183</v>
      </c>
      <c r="J87" s="17" t="n">
        <v>3.16105</v>
      </c>
      <c r="K87" s="6" t="s">
        <f>=Портфель!F13*Портфель!$Q$13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45838</v>
      </c>
      <c r="B88" s="16" t="s">
        <v>775</v>
      </c>
      <c r="C88" s="16" t="s">
        <v>51</v>
      </c>
      <c r="D88" s="16" t="s">
        <v>52</v>
      </c>
      <c r="E88" s="17" t="n">
        <v>600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169</v>
      </c>
      <c r="J88" s="17" t="n">
        <v>3.2265833333333</v>
      </c>
      <c r="K88" s="6" t="s">
        <f>=Портфель!F13*Портфель!$Q$13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45853</v>
      </c>
      <c r="B89" s="16" t="s">
        <v>775</v>
      </c>
      <c r="C89" s="16" t="s">
        <v>51</v>
      </c>
      <c r="D89" s="16" t="s">
        <v>52</v>
      </c>
      <c r="E89" s="17" t="n">
        <v>100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154</v>
      </c>
      <c r="J89" s="17" t="n">
        <v>3.0924</v>
      </c>
      <c r="K89" s="6" t="s">
        <f>=Портфель!F13*Портфель!$Q$13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44406</v>
      </c>
      <c r="B90" s="16" t="s">
        <v>775</v>
      </c>
      <c r="C90" s="16" t="s">
        <v>53</v>
      </c>
      <c r="D90" s="16" t="s">
        <v>54</v>
      </c>
      <c r="E90" s="17" t="n">
        <v>2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1601</v>
      </c>
      <c r="J90" s="17" t="n">
        <v>1804.28</v>
      </c>
      <c r="K90" s="6" t="s">
        <f>=Портфель!F14*Портфель!$Q$13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45106</v>
      </c>
      <c r="B91" s="16" t="s">
        <v>775</v>
      </c>
      <c r="C91" s="16" t="s">
        <v>53</v>
      </c>
      <c r="D91" s="16" t="s">
        <v>54</v>
      </c>
      <c r="E91" s="17" t="n">
        <v>3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901</v>
      </c>
      <c r="J91" s="17" t="n">
        <v>1166.7333333333</v>
      </c>
      <c r="K91" s="6" t="s">
        <f>=Портфель!F14*Портфель!$Q$13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45380</v>
      </c>
      <c r="B92" s="16" t="s">
        <v>775</v>
      </c>
      <c r="C92" s="16" t="s">
        <v>53</v>
      </c>
      <c r="D92" s="16" t="s">
        <v>54</v>
      </c>
      <c r="E92" s="17" t="n">
        <v>2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627</v>
      </c>
      <c r="J92" s="17" t="n">
        <v>1845.275</v>
      </c>
      <c r="K92" s="6" t="s">
        <f>=Портфель!F14*Портфель!$Q$13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45471</v>
      </c>
      <c r="B93" s="16" t="s">
        <v>775</v>
      </c>
      <c r="C93" s="16" t="s">
        <v>53</v>
      </c>
      <c r="D93" s="16" t="s">
        <v>54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536</v>
      </c>
      <c r="J93" s="17" t="n">
        <v>1548.57</v>
      </c>
      <c r="K93" s="6" t="s">
        <f>=Портфель!F14*Портфель!$Q$13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45519</v>
      </c>
      <c r="B94" s="16" t="s">
        <v>775</v>
      </c>
      <c r="C94" s="16" t="s">
        <v>53</v>
      </c>
      <c r="D94" s="16" t="s">
        <v>54</v>
      </c>
      <c r="E94" s="17" t="n">
        <v>2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488</v>
      </c>
      <c r="J94" s="17" t="n">
        <v>1396.32</v>
      </c>
      <c r="K94" s="6" t="s">
        <f>=Портфель!F14*Портфель!$Q$13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45628</v>
      </c>
      <c r="B95" s="16" t="s">
        <v>775</v>
      </c>
      <c r="C95" s="16" t="s">
        <v>53</v>
      </c>
      <c r="D95" s="16" t="s">
        <v>54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379</v>
      </c>
      <c r="J95" s="17" t="n">
        <v>1136.91</v>
      </c>
      <c r="K95" s="6" t="s">
        <f>=Портфель!F14*Портфель!$Q$13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45716</v>
      </c>
      <c r="B96" s="16" t="s">
        <v>775</v>
      </c>
      <c r="C96" s="16" t="s">
        <v>53</v>
      </c>
      <c r="D96" s="16" t="s">
        <v>54</v>
      </c>
      <c r="E96" s="17" t="n">
        <v>2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291</v>
      </c>
      <c r="J96" s="17" t="n">
        <v>1337.47</v>
      </c>
      <c r="K96" s="6" t="s">
        <f>=Портфель!F14*Портфель!$Q$13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44617</v>
      </c>
      <c r="B97" s="16" t="s">
        <v>775</v>
      </c>
      <c r="C97" s="16" t="s">
        <v>56</v>
      </c>
      <c r="D97" s="16" t="s">
        <v>57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1390</v>
      </c>
      <c r="J97" s="17" t="n">
        <v>3496.1</v>
      </c>
      <c r="K97" s="6" t="s">
        <f>=Портфель!F15*Портфель!$Q$13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45307</v>
      </c>
      <c r="B98" s="16" t="s">
        <v>775</v>
      </c>
      <c r="C98" s="16" t="s">
        <v>56</v>
      </c>
      <c r="D98" s="16" t="s">
        <v>57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700</v>
      </c>
      <c r="J98" s="17" t="n">
        <v>6940.55</v>
      </c>
      <c r="K98" s="6" t="s">
        <f>=Портфель!F15*Портфель!$Q$13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45625</v>
      </c>
      <c r="B99" s="16" t="s">
        <v>775</v>
      </c>
      <c r="C99" s="16" t="s">
        <v>56</v>
      </c>
      <c r="D99" s="16" t="s">
        <v>57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382</v>
      </c>
      <c r="J99" s="17" t="n">
        <v>4542.77</v>
      </c>
      <c r="K99" s="6" t="s">
        <f>=Портфель!F15*Портфель!$Q$13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45747</v>
      </c>
      <c r="B100" s="16" t="s">
        <v>775</v>
      </c>
      <c r="C100" s="16" t="s">
        <v>56</v>
      </c>
      <c r="D100" s="16" t="s">
        <v>57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260</v>
      </c>
      <c r="J100" s="17" t="n">
        <v>4412.71</v>
      </c>
      <c r="K100" s="6" t="s">
        <f>=Портфель!F15*Портфель!$Q$13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44547</v>
      </c>
      <c r="B101" s="16" t="s">
        <v>775</v>
      </c>
      <c r="C101" s="16" t="s">
        <v>59</v>
      </c>
      <c r="D101" s="16" t="s">
        <v>60</v>
      </c>
      <c r="E101" s="17" t="n">
        <v>10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1460</v>
      </c>
      <c r="J101" s="17" t="n">
        <v>289.324</v>
      </c>
      <c r="K101" s="6" t="s">
        <f>=Портфель!F16*Портфель!$Q$13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45322</v>
      </c>
      <c r="B102" s="16" t="s">
        <v>775</v>
      </c>
      <c r="C102" s="16" t="s">
        <v>59</v>
      </c>
      <c r="D102" s="16" t="s">
        <v>60</v>
      </c>
      <c r="E102" s="17" t="n">
        <v>20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685</v>
      </c>
      <c r="J102" s="17" t="n">
        <v>274.2195</v>
      </c>
      <c r="K102" s="6" t="s">
        <f>=Портфель!F16*Портфель!$Q$13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45598</v>
      </c>
      <c r="B103" s="16" t="s">
        <v>775</v>
      </c>
      <c r="C103" s="16" t="s">
        <v>59</v>
      </c>
      <c r="D103" s="16" t="s">
        <v>60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409</v>
      </c>
      <c r="J103" s="17" t="n">
        <v>185.599</v>
      </c>
      <c r="K103" s="6" t="s">
        <f>=Портфель!F16*Портфель!$Q$13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45976</v>
      </c>
      <c r="B104" s="16" t="s">
        <v>775</v>
      </c>
      <c r="C104" s="16" t="s">
        <v>59</v>
      </c>
      <c r="D104" s="16" t="s">
        <v>60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31</v>
      </c>
      <c r="J104" s="17" t="n">
        <v>204.513</v>
      </c>
      <c r="K104" s="6" t="s">
        <f>=Портфель!F16*Портфель!$Q$13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45919</v>
      </c>
      <c r="B105" s="16" t="s">
        <v>775</v>
      </c>
      <c r="C105" s="16" t="s">
        <v>62</v>
      </c>
      <c r="D105" s="16" t="s">
        <v>63</v>
      </c>
      <c r="E105" s="17" t="n">
        <v>72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88</v>
      </c>
      <c r="J105" s="17" t="n">
        <v>69.208888888889</v>
      </c>
      <c r="K105" s="6" t="s">
        <f>=Портфель!F17*Портфель!$Q$13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45941</v>
      </c>
      <c r="B106" s="16" t="s">
        <v>775</v>
      </c>
      <c r="C106" s="16" t="s">
        <v>62</v>
      </c>
      <c r="D106" s="16" t="s">
        <v>63</v>
      </c>
      <c r="E106" s="17" t="n">
        <v>2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66</v>
      </c>
      <c r="J106" s="17" t="n">
        <v>66.845</v>
      </c>
      <c r="K106" s="6" t="s">
        <f>=Портфель!F17*Портфель!$Q$13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45945</v>
      </c>
      <c r="B107" s="16" t="s">
        <v>775</v>
      </c>
      <c r="C107" s="16" t="s">
        <v>62</v>
      </c>
      <c r="D107" s="16" t="s">
        <v>63</v>
      </c>
      <c r="E107" s="17" t="n">
        <v>13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62</v>
      </c>
      <c r="J107" s="17" t="n">
        <v>67.853846153846</v>
      </c>
      <c r="K107" s="6" t="s">
        <f>=Портфель!F17*Портфель!$Q$13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45960</v>
      </c>
      <c r="B108" s="16" t="s">
        <v>775</v>
      </c>
      <c r="C108" s="16" t="s">
        <v>62</v>
      </c>
      <c r="D108" s="16" t="s">
        <v>63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47</v>
      </c>
      <c r="J108" s="17" t="n">
        <v>68.415</v>
      </c>
      <c r="K108" s="6" t="s">
        <f>=Портфель!F17*Портфель!$Q$13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45964</v>
      </c>
      <c r="B109" s="16" t="s">
        <v>775</v>
      </c>
      <c r="C109" s="16" t="s">
        <v>62</v>
      </c>
      <c r="D109" s="16" t="s">
        <v>63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43</v>
      </c>
      <c r="J109" s="17" t="n">
        <v>68.83</v>
      </c>
      <c r="K109" s="6" t="s">
        <f>=Портфель!F17*Портфель!$Q$13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45966</v>
      </c>
      <c r="B110" s="16" t="s">
        <v>775</v>
      </c>
      <c r="C110" s="16" t="s">
        <v>62</v>
      </c>
      <c r="D110" s="16" t="s">
        <v>63</v>
      </c>
      <c r="E110" s="17" t="n">
        <v>2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41</v>
      </c>
      <c r="J110" s="17" t="n">
        <v>69.465</v>
      </c>
      <c r="K110" s="6" t="s">
        <f>=Портфель!F17*Портфель!$Q$13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45976</v>
      </c>
      <c r="B111" s="16" t="s">
        <v>775</v>
      </c>
      <c r="C111" s="16" t="s">
        <v>62</v>
      </c>
      <c r="D111" s="16" t="s">
        <v>63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31</v>
      </c>
      <c r="J111" s="17" t="n">
        <v>68.95</v>
      </c>
      <c r="K111" s="6" t="s">
        <f>=Портфель!F17*Портфель!$Q$13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44953</v>
      </c>
      <c r="B112" s="16" t="s">
        <v>775</v>
      </c>
      <c r="C112" s="16" t="s">
        <v>65</v>
      </c>
      <c r="D112" s="16" t="s">
        <v>66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1054</v>
      </c>
      <c r="J112" s="17" t="n">
        <v>103.503</v>
      </c>
      <c r="K112" s="6" t="s">
        <f>=Портфель!F18*Портфель!$Q$13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45639</v>
      </c>
      <c r="B113" s="16" t="s">
        <v>775</v>
      </c>
      <c r="C113" s="16" t="s">
        <v>65</v>
      </c>
      <c r="D113" s="16" t="s">
        <v>66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368</v>
      </c>
      <c r="J113" s="17" t="n">
        <v>176.188</v>
      </c>
      <c r="K113" s="6" t="s">
        <f>=Портфель!F18*Портфель!$Q$13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45810</v>
      </c>
      <c r="B114" s="16" t="s">
        <v>775</v>
      </c>
      <c r="C114" s="16" t="s">
        <v>65</v>
      </c>
      <c r="D114" s="16" t="s">
        <v>66</v>
      </c>
      <c r="E114" s="17" t="n">
        <v>20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197</v>
      </c>
      <c r="J114" s="17" t="n">
        <v>187.3735</v>
      </c>
      <c r="K114" s="6" t="s">
        <f>=Портфель!F18*Портфель!$Q$13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45259</v>
      </c>
      <c r="B115" s="16" t="s">
        <v>775</v>
      </c>
      <c r="C115" s="16" t="s">
        <v>67</v>
      </c>
      <c r="D115" s="16" t="s">
        <v>68</v>
      </c>
      <c r="E115" s="17" t="n">
        <v>1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748</v>
      </c>
      <c r="J115" s="17" t="n">
        <v>6783.42</v>
      </c>
      <c r="K115" s="6" t="s">
        <f>=Портфель!F19*Портфель!$Q$13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44469</v>
      </c>
      <c r="B116" s="16" t="s">
        <v>775</v>
      </c>
      <c r="C116" s="16" t="s">
        <v>69</v>
      </c>
      <c r="D116" s="16" t="s">
        <v>70</v>
      </c>
      <c r="E116" s="17" t="n">
        <v>10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1538</v>
      </c>
      <c r="J116" s="17" t="n">
        <v>360.726</v>
      </c>
      <c r="K116" s="6" t="s">
        <f>=Портфель!F20*Портфель!$Q$13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44805</v>
      </c>
      <c r="B117" s="16" t="s">
        <v>775</v>
      </c>
      <c r="C117" s="16" t="s">
        <v>69</v>
      </c>
      <c r="D117" s="16" t="s">
        <v>70</v>
      </c>
      <c r="E117" s="17" t="n">
        <v>10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1202</v>
      </c>
      <c r="J117" s="17" t="n">
        <v>248.899</v>
      </c>
      <c r="K117" s="6" t="s">
        <f>=Портфель!F20*Портфель!$Q$13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45583</v>
      </c>
      <c r="B118" s="16" t="s">
        <v>775</v>
      </c>
      <c r="C118" s="16" t="s">
        <v>69</v>
      </c>
      <c r="D118" s="16" t="s">
        <v>70</v>
      </c>
      <c r="E118" s="17" t="n">
        <v>10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424</v>
      </c>
      <c r="J118" s="17" t="n">
        <v>135.558</v>
      </c>
      <c r="K118" s="6" t="s">
        <f>=Портфель!F20*Портфель!$Q$13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45672</v>
      </c>
      <c r="B119" s="16" t="s">
        <v>775</v>
      </c>
      <c r="C119" s="16" t="s">
        <v>69</v>
      </c>
      <c r="D119" s="16" t="s">
        <v>70</v>
      </c>
      <c r="E119" s="17" t="n">
        <v>10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335</v>
      </c>
      <c r="J119" s="17" t="n">
        <v>132.316</v>
      </c>
      <c r="K119" s="6" t="s">
        <f>=Портфель!F20*Портфель!$Q$13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45481</v>
      </c>
      <c r="B120" s="16" t="s">
        <v>775</v>
      </c>
      <c r="C120" s="16" t="s">
        <v>71</v>
      </c>
      <c r="D120" s="16" t="s">
        <v>72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526</v>
      </c>
      <c r="J120" s="17" t="n">
        <v>4252.13</v>
      </c>
      <c r="K120" s="6" t="s">
        <f>=Портфель!F21*Портфель!$Q$13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44439</v>
      </c>
      <c r="B121" s="16" t="s">
        <v>775</v>
      </c>
      <c r="C121" s="16" t="s">
        <v>73</v>
      </c>
      <c r="D121" s="16" t="s">
        <v>74</v>
      </c>
      <c r="E121" s="17" t="n">
        <v>10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1568</v>
      </c>
      <c r="J121" s="17" t="n">
        <v>250.79</v>
      </c>
      <c r="K121" s="6" t="s">
        <f>=Портфель!F22*Портфель!$Q$13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45106</v>
      </c>
      <c r="B122" s="16" t="s">
        <v>775</v>
      </c>
      <c r="C122" s="16" t="s">
        <v>73</v>
      </c>
      <c r="D122" s="16" t="s">
        <v>74</v>
      </c>
      <c r="E122" s="17" t="n">
        <v>10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901</v>
      </c>
      <c r="J122" s="17" t="n">
        <v>169.196</v>
      </c>
      <c r="K122" s="6" t="s">
        <f>=Портфель!F22*Портфель!$Q$13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45407</v>
      </c>
      <c r="B123" s="16" t="s">
        <v>775</v>
      </c>
      <c r="C123" s="16" t="s">
        <v>73</v>
      </c>
      <c r="D123" s="16" t="s">
        <v>74</v>
      </c>
      <c r="E123" s="17" t="n">
        <v>20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600</v>
      </c>
      <c r="J123" s="17" t="n">
        <v>228.234</v>
      </c>
      <c r="K123" s="6" t="s">
        <f>=Портфель!F22*Портфель!$Q$13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45287</v>
      </c>
      <c r="B124" s="16" t="s">
        <v>775</v>
      </c>
      <c r="C124" s="16" t="s">
        <v>75</v>
      </c>
      <c r="D124" s="16" t="s">
        <v>76</v>
      </c>
      <c r="E124" s="17" t="n">
        <v>8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720</v>
      </c>
      <c r="J124" s="17" t="n">
        <v>666.3325</v>
      </c>
      <c r="K124" s="6" t="s">
        <f>=Портфель!F23*Портфель!$Q$13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45905</v>
      </c>
      <c r="B125" s="16" t="s">
        <v>775</v>
      </c>
      <c r="C125" s="16" t="s">
        <v>75</v>
      </c>
      <c r="D125" s="16" t="s">
        <v>76</v>
      </c>
      <c r="E125" s="17" t="n">
        <v>2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102</v>
      </c>
      <c r="J125" s="17" t="n">
        <v>451.16</v>
      </c>
      <c r="K125" s="6" t="s">
        <f>=Портфель!F23*Портфель!$Q$13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45733</v>
      </c>
      <c r="B126" s="16" t="s">
        <v>775</v>
      </c>
      <c r="C126" s="16" t="s">
        <v>77</v>
      </c>
      <c r="D126" s="16" t="s">
        <v>78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274</v>
      </c>
      <c r="J126" s="17" t="n">
        <v>3529.42</v>
      </c>
      <c r="K126" s="6" t="s">
        <f>=Портфель!F24*Портфель!$Q$13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44531</v>
      </c>
      <c r="B127" s="16" t="s">
        <v>775</v>
      </c>
      <c r="C127" s="16" t="s">
        <v>79</v>
      </c>
      <c r="D127" s="16" t="s">
        <v>80</v>
      </c>
      <c r="E127" s="17" t="n">
        <v>20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1476</v>
      </c>
      <c r="J127" s="17" t="n">
        <v>87.022</v>
      </c>
      <c r="K127" s="6" t="s">
        <f>=Портфель!F25*Портфель!$Q$13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45238</v>
      </c>
      <c r="B128" s="16" t="s">
        <v>775</v>
      </c>
      <c r="C128" s="16" t="s">
        <v>79</v>
      </c>
      <c r="D128" s="16" t="s">
        <v>80</v>
      </c>
      <c r="E128" s="17" t="n">
        <v>10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769</v>
      </c>
      <c r="J128" s="17" t="n">
        <v>76.721</v>
      </c>
      <c r="K128" s="6" t="s">
        <f>=Портфель!F25*Портфель!$Q$13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45519</v>
      </c>
      <c r="B129" s="16" t="s">
        <v>775</v>
      </c>
      <c r="C129" s="16" t="s">
        <v>79</v>
      </c>
      <c r="D129" s="16" t="s">
        <v>80</v>
      </c>
      <c r="E129" s="17" t="n">
        <v>10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488</v>
      </c>
      <c r="J129" s="17" t="n">
        <v>85.073</v>
      </c>
      <c r="K129" s="6" t="s">
        <f>=Портфель!F25*Портфель!$Q$13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44862</v>
      </c>
      <c r="B130" s="16" t="s">
        <v>775</v>
      </c>
      <c r="C130" s="16" t="s">
        <v>81</v>
      </c>
      <c r="D130" s="16" t="s">
        <v>82</v>
      </c>
      <c r="E130" s="17" t="n">
        <v>30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1145</v>
      </c>
      <c r="J130" s="17" t="n">
        <v>31.849</v>
      </c>
      <c r="K130" s="6" t="s">
        <f>=Портфель!F26*Портфель!$Q$13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44953</v>
      </c>
      <c r="B131" s="16" t="s">
        <v>775</v>
      </c>
      <c r="C131" s="16" t="s">
        <v>81</v>
      </c>
      <c r="D131" s="16" t="s">
        <v>82</v>
      </c>
      <c r="E131" s="17" t="n">
        <v>10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1054</v>
      </c>
      <c r="J131" s="17" t="n">
        <v>34.167</v>
      </c>
      <c r="K131" s="6" t="s">
        <f>=Портфель!F26*Портфель!$Q$13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44971</v>
      </c>
      <c r="B132" s="16" t="s">
        <v>775</v>
      </c>
      <c r="C132" s="16" t="s">
        <v>81</v>
      </c>
      <c r="D132" s="16" t="s">
        <v>82</v>
      </c>
      <c r="E132" s="17" t="n">
        <v>10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1036</v>
      </c>
      <c r="J132" s="17" t="n">
        <v>37.64</v>
      </c>
      <c r="K132" s="6" t="s">
        <f>=Портфель!F26*Портфель!$Q$13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 t="n">
        <v>45075</v>
      </c>
      <c r="B133" s="16" t="s">
        <v>775</v>
      </c>
      <c r="C133" s="16" t="s">
        <v>81</v>
      </c>
      <c r="D133" s="16" t="s">
        <v>82</v>
      </c>
      <c r="E133" s="17" t="n">
        <v>10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932</v>
      </c>
      <c r="J133" s="17" t="n">
        <v>40.822</v>
      </c>
      <c r="K133" s="6" t="s">
        <f>=Портфель!F26*Портфель!$Q$13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0" t="n">
        <v>45128</v>
      </c>
      <c r="B134" s="16" t="s">
        <v>775</v>
      </c>
      <c r="C134" s="16" t="s">
        <v>81</v>
      </c>
      <c r="D134" s="16" t="s">
        <v>82</v>
      </c>
      <c r="E134" s="17" t="n">
        <v>10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879</v>
      </c>
      <c r="J134" s="17" t="n">
        <v>51.612</v>
      </c>
      <c r="K134" s="6" t="s">
        <f>=Портфель!F26*Портфель!$Q$13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0" t="n">
        <v>44377</v>
      </c>
      <c r="B135" s="16" t="s">
        <v>775</v>
      </c>
      <c r="C135" s="16" t="s">
        <v>84</v>
      </c>
      <c r="D135" s="16" t="s">
        <v>86</v>
      </c>
      <c r="E135" s="17" t="n">
        <v>4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1630</v>
      </c>
      <c r="J135" s="17" t="n">
        <v>76.295</v>
      </c>
      <c r="K135" s="6" t="s">
        <f>=Портфель!F28*Портфель!$Q$13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0" t="n">
        <v>44393</v>
      </c>
      <c r="B136" s="16" t="s">
        <v>775</v>
      </c>
      <c r="C136" s="16" t="s">
        <v>84</v>
      </c>
      <c r="D136" s="16" t="s">
        <v>86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1614</v>
      </c>
      <c r="J136" s="17" t="n">
        <v>77.12</v>
      </c>
      <c r="K136" s="6" t="s">
        <f>=Портфель!F28*Портфель!$Q$13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0" t="n">
        <v>44406</v>
      </c>
      <c r="B137" s="16" t="s">
        <v>775</v>
      </c>
      <c r="C137" s="16" t="s">
        <v>84</v>
      </c>
      <c r="D137" s="16" t="s">
        <v>86</v>
      </c>
      <c r="E137" s="17" t="n">
        <v>5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1601</v>
      </c>
      <c r="J137" s="17" t="n">
        <v>77.006</v>
      </c>
      <c r="K137" s="6" t="s">
        <f>=Портфель!F28*Портфель!$Q$13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0" t="n">
        <v>44438</v>
      </c>
      <c r="B138" s="16" t="s">
        <v>775</v>
      </c>
      <c r="C138" s="16" t="s">
        <v>84</v>
      </c>
      <c r="D138" s="16" t="s">
        <v>86</v>
      </c>
      <c r="E138" s="17" t="n">
        <v>5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1569</v>
      </c>
      <c r="J138" s="17" t="n">
        <v>78.258</v>
      </c>
      <c r="K138" s="6" t="s">
        <f>=Портфель!F28*Портфель!$Q$13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0" t="n">
        <v>44453</v>
      </c>
      <c r="B139" s="16" t="s">
        <v>775</v>
      </c>
      <c r="C139" s="16" t="s">
        <v>84</v>
      </c>
      <c r="D139" s="16" t="s">
        <v>86</v>
      </c>
      <c r="E139" s="17" t="n">
        <v>2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1554</v>
      </c>
      <c r="J139" s="17" t="n">
        <v>78.04</v>
      </c>
      <c r="K139" s="6" t="s">
        <f>=Портфель!F28*Портфель!$Q$13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0" t="n">
        <v>44547</v>
      </c>
      <c r="B140" s="16" t="s">
        <v>775</v>
      </c>
      <c r="C140" s="16" t="s">
        <v>84</v>
      </c>
      <c r="D140" s="16" t="s">
        <v>86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1460</v>
      </c>
      <c r="J140" s="17" t="n">
        <v>77.83</v>
      </c>
      <c r="K140" s="6" t="s">
        <f>=Портфель!F28*Портфель!$Q$13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0" t="n">
        <v>44551</v>
      </c>
      <c r="B141" s="16" t="s">
        <v>775</v>
      </c>
      <c r="C141" s="16" t="s">
        <v>84</v>
      </c>
      <c r="D141" s="16" t="s">
        <v>86</v>
      </c>
      <c r="E141" s="17" t="n">
        <v>2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1456</v>
      </c>
      <c r="J141" s="17" t="n">
        <v>77.24</v>
      </c>
      <c r="K141" s="6" t="s">
        <f>=Портфель!F28*Портфель!$Q$13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0" t="n">
        <v>44596</v>
      </c>
      <c r="B142" s="16" t="s">
        <v>775</v>
      </c>
      <c r="C142" s="16" t="s">
        <v>84</v>
      </c>
      <c r="D142" s="16" t="s">
        <v>86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1411</v>
      </c>
      <c r="J142" s="17" t="n">
        <v>79.33</v>
      </c>
      <c r="K142" s="6" t="s">
        <f>=Портфель!F28*Портфель!$Q$13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0" t="n">
        <v>44347</v>
      </c>
      <c r="B143" s="16" t="s">
        <v>775</v>
      </c>
      <c r="C143" s="16" t="s">
        <v>87</v>
      </c>
      <c r="D143" s="16" t="s">
        <v>88</v>
      </c>
      <c r="E143" s="17" t="n">
        <v>6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1660</v>
      </c>
      <c r="J143" s="17" t="n">
        <v>98.39</v>
      </c>
      <c r="K143" s="6" t="s">
        <f>=Портфель!F29*Портфель!$Q$13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0" t="n">
        <v>44377</v>
      </c>
      <c r="B144" s="16" t="s">
        <v>775</v>
      </c>
      <c r="C144" s="16" t="s">
        <v>87</v>
      </c>
      <c r="D144" s="16" t="s">
        <v>88</v>
      </c>
      <c r="E144" s="17" t="n">
        <v>10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1630</v>
      </c>
      <c r="J144" s="17" t="n">
        <v>97.86</v>
      </c>
      <c r="K144" s="6" t="s">
        <f>=Портфель!F29*Портфель!$Q$13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0" t="n">
        <v>44592</v>
      </c>
      <c r="B145" s="16" t="s">
        <v>775</v>
      </c>
      <c r="C145" s="16" t="s">
        <v>87</v>
      </c>
      <c r="D145" s="16" t="s">
        <v>88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1415</v>
      </c>
      <c r="J145" s="17" t="n">
        <v>93.25</v>
      </c>
      <c r="K145" s="6" t="s">
        <f>=Портфель!F29*Портфель!$Q$13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0" t="n">
        <v>44377</v>
      </c>
      <c r="B146" s="16" t="s">
        <v>775</v>
      </c>
      <c r="C146" s="16" t="s">
        <v>89</v>
      </c>
      <c r="D146" s="16" t="s">
        <v>90</v>
      </c>
      <c r="E146" s="17" t="n">
        <v>10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1630</v>
      </c>
      <c r="J146" s="17" t="n">
        <v>94.856</v>
      </c>
      <c r="K146" s="6" t="s">
        <f>=Портфель!F30*Портфель!$Q$13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0" t="n">
        <v>45230</v>
      </c>
      <c r="B147" s="16" t="s">
        <v>775</v>
      </c>
      <c r="C147" s="16" t="s">
        <v>91</v>
      </c>
      <c r="D147" s="16" t="s">
        <v>92</v>
      </c>
      <c r="E147" s="17" t="n">
        <v>45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777</v>
      </c>
      <c r="J147" s="17" t="n">
        <v>1.53596</v>
      </c>
      <c r="K147" s="6" t="s">
        <f>=Портфель!F31*Портфель!$Q$13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0" t="n">
        <v>45387</v>
      </c>
      <c r="B148" s="16" t="s">
        <v>775</v>
      </c>
      <c r="C148" s="16" t="s">
        <v>91</v>
      </c>
      <c r="D148" s="16" t="s">
        <v>92</v>
      </c>
      <c r="E148" s="17" t="n">
        <v>17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620</v>
      </c>
      <c r="J148" s="17" t="n">
        <v>1.7517647058824</v>
      </c>
      <c r="K148" s="6" t="s">
        <f>=Портфель!F31*Портфель!$Q$13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0" t="n">
        <v>45397</v>
      </c>
      <c r="B149" s="16" t="s">
        <v>775</v>
      </c>
      <c r="C149" s="16" t="s">
        <v>91</v>
      </c>
      <c r="D149" s="16" t="s">
        <v>92</v>
      </c>
      <c r="E149" s="17" t="n">
        <v>25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610</v>
      </c>
      <c r="J149" s="17" t="n">
        <v>1.8032</v>
      </c>
      <c r="K149" s="6" t="s">
        <f>=Портфель!F31*Портфель!$Q$13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0" t="n">
        <v>45418</v>
      </c>
      <c r="B150" s="16" t="s">
        <v>775</v>
      </c>
      <c r="C150" s="16" t="s">
        <v>91</v>
      </c>
      <c r="D150" s="16" t="s">
        <v>92</v>
      </c>
      <c r="E150" s="17" t="n">
        <v>35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589</v>
      </c>
      <c r="J150" s="17" t="n">
        <v>1.7385714285714</v>
      </c>
      <c r="K150" s="6" t="s">
        <f>=Портфель!F31*Портфель!$Q$13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0" t="n">
        <v>45590</v>
      </c>
      <c r="B151" s="16" t="s">
        <v>775</v>
      </c>
      <c r="C151" s="16" t="s">
        <v>91</v>
      </c>
      <c r="D151" s="16" t="s">
        <v>92</v>
      </c>
      <c r="E151" s="17" t="n">
        <v>25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417</v>
      </c>
      <c r="J151" s="17" t="n">
        <v>2.1304</v>
      </c>
      <c r="K151" s="6" t="s">
        <f>=Портфель!F31*Портфель!$Q$13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0" t="n">
        <v>45915</v>
      </c>
      <c r="B152" s="16" t="s">
        <v>775</v>
      </c>
      <c r="C152" s="16" t="s">
        <v>91</v>
      </c>
      <c r="D152" s="16" t="s">
        <v>92</v>
      </c>
      <c r="E152" s="17" t="n">
        <v>62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92</v>
      </c>
      <c r="J152" s="17" t="n">
        <v>2.4214516129032</v>
      </c>
      <c r="K152" s="6" t="s">
        <f>=Портфель!F31*Портфель!$Q$13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0" t="n">
        <v>45519</v>
      </c>
      <c r="B153" s="16" t="s">
        <v>775</v>
      </c>
      <c r="C153" s="16" t="s">
        <v>96</v>
      </c>
      <c r="D153" s="16" t="s">
        <v>98</v>
      </c>
      <c r="E153" s="17" t="n">
        <v>2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488</v>
      </c>
      <c r="J153" s="17" t="n">
        <v>867.59</v>
      </c>
      <c r="K153" s="6" t="s">
        <f>=Портфель!F34*Портфель!G34/100*Портфель!$Q$13+Портфель!H34*Портфель!$Q$13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0" t="n">
        <v>45537</v>
      </c>
      <c r="B154" s="16" t="s">
        <v>775</v>
      </c>
      <c r="C154" s="16" t="s">
        <v>96</v>
      </c>
      <c r="D154" s="16" t="s">
        <v>98</v>
      </c>
      <c r="E154" s="17" t="n">
        <v>5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470</v>
      </c>
      <c r="J154" s="17" t="n">
        <v>841.714</v>
      </c>
      <c r="K154" s="6" t="s">
        <f>=Портфель!F34*Портфель!G34/100*Портфель!$Q$13+Портфель!H34*Портфель!$Q$13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0" t="n">
        <v>45548</v>
      </c>
      <c r="B155" s="16" t="s">
        <v>775</v>
      </c>
      <c r="C155" s="16" t="s">
        <v>96</v>
      </c>
      <c r="D155" s="16" t="s">
        <v>98</v>
      </c>
      <c r="E155" s="17" t="n">
        <v>6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459</v>
      </c>
      <c r="J155" s="17" t="n">
        <v>855.08666666667</v>
      </c>
      <c r="K155" s="6" t="s">
        <f>=Портфель!F34*Портфель!G34/100*Портфель!$Q$13+Портфель!H34*Портфель!$Q$13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0" t="n">
        <v>45555</v>
      </c>
      <c r="B156" s="16" t="s">
        <v>775</v>
      </c>
      <c r="C156" s="16" t="s">
        <v>96</v>
      </c>
      <c r="D156" s="16" t="s">
        <v>98</v>
      </c>
      <c r="E156" s="17" t="n">
        <v>1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452</v>
      </c>
      <c r="J156" s="17" t="n">
        <v>844.37</v>
      </c>
      <c r="K156" s="6" t="s">
        <f>=Портфель!F34*Портфель!G34/100*Портфель!$Q$13+Портфель!H34*Портфель!$Q$13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0" t="n">
        <v>45560</v>
      </c>
      <c r="B157" s="16" t="s">
        <v>775</v>
      </c>
      <c r="C157" s="16" t="s">
        <v>96</v>
      </c>
      <c r="D157" s="16" t="s">
        <v>98</v>
      </c>
      <c r="E157" s="17" t="n">
        <v>1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447</v>
      </c>
      <c r="J157" s="17" t="n">
        <v>841.42</v>
      </c>
      <c r="K157" s="6" t="s">
        <f>=Портфель!F34*Портфель!G34/100*Портфель!$Q$13+Портфель!H34*Портфель!$Q$13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0" t="n">
        <v>45565</v>
      </c>
      <c r="B158" s="16" t="s">
        <v>775</v>
      </c>
      <c r="C158" s="16" t="s">
        <v>96</v>
      </c>
      <c r="D158" s="16" t="s">
        <v>98</v>
      </c>
      <c r="E158" s="17" t="n">
        <v>2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442</v>
      </c>
      <c r="J158" s="17" t="n">
        <v>837.615</v>
      </c>
      <c r="K158" s="6" t="s">
        <f>=Портфель!F34*Портфель!G34/100*Портфель!$Q$13+Портфель!H34*Портфель!$Q$13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0" t="n">
        <v>45623</v>
      </c>
      <c r="B159" s="16" t="s">
        <v>775</v>
      </c>
      <c r="C159" s="16" t="s">
        <v>96</v>
      </c>
      <c r="D159" s="16" t="s">
        <v>98</v>
      </c>
      <c r="E159" s="17" t="n">
        <v>1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384</v>
      </c>
      <c r="J159" s="17" t="n">
        <v>758.29</v>
      </c>
      <c r="K159" s="6" t="s">
        <f>=Портфель!F34*Портфель!G34/100*Портфель!$Q$13+Портфель!H34*Портфель!$Q$13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0" t="n">
        <v>45631</v>
      </c>
      <c r="B160" s="16" t="s">
        <v>775</v>
      </c>
      <c r="C160" s="16" t="s">
        <v>96</v>
      </c>
      <c r="D160" s="16" t="s">
        <v>98</v>
      </c>
      <c r="E160" s="17" t="n">
        <v>2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376</v>
      </c>
      <c r="J160" s="17" t="n">
        <v>763.955</v>
      </c>
      <c r="K160" s="6" t="s">
        <f>=Портфель!F34*Портфель!G34/100*Портфель!$Q$13+Портфель!H34*Портфель!$Q$13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0" t="n">
        <v>45699</v>
      </c>
      <c r="B161" s="16" t="s">
        <v>775</v>
      </c>
      <c r="C161" s="16" t="s">
        <v>96</v>
      </c>
      <c r="D161" s="16" t="s">
        <v>98</v>
      </c>
      <c r="E161" s="17" t="n">
        <v>33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308</v>
      </c>
      <c r="J161" s="17" t="n">
        <v>798.40575757576</v>
      </c>
      <c r="K161" s="6" t="s">
        <f>=Портфель!F34*Портфель!G34/100*Портфель!$Q$13+Портфель!H34*Портфель!$Q$13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0" t="n">
        <v>45807</v>
      </c>
      <c r="B162" s="16" t="s">
        <v>775</v>
      </c>
      <c r="C162" s="16" t="s">
        <v>96</v>
      </c>
      <c r="D162" s="16" t="s">
        <v>98</v>
      </c>
      <c r="E162" s="17" t="n">
        <v>1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200</v>
      </c>
      <c r="J162" s="17" t="n">
        <v>820.65</v>
      </c>
      <c r="K162" s="6" t="s">
        <f>=Портфель!F34*Портфель!G34/100*Портфель!$Q$13+Портфель!H34*Портфель!$Q$13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0" t="n">
        <v>45959</v>
      </c>
      <c r="B163" s="16" t="s">
        <v>775</v>
      </c>
      <c r="C163" s="16" t="s">
        <v>96</v>
      </c>
      <c r="D163" s="16" t="s">
        <v>98</v>
      </c>
      <c r="E163" s="17" t="n">
        <v>11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48</v>
      </c>
      <c r="J163" s="17" t="n">
        <v>924.45454545455</v>
      </c>
      <c r="K163" s="6" t="s">
        <f>=Портфель!F34*Портфель!G34/100*Портфель!$Q$13+Портфель!H34*Портфель!$Q$13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0" t="n">
        <v>45960</v>
      </c>
      <c r="B164" s="16" t="s">
        <v>775</v>
      </c>
      <c r="C164" s="16" t="s">
        <v>96</v>
      </c>
      <c r="D164" s="16" t="s">
        <v>98</v>
      </c>
      <c r="E164" s="17" t="n">
        <v>10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47</v>
      </c>
      <c r="J164" s="17" t="n">
        <v>931.145</v>
      </c>
      <c r="K164" s="6" t="s">
        <f>=Портфель!F34*Портфель!G34/100*Портфель!$Q$13+Портфель!H34*Портфель!$Q$13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0" t="n">
        <v>45397</v>
      </c>
      <c r="B165" s="16" t="s">
        <v>775</v>
      </c>
      <c r="C165" s="16" t="s">
        <v>100</v>
      </c>
      <c r="D165" s="16" t="s">
        <v>101</v>
      </c>
      <c r="E165" s="17" t="n">
        <v>8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610</v>
      </c>
      <c r="J165" s="17" t="n">
        <v>617.71625</v>
      </c>
      <c r="K165" s="6" t="s">
        <f>=Портфель!F35*Портфель!G35/100*Портфель!$Q$13+Портфель!H35*Портфель!$Q$13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0" t="n">
        <v>45407</v>
      </c>
      <c r="B166" s="16" t="s">
        <v>775</v>
      </c>
      <c r="C166" s="16" t="s">
        <v>100</v>
      </c>
      <c r="D166" s="16" t="s">
        <v>101</v>
      </c>
      <c r="E166" s="17" t="n">
        <v>3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600</v>
      </c>
      <c r="J166" s="17" t="n">
        <v>629.85</v>
      </c>
      <c r="K166" s="6" t="s">
        <f>=Портфель!F35*Портфель!G35/100*Портфель!$Q$13+Портфель!H35*Портфель!$Q$13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0" t="n">
        <v>45419</v>
      </c>
      <c r="B167" s="16" t="s">
        <v>775</v>
      </c>
      <c r="C167" s="16" t="s">
        <v>100</v>
      </c>
      <c r="D167" s="16" t="s">
        <v>101</v>
      </c>
      <c r="E167" s="17" t="n">
        <v>1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588</v>
      </c>
      <c r="J167" s="17" t="n">
        <v>616.33</v>
      </c>
      <c r="K167" s="6" t="s">
        <f>=Портфель!F35*Портфель!G35/100*Портфель!$Q$13+Портфель!H35*Портфель!$Q$13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0" t="n">
        <v>45427</v>
      </c>
      <c r="B168" s="16" t="s">
        <v>775</v>
      </c>
      <c r="C168" s="16" t="s">
        <v>100</v>
      </c>
      <c r="D168" s="16" t="s">
        <v>101</v>
      </c>
      <c r="E168" s="17" t="n">
        <v>8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580</v>
      </c>
      <c r="J168" s="17" t="n">
        <v>605.745</v>
      </c>
      <c r="K168" s="6" t="s">
        <f>=Портфель!F35*Портфель!G35/100*Портфель!$Q$13+Портфель!H35*Портфель!$Q$13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0" t="n">
        <v>45434</v>
      </c>
      <c r="B169" s="16" t="s">
        <v>775</v>
      </c>
      <c r="C169" s="16" t="s">
        <v>100</v>
      </c>
      <c r="D169" s="16" t="s">
        <v>101</v>
      </c>
      <c r="E169" s="17" t="n">
        <v>2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573</v>
      </c>
      <c r="J169" s="17" t="n">
        <v>603.645</v>
      </c>
      <c r="K169" s="6" t="s">
        <f>=Портфель!F35*Портфель!G35/100*Портфель!$Q$13+Портфель!H35*Портфель!$Q$13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0" t="n">
        <v>45440</v>
      </c>
      <c r="B170" s="16" t="s">
        <v>775</v>
      </c>
      <c r="C170" s="16" t="s">
        <v>100</v>
      </c>
      <c r="D170" s="16" t="s">
        <v>101</v>
      </c>
      <c r="E170" s="17" t="n">
        <v>1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567</v>
      </c>
      <c r="J170" s="17" t="n">
        <v>586.77</v>
      </c>
      <c r="K170" s="6" t="s">
        <f>=Портфель!F35*Портфель!G35/100*Портфель!$Q$13+Портфель!H35*Портфель!$Q$13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0" t="n">
        <v>45441</v>
      </c>
      <c r="B171" s="16" t="s">
        <v>775</v>
      </c>
      <c r="C171" s="16" t="s">
        <v>100</v>
      </c>
      <c r="D171" s="16" t="s">
        <v>101</v>
      </c>
      <c r="E171" s="17" t="n">
        <v>6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566</v>
      </c>
      <c r="J171" s="17" t="n">
        <v>586.74166666667</v>
      </c>
      <c r="K171" s="6" t="s">
        <f>=Портфель!F35*Портфель!G35/100*Портфель!$Q$13+Портфель!H35*Портфель!$Q$13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0" t="n">
        <v>45447</v>
      </c>
      <c r="B172" s="16" t="s">
        <v>775</v>
      </c>
      <c r="C172" s="16" t="s">
        <v>100</v>
      </c>
      <c r="D172" s="16" t="s">
        <v>101</v>
      </c>
      <c r="E172" s="17" t="n">
        <v>1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560</v>
      </c>
      <c r="J172" s="17" t="n">
        <v>550.06</v>
      </c>
      <c r="K172" s="6" t="s">
        <f>=Портфель!F35*Портфель!G35/100*Портфель!$Q$13+Портфель!H35*Портфель!$Q$13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0" t="n">
        <v>45471</v>
      </c>
      <c r="B173" s="16" t="s">
        <v>775</v>
      </c>
      <c r="C173" s="16" t="s">
        <v>100</v>
      </c>
      <c r="D173" s="16" t="s">
        <v>101</v>
      </c>
      <c r="E173" s="17" t="n">
        <v>1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536</v>
      </c>
      <c r="J173" s="17" t="n">
        <v>545.25</v>
      </c>
      <c r="K173" s="6" t="s">
        <f>=Портфель!F35*Портфель!G35/100*Портфель!$Q$13+Портфель!H35*Портфель!$Q$13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0" t="n">
        <v>45565</v>
      </c>
      <c r="B174" s="16" t="s">
        <v>775</v>
      </c>
      <c r="C174" s="16" t="s">
        <v>100</v>
      </c>
      <c r="D174" s="16" t="s">
        <v>101</v>
      </c>
      <c r="E174" s="17" t="n">
        <v>1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442</v>
      </c>
      <c r="J174" s="17" t="n">
        <v>541.25</v>
      </c>
      <c r="K174" s="6" t="s">
        <f>=Портфель!F35*Портфель!G35/100*Портфель!$Q$13+Портфель!H35*Портфель!$Q$13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0" t="n">
        <v>45813</v>
      </c>
      <c r="B175" s="16" t="s">
        <v>775</v>
      </c>
      <c r="C175" s="16" t="s">
        <v>100</v>
      </c>
      <c r="D175" s="16" t="s">
        <v>101</v>
      </c>
      <c r="E175" s="17" t="n">
        <v>2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194</v>
      </c>
      <c r="J175" s="17" t="n">
        <v>554.115</v>
      </c>
      <c r="K175" s="6" t="s">
        <f>=Портфель!F35*Портфель!G35/100*Портфель!$Q$13+Портфель!H35*Портфель!$Q$13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0" t="n">
        <v>45937</v>
      </c>
      <c r="B176" s="16" t="s">
        <v>775</v>
      </c>
      <c r="C176" s="16" t="s">
        <v>100</v>
      </c>
      <c r="D176" s="16" t="s">
        <v>101</v>
      </c>
      <c r="E176" s="17" t="n">
        <v>20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70</v>
      </c>
      <c r="J176" s="17" t="n">
        <v>583.9275</v>
      </c>
      <c r="K176" s="6" t="s">
        <f>=Портфель!F35*Портфель!G35/100*Портфель!$Q$13+Портфель!H35*Портфель!$Q$13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0" t="n">
        <v>45940</v>
      </c>
      <c r="B177" s="16" t="s">
        <v>775</v>
      </c>
      <c r="C177" s="16" t="s">
        <v>100</v>
      </c>
      <c r="D177" s="16" t="s">
        <v>101</v>
      </c>
      <c r="E177" s="17" t="n">
        <v>1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67</v>
      </c>
      <c r="J177" s="17" t="n">
        <v>579.62</v>
      </c>
      <c r="K177" s="6" t="s">
        <f>=Портфель!F35*Портфель!G35/100*Портфель!$Q$13+Портфель!H35*Портфель!$Q$13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0" t="n">
        <v>45945</v>
      </c>
      <c r="B178" s="16" t="s">
        <v>775</v>
      </c>
      <c r="C178" s="16" t="s">
        <v>100</v>
      </c>
      <c r="D178" s="16" t="s">
        <v>101</v>
      </c>
      <c r="E178" s="17" t="n">
        <v>10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62</v>
      </c>
      <c r="J178" s="17" t="n">
        <v>581.907</v>
      </c>
      <c r="K178" s="6" t="s">
        <f>=Портфель!F35*Портфель!G35/100*Портфель!$Q$13+Портфель!H35*Портфель!$Q$13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0" t="n">
        <v>45960</v>
      </c>
      <c r="B179" s="16" t="s">
        <v>775</v>
      </c>
      <c r="C179" s="16" t="s">
        <v>100</v>
      </c>
      <c r="D179" s="16" t="s">
        <v>101</v>
      </c>
      <c r="E179" s="17" t="n">
        <v>35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47</v>
      </c>
      <c r="J179" s="17" t="n">
        <v>602.52257142857</v>
      </c>
      <c r="K179" s="6" t="s">
        <f>=Портфель!F35*Портфель!G35/100*Портфель!$Q$13+Портфель!H35*Портфель!$Q$13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0" t="n">
        <v>45596</v>
      </c>
      <c r="B180" s="16" t="s">
        <v>775</v>
      </c>
      <c r="C180" s="16" t="s">
        <v>103</v>
      </c>
      <c r="D180" s="16" t="s">
        <v>104</v>
      </c>
      <c r="E180" s="17" t="n">
        <v>6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411</v>
      </c>
      <c r="J180" s="17" t="n">
        <v>802.48666666667</v>
      </c>
      <c r="K180" s="6" t="s">
        <f>=Портфель!F36*Портфель!G36/100*Портфель!$Q$13+Портфель!H36*Портфель!$Q$13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0" t="n">
        <v>45699</v>
      </c>
      <c r="B181" s="16" t="s">
        <v>775</v>
      </c>
      <c r="C181" s="16" t="s">
        <v>103</v>
      </c>
      <c r="D181" s="16" t="s">
        <v>104</v>
      </c>
      <c r="E181" s="17" t="n">
        <v>32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308</v>
      </c>
      <c r="J181" s="17" t="n">
        <v>794.035625</v>
      </c>
      <c r="K181" s="6" t="s">
        <f>=Портфель!F36*Портфель!G36/100*Портфель!$Q$13+Портфель!H36*Портфель!$Q$13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0" t="n">
        <v>45702</v>
      </c>
      <c r="B182" s="16" t="s">
        <v>775</v>
      </c>
      <c r="C182" s="16" t="s">
        <v>103</v>
      </c>
      <c r="D182" s="16" t="s">
        <v>104</v>
      </c>
      <c r="E182" s="17" t="n">
        <v>6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305</v>
      </c>
      <c r="J182" s="17" t="n">
        <v>819.22666666667</v>
      </c>
      <c r="K182" s="6" t="s">
        <f>=Портфель!F36*Портфель!G36/100*Портфель!$Q$13+Портфель!H36*Портфель!$Q$13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0" t="n">
        <v>45716</v>
      </c>
      <c r="B183" s="16" t="s">
        <v>775</v>
      </c>
      <c r="C183" s="16" t="s">
        <v>103</v>
      </c>
      <c r="D183" s="16" t="s">
        <v>104</v>
      </c>
      <c r="E183" s="17" t="n">
        <v>6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291</v>
      </c>
      <c r="J183" s="17" t="n">
        <v>826.89666666667</v>
      </c>
      <c r="K183" s="6" t="s">
        <f>=Портфель!F36*Портфель!G36/100*Портфель!$Q$13+Портфель!H36*Портфель!$Q$13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0" t="n">
        <v>45481</v>
      </c>
      <c r="B184" s="16" t="s">
        <v>775</v>
      </c>
      <c r="C184" s="16" t="s">
        <v>106</v>
      </c>
      <c r="D184" s="16" t="s">
        <v>107</v>
      </c>
      <c r="E184" s="17" t="n">
        <v>1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526</v>
      </c>
      <c r="J184" s="17" t="n">
        <v>583.84</v>
      </c>
      <c r="K184" s="6" t="s">
        <f>=Портфель!F37*Портфель!G37/100*Портфель!$Q$13+Портфель!H37*Портфель!$Q$13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0" t="n">
        <v>45488</v>
      </c>
      <c r="B185" s="16" t="s">
        <v>775</v>
      </c>
      <c r="C185" s="16" t="s">
        <v>106</v>
      </c>
      <c r="D185" s="16" t="s">
        <v>107</v>
      </c>
      <c r="E185" s="17" t="n">
        <v>9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519</v>
      </c>
      <c r="J185" s="17" t="n">
        <v>576.96777777778</v>
      </c>
      <c r="K185" s="6" t="s">
        <f>=Портфель!F37*Портфель!G37/100*Портфель!$Q$13+Портфель!H37*Портфель!$Q$13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0" t="n">
        <v>45503</v>
      </c>
      <c r="B186" s="16" t="s">
        <v>775</v>
      </c>
      <c r="C186" s="16" t="s">
        <v>106</v>
      </c>
      <c r="D186" s="16" t="s">
        <v>107</v>
      </c>
      <c r="E186" s="17" t="n">
        <v>3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504</v>
      </c>
      <c r="J186" s="17" t="n">
        <v>569.02333333333</v>
      </c>
      <c r="K186" s="6" t="s">
        <f>=Портфель!F37*Портфель!G37/100*Портфель!$Q$13+Портфель!H37*Портфель!$Q$13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0" t="n">
        <v>45504</v>
      </c>
      <c r="B187" s="16" t="s">
        <v>775</v>
      </c>
      <c r="C187" s="16" t="s">
        <v>106</v>
      </c>
      <c r="D187" s="16" t="s">
        <v>107</v>
      </c>
      <c r="E187" s="17" t="n">
        <v>9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503</v>
      </c>
      <c r="J187" s="17" t="n">
        <v>573.22666666667</v>
      </c>
      <c r="K187" s="6" t="s">
        <f>=Портфель!F37*Портфель!G37/100*Портфель!$Q$13+Портфель!H37*Портфель!$Q$13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0" t="n">
        <v>45580</v>
      </c>
      <c r="B188" s="16" t="s">
        <v>775</v>
      </c>
      <c r="C188" s="16" t="s">
        <v>106</v>
      </c>
      <c r="D188" s="16" t="s">
        <v>107</v>
      </c>
      <c r="E188" s="17" t="n">
        <v>9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427</v>
      </c>
      <c r="J188" s="17" t="n">
        <v>547.28111111111</v>
      </c>
      <c r="K188" s="6" t="s">
        <f>=Портфель!F37*Портфель!G37/100*Портфель!$Q$13+Портфель!H37*Портфель!$Q$13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0" t="n">
        <v>45596</v>
      </c>
      <c r="B189" s="16" t="s">
        <v>775</v>
      </c>
      <c r="C189" s="16" t="s">
        <v>106</v>
      </c>
      <c r="D189" s="16" t="s">
        <v>107</v>
      </c>
      <c r="E189" s="17" t="n">
        <v>1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411</v>
      </c>
      <c r="J189" s="17" t="n">
        <v>524.89</v>
      </c>
      <c r="K189" s="6" t="s">
        <f>=Портфель!F37*Портфель!G37/100*Портфель!$Q$13+Портфель!H37*Портфель!$Q$13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0" t="n">
        <v>45643</v>
      </c>
      <c r="B190" s="16" t="s">
        <v>775</v>
      </c>
      <c r="C190" s="16" t="s">
        <v>106</v>
      </c>
      <c r="D190" s="16" t="s">
        <v>107</v>
      </c>
      <c r="E190" s="17" t="n">
        <v>8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364</v>
      </c>
      <c r="J190" s="17" t="n">
        <v>562.065</v>
      </c>
      <c r="K190" s="6" t="s">
        <f>=Портфель!F37*Портфель!G37/100*Портфель!$Q$13+Портфель!H37*Портфель!$Q$13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0" t="n">
        <v>45700</v>
      </c>
      <c r="B191" s="16" t="s">
        <v>775</v>
      </c>
      <c r="C191" s="16" t="s">
        <v>106</v>
      </c>
      <c r="D191" s="16" t="s">
        <v>107</v>
      </c>
      <c r="E191" s="17" t="n">
        <v>2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307</v>
      </c>
      <c r="J191" s="17" t="n">
        <v>536.125</v>
      </c>
      <c r="K191" s="6" t="s">
        <f>=Портфель!F37*Портфель!G37/100*Портфель!$Q$13+Портфель!H37*Портфель!$Q$13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0" t="n">
        <v>45898</v>
      </c>
      <c r="B192" s="16" t="s">
        <v>775</v>
      </c>
      <c r="C192" s="16" t="s">
        <v>106</v>
      </c>
      <c r="D192" s="16" t="s">
        <v>107</v>
      </c>
      <c r="E192" s="17" t="n">
        <v>2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109</v>
      </c>
      <c r="J192" s="17" t="n">
        <v>640.675</v>
      </c>
      <c r="K192" s="6" t="s">
        <f>=Портфель!F37*Портфель!G37/100*Портфель!$Q$13+Портфель!H37*Портфель!$Q$13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0" t="n">
        <v>45366</v>
      </c>
      <c r="B193" s="16" t="s">
        <v>775</v>
      </c>
      <c r="C193" s="16" t="s">
        <v>109</v>
      </c>
      <c r="D193" s="16" t="s">
        <v>110</v>
      </c>
      <c r="E193" s="17" t="n">
        <v>1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641</v>
      </c>
      <c r="J193" s="17" t="n">
        <v>959.22</v>
      </c>
      <c r="K193" s="6" t="s">
        <f>=Портфель!F38*Портфель!G38/100*Портфель!$Q$13+Портфель!H38*Портфель!$Q$13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0" t="n">
        <v>45441</v>
      </c>
      <c r="B194" s="16" t="s">
        <v>775</v>
      </c>
      <c r="C194" s="16" t="s">
        <v>109</v>
      </c>
      <c r="D194" s="16" t="s">
        <v>110</v>
      </c>
      <c r="E194" s="17" t="n">
        <v>2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566</v>
      </c>
      <c r="J194" s="17" t="n">
        <v>862.22</v>
      </c>
      <c r="K194" s="6" t="s">
        <f>=Портфель!F38*Портфель!G38/100*Портфель!$Q$13+Портфель!H38*Портфель!$Q$13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0" t="n">
        <v>45443</v>
      </c>
      <c r="B195" s="16" t="s">
        <v>775</v>
      </c>
      <c r="C195" s="16" t="s">
        <v>109</v>
      </c>
      <c r="D195" s="16" t="s">
        <v>110</v>
      </c>
      <c r="E195" s="17" t="n">
        <v>4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564</v>
      </c>
      <c r="J195" s="17" t="n">
        <v>850.79</v>
      </c>
      <c r="K195" s="6" t="s">
        <f>=Портфель!F38*Портфель!G38/100*Портфель!$Q$13+Портфель!H38*Портфель!$Q$13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0" t="n">
        <v>45447</v>
      </c>
      <c r="B196" s="16" t="s">
        <v>775</v>
      </c>
      <c r="C196" s="16" t="s">
        <v>109</v>
      </c>
      <c r="D196" s="16" t="s">
        <v>110</v>
      </c>
      <c r="E196" s="17" t="n">
        <v>3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560</v>
      </c>
      <c r="J196" s="17" t="n">
        <v>860.62666666667</v>
      </c>
      <c r="K196" s="6" t="s">
        <f>=Портфель!F38*Портфель!G38/100*Портфель!$Q$13+Портфель!H38*Портфель!$Q$13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0" t="n">
        <v>45449</v>
      </c>
      <c r="B197" s="16" t="s">
        <v>775</v>
      </c>
      <c r="C197" s="16" t="s">
        <v>109</v>
      </c>
      <c r="D197" s="16" t="s">
        <v>110</v>
      </c>
      <c r="E197" s="17" t="n">
        <v>1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558</v>
      </c>
      <c r="J197" s="17" t="n">
        <v>864.7</v>
      </c>
      <c r="K197" s="6" t="s">
        <f>=Портфель!F38*Портфель!G38/100*Портфель!$Q$13+Портфель!H38*Портфель!$Q$13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0" t="n">
        <v>45454</v>
      </c>
      <c r="B198" s="16" t="s">
        <v>775</v>
      </c>
      <c r="C198" s="16" t="s">
        <v>109</v>
      </c>
      <c r="D198" s="16" t="s">
        <v>110</v>
      </c>
      <c r="E198" s="17" t="n">
        <v>1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553</v>
      </c>
      <c r="J198" s="17" t="n">
        <v>854.49</v>
      </c>
      <c r="K198" s="6" t="s">
        <f>=Портфель!F38*Портфель!G38/100*Портфель!$Q$13+Портфель!H38*Портфель!$Q$13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0" t="n">
        <v>45457</v>
      </c>
      <c r="B199" s="16" t="s">
        <v>775</v>
      </c>
      <c r="C199" s="16" t="s">
        <v>109</v>
      </c>
      <c r="D199" s="16" t="s">
        <v>110</v>
      </c>
      <c r="E199" s="17" t="n">
        <v>6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550</v>
      </c>
      <c r="J199" s="17" t="n">
        <v>852.77833333333</v>
      </c>
      <c r="K199" s="6" t="s">
        <f>=Портфель!F38*Портфель!G38/100*Портфель!$Q$13+Портфель!H38*Портфель!$Q$13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0" t="n">
        <v>45743</v>
      </c>
      <c r="B200" s="16" t="s">
        <v>775</v>
      </c>
      <c r="C200" s="16" t="s">
        <v>109</v>
      </c>
      <c r="D200" s="16" t="s">
        <v>110</v>
      </c>
      <c r="E200" s="17" t="n">
        <v>1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264</v>
      </c>
      <c r="J200" s="17" t="n">
        <v>823.61</v>
      </c>
      <c r="K200" s="6" t="s">
        <f>=Портфель!F38*Портфель!G38/100*Портфель!$Q$13+Портфель!H38*Портфель!$Q$13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0" t="n">
        <v>45924</v>
      </c>
      <c r="B201" s="16" t="s">
        <v>775</v>
      </c>
      <c r="C201" s="16" t="s">
        <v>109</v>
      </c>
      <c r="D201" s="16" t="s">
        <v>110</v>
      </c>
      <c r="E201" s="17" t="n">
        <v>2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83</v>
      </c>
      <c r="J201" s="17" t="n">
        <v>857.23</v>
      </c>
      <c r="K201" s="6" t="s">
        <f>=Портфель!F38*Портфель!G38/100*Портфель!$Q$13+Портфель!H38*Портфель!$Q$13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0" t="n">
        <v>45940</v>
      </c>
      <c r="B202" s="16" t="s">
        <v>775</v>
      </c>
      <c r="C202" s="16" t="s">
        <v>109</v>
      </c>
      <c r="D202" s="16" t="s">
        <v>110</v>
      </c>
      <c r="E202" s="17" t="n">
        <v>8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67</v>
      </c>
      <c r="J202" s="17" t="n">
        <v>838.92125</v>
      </c>
      <c r="K202" s="6" t="s">
        <f>=Портфель!F38*Портфель!G38/100*Портфель!$Q$13+Портфель!H38*Портфель!$Q$13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0" t="n">
        <v>45471</v>
      </c>
      <c r="B203" s="16" t="s">
        <v>775</v>
      </c>
      <c r="C203" s="16" t="s">
        <v>112</v>
      </c>
      <c r="D203" s="16" t="s">
        <v>113</v>
      </c>
      <c r="E203" s="17" t="n">
        <v>6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536</v>
      </c>
      <c r="J203" s="17" t="n">
        <v>741.115</v>
      </c>
      <c r="K203" s="6" t="s">
        <f>=Портфель!F39*Портфель!G39/100*Портфель!$Q$13+Портфель!H39*Портфель!$Q$13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0" t="n">
        <v>45534</v>
      </c>
      <c r="B204" s="16" t="s">
        <v>775</v>
      </c>
      <c r="C204" s="16" t="s">
        <v>112</v>
      </c>
      <c r="D204" s="16" t="s">
        <v>113</v>
      </c>
      <c r="E204" s="17" t="n">
        <v>6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473</v>
      </c>
      <c r="J204" s="17" t="n">
        <v>727.32666666667</v>
      </c>
      <c r="K204" s="6" t="s">
        <f>=Портфель!F39*Портфель!G39/100*Портфель!$Q$13+Портфель!H39*Портфель!$Q$13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0" t="n">
        <v>45537</v>
      </c>
      <c r="B205" s="16" t="s">
        <v>775</v>
      </c>
      <c r="C205" s="16" t="s">
        <v>112</v>
      </c>
      <c r="D205" s="16" t="s">
        <v>113</v>
      </c>
      <c r="E205" s="17" t="n">
        <v>1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470</v>
      </c>
      <c r="J205" s="17" t="n">
        <v>724.59</v>
      </c>
      <c r="K205" s="6" t="s">
        <f>=Портфель!F39*Портфель!G39/100*Портфель!$Q$13+Портфель!H39*Портфель!$Q$13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0" t="n">
        <v>45565</v>
      </c>
      <c r="B206" s="16" t="s">
        <v>775</v>
      </c>
      <c r="C206" s="16" t="s">
        <v>112</v>
      </c>
      <c r="D206" s="16" t="s">
        <v>113</v>
      </c>
      <c r="E206" s="17" t="n">
        <v>4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442</v>
      </c>
      <c r="J206" s="17" t="n">
        <v>717.6675</v>
      </c>
      <c r="K206" s="6" t="s">
        <f>=Портфель!F39*Портфель!G39/100*Портфель!$Q$13+Портфель!H39*Портфель!$Q$13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0" t="n">
        <v>45566</v>
      </c>
      <c r="B207" s="16" t="s">
        <v>775</v>
      </c>
      <c r="C207" s="16" t="s">
        <v>112</v>
      </c>
      <c r="D207" s="16" t="s">
        <v>113</v>
      </c>
      <c r="E207" s="17" t="n">
        <v>6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441</v>
      </c>
      <c r="J207" s="17" t="n">
        <v>715.17333333333</v>
      </c>
      <c r="K207" s="6" t="s">
        <f>=Портфель!F39*Портфель!G39/100*Портфель!$Q$13+Портфель!H39*Портфель!$Q$13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0" t="n">
        <v>45582</v>
      </c>
      <c r="B208" s="16" t="s">
        <v>775</v>
      </c>
      <c r="C208" s="16" t="s">
        <v>112</v>
      </c>
      <c r="D208" s="16" t="s">
        <v>113</v>
      </c>
      <c r="E208" s="17" t="n">
        <v>1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425</v>
      </c>
      <c r="J208" s="17" t="n">
        <v>672.51</v>
      </c>
      <c r="K208" s="6" t="s">
        <f>=Портфель!F39*Портфель!G39/100*Портфель!$Q$13+Портфель!H39*Портфель!$Q$13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0" t="n">
        <v>45699</v>
      </c>
      <c r="B209" s="16" t="s">
        <v>775</v>
      </c>
      <c r="C209" s="16" t="s">
        <v>112</v>
      </c>
      <c r="D209" s="16" t="s">
        <v>113</v>
      </c>
      <c r="E209" s="17" t="n">
        <v>1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308</v>
      </c>
      <c r="J209" s="17" t="n">
        <v>725.99</v>
      </c>
      <c r="K209" s="6" t="s">
        <f>=Портфель!F39*Портфель!G39/100*Портфель!$Q$13+Портфель!H39*Портфель!$Q$13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0" t="n">
        <v>45736</v>
      </c>
      <c r="B210" s="16" t="s">
        <v>775</v>
      </c>
      <c r="C210" s="16" t="s">
        <v>115</v>
      </c>
      <c r="D210" s="16" t="s">
        <v>116</v>
      </c>
      <c r="E210" s="17" t="n">
        <v>1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271</v>
      </c>
      <c r="J210" s="17" t="n">
        <v>980.04</v>
      </c>
      <c r="K210" s="6" t="s">
        <f>=Портфель!F40*Портфель!G40/100*Портфель!$Q$13+Портфель!H40*Портфель!$Q$13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0" t="n">
        <v>45744</v>
      </c>
      <c r="B211" s="16" t="s">
        <v>775</v>
      </c>
      <c r="C211" s="16" t="s">
        <v>115</v>
      </c>
      <c r="D211" s="16" t="s">
        <v>116</v>
      </c>
      <c r="E211" s="17" t="n">
        <v>5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263</v>
      </c>
      <c r="J211" s="17" t="n">
        <v>963.92</v>
      </c>
      <c r="K211" s="6" t="s">
        <f>=Портфель!F40*Портфель!G40/100*Портфель!$Q$13+Портфель!H40*Портфель!$Q$13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0" t="n">
        <v>45763</v>
      </c>
      <c r="B212" s="16" t="s">
        <v>775</v>
      </c>
      <c r="C212" s="16" t="s">
        <v>115</v>
      </c>
      <c r="D212" s="16" t="s">
        <v>116</v>
      </c>
      <c r="E212" s="17" t="n">
        <v>1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244</v>
      </c>
      <c r="J212" s="17" t="n">
        <v>980.43</v>
      </c>
      <c r="K212" s="6" t="s">
        <f>=Портфель!F40*Портфель!G40/100*Портфель!$Q$13+Портфель!H40*Портфель!$Q$13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0" t="n">
        <v>45779</v>
      </c>
      <c r="B213" s="16" t="s">
        <v>775</v>
      </c>
      <c r="C213" s="16" t="s">
        <v>115</v>
      </c>
      <c r="D213" s="16" t="s">
        <v>116</v>
      </c>
      <c r="E213" s="17" t="n">
        <v>1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228</v>
      </c>
      <c r="J213" s="17" t="n">
        <v>984.07</v>
      </c>
      <c r="K213" s="6" t="s">
        <f>=Портфель!F40*Портфель!G40/100*Портфель!$Q$13+Портфель!H40*Портфель!$Q$13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0" t="n">
        <v>45807</v>
      </c>
      <c r="B214" s="16" t="s">
        <v>775</v>
      </c>
      <c r="C214" s="16" t="s">
        <v>115</v>
      </c>
      <c r="D214" s="16" t="s">
        <v>116</v>
      </c>
      <c r="E214" s="17" t="n">
        <v>3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200</v>
      </c>
      <c r="J214" s="17" t="n">
        <v>985.43</v>
      </c>
      <c r="K214" s="6" t="s">
        <f>=Портфель!F40*Портфель!G40/100*Портфель!$Q$13+Портфель!H40*Портфель!$Q$13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0" t="n">
        <v>45840</v>
      </c>
      <c r="B215" s="16" t="s">
        <v>775</v>
      </c>
      <c r="C215" s="16" t="s">
        <v>118</v>
      </c>
      <c r="D215" s="16" t="s">
        <v>119</v>
      </c>
      <c r="E215" s="17" t="n">
        <v>10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167</v>
      </c>
      <c r="J215" s="17" t="n">
        <v>1000.65</v>
      </c>
      <c r="K215" s="6" t="s">
        <f>=Портфель!F41*Портфель!G41/100*Портфель!$Q$13+Портфель!H41*Портфель!$Q$13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0" t="n">
        <v>45912</v>
      </c>
      <c r="B216" s="16" t="s">
        <v>775</v>
      </c>
      <c r="C216" s="16" t="s">
        <v>121</v>
      </c>
      <c r="D216" s="16" t="s">
        <v>122</v>
      </c>
      <c r="E216" s="17" t="n">
        <v>10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95</v>
      </c>
      <c r="J216" s="17" t="n">
        <v>1042.538</v>
      </c>
      <c r="K216" s="6" t="s">
        <f>=Портфель!F42*Портфель!G42/100*Портфель!$Q$13+Портфель!H42*Портфель!$Q$13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0" t="n">
        <v>45924</v>
      </c>
      <c r="B217" s="16" t="s">
        <v>775</v>
      </c>
      <c r="C217" s="16" t="s">
        <v>124</v>
      </c>
      <c r="D217" s="16" t="s">
        <v>125</v>
      </c>
      <c r="E217" s="17" t="n">
        <v>10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83</v>
      </c>
      <c r="J217" s="17" t="n">
        <v>1004.505</v>
      </c>
      <c r="K217" s="6" t="s">
        <f>=Портфель!F43*Портфель!G43/100*Портфель!$Q$13+Портфель!H43*Портфель!$Q$13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0" t="n">
        <v>45903</v>
      </c>
      <c r="B218" s="16" t="s">
        <v>775</v>
      </c>
      <c r="C218" s="16" t="s">
        <v>127</v>
      </c>
      <c r="D218" s="16" t="s">
        <v>128</v>
      </c>
      <c r="E218" s="17" t="n">
        <v>7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104</v>
      </c>
      <c r="J218" s="17" t="n">
        <v>1000.65</v>
      </c>
      <c r="K218" s="6" t="s">
        <f>=Портфель!F44*Портфель!G44/100*Портфель!$Q$13+Портфель!H44*Портфель!$Q$13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0" t="n">
        <v>45904</v>
      </c>
      <c r="B219" s="16" t="s">
        <v>775</v>
      </c>
      <c r="C219" s="16" t="s">
        <v>127</v>
      </c>
      <c r="D219" s="16" t="s">
        <v>128</v>
      </c>
      <c r="E219" s="17" t="n">
        <v>3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103</v>
      </c>
      <c r="J219" s="17" t="n">
        <v>1013.2233333333</v>
      </c>
      <c r="K219" s="6" t="s">
        <f>=Портфель!F44*Портфель!G44/100*Портфель!$Q$13+Портфель!H44*Портфель!$Q$13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0" t="n">
        <v>45912</v>
      </c>
      <c r="B220" s="16" t="s">
        <v>775</v>
      </c>
      <c r="C220" s="16" t="s">
        <v>130</v>
      </c>
      <c r="D220" s="16" t="s">
        <v>131</v>
      </c>
      <c r="E220" s="17" t="n">
        <v>10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95</v>
      </c>
      <c r="J220" s="17" t="n">
        <v>1000.65</v>
      </c>
      <c r="K220" s="6" t="s">
        <f>=Портфель!F45*Портфель!G45/100*Портфель!$Q$13+Портфель!H45*Портфель!$Q$13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0" t="n">
        <v>44546</v>
      </c>
      <c r="B221" s="16" t="s">
        <v>775</v>
      </c>
      <c r="C221" s="16" t="s">
        <v>133</v>
      </c>
      <c r="D221" s="16" t="s">
        <v>134</v>
      </c>
      <c r="E221" s="17" t="n">
        <v>2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1461</v>
      </c>
      <c r="J221" s="17" t="n">
        <v>991.27</v>
      </c>
      <c r="K221" s="6" t="s">
        <f>=Портфель!F46*Портфель!G46/100*Портфель!$Q$13+Портфель!H46*Портфель!$Q$13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0" t="n">
        <v>44596</v>
      </c>
      <c r="B222" s="16" t="s">
        <v>775</v>
      </c>
      <c r="C222" s="16" t="s">
        <v>133</v>
      </c>
      <c r="D222" s="16" t="s">
        <v>134</v>
      </c>
      <c r="E222" s="17" t="n">
        <v>1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1411</v>
      </c>
      <c r="J222" s="17" t="n">
        <v>974.36</v>
      </c>
      <c r="K222" s="6" t="s">
        <f>=Портфель!F46*Портфель!G46/100*Портфель!$Q$13+Портфель!H46*Портфель!$Q$13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0" t="n">
        <v>45134</v>
      </c>
      <c r="B223" s="16" t="s">
        <v>775</v>
      </c>
      <c r="C223" s="16" t="s">
        <v>133</v>
      </c>
      <c r="D223" s="16" t="s">
        <v>134</v>
      </c>
      <c r="E223" s="17" t="n">
        <v>5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873</v>
      </c>
      <c r="J223" s="17" t="n">
        <v>986.95</v>
      </c>
      <c r="K223" s="6" t="s">
        <f>=Портфель!F46*Портфель!G46/100*Портфель!$Q$13+Портфель!H46*Портфель!$Q$13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0" t="n">
        <v>45167</v>
      </c>
      <c r="B224" s="16" t="s">
        <v>775</v>
      </c>
      <c r="C224" s="16" t="s">
        <v>133</v>
      </c>
      <c r="D224" s="16" t="s">
        <v>134</v>
      </c>
      <c r="E224" s="17" t="n">
        <v>2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840</v>
      </c>
      <c r="J224" s="17" t="n">
        <v>965.32</v>
      </c>
      <c r="K224" s="6" t="s">
        <f>=Портфель!F46*Портфель!G46/100*Портфель!$Q$13+Портфель!H46*Портфель!$Q$13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0" t="n">
        <v>45810</v>
      </c>
      <c r="B225" s="16" t="s">
        <v>775</v>
      </c>
      <c r="C225" s="16" t="s">
        <v>136</v>
      </c>
      <c r="D225" s="16" t="s">
        <v>137</v>
      </c>
      <c r="E225" s="17" t="n">
        <v>3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197</v>
      </c>
      <c r="J225" s="17" t="n">
        <v>1015.3966666667</v>
      </c>
      <c r="K225" s="6" t="s">
        <f>=Портфель!F47*Портфель!G47/100*Портфель!$Q$13+Портфель!H47*Портфель!$Q$13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0" t="n">
        <v>45817</v>
      </c>
      <c r="B226" s="16" t="s">
        <v>775</v>
      </c>
      <c r="C226" s="16" t="s">
        <v>136</v>
      </c>
      <c r="D226" s="16" t="s">
        <v>137</v>
      </c>
      <c r="E226" s="17" t="n">
        <v>3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190</v>
      </c>
      <c r="J226" s="17" t="n">
        <v>1019.9666666667</v>
      </c>
      <c r="K226" s="6" t="s">
        <f>=Портфель!F47*Портфель!G47/100*Портфель!$Q$13+Портфель!H47*Портфель!$Q$13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0" t="n">
        <v>45835</v>
      </c>
      <c r="B227" s="16" t="s">
        <v>775</v>
      </c>
      <c r="C227" s="16" t="s">
        <v>139</v>
      </c>
      <c r="D227" s="16" t="s">
        <v>140</v>
      </c>
      <c r="E227" s="17" t="n">
        <v>4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172</v>
      </c>
      <c r="J227" s="17" t="n">
        <v>1000.6525</v>
      </c>
      <c r="K227" s="6" t="s">
        <f>=Портфель!F48*Портфель!G48/100*Портфель!$Q$13+Портфель!H48*Портфель!$Q$13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0" t="n">
        <v>45838</v>
      </c>
      <c r="B228" s="16" t="s">
        <v>775</v>
      </c>
      <c r="C228" s="16" t="s">
        <v>139</v>
      </c>
      <c r="D228" s="16" t="s">
        <v>140</v>
      </c>
      <c r="E228" s="17" t="n">
        <v>1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169</v>
      </c>
      <c r="J228" s="17" t="n">
        <v>1027.03</v>
      </c>
      <c r="K228" s="6" t="s">
        <f>=Портфель!F48*Портфель!G48/100*Портфель!$Q$13+Портфель!H48*Портфель!$Q$13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0" t="n">
        <v>45230</v>
      </c>
      <c r="B229" s="16" t="s">
        <v>775</v>
      </c>
      <c r="C229" s="16" t="s">
        <v>142</v>
      </c>
      <c r="D229" s="16" t="s">
        <v>143</v>
      </c>
      <c r="E229" s="17" t="n">
        <v>3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777</v>
      </c>
      <c r="J229" s="17" t="n">
        <v>1018.86</v>
      </c>
      <c r="K229" s="6" t="s">
        <f>=Портфель!F49*Портфель!G49/100*Портфель!$Q$13+Портфель!H49*Портфель!$Q$13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0" t="n">
        <v>45245</v>
      </c>
      <c r="B230" s="16" t="s">
        <v>775</v>
      </c>
      <c r="C230" s="16" t="s">
        <v>142</v>
      </c>
      <c r="D230" s="16" t="s">
        <v>143</v>
      </c>
      <c r="E230" s="17" t="n">
        <v>2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762</v>
      </c>
      <c r="J230" s="17" t="n">
        <v>1035.74</v>
      </c>
      <c r="K230" s="6" t="s">
        <f>=Портфель!F49*Портфель!G49/100*Портфель!$Q$13+Портфель!H49*Портфель!$Q$13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0" t="n">
        <v>45197</v>
      </c>
      <c r="B231" s="16" t="s">
        <v>775</v>
      </c>
      <c r="C231" s="16" t="s">
        <v>145</v>
      </c>
      <c r="D231" s="16" t="s">
        <v>146</v>
      </c>
      <c r="E231" s="17" t="n">
        <v>5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810</v>
      </c>
      <c r="J231" s="17" t="n">
        <v>994.446</v>
      </c>
      <c r="K231" s="6" t="s">
        <f>=Портфель!F50*Портфель!G50/100*Портфель!$Q$13+Портфель!H50*Портфель!$Q$13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0"/>
      <c r="B232" s="16"/>
      <c r="C232" s="16"/>
      <c r="D232" s="16"/>
      <c r="E232" s="17"/>
      <c r="F232" s="7"/>
      <c r="G232" s="17"/>
      <c r="H232" s="16"/>
      <c r="I232" s="7"/>
      <c r="J232" s="17"/>
      <c r="K232" s="4" t="s">
        <v>153</v>
      </c>
      <c r="L232" s="8" t="s">
        <f>=SUBTOTAL(109,L2:L231)</f>
      </c>
      <c r="M232" s="8" t="s">
        <f>=SUBTOTAL(109,M2:M231)</f>
      </c>
      <c r="N232" s="8" t="s">
        <f>=MAX(0,M232*0.13)</f>
      </c>
    </row>
  </sheetData>
  <autoFilter ref="A1:O2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2025-12-16T04:32:39.00Z</dcterms:created>
  <dc:creator>izi-invest.ru</dc:creator>
  <cp:revision>0</cp:revision>
</cp:coreProperties>
</file>