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<sst xmlns="http://schemas.openxmlformats.org/spreadsheetml/2006/main" count="379" uniqueCount="131">
  <si>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</si>
  <si>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</si>
  <si>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</si>
  <si>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</si>
  <si>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</si>
  <si>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</si>
  <si>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</si>
  <si>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</si>
  <si>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</si>
  <si>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</si>
  <si>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</si>
  <si>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</si>
  <si>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</si>
  <si>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</si>
  <si>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</si>
  <si>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</si>
  <si>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</si>
  <si>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YDEX</t>
  </si>
  <si>
    <t>share</t>
  </si>
  <si>
    <t>ЯНДЕКС</t>
  </si>
  <si>
    <t>RUR</t>
  </si>
  <si>
    <t>AMD</t>
  </si>
  <si>
    <t>X5</t>
  </si>
  <si>
    <t>КЦ ИКС 5</t>
  </si>
  <si>
    <t>BYN</t>
  </si>
  <si>
    <t>NVTK</t>
  </si>
  <si>
    <t>Новатэк ао</t>
  </si>
  <si>
    <t>CAD</t>
  </si>
  <si>
    <t>NMTP</t>
  </si>
  <si>
    <t>НМТП ао</t>
  </si>
  <si>
    <t>CHF</t>
  </si>
  <si>
    <t>Сумма по акциям:</t>
  </si>
  <si>
    <t>CNY</t>
  </si>
  <si>
    <t>SBMM</t>
  </si>
  <si>
    <t>etf</t>
  </si>
  <si>
    <t>SBMM ETF</t>
  </si>
  <si>
    <t>EUR</t>
  </si>
  <si>
    <t>Сумма по фондам:</t>
  </si>
  <si>
    <t>GBP</t>
  </si>
  <si>
    <t>RU000A10BF48</t>
  </si>
  <si>
    <t>bond</t>
  </si>
  <si>
    <t>ЯНДЕКС1Р1</t>
  </si>
  <si>
    <t>2027-04-11</t>
  </si>
  <si>
    <t>GLD</t>
  </si>
  <si>
    <t>Сумма по облигациям:</t>
  </si>
  <si>
    <t>HKD</t>
  </si>
  <si>
    <t>Рубль</t>
  </si>
  <si>
    <t>JPY</t>
  </si>
  <si>
    <t>Сумма по валютам:</t>
  </si>
  <si>
    <t>KZT</t>
  </si>
  <si>
    <t>Сумма: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</si>
  <si>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</si>
  <si>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</si>
  <si>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</si>
  <si>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</si>
  <si>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</si>
  <si>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</si>
  <si>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</si>
  <si>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</si>
  <si>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</si>
  <si>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</si>
  <si>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</si>
  <si>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</si>
  <si>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YDEX - ЯНДЕКС 1шт. по 80 RUR - налог 10 RUR (данные из БД)</t>
  </si>
  <si>
    <t>Дивиденд по NVTK - Новатэк ао 1шт. по 46.65 RUR - налог 6 RUR (данные из БД)</t>
  </si>
  <si>
    <t>Дивиденды ЯНДЕКС; ISIN RU000A107T19; Дата Фиксации 28/04/2025; Кол-во 1; Ставка Выплаты 80; Курс конвертации 1.0000; Налог удерж (данные из сделок)</t>
  </si>
  <si>
    <t>Купон по RU000A10BF48 - ЯНДЕКС1Р1 1шт. по 18.66 RUR - налог 2 RUR (данные из БД)</t>
  </si>
  <si>
    <t>Купон по RU000A10BF48 - ЯНДЕКС1Р1 1шт. по 18.47 RUR - налог 2 RUR (данные из БД)</t>
  </si>
  <si>
    <t>Дивиденд по X5 - КЦ ИКС 5 1шт. по 648 RUR - налог 84 RUR (данные из БД)</t>
  </si>
  <si>
    <t>Дивиденд по NMTP - НМТП ао 100шт. по 0.96 RUR - налог 12 RUR (данные из БД)</t>
  </si>
  <si>
    <t>Купон по RU000A10BF48 - ЯНДЕКС1Р1 1шт. по 17.84 RUR - налог 2 RUR (данные из БД)</t>
  </si>
  <si>
    <t>Купон по RU000A10BF48 - ЯНДЕКС1Р1 1шт. по 16.85 RUR - налог 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</si>
  <si>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</si>
  <si>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</si>
  <si>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</si>
  <si>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</si>
  <si>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</si>
  <si>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</si>
  <si>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buy</t>
  </si>
  <si>
    <t>Стоимость сейчас</t>
  </si>
  <si>
    <t>Полный доход</t>
  </si>
  <si>
    <t>YDEX
ЯНДЕКС</t>
  </si>
  <si>
    <t>X5
КЦ ИКС 5</t>
  </si>
  <si>
    <t>NVTK
Новатэк ао</t>
  </si>
  <si>
    <t>NMTP
НМТП ао</t>
  </si>
  <si>
    <t>SBMM
SBMM ETF</t>
  </si>
  <si>
    <t>RU000A10BF48
ЯНДЕКС1Р1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</si>
  <si>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</si>
  <si>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</si>
  <si>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</si>
  <si>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</si>
  <si>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</si>
  <si>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</si>
  <si>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</si>
  <si>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</si>
  <si>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БПИФ Первая Сберегательный</t>
  </si>
  <si>
    <t>МКПАО ЯНДЕКС</t>
  </si>
  <si>
    <t>Корпоративный центр ИКС 5</t>
  </si>
  <si>
    <t>МКПАО ЯНДЕКС 001Р-01</t>
  </si>
  <si>
    <t>НМТП (ПАО) ао</t>
  </si>
  <si>
    <t>ПАО "НОВАТЭК" ао</t>
  </si>
  <si>
    <t>dohod</t>
  </si>
  <si>
    <t>Дивиденды ЯНДЕКС; ISIN RU000A107T19; Дата Фиксации 28/04/2025; Кол-во 1; Ставка Выплаты 80; Курс конвертации 1.0000; Налог удерж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</si>
  <si>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</si>
  <si>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</si>
  <si>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</si>
  <si>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</si>
  <si>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</si>
  <si>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</si>
  <si>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</si>
  <si>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</si>
  <si>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</si>
  <si>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</si>
  <si>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</si>
  <si>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Капитал</t>
  </si>
  <si>
    <t>Купон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</si>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</sst>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4319.5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0.0595</v>
      </c>
      <c r="L2" s="17" t="n">
        <v>4146.64</v>
      </c>
      <c r="M2" s="17" t="n">
        <v>31.2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2929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0.0386</v>
      </c>
      <c r="L3" s="17" t="n">
        <v>3379.61</v>
      </c>
      <c r="M3" s="17" t="n">
        <v>21.16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1229.6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-0.022</v>
      </c>
      <c r="L4" s="17" t="n">
        <v>1297.86</v>
      </c>
      <c r="M4" s="17" t="n">
        <v>8.88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8.865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0.0274</v>
      </c>
      <c r="L5" s="17" t="n">
        <v>9.46</v>
      </c>
      <c r="M5" s="17" t="n">
        <v>6.4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=J6/J13</f>
      </c>
      <c r="N6" s="2"/>
      <c r="O6" s="2" t="s">
        <v>32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33</v>
      </c>
      <c r="B7" s="2" t="s">
        <v>34</v>
      </c>
      <c r="C7" s="2" t="s">
        <v>35</v>
      </c>
      <c r="D7" s="2" t="s">
        <v>20</v>
      </c>
      <c r="E7" s="7" t="n">
        <v>195</v>
      </c>
      <c r="F7" s="6" t="n">
        <v>16.6625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0.0867</v>
      </c>
      <c r="L7" s="17" t="n">
        <v>15.34</v>
      </c>
      <c r="M7" s="17" t="n">
        <v>23.47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37</v>
      </c>
      <c r="I8" s="4"/>
      <c r="J8" s="5" t="s">
        <f>=SUM(J7:J7)</f>
      </c>
      <c r="K8" s="4"/>
      <c r="L8" s="4"/>
      <c r="M8" s="10" t="s">
        <f>=J8/J13</f>
      </c>
      <c r="N8" s="2"/>
      <c r="O8" s="2" t="s">
        <v>38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39</v>
      </c>
      <c r="B9" s="2" t="s">
        <v>40</v>
      </c>
      <c r="C9" s="2" t="s">
        <v>41</v>
      </c>
      <c r="D9" s="2" t="s">
        <v>20</v>
      </c>
      <c r="E9" s="7" t="n">
        <v>1</v>
      </c>
      <c r="F9" s="6" t="n">
        <v>100.87</v>
      </c>
      <c r="G9" s="17" t="n">
        <v>1000</v>
      </c>
      <c r="H9" s="6" t="n">
        <v>12.41</v>
      </c>
      <c r="I9" s="2" t="s">
        <v>42</v>
      </c>
      <c r="J9" s="6" t="s">
        <f>=E9*((F9/100*G9)*Портфель!$Q$13 + H9*Портфель!$Q$13) </f>
      </c>
      <c r="K9" s="9" t="n">
        <v>0.0883</v>
      </c>
      <c r="L9" s="17" t="n">
        <v>1001</v>
      </c>
      <c r="M9" s="17" t="n">
        <v>7.38</v>
      </c>
      <c r="N9" s="2"/>
      <c r="O9" s="2" t="s">
        <v>43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=SUM(J9:J9)</f>
      </c>
      <c r="K10" s="4"/>
      <c r="L10" s="4"/>
      <c r="M10" s="10" t="s">
        <f>=J10/J13</f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20</v>
      </c>
      <c r="B11" s="2" t="s">
        <v>3</v>
      </c>
      <c r="C11" s="2" t="s">
        <v>46</v>
      </c>
      <c r="D11" s="2" t="s">
        <v>20</v>
      </c>
      <c r="E11" s="7" t="n">
        <v>208.43</v>
      </c>
      <c r="F11" s="6" t="n">
        <v>1</v>
      </c>
      <c r="G11" s="17" t="n">
        <v>0</v>
      </c>
      <c r="H11" s="6" t="n">
        <v>0</v>
      </c>
      <c r="I11" s="2"/>
      <c r="J11" s="6" t="s">
        <f>=E11*F11</f>
      </c>
      <c r="K11" s="17"/>
      <c r="L11" s="17"/>
      <c r="M11" s="17"/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48</v>
      </c>
      <c r="I12" s="4"/>
      <c r="J12" s="5" t="s">
        <f>=SUM(J11:J11)</f>
      </c>
      <c r="K12" s="4"/>
      <c r="L12" s="4"/>
      <c r="M12" s="10" t="s">
        <f>=J12/J13</f>
      </c>
      <c r="N12" s="2"/>
      <c r="O12" s="2" t="s">
        <v>49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50</v>
      </c>
      <c r="I13" s="4"/>
      <c r="J13" s="5" t="s">
        <f>=J6+J8+J10+J12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51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52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54</v>
      </c>
      <c r="P17" s="17" t="n">
        <v>83.2425</v>
      </c>
      <c r="Q17" s="6" t="s">
        <f>=P17/$P$13</f>
      </c>
    </row>
  </sheetData>
  <mergeCells>
    <mergeCell ref="H6:I6"/>
    <mergeCell ref="H8:I8"/>
    <mergeCell ref="H10:I10"/>
    <mergeCell ref="H12:I1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55</v>
      </c>
      <c r="B1" s="18" t="s">
        <v>9</v>
      </c>
      <c r="C1" s="18" t="s">
        <v>56</v>
      </c>
      <c r="D1" s="18" t="s">
        <v>57</v>
      </c>
      <c r="E1" s="18" t="s">
        <v>58</v>
      </c>
      <c r="F1" s="18" t="s">
        <v>59</v>
      </c>
      <c r="G1" s="18" t="s">
        <v>60</v>
      </c>
      <c r="H1" s="18" t="s">
        <v>61</v>
      </c>
    </row>
    <row collapsed="false" customFormat="false" customHeight="false" hidden="false" ht="12.1" outlineLevel="0" r="2">
      <c r="A2" s="14" t="n">
        <v>45749</v>
      </c>
      <c r="B2" s="6" t="n">
        <v>3000</v>
      </c>
      <c r="C2" s="2" t="s">
        <v>62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45762</v>
      </c>
      <c r="B3" s="6" t="n">
        <v>5200</v>
      </c>
      <c r="C3" s="2" t="s">
        <v>62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45768</v>
      </c>
      <c r="B4" s="6" t="n">
        <v>3400</v>
      </c>
      <c r="C4" s="2" t="s">
        <v>62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45770</v>
      </c>
      <c r="B5" s="6" t="n">
        <v>1000</v>
      </c>
      <c r="C5" s="2" t="s">
        <v>62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45772</v>
      </c>
      <c r="B6" s="6" t="n">
        <v>1300</v>
      </c>
      <c r="C6" s="2" t="s">
        <v>62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45775</v>
      </c>
      <c r="B7" s="6" t="n">
        <v>-70</v>
      </c>
      <c r="C7" s="2" t="s">
        <v>63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45775</v>
      </c>
      <c r="B8" s="6" t="n">
        <v>-40.65</v>
      </c>
      <c r="C8" s="2" t="s">
        <v>64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45777</v>
      </c>
      <c r="B9" s="6" t="n">
        <v>70</v>
      </c>
      <c r="C9" s="2" t="s">
        <v>65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45798</v>
      </c>
      <c r="B10" s="6" t="n">
        <v>-16.66</v>
      </c>
      <c r="C10" s="2" t="s">
        <v>66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45828</v>
      </c>
      <c r="B11" s="6" t="n">
        <v>-16.47</v>
      </c>
      <c r="C11" s="2" t="s">
        <v>67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45847</v>
      </c>
      <c r="B12" s="6" t="n">
        <v>-564</v>
      </c>
      <c r="C12" s="2" t="s">
        <v>68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45852</v>
      </c>
      <c r="B13" s="6" t="n">
        <v>-83.73</v>
      </c>
      <c r="C13" s="2" t="s">
        <v>69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45858</v>
      </c>
      <c r="B14" s="6" t="n">
        <v>-15.84</v>
      </c>
      <c r="C14" s="2" t="s">
        <v>70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45888</v>
      </c>
      <c r="B15" s="6" t="n">
        <v>-14.85</v>
      </c>
      <c r="C15" s="2" t="s">
        <v>71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2" t="n">
        <v>46114</v>
      </c>
      <c r="B16" s="5" t="n">
        <v>-13843.33</v>
      </c>
      <c r="C16" s="15" t="s">
        <v>72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/>
      <c r="B17" s="9" t="s">
        <f>=XIRR(B2:B16,A2:A16)</f>
      </c>
      <c r="C17" s="2" t="s">
        <v>73</v>
      </c>
      <c r="D17" s="2"/>
      <c r="E17" s="2"/>
      <c r="F17" s="7"/>
      <c r="G17" s="2" t="s">
        <v>74</v>
      </c>
      <c r="H17" s="6" t="s">
        <f>=SUM(I2:H16)/365</f>
      </c>
    </row>
    <row collapsed="false" customFormat="false" customHeight="false" hidden="false" ht="12.1" outlineLevel="0" r="18">
      <c r="A18" s="14"/>
      <c r="B18" s="5" t="s">
        <f>=-SUM(B2:B16)</f>
      </c>
      <c r="C18" s="2" t="s">
        <v>75</v>
      </c>
      <c r="D18" s="2"/>
      <c r="E18" s="2"/>
      <c r="F18" s="7"/>
      <c r="G18" s="15" t="s">
        <v>76</v>
      </c>
      <c r="H18" s="9" t="s">
        <f>=B18/H17</f>
      </c>
    </row>
    <row collapsed="false" customFormat="false" customHeight="false" hidden="false" ht="12.1" outlineLevel="0" r="19">
      <c r="A19" s="19"/>
    </row>
    <row collapsed="false" customFormat="false" customHeight="false" hidden="false" ht="12.1" outlineLevel="0" r="20">
      <c r="A20" s="19"/>
    </row>
    <row collapsed="false" customFormat="false" customHeight="false" hidden="false" ht="12.1" outlineLevel="0" r="21">
      <c r="A21" s="16" t="s">
        <v>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33</v>
      </c>
      <c r="O1" s="0"/>
      <c r="P1" s="0"/>
      <c r="Q1" s="4" t="s">
        <v>39</v>
      </c>
      <c r="R1" s="0"/>
    </row>
    <row collapsed="false" customFormat="false" customHeight="false" hidden="false" ht="12.1" outlineLevel="0" r="2">
      <c r="A2" s="11" t="n">
        <v>45762</v>
      </c>
      <c r="B2" s="6" t="n">
        <v>4146.64</v>
      </c>
      <c r="C2" s="0" t="s">
        <v>78</v>
      </c>
      <c r="D2" s="11" t="n">
        <v>45768</v>
      </c>
      <c r="E2" s="6" t="n">
        <v>3379.61</v>
      </c>
      <c r="F2" s="0" t="s">
        <v>78</v>
      </c>
      <c r="G2" s="11" t="n">
        <v>45772</v>
      </c>
      <c r="H2" s="6" t="n">
        <v>1297.86</v>
      </c>
      <c r="I2" s="0" t="s">
        <v>78</v>
      </c>
      <c r="J2" s="11" t="n">
        <v>45770</v>
      </c>
      <c r="K2" s="6" t="n">
        <v>946.11</v>
      </c>
      <c r="L2" s="0" t="s">
        <v>78</v>
      </c>
      <c r="M2" s="11" t="n">
        <v>45751</v>
      </c>
      <c r="N2" s="6" t="n">
        <v>2990.35</v>
      </c>
      <c r="O2" s="0" t="s">
        <v>78</v>
      </c>
      <c r="P2" s="11" t="n">
        <v>45768</v>
      </c>
      <c r="Q2" s="6" t="s">
        <f>=1001</f>
      </c>
      <c r="R2" s="0" t="s">
        <v>78</v>
      </c>
    </row>
    <row collapsed="false" customFormat="false" customHeight="false" hidden="false" ht="12.1" outlineLevel="0" r="3">
      <c r="A3" s="11" t="n">
        <v>45775</v>
      </c>
      <c r="B3" s="6" t="n">
        <v>-70</v>
      </c>
      <c r="C3" s="0" t="s">
        <v>63</v>
      </c>
      <c r="D3" s="11" t="n">
        <v>45847</v>
      </c>
      <c r="E3" s="6" t="n">
        <v>-564</v>
      </c>
      <c r="F3" s="0" t="s">
        <v>68</v>
      </c>
      <c r="G3" s="11" t="n">
        <v>45775</v>
      </c>
      <c r="H3" s="6" t="n">
        <v>-40.65</v>
      </c>
      <c r="I3" s="0" t="s">
        <v>64</v>
      </c>
      <c r="J3" s="11" t="n">
        <v>45852</v>
      </c>
      <c r="K3" s="6" t="n">
        <v>-83.73</v>
      </c>
      <c r="L3" s="0" t="s">
        <v>69</v>
      </c>
      <c r="M3" s="11" t="n">
        <v>46116</v>
      </c>
      <c r="N3" s="8" t="s">
        <f>=-Портфель!J7</f>
      </c>
      <c r="O3" s="0" t="s">
        <v>79</v>
      </c>
      <c r="P3" s="11" t="n">
        <v>45798</v>
      </c>
      <c r="Q3" s="6" t="s">
        <f>=-16.66</f>
      </c>
      <c r="R3" s="0" t="s">
        <v>66</v>
      </c>
    </row>
    <row collapsed="false" customFormat="false" customHeight="false" hidden="false" ht="12.1" outlineLevel="0" r="4">
      <c r="A4" s="11" t="n">
        <v>46127</v>
      </c>
      <c r="B4" s="8" t="s">
        <f>=-Портфель!J2</f>
      </c>
      <c r="C4" s="0" t="s">
        <v>79</v>
      </c>
      <c r="D4" s="11" t="n">
        <v>46133</v>
      </c>
      <c r="E4" s="8" t="s">
        <f>=-Портфель!J3</f>
      </c>
      <c r="F4" s="0" t="s">
        <v>79</v>
      </c>
      <c r="G4" s="11" t="n">
        <v>46137</v>
      </c>
      <c r="H4" s="8" t="s">
        <f>=-Портфель!J4</f>
      </c>
      <c r="I4" s="0" t="s">
        <v>79</v>
      </c>
      <c r="J4" s="11" t="n">
        <v>46135</v>
      </c>
      <c r="K4" s="8" t="s">
        <f>=-Портфель!J5</f>
      </c>
      <c r="L4" s="0" t="s">
        <v>79</v>
      </c>
      <c r="M4" s="0"/>
      <c r="N4" s="10" t="s">
        <f>=XIRR(N2:N3,M2:M3)</f>
      </c>
      <c r="O4" s="0"/>
      <c r="P4" s="11" t="n">
        <v>45828</v>
      </c>
      <c r="Q4" s="6" t="s">
        <f>=-16.47</f>
      </c>
      <c r="R4" s="0" t="s">
        <v>67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8" t="s">
        <f>=-SUM(N2:N3)</f>
      </c>
      <c r="O5" s="0" t="s">
        <v>80</v>
      </c>
      <c r="P5" s="11" t="n">
        <v>45858</v>
      </c>
      <c r="Q5" s="6" t="s">
        <f>=-15.84</f>
      </c>
      <c r="R5" s="0" t="s">
        <v>70</v>
      </c>
    </row>
    <row collapsed="false" customFormat="false" customHeight="false" hidden="false" ht="12.1" outlineLevel="0" r="6">
      <c r="A6" s="0"/>
      <c r="B6" s="8" t="s">
        <f>=-SUM(B2:B4)</f>
      </c>
      <c r="C6" s="0" t="s">
        <v>80</v>
      </c>
      <c r="D6" s="0"/>
      <c r="E6" s="8" t="s">
        <f>=-SUM(E2:E4)</f>
      </c>
      <c r="F6" s="0" t="s">
        <v>80</v>
      </c>
      <c r="G6" s="0"/>
      <c r="H6" s="8" t="s">
        <f>=-SUM(H2:H4)</f>
      </c>
      <c r="I6" s="0" t="s">
        <v>80</v>
      </c>
      <c r="J6" s="0"/>
      <c r="K6" s="8" t="s">
        <f>=-SUM(K2:K4)</f>
      </c>
      <c r="L6" s="0" t="s">
        <v>80</v>
      </c>
      <c r="M6" s="0"/>
      <c r="N6" s="0"/>
      <c r="O6" s="0"/>
      <c r="P6" s="11" t="n">
        <v>45888</v>
      </c>
      <c r="Q6" s="6" t="s">
        <f>=-14.85</f>
      </c>
      <c r="R6" s="0" t="s">
        <v>71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11" t="n">
        <v>46133</v>
      </c>
      <c r="Q7" s="8" t="s">
        <f>=-Портфель!J9</f>
      </c>
      <c r="R7" s="0" t="s">
        <v>79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10" t="s">
        <f>=XIRR(Q2:Q7,P2:P7)</f>
      </c>
      <c r="R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8" t="s">
        <f>=-SUM(Q2:Q7)</f>
      </c>
      <c r="R9" s="0" t="s">
        <v>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81</v>
      </c>
      <c r="C1" s="0"/>
      <c r="D1" s="0"/>
      <c r="E1" s="3" t="s">
        <v>82</v>
      </c>
      <c r="F1" s="0"/>
      <c r="G1" s="0"/>
      <c r="H1" s="3" t="s">
        <v>83</v>
      </c>
      <c r="I1" s="0"/>
      <c r="J1" s="0"/>
      <c r="K1" s="3" t="s">
        <v>84</v>
      </c>
      <c r="L1" s="0"/>
      <c r="M1" s="0"/>
      <c r="N1" s="3" t="s">
        <v>85</v>
      </c>
      <c r="O1" s="0"/>
      <c r="P1" s="0"/>
      <c r="Q1" s="3" t="s">
        <v>86</v>
      </c>
      <c r="R1" s="0"/>
    </row>
    <row collapsed="false" customFormat="false" customHeight="false" hidden="false" ht="12.1" outlineLevel="0" r="2">
      <c r="A2" s="11" t="n">
        <v>45762</v>
      </c>
      <c r="B2" s="6" t="n">
        <v>1</v>
      </c>
      <c r="C2" s="6" t="n">
        <v>4146.64</v>
      </c>
      <c r="D2" s="11" t="n">
        <v>45768</v>
      </c>
      <c r="E2" s="6" t="n">
        <v>1</v>
      </c>
      <c r="F2" s="6" t="n">
        <v>3379.61</v>
      </c>
      <c r="G2" s="11" t="n">
        <v>45772</v>
      </c>
      <c r="H2" s="6" t="n">
        <v>1</v>
      </c>
      <c r="I2" s="6" t="n">
        <v>1297.86</v>
      </c>
      <c r="J2" s="11" t="n">
        <v>45770</v>
      </c>
      <c r="K2" s="6" t="n">
        <v>100</v>
      </c>
      <c r="L2" s="6" t="n">
        <v>946.11</v>
      </c>
      <c r="M2" s="11" t="n">
        <v>45751</v>
      </c>
      <c r="N2" s="6" t="n">
        <v>195</v>
      </c>
      <c r="O2" s="6" t="n">
        <v>2990.35</v>
      </c>
      <c r="P2" s="11" t="n">
        <v>45768</v>
      </c>
      <c r="Q2" s="6" t="n">
        <v>1</v>
      </c>
      <c r="R2" s="6" t="n">
        <v>1001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0"/>
      <c r="B4" s="6" t="n">
        <v>4319.5</v>
      </c>
      <c r="C4" s="0" t="s">
        <v>87</v>
      </c>
      <c r="D4" s="0"/>
      <c r="E4" s="6" t="n">
        <v>2929</v>
      </c>
      <c r="F4" s="0" t="s">
        <v>87</v>
      </c>
      <c r="G4" s="0"/>
      <c r="H4" s="6" t="n">
        <v>1229.6</v>
      </c>
      <c r="I4" s="0" t="s">
        <v>87</v>
      </c>
      <c r="J4" s="0"/>
      <c r="K4" s="6" t="n">
        <v>8.865</v>
      </c>
      <c r="L4" s="0" t="s">
        <v>87</v>
      </c>
      <c r="M4" s="0"/>
      <c r="N4" s="6" t="n">
        <v>16.6625</v>
      </c>
      <c r="O4" s="0" t="s">
        <v>87</v>
      </c>
      <c r="P4" s="0"/>
      <c r="Q4" s="6" t="n">
        <v>100.87</v>
      </c>
      <c r="R4" s="0" t="s">
        <v>87</v>
      </c>
    </row>
    <row collapsed="false" customFormat="false" customHeight="false" hidden="false" ht="12.1" outlineLevel="0" r="5">
      <c r="A5" s="0"/>
      <c r="B5" s="6" t="n">
        <v>1</v>
      </c>
      <c r="C5" s="0" t="s">
        <v>88</v>
      </c>
      <c r="D5" s="0"/>
      <c r="E5" s="6" t="n">
        <v>1</v>
      </c>
      <c r="F5" s="0" t="s">
        <v>88</v>
      </c>
      <c r="G5" s="0"/>
      <c r="H5" s="6" t="n">
        <v>1</v>
      </c>
      <c r="I5" s="0" t="s">
        <v>88</v>
      </c>
      <c r="J5" s="0"/>
      <c r="K5" s="6" t="n">
        <v>100</v>
      </c>
      <c r="L5" s="0" t="s">
        <v>88</v>
      </c>
      <c r="M5" s="0"/>
      <c r="N5" s="6" t="n">
        <v>195</v>
      </c>
      <c r="O5" s="0" t="s">
        <v>88</v>
      </c>
      <c r="P5" s="0"/>
      <c r="Q5" s="6" t="n">
        <v>1</v>
      </c>
      <c r="R5" s="0" t="s">
        <v>88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89</v>
      </c>
      <c r="D6" s="0"/>
      <c r="E6" s="5" t="s">
        <f>=E5*(ABS(E4)-ABS(E3))</f>
      </c>
      <c r="F6" s="0" t="s">
        <v>89</v>
      </c>
      <c r="G6" s="0"/>
      <c r="H6" s="5" t="s">
        <f>=H5*(ABS(H4)-ABS(H3))</f>
      </c>
      <c r="I6" s="0" t="s">
        <v>89</v>
      </c>
      <c r="J6" s="0"/>
      <c r="K6" s="5" t="s">
        <f>=K5*(ABS(K4)-ABS(K3))</f>
      </c>
      <c r="L6" s="0" t="s">
        <v>89</v>
      </c>
      <c r="M6" s="0"/>
      <c r="N6" s="5" t="s">
        <f>=N5*(ABS(N4)-ABS(N3))</f>
      </c>
      <c r="O6" s="0" t="s">
        <v>89</v>
      </c>
      <c r="P6" s="0"/>
      <c r="Q6" s="6" t="s">
        <f>=Портфель!G9*Портфель!$Q$13</f>
      </c>
      <c r="R6" s="0" t="s">
        <v>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6" t="s">
        <f>=Портфель!H9*Портфель!$Q$13</f>
      </c>
      <c r="R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5" t="s">
        <f>=Q5*(Q6*Q4/100-Q3+Q7)</f>
      </c>
      <c r="R8" s="0" t="s">
        <v>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55</v>
      </c>
      <c r="B1" s="18" t="s">
        <v>0</v>
      </c>
      <c r="C1" s="18" t="s">
        <v>2</v>
      </c>
      <c r="D1" s="18" t="s">
        <v>90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91</v>
      </c>
      <c r="L1" s="18" t="s">
        <v>92</v>
      </c>
      <c r="M1" s="18" t="s">
        <v>20</v>
      </c>
      <c r="N1" s="18" t="s">
        <v>93</v>
      </c>
    </row>
    <row collapsed="false" customFormat="false" customHeight="false" hidden="false" ht="12.1" outlineLevel="0" r="2">
      <c r="A2" s="21" t="n">
        <v>45749</v>
      </c>
      <c r="B2" s="22" t="s">
        <v>94</v>
      </c>
      <c r="C2" s="22" t="s">
        <v>62</v>
      </c>
      <c r="D2" s="22" t="s">
        <v>94</v>
      </c>
      <c r="E2" s="22" t="s">
        <v>94</v>
      </c>
      <c r="F2" s="22" t="s">
        <v>20</v>
      </c>
      <c r="G2" s="23" t="n">
        <v>1</v>
      </c>
      <c r="H2" s="24" t="n">
        <v>3000</v>
      </c>
      <c r="I2" s="24" t="n">
        <v>3000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45751.4496875</v>
      </c>
      <c r="B3" s="2" t="s">
        <v>33</v>
      </c>
      <c r="C3" s="2" t="s">
        <v>95</v>
      </c>
      <c r="D3" s="2" t="s">
        <v>78</v>
      </c>
      <c r="E3" s="2" t="s">
        <v>34</v>
      </c>
      <c r="F3" s="2" t="s">
        <v>20</v>
      </c>
      <c r="G3" s="7" t="n">
        <v>195</v>
      </c>
      <c r="H3" s="6" t="n">
        <v>15.3305</v>
      </c>
      <c r="I3" s="6" t="n">
        <v>-2989.45</v>
      </c>
      <c r="J3" s="6" t="n">
        <v>0</v>
      </c>
      <c r="K3" s="6" t="n">
        <v>0</v>
      </c>
      <c r="L3" s="6" t="n">
        <v>-0.9</v>
      </c>
      <c r="M3" s="6" t="s">
        <f>=I3+J3+K3+L3</f>
      </c>
      <c r="N3" s="2"/>
    </row>
    <row collapsed="false" customFormat="false" customHeight="false" hidden="false" ht="12.1" outlineLevel="0" r="4">
      <c r="A4" s="21" t="n">
        <v>45762</v>
      </c>
      <c r="B4" s="22" t="s">
        <v>94</v>
      </c>
      <c r="C4" s="22" t="s">
        <v>62</v>
      </c>
      <c r="D4" s="22" t="s">
        <v>94</v>
      </c>
      <c r="E4" s="22" t="s">
        <v>94</v>
      </c>
      <c r="F4" s="22" t="s">
        <v>20</v>
      </c>
      <c r="G4" s="23" t="n">
        <v>1</v>
      </c>
      <c r="H4" s="24" t="n">
        <v>5200</v>
      </c>
      <c r="I4" s="24" t="n">
        <v>5200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45762.623657407</v>
      </c>
      <c r="B5" s="2" t="s">
        <v>17</v>
      </c>
      <c r="C5" s="2" t="s">
        <v>96</v>
      </c>
      <c r="D5" s="2" t="s">
        <v>78</v>
      </c>
      <c r="E5" s="2" t="s">
        <v>18</v>
      </c>
      <c r="F5" s="2" t="s">
        <v>20</v>
      </c>
      <c r="G5" s="7" t="n">
        <v>1</v>
      </c>
      <c r="H5" s="6" t="n">
        <v>4133</v>
      </c>
      <c r="I5" s="6" t="n">
        <v>-4133</v>
      </c>
      <c r="J5" s="6" t="n">
        <v>0</v>
      </c>
      <c r="K5" s="6" t="n">
        <v>-12.4</v>
      </c>
      <c r="L5" s="6" t="n">
        <v>-1.24</v>
      </c>
      <c r="M5" s="6" t="s">
        <f>=I5+J5+K5+L5</f>
      </c>
      <c r="N5" s="2"/>
    </row>
    <row collapsed="false" customFormat="false" customHeight="false" hidden="false" ht="12.1" outlineLevel="0" r="6">
      <c r="A6" s="21" t="n">
        <v>45768</v>
      </c>
      <c r="B6" s="22" t="s">
        <v>94</v>
      </c>
      <c r="C6" s="22" t="s">
        <v>62</v>
      </c>
      <c r="D6" s="22" t="s">
        <v>94</v>
      </c>
      <c r="E6" s="22" t="s">
        <v>94</v>
      </c>
      <c r="F6" s="22" t="s">
        <v>20</v>
      </c>
      <c r="G6" s="23" t="n">
        <v>1</v>
      </c>
      <c r="H6" s="24" t="n">
        <v>3400</v>
      </c>
      <c r="I6" s="24" t="n">
        <v>3400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45768.416851852</v>
      </c>
      <c r="B7" s="2" t="s">
        <v>22</v>
      </c>
      <c r="C7" s="2" t="s">
        <v>97</v>
      </c>
      <c r="D7" s="2" t="s">
        <v>78</v>
      </c>
      <c r="E7" s="2" t="s">
        <v>18</v>
      </c>
      <c r="F7" s="2" t="s">
        <v>20</v>
      </c>
      <c r="G7" s="7" t="n">
        <v>1</v>
      </c>
      <c r="H7" s="6" t="n">
        <v>3369.5</v>
      </c>
      <c r="I7" s="6" t="n">
        <v>-3369.5</v>
      </c>
      <c r="J7" s="6" t="n">
        <v>0</v>
      </c>
      <c r="K7" s="6" t="n">
        <v>-10.11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45768.576956019</v>
      </c>
      <c r="B8" s="2" t="s">
        <v>39</v>
      </c>
      <c r="C8" s="2" t="s">
        <v>98</v>
      </c>
      <c r="D8" s="2" t="s">
        <v>78</v>
      </c>
      <c r="E8" s="2" t="s">
        <v>40</v>
      </c>
      <c r="F8" s="2" t="s">
        <v>20</v>
      </c>
      <c r="G8" s="7" t="n">
        <v>1</v>
      </c>
      <c r="H8" s="6" t="n">
        <v>100</v>
      </c>
      <c r="I8" s="6" t="n">
        <v>-1000</v>
      </c>
      <c r="J8" s="6" t="n">
        <v>0</v>
      </c>
      <c r="K8" s="6" t="n">
        <v>-1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1" t="n">
        <v>45770</v>
      </c>
      <c r="B9" s="22" t="s">
        <v>94</v>
      </c>
      <c r="C9" s="22" t="s">
        <v>62</v>
      </c>
      <c r="D9" s="22" t="s">
        <v>94</v>
      </c>
      <c r="E9" s="22" t="s">
        <v>94</v>
      </c>
      <c r="F9" s="22" t="s">
        <v>20</v>
      </c>
      <c r="G9" s="23" t="n">
        <v>1</v>
      </c>
      <c r="H9" s="24" t="n">
        <v>1000</v>
      </c>
      <c r="I9" s="24" t="n">
        <v>1000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45770.983518519</v>
      </c>
      <c r="B10" s="2" t="s">
        <v>28</v>
      </c>
      <c r="C10" s="2" t="s">
        <v>99</v>
      </c>
      <c r="D10" s="2" t="s">
        <v>78</v>
      </c>
      <c r="E10" s="2" t="s">
        <v>18</v>
      </c>
      <c r="F10" s="2" t="s">
        <v>20</v>
      </c>
      <c r="G10" s="7" t="n">
        <v>100</v>
      </c>
      <c r="H10" s="6" t="n">
        <v>9.43</v>
      </c>
      <c r="I10" s="6" t="n">
        <v>-943</v>
      </c>
      <c r="J10" s="6" t="n">
        <v>0</v>
      </c>
      <c r="K10" s="6" t="n">
        <v>-2.83</v>
      </c>
      <c r="L10" s="6" t="n">
        <v>-0.28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45772</v>
      </c>
      <c r="B11" s="22" t="s">
        <v>94</v>
      </c>
      <c r="C11" s="22" t="s">
        <v>62</v>
      </c>
      <c r="D11" s="22" t="s">
        <v>94</v>
      </c>
      <c r="E11" s="22" t="s">
        <v>94</v>
      </c>
      <c r="F11" s="22" t="s">
        <v>20</v>
      </c>
      <c r="G11" s="23" t="n">
        <v>1</v>
      </c>
      <c r="H11" s="24" t="n">
        <v>1300</v>
      </c>
      <c r="I11" s="24" t="n">
        <v>1300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45772.773738426</v>
      </c>
      <c r="B12" s="2" t="s">
        <v>25</v>
      </c>
      <c r="C12" s="2" t="s">
        <v>100</v>
      </c>
      <c r="D12" s="2" t="s">
        <v>78</v>
      </c>
      <c r="E12" s="2" t="s">
        <v>18</v>
      </c>
      <c r="F12" s="2" t="s">
        <v>20</v>
      </c>
      <c r="G12" s="7" t="n">
        <v>1</v>
      </c>
      <c r="H12" s="6" t="n">
        <v>1293.6</v>
      </c>
      <c r="I12" s="6" t="n">
        <v>-1293.6</v>
      </c>
      <c r="J12" s="6" t="n">
        <v>0</v>
      </c>
      <c r="K12" s="6" t="n">
        <v>-3.88</v>
      </c>
      <c r="L12" s="6" t="n">
        <v>-0.38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45777</v>
      </c>
      <c r="B13" s="22" t="s">
        <v>101</v>
      </c>
      <c r="C13" s="22" t="s">
        <v>102</v>
      </c>
      <c r="D13" s="22" t="s">
        <v>101</v>
      </c>
      <c r="E13" s="22" t="s">
        <v>101</v>
      </c>
      <c r="F13" s="22" t="s">
        <v>20</v>
      </c>
      <c r="G13" s="23" t="n">
        <v>1</v>
      </c>
      <c r="H13" s="24" t="n">
        <v>70</v>
      </c>
      <c r="I13" s="24" t="n">
        <v>70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 t="s">
        <v>103</v>
      </c>
      <c r="M14" s="5" t="s">
        <f>=SUM(M2:M13)</f>
      </c>
      <c r="N14" s="4"/>
    </row>
  </sheetData>
  <autoFilter ref="A1:N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55</v>
      </c>
      <c r="B1" s="26" t="s">
        <v>104</v>
      </c>
      <c r="C1" s="26" t="s">
        <v>0</v>
      </c>
      <c r="D1" s="26" t="s">
        <v>2</v>
      </c>
      <c r="E1" s="26" t="s">
        <v>105</v>
      </c>
      <c r="F1" s="26" t="s">
        <v>3</v>
      </c>
      <c r="G1" s="26" t="s">
        <v>106</v>
      </c>
      <c r="H1" s="26" t="s">
        <v>107</v>
      </c>
      <c r="I1" s="26" t="s">
        <v>108</v>
      </c>
      <c r="J1" s="26" t="s">
        <v>109</v>
      </c>
      <c r="K1" s="26" t="s">
        <v>110</v>
      </c>
      <c r="L1" s="26" t="s">
        <v>111</v>
      </c>
      <c r="M1" s="26" t="s">
        <v>112</v>
      </c>
      <c r="N1" s="26" t="s">
        <v>113</v>
      </c>
    </row>
    <row collapsed="false" customFormat="false" customHeight="false" hidden="false" ht="12.1" outlineLevel="0" r="2">
      <c r="A2" s="25" t="n">
        <v>45775</v>
      </c>
      <c r="B2" s="2" t="s">
        <v>114</v>
      </c>
      <c r="C2" s="2" t="s">
        <v>17</v>
      </c>
      <c r="D2" s="2" t="s">
        <v>19</v>
      </c>
      <c r="E2" s="7" t="n">
        <v>1</v>
      </c>
      <c r="F2" s="2" t="s">
        <v>20</v>
      </c>
      <c r="G2" s="6" t="n">
        <v>80</v>
      </c>
      <c r="H2" s="6" t="n">
        <v>4283</v>
      </c>
      <c r="I2" s="6" t="n">
        <v>4146.64</v>
      </c>
      <c r="J2" s="6" t="n">
        <v>10</v>
      </c>
      <c r="K2" s="6" t="n">
        <v>80</v>
      </c>
      <c r="L2" s="6" t="n">
        <v>70</v>
      </c>
      <c r="M2" s="6" t="n">
        <v>1.69</v>
      </c>
      <c r="N2" s="6" t="n">
        <v>1.63</v>
      </c>
    </row>
    <row collapsed="false" customFormat="false" customHeight="false" hidden="false" ht="12.1" outlineLevel="0" r="3">
      <c r="A3" s="25" t="n">
        <v>45775</v>
      </c>
      <c r="B3" s="2" t="s">
        <v>114</v>
      </c>
      <c r="C3" s="2" t="s">
        <v>25</v>
      </c>
      <c r="D3" s="2" t="s">
        <v>26</v>
      </c>
      <c r="E3" s="7" t="n">
        <v>1</v>
      </c>
      <c r="F3" s="2" t="s">
        <v>20</v>
      </c>
      <c r="G3" s="6" t="n">
        <v>46.65</v>
      </c>
      <c r="H3" s="6" t="n">
        <v>1266.2</v>
      </c>
      <c r="I3" s="6" t="n">
        <v>1297.86</v>
      </c>
      <c r="J3" s="6" t="n">
        <v>6</v>
      </c>
      <c r="K3" s="6" t="n">
        <v>46.65</v>
      </c>
      <c r="L3" s="6" t="n">
        <v>40.65</v>
      </c>
      <c r="M3" s="6" t="n">
        <v>3.13</v>
      </c>
      <c r="N3" s="6" t="n">
        <v>3.21</v>
      </c>
    </row>
    <row collapsed="false" customFormat="false" customHeight="false" hidden="false" ht="12.1" outlineLevel="0" r="4">
      <c r="A4" s="25" t="n">
        <v>45847</v>
      </c>
      <c r="B4" s="2" t="s">
        <v>114</v>
      </c>
      <c r="C4" s="2" t="s">
        <v>22</v>
      </c>
      <c r="D4" s="2" t="s">
        <v>23</v>
      </c>
      <c r="E4" s="7" t="n">
        <v>1</v>
      </c>
      <c r="F4" s="2" t="s">
        <v>20</v>
      </c>
      <c r="G4" s="6" t="n">
        <v>648</v>
      </c>
      <c r="H4" s="6" t="n">
        <v>2870.5</v>
      </c>
      <c r="I4" s="6" t="n">
        <v>3379.61</v>
      </c>
      <c r="J4" s="6" t="n">
        <v>84</v>
      </c>
      <c r="K4" s="6" t="n">
        <v>648</v>
      </c>
      <c r="L4" s="6" t="n">
        <v>564</v>
      </c>
      <c r="M4" s="6" t="n">
        <v>16.69</v>
      </c>
      <c r="N4" s="6" t="n">
        <v>19.65</v>
      </c>
    </row>
    <row collapsed="false" customFormat="false" customHeight="false" hidden="false" ht="12.1" outlineLevel="0" r="5">
      <c r="A5" s="25" t="n">
        <v>45852</v>
      </c>
      <c r="B5" s="2" t="s">
        <v>114</v>
      </c>
      <c r="C5" s="2" t="s">
        <v>28</v>
      </c>
      <c r="D5" s="2" t="s">
        <v>29</v>
      </c>
      <c r="E5" s="7" t="n">
        <v>100</v>
      </c>
      <c r="F5" s="2" t="s">
        <v>20</v>
      </c>
      <c r="G5" s="6" t="n">
        <v>0.9573</v>
      </c>
      <c r="H5" s="6" t="n">
        <v>8.565</v>
      </c>
      <c r="I5" s="6" t="n">
        <v>9.46</v>
      </c>
      <c r="J5" s="6" t="n">
        <v>12</v>
      </c>
      <c r="K5" s="6" t="n">
        <v>95.73</v>
      </c>
      <c r="L5" s="6" t="n">
        <v>83.73</v>
      </c>
      <c r="M5" s="6" t="n">
        <v>8.85</v>
      </c>
      <c r="N5" s="6" t="n">
        <v>9.78</v>
      </c>
    </row>
    <row collapsed="false" customFormat="false" customHeight="false" hidden="false" ht="12.1" outlineLevel="0" r="6">
      <c r="A6" s="25"/>
      <c r="B6" s="2"/>
      <c r="C6" s="2"/>
      <c r="D6" s="2"/>
      <c r="E6" s="7"/>
      <c r="F6" s="2"/>
      <c r="G6" s="6"/>
      <c r="H6" s="6"/>
      <c r="I6" s="6"/>
      <c r="J6" s="6"/>
      <c r="K6" s="6"/>
      <c r="L6" s="6"/>
      <c r="M6" s="6"/>
      <c r="N6" s="6"/>
    </row>
    <row collapsed="false" customFormat="false" customHeight="false" hidden="false" ht="12.1" outlineLevel="0" r="7">
      <c r="A7" s="25" t="n">
        <v>45929</v>
      </c>
      <c r="B7" s="2" t="s">
        <v>114</v>
      </c>
      <c r="C7" s="2" t="s">
        <v>17</v>
      </c>
      <c r="D7" s="2" t="s">
        <v>19</v>
      </c>
      <c r="E7" s="7" t="n">
        <v>1</v>
      </c>
      <c r="F7" s="2" t="s">
        <v>20</v>
      </c>
      <c r="G7" s="6" t="n">
        <v>80</v>
      </c>
      <c r="H7" s="6" t="n">
        <v>4375</v>
      </c>
      <c r="I7" s="6" t="n">
        <v>4146.64</v>
      </c>
      <c r="J7" s="6" t="n">
        <v>10</v>
      </c>
      <c r="K7" s="6" t="n">
        <v>80</v>
      </c>
      <c r="L7" s="6" t="n">
        <v>70</v>
      </c>
      <c r="M7" s="6" t="n">
        <v>1.69</v>
      </c>
      <c r="N7" s="6" t="n">
        <v>1.6</v>
      </c>
    </row>
    <row collapsed="false" customFormat="false" customHeight="false" hidden="false" ht="12.1" outlineLevel="0" r="8">
      <c r="A8" s="25" t="n">
        <v>45936</v>
      </c>
      <c r="B8" s="2" t="s">
        <v>114</v>
      </c>
      <c r="C8" s="2" t="s">
        <v>25</v>
      </c>
      <c r="D8" s="2" t="s">
        <v>26</v>
      </c>
      <c r="E8" s="7" t="n">
        <v>1</v>
      </c>
      <c r="F8" s="2" t="s">
        <v>20</v>
      </c>
      <c r="G8" s="6" t="n">
        <v>35.5</v>
      </c>
      <c r="H8" s="6" t="n">
        <v>1250.8</v>
      </c>
      <c r="I8" s="6" t="n">
        <v>1297.86</v>
      </c>
      <c r="J8" s="6" t="n">
        <v>5</v>
      </c>
      <c r="K8" s="6" t="n">
        <v>35.5</v>
      </c>
      <c r="L8" s="6" t="n">
        <v>30.5</v>
      </c>
      <c r="M8" s="6" t="n">
        <v>2.35</v>
      </c>
      <c r="N8" s="6" t="n">
        <v>2.44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26" t="s">
        <v>55</v>
      </c>
      <c r="B1" s="26" t="s">
        <v>104</v>
      </c>
      <c r="C1" s="26" t="s">
        <v>0</v>
      </c>
      <c r="D1" s="26" t="s">
        <v>2</v>
      </c>
      <c r="E1" s="26" t="s">
        <v>6</v>
      </c>
      <c r="F1" s="26" t="s">
        <v>105</v>
      </c>
      <c r="G1" s="26" t="s">
        <v>115</v>
      </c>
      <c r="H1" s="26" t="s">
        <v>109</v>
      </c>
      <c r="I1" s="26" t="s">
        <v>110</v>
      </c>
      <c r="J1" s="26" t="s">
        <v>111</v>
      </c>
    </row>
    <row collapsed="false" customFormat="false" customHeight="false" hidden="false" ht="12.1" outlineLevel="0" r="2">
      <c r="A2" s="27" t="n">
        <v>45797</v>
      </c>
      <c r="B2" s="2" t="s">
        <v>114</v>
      </c>
      <c r="C2" s="2" t="s">
        <v>39</v>
      </c>
      <c r="D2" s="2" t="s">
        <v>41</v>
      </c>
      <c r="E2" s="6" t="n">
        <v>1000</v>
      </c>
      <c r="F2" s="7" t="n">
        <v>1</v>
      </c>
      <c r="G2" s="6" t="n">
        <v>18.66</v>
      </c>
      <c r="H2" s="6" t="n">
        <v>2</v>
      </c>
      <c r="I2" s="6" t="n">
        <v>18.66</v>
      </c>
      <c r="J2" s="6" t="n">
        <v>16.66</v>
      </c>
    </row>
    <row collapsed="false" customFormat="false" customHeight="false" hidden="false" ht="12.1" outlineLevel="0" r="3">
      <c r="A3" s="27" t="n">
        <v>45827</v>
      </c>
      <c r="B3" s="2" t="s">
        <v>114</v>
      </c>
      <c r="C3" s="2" t="s">
        <v>39</v>
      </c>
      <c r="D3" s="2" t="s">
        <v>41</v>
      </c>
      <c r="E3" s="6" t="n">
        <v>1000</v>
      </c>
      <c r="F3" s="7" t="n">
        <v>1</v>
      </c>
      <c r="G3" s="6" t="n">
        <v>18.47</v>
      </c>
      <c r="H3" s="6" t="n">
        <v>2</v>
      </c>
      <c r="I3" s="6" t="n">
        <v>18.47</v>
      </c>
      <c r="J3" s="6" t="n">
        <v>16.47</v>
      </c>
    </row>
    <row collapsed="false" customFormat="false" customHeight="false" hidden="false" ht="12.1" outlineLevel="0" r="4">
      <c r="A4" s="27" t="n">
        <v>45857</v>
      </c>
      <c r="B4" s="2" t="s">
        <v>114</v>
      </c>
      <c r="C4" s="2" t="s">
        <v>39</v>
      </c>
      <c r="D4" s="2" t="s">
        <v>41</v>
      </c>
      <c r="E4" s="6" t="n">
        <v>1000</v>
      </c>
      <c r="F4" s="7" t="n">
        <v>1</v>
      </c>
      <c r="G4" s="6" t="n">
        <v>17.84</v>
      </c>
      <c r="H4" s="6" t="n">
        <v>2</v>
      </c>
      <c r="I4" s="6" t="n">
        <v>17.84</v>
      </c>
      <c r="J4" s="6" t="n">
        <v>15.84</v>
      </c>
    </row>
    <row collapsed="false" customFormat="false" customHeight="false" hidden="false" ht="12.1" outlineLevel="0" r="5">
      <c r="A5" s="27" t="n">
        <v>45887</v>
      </c>
      <c r="B5" s="2" t="s">
        <v>114</v>
      </c>
      <c r="C5" s="2" t="s">
        <v>39</v>
      </c>
      <c r="D5" s="2" t="s">
        <v>41</v>
      </c>
      <c r="E5" s="6" t="n">
        <v>1000</v>
      </c>
      <c r="F5" s="7" t="n">
        <v>1</v>
      </c>
      <c r="G5" s="6" t="n">
        <v>16.85</v>
      </c>
      <c r="H5" s="6" t="n">
        <v>2</v>
      </c>
      <c r="I5" s="6" t="n">
        <v>16.85</v>
      </c>
      <c r="J5" s="6" t="n">
        <v>14.85</v>
      </c>
    </row>
    <row collapsed="false" customFormat="false" customHeight="false" hidden="false" ht="12.1" outlineLevel="0" r="6">
      <c r="A6" s="27"/>
      <c r="B6" s="2"/>
      <c r="C6" s="2"/>
      <c r="D6" s="2"/>
      <c r="E6" s="6"/>
      <c r="F6" s="7"/>
      <c r="G6" s="6"/>
      <c r="H6" s="6"/>
      <c r="I6" s="6"/>
      <c r="J6" s="6"/>
    </row>
    <row collapsed="false" customFormat="false" customHeight="false" hidden="false" ht="12.1" outlineLevel="0" r="7">
      <c r="A7" s="27" t="n">
        <v>45917</v>
      </c>
      <c r="B7" s="2" t="s">
        <v>114</v>
      </c>
      <c r="C7" s="2" t="s">
        <v>39</v>
      </c>
      <c r="D7" s="2" t="s">
        <v>41</v>
      </c>
      <c r="E7" s="6" t="n">
        <v>1000</v>
      </c>
      <c r="F7" s="7" t="n">
        <v>1</v>
      </c>
      <c r="G7" s="6" t="n">
        <v>18.66</v>
      </c>
      <c r="H7" s="6" t="n">
        <v>2</v>
      </c>
      <c r="I7" s="6" t="n">
        <v>18.66</v>
      </c>
      <c r="J7" s="6" t="n">
        <v>16.66</v>
      </c>
    </row>
    <row collapsed="false" customFormat="false" customHeight="false" hidden="false" ht="12.1" outlineLevel="0" r="8">
      <c r="A8" s="27" t="n">
        <v>45947</v>
      </c>
      <c r="B8" s="2" t="s">
        <v>114</v>
      </c>
      <c r="C8" s="2" t="s">
        <v>39</v>
      </c>
      <c r="D8" s="2" t="s">
        <v>41</v>
      </c>
      <c r="E8" s="6" t="n">
        <v>1000</v>
      </c>
      <c r="F8" s="7" t="n">
        <v>1</v>
      </c>
      <c r="G8" s="6" t="n">
        <v>18.66</v>
      </c>
      <c r="H8" s="6" t="n">
        <v>2</v>
      </c>
      <c r="I8" s="6" t="n">
        <v>18.66</v>
      </c>
      <c r="J8" s="6" t="n">
        <v>16.66</v>
      </c>
    </row>
    <row collapsed="false" customFormat="false" customHeight="false" hidden="false" ht="12.1" outlineLevel="0" r="9">
      <c r="A9" s="27" t="n">
        <v>45977</v>
      </c>
      <c r="B9" s="2" t="s">
        <v>114</v>
      </c>
      <c r="C9" s="2" t="s">
        <v>39</v>
      </c>
      <c r="D9" s="2" t="s">
        <v>41</v>
      </c>
      <c r="E9" s="6" t="n">
        <v>1000</v>
      </c>
      <c r="F9" s="7" t="n">
        <v>1</v>
      </c>
      <c r="G9" s="6" t="n">
        <v>18.66</v>
      </c>
      <c r="H9" s="6" t="n">
        <v>2</v>
      </c>
      <c r="I9" s="6" t="n">
        <v>18.66</v>
      </c>
      <c r="J9" s="6" t="n">
        <v>16.66</v>
      </c>
    </row>
    <row collapsed="false" customFormat="false" customHeight="false" hidden="false" ht="12.1" outlineLevel="0" r="10">
      <c r="A10" s="27" t="n">
        <v>46007</v>
      </c>
      <c r="B10" s="2" t="s">
        <v>114</v>
      </c>
      <c r="C10" s="2" t="s">
        <v>39</v>
      </c>
      <c r="D10" s="2" t="s">
        <v>41</v>
      </c>
      <c r="E10" s="6" t="n">
        <v>1000</v>
      </c>
      <c r="F10" s="7" t="n">
        <v>1</v>
      </c>
      <c r="G10" s="6" t="n">
        <v>18.66</v>
      </c>
      <c r="H10" s="6" t="n">
        <v>2</v>
      </c>
      <c r="I10" s="6" t="n">
        <v>18.66</v>
      </c>
      <c r="J10" s="6" t="n">
        <v>16.66</v>
      </c>
    </row>
    <row collapsed="false" customFormat="false" customHeight="false" hidden="false" ht="12.1" outlineLevel="0" r="11">
      <c r="A11" s="27" t="n">
        <v>46037</v>
      </c>
      <c r="B11" s="2" t="s">
        <v>114</v>
      </c>
      <c r="C11" s="2" t="s">
        <v>39</v>
      </c>
      <c r="D11" s="2" t="s">
        <v>41</v>
      </c>
      <c r="E11" s="6" t="n">
        <v>1000</v>
      </c>
      <c r="F11" s="7" t="n">
        <v>1</v>
      </c>
      <c r="G11" s="6" t="n">
        <v>18.66</v>
      </c>
      <c r="H11" s="6" t="n">
        <v>2</v>
      </c>
      <c r="I11" s="6" t="n">
        <v>18.66</v>
      </c>
      <c r="J11" s="6" t="n">
        <v>16.66</v>
      </c>
    </row>
    <row collapsed="false" customFormat="false" customHeight="false" hidden="false" ht="12.1" outlineLevel="0" r="12">
      <c r="A12" s="27" t="n">
        <v>46067</v>
      </c>
      <c r="B12" s="2" t="s">
        <v>114</v>
      </c>
      <c r="C12" s="2" t="s">
        <v>39</v>
      </c>
      <c r="D12" s="2" t="s">
        <v>41</v>
      </c>
      <c r="E12" s="6" t="n">
        <v>1000</v>
      </c>
      <c r="F12" s="7" t="n">
        <v>1</v>
      </c>
      <c r="G12" s="6" t="n">
        <v>18.66</v>
      </c>
      <c r="H12" s="6" t="n">
        <v>2</v>
      </c>
      <c r="I12" s="6" t="n">
        <v>18.66</v>
      </c>
      <c r="J12" s="6" t="n">
        <v>16.66</v>
      </c>
    </row>
    <row collapsed="false" customFormat="false" customHeight="false" hidden="false" ht="12.1" outlineLevel="0" r="13">
      <c r="A13" s="27" t="n">
        <v>46097</v>
      </c>
      <c r="B13" s="2" t="s">
        <v>114</v>
      </c>
      <c r="C13" s="2" t="s">
        <v>39</v>
      </c>
      <c r="D13" s="2" t="s">
        <v>41</v>
      </c>
      <c r="E13" s="6" t="n">
        <v>1000</v>
      </c>
      <c r="F13" s="7" t="n">
        <v>1</v>
      </c>
      <c r="G13" s="6" t="n">
        <v>18.66</v>
      </c>
      <c r="H13" s="6" t="n">
        <v>2</v>
      </c>
      <c r="I13" s="6" t="n">
        <v>18.66</v>
      </c>
      <c r="J13" s="6" t="n">
        <v>16.66</v>
      </c>
    </row>
    <row collapsed="false" customFormat="false" customHeight="false" hidden="false" ht="12.1" outlineLevel="0" r="14">
      <c r="A14" s="27" t="n">
        <v>46127</v>
      </c>
      <c r="B14" s="2" t="s">
        <v>114</v>
      </c>
      <c r="C14" s="2" t="s">
        <v>39</v>
      </c>
      <c r="D14" s="2" t="s">
        <v>41</v>
      </c>
      <c r="E14" s="6" t="n">
        <v>1000</v>
      </c>
      <c r="F14" s="7" t="n">
        <v>1</v>
      </c>
      <c r="G14" s="6" t="n">
        <v>18.66</v>
      </c>
      <c r="H14" s="6" t="n">
        <v>2</v>
      </c>
      <c r="I14" s="6" t="n">
        <v>18.66</v>
      </c>
      <c r="J14" s="6" t="n">
        <v>16.66</v>
      </c>
    </row>
    <row collapsed="false" customFormat="false" customHeight="false" hidden="false" ht="12.1" outlineLevel="0" r="15">
      <c r="A15" s="27" t="n">
        <v>46157</v>
      </c>
      <c r="B15" s="2" t="s">
        <v>114</v>
      </c>
      <c r="C15" s="2" t="s">
        <v>39</v>
      </c>
      <c r="D15" s="2" t="s">
        <v>41</v>
      </c>
      <c r="E15" s="6" t="n">
        <v>1000</v>
      </c>
      <c r="F15" s="7" t="n">
        <v>1</v>
      </c>
      <c r="G15" s="6" t="n">
        <v>18.66</v>
      </c>
      <c r="H15" s="6" t="n">
        <v>2</v>
      </c>
      <c r="I15" s="6" t="n">
        <v>18.66</v>
      </c>
      <c r="J15" s="6" t="n">
        <v>16.66</v>
      </c>
    </row>
    <row collapsed="false" customFormat="false" customHeight="false" hidden="false" ht="12.1" outlineLevel="0" r="16">
      <c r="A16" s="27" t="n">
        <v>46187</v>
      </c>
      <c r="B16" s="2" t="s">
        <v>114</v>
      </c>
      <c r="C16" s="2" t="s">
        <v>39</v>
      </c>
      <c r="D16" s="2" t="s">
        <v>41</v>
      </c>
      <c r="E16" s="6" t="n">
        <v>1000</v>
      </c>
      <c r="F16" s="7" t="n">
        <v>1</v>
      </c>
      <c r="G16" s="6" t="n">
        <v>18.66</v>
      </c>
      <c r="H16" s="6" t="n">
        <v>2</v>
      </c>
      <c r="I16" s="6" t="n">
        <v>18.66</v>
      </c>
      <c r="J16" s="6" t="n">
        <v>16.66</v>
      </c>
    </row>
    <row collapsed="false" customFormat="false" customHeight="false" hidden="false" ht="12.1" outlineLevel="0" r="17">
      <c r="A17" s="27" t="n">
        <v>46217</v>
      </c>
      <c r="B17" s="2" t="s">
        <v>114</v>
      </c>
      <c r="C17" s="2" t="s">
        <v>39</v>
      </c>
      <c r="D17" s="2" t="s">
        <v>41</v>
      </c>
      <c r="E17" s="6" t="n">
        <v>1000</v>
      </c>
      <c r="F17" s="7" t="n">
        <v>1</v>
      </c>
      <c r="G17" s="6" t="n">
        <v>18.66</v>
      </c>
      <c r="H17" s="6" t="n">
        <v>2</v>
      </c>
      <c r="I17" s="6" t="n">
        <v>18.66</v>
      </c>
      <c r="J17" s="6" t="n">
        <v>16.66</v>
      </c>
    </row>
    <row collapsed="false" customFormat="false" customHeight="false" hidden="false" ht="12.1" outlineLevel="0" r="18">
      <c r="A18" s="27" t="n">
        <v>46247</v>
      </c>
      <c r="B18" s="2" t="s">
        <v>114</v>
      </c>
      <c r="C18" s="2" t="s">
        <v>39</v>
      </c>
      <c r="D18" s="2" t="s">
        <v>41</v>
      </c>
      <c r="E18" s="6" t="n">
        <v>1000</v>
      </c>
      <c r="F18" s="7" t="n">
        <v>1</v>
      </c>
      <c r="G18" s="6" t="n">
        <v>18.66</v>
      </c>
      <c r="H18" s="6" t="n">
        <v>2</v>
      </c>
      <c r="I18" s="6" t="n">
        <v>18.66</v>
      </c>
      <c r="J18" s="6" t="n">
        <v>16.66</v>
      </c>
    </row>
  </sheetData>
  <autoFilter ref="A1:J1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55</v>
      </c>
      <c r="B1" s="26" t="s">
        <v>104</v>
      </c>
      <c r="C1" s="26" t="s">
        <v>0</v>
      </c>
      <c r="D1" s="26" t="s">
        <v>2</v>
      </c>
      <c r="E1" s="26" t="s">
        <v>105</v>
      </c>
      <c r="F1" s="26" t="s">
        <v>116</v>
      </c>
      <c r="G1" s="26" t="s">
        <v>117</v>
      </c>
      <c r="H1" s="26" t="s">
        <v>59</v>
      </c>
      <c r="I1" s="26" t="s">
        <v>118</v>
      </c>
      <c r="J1" s="26" t="s">
        <v>108</v>
      </c>
      <c r="K1" s="26" t="s">
        <v>119</v>
      </c>
      <c r="L1" s="26" t="s">
        <v>120</v>
      </c>
      <c r="M1" s="26" t="s">
        <v>121</v>
      </c>
      <c r="N1" s="26" t="s">
        <v>122</v>
      </c>
    </row>
    <row collapsed="false" customFormat="false" customHeight="false" hidden="false" ht="12.1" outlineLevel="0" r="2">
      <c r="A2" s="28" t="n">
        <v>45762</v>
      </c>
      <c r="B2" s="2" t="s">
        <v>114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149</v>
      </c>
      <c r="J2" s="17" t="n">
        <v>4146.64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45768</v>
      </c>
      <c r="B3" s="2" t="s">
        <v>114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143</v>
      </c>
      <c r="J3" s="17" t="n">
        <v>3379.61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45772</v>
      </c>
      <c r="B4" s="2" t="s">
        <v>114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139</v>
      </c>
      <c r="J4" s="17" t="n">
        <v>1297.86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45770</v>
      </c>
      <c r="B5" s="2" t="s">
        <v>114</v>
      </c>
      <c r="C5" s="2" t="s">
        <v>28</v>
      </c>
      <c r="D5" s="2" t="s">
        <v>29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140</v>
      </c>
      <c r="J5" s="17" t="n">
        <v>9.4611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45751</v>
      </c>
      <c r="B6" s="2" t="s">
        <v>114</v>
      </c>
      <c r="C6" s="2" t="s">
        <v>33</v>
      </c>
      <c r="D6" s="2" t="s">
        <v>35</v>
      </c>
      <c r="E6" s="17" t="n">
        <v>195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160</v>
      </c>
      <c r="J6" s="17" t="n">
        <v>15.335128205128</v>
      </c>
      <c r="K6" s="6" t="s">
        <f>=Портфель!F7*Портфель!$Q$13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45768</v>
      </c>
      <c r="B7" s="2" t="s">
        <v>114</v>
      </c>
      <c r="C7" s="2" t="s">
        <v>39</v>
      </c>
      <c r="D7" s="2" t="s">
        <v>41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143</v>
      </c>
      <c r="J7" s="17" t="n">
        <v>1001</v>
      </c>
      <c r="K7" s="6" t="s">
        <f>=Портфель!F9*Портфель!G9/100*Портфель!$Q$13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0</v>
      </c>
      <c r="B8" s="2" t="s">
        <v>13</v>
      </c>
      <c r="C8" s="2" t="s">
        <v>13</v>
      </c>
      <c r="D8" s="2" t="s">
        <v>13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  <row collapsed="false" customFormat="false" customHeight="false" hidden="false" ht="12.1" outlineLevel="0" r="9">
      <c r="A9" s="28"/>
      <c r="B9" s="2"/>
      <c r="C9" s="2"/>
      <c r="D9" s="2" t="s">
        <v>123</v>
      </c>
      <c r="E9" s="17" t="n">
        <v> </v>
      </c>
      <c r="F9" s="7" t="n">
        <v> </v>
      </c>
      <c r="G9" s="17" t="n">
        <v> </v>
      </c>
      <c r="H9" s="2" t="s">
        <v>13</v>
      </c>
      <c r="I9" s="7" t="n">
        <v> </v>
      </c>
      <c r="J9" s="17" t="n">
        <v> </v>
      </c>
      <c r="K9" s="17" t="n">
        <v> </v>
      </c>
      <c r="L9" s="17" t="n">
        <v> </v>
      </c>
      <c r="M9" s="17" t="n">
        <v> </v>
      </c>
    </row>
  </sheetData>
  <autoFilter ref="A1:N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124</v>
      </c>
      <c r="D1" s="26" t="s">
        <v>125</v>
      </c>
      <c r="E1" s="26" t="s">
        <v>108</v>
      </c>
      <c r="F1" s="26" t="s">
        <v>126</v>
      </c>
      <c r="G1" s="26" t="s">
        <v>105</v>
      </c>
      <c r="H1" s="26" t="s">
        <v>127</v>
      </c>
      <c r="I1" s="26" t="s">
        <v>128</v>
      </c>
      <c r="J1" s="26" t="s">
        <v>129</v>
      </c>
      <c r="K1" s="26" t="s">
        <v>130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2025-09-10T22:07:01.00Z</dcterms:created>
  <dc:creator>izi-invest.ru</dc:creator>
  <cp:revision>0</cp:revision>
</cp:coreProperties>
</file>