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windowHeight="8192" windowWidth="16384" xWindow="0" yWindow="0"/>
  </bookViews>
  <sheets>
    <sheet name="Портфель" sheetId="1" state="visible" r:id="rId2"/>
    <sheet name="XIRR" sheetId="2" state="visible" r:id="rId3"/>
    <sheet name="Доходность откр." sheetId="3" state="visible" r:id="rId4"/>
    <sheet name="Доход" sheetId="4" state="visible" r:id="rId5"/>
    <sheet name="Сделки" sheetId="5" state="visible" r:id="rId6"/>
    <sheet name="Дивиденды" sheetId="6" state="visible" r:id="rId7"/>
    <sheet name="Возраст" sheetId="7" state="visible" r:id="rId8"/>
    <sheet name="FIFO" sheetId="8" state="visible" r:id="rId9"/>
  </sheets>
  <calcPr iterateCount="100" refMode="A1" iterate="false" iterateDelta="0.001"/>
</workbook>
</file>

<file path=xl/sharedStrings.xml><?xml version="1.0" encoding="utf-8"?>
<sst xmlns="http://schemas.openxmlformats.org/spreadsheetml/2006/main" count="611" uniqueCount="142">
  <si>
    <t>Тикер</t>
  </si>
  <si>
    <t>Тип</t>
  </si>
  <si>
    <t>Название</t>
  </si>
  <si>
    <t>Валюта</t>
  </si>
  <si>
    <t>Количество</t>
  </si>
  <si>
    <t>Цена</t>
  </si>
  <si>
    <t>Номинал</t>
  </si>
  <si>
    <t>НКД</t>
  </si>
  <si>
    <t>Погашение</t>
  </si>
  <si>
    <t>Сумма</t>
  </si>
  <si>
    <t>Доходность</t>
  </si>
  <si>
    <t>Средняя цена</t>
  </si>
  <si>
    <t>Доля</t>
  </si>
  <si>
    <t>Имя</t>
  </si>
  <si>
    <t>Курс к рублю</t>
  </si>
  <si>
    <t>Курс к RUR</t>
  </si>
  <si>
    <t>ROSN</t>
  </si>
  <si>
    <t>share</t>
  </si>
  <si>
    <t>Роснефть</t>
  </si>
  <si>
    <t>RUR</t>
  </si>
  <si>
    <t>AMD</t>
  </si>
  <si>
    <t>HEAD</t>
  </si>
  <si>
    <t>Хэдхантер</t>
  </si>
  <si>
    <t>BYN</t>
  </si>
  <si>
    <t>LKOH</t>
  </si>
  <si>
    <t>ЛУКОЙЛ</t>
  </si>
  <si>
    <t>CAD</t>
  </si>
  <si>
    <t>T</t>
  </si>
  <si>
    <t>Т-Техно ао</t>
  </si>
  <si>
    <t>CHF</t>
  </si>
  <si>
    <t>X5</t>
  </si>
  <si>
    <t>КЦ ИКС 5</t>
  </si>
  <si>
    <t>CNY</t>
  </si>
  <si>
    <t>DATA</t>
  </si>
  <si>
    <t>iАренадата</t>
  </si>
  <si>
    <t>EUR</t>
  </si>
  <si>
    <t>GAZP</t>
  </si>
  <si>
    <t>ГАЗПРОМ ао</t>
  </si>
  <si>
    <t>GBP</t>
  </si>
  <si>
    <t>POSI</t>
  </si>
  <si>
    <t>iПозитив</t>
  </si>
  <si>
    <t>GLD</t>
  </si>
  <si>
    <t>SOFL</t>
  </si>
  <si>
    <t>iСофтлайн</t>
  </si>
  <si>
    <t>HKD</t>
  </si>
  <si>
    <t>VTBR</t>
  </si>
  <si>
    <t>ВТБ ао</t>
  </si>
  <si>
    <t>JPY</t>
  </si>
  <si>
    <t>Сумма по акциям:</t>
  </si>
  <si>
    <t>KZT</t>
  </si>
  <si>
    <t>Рубль</t>
  </si>
  <si>
    <t>Сумма по валютам:</t>
  </si>
  <si>
    <t>SLV</t>
  </si>
  <si>
    <t>Сумма:</t>
  </si>
  <si>
    <t>TRY</t>
  </si>
  <si>
    <t>UAH</t>
  </si>
  <si>
    <t>USD</t>
  </si>
  <si>
    <t>Дата</t>
  </si>
  <si>
    <t>Примечание</t>
  </si>
  <si>
    <t>.</t>
  </si>
  <si>
    <t>..</t>
  </si>
  <si>
    <t>d</t>
  </si>
  <si>
    <t>s</t>
  </si>
  <si>
    <t>ds</t>
  </si>
  <si>
    <t>Пополнение счета</t>
  </si>
  <si>
    <t>Вывод средств</t>
  </si>
  <si>
    <t>Дивиденд по T - Т-Техно ао 1шт. по 32 RUR (данные из БД)</t>
  </si>
  <si>
    <t>Дивиденд по LKOH - ЛУКОЙЛ 1шт. по 541 RUR (данные из БД)</t>
  </si>
  <si>
    <t>Дивиденд по DATA - iАренадата 30шт. по 0.86 RUR (данные из БД)</t>
  </si>
  <si>
    <t>Дивиденд по DATA - iАренадата 30шт. по 2.57 RUR (данные из БД)</t>
  </si>
  <si>
    <t>Дивиденд по X5 - КЦ ИКС 5 1шт. по 648 RUR (данные из БД)</t>
  </si>
  <si>
    <t>Дивиденд по VTBR - ВТБ ао 5шт. по 25.58 RUR (данные из БД)</t>
  </si>
  <si>
    <t>Дивиденд по T - Т-Техно ао 1шт. по 33 RUR (данные из БД)</t>
  </si>
  <si>
    <t>Дивиденд по ROSN - Роснефть 46шт. по 14.68 RUR (данные из БД)</t>
  </si>
  <si>
    <t>Дивиденд по HEAD - Хэдхантер 2шт. по 233 RUR (данные из БД)</t>
  </si>
  <si>
    <t>Дивиденд по T - Т-Техно ао 1шт. по 35 RUR (данные из БД)</t>
  </si>
  <si>
    <t>Баланс сейчас</t>
  </si>
  <si>
    <t>XIRR</t>
  </si>
  <si>
    <t>Сред.взвеш.сумм.</t>
  </si>
  <si>
    <t>Полный доход, RUR</t>
  </si>
  <si>
    <t>Сред.год.дох.</t>
  </si>
  <si>
    <t>При сроке расчёта менее 1 года, последняя дата принимается как первая +1 год. Это уменьшает расчётное значение, но позволяет избежать неадекватно больших цифр при маленьких сроках.</t>
  </si>
  <si>
    <t>buy</t>
  </si>
  <si>
    <t>Стоимость сейчас</t>
  </si>
  <si>
    <t>Полный доход</t>
  </si>
  <si>
    <t>ROSN
Роснефть</t>
  </si>
  <si>
    <t>HEAD
Хэдхантер</t>
  </si>
  <si>
    <t>LKOH
ЛУКОЙЛ</t>
  </si>
  <si>
    <t>T
Т-Техно ао</t>
  </si>
  <si>
    <t>X5
КЦ ИКС 5</t>
  </si>
  <si>
    <t>DATA
iАренадата</t>
  </si>
  <si>
    <t>GAZP
ГАЗПРОМ ао</t>
  </si>
  <si>
    <t>POSI
iПозитив</t>
  </si>
  <si>
    <t>SOFL
iСофтлайн</t>
  </si>
  <si>
    <t>VTBR
ВТБ ао</t>
  </si>
  <si>
    <t>Текущая цена</t>
  </si>
  <si>
    <t>Остаток</t>
  </si>
  <si>
    <t>Доход</t>
  </si>
  <si>
    <t>Операция</t>
  </si>
  <si>
    <t>Комиссия банка</t>
  </si>
  <si>
    <t>Комиссия ТС</t>
  </si>
  <si>
    <t>Комментарий</t>
  </si>
  <si>
    <t>input</t>
  </si>
  <si>
    <t>ПАО НК Роснефть</t>
  </si>
  <si>
    <t>Т-Технологии МКПАО ао</t>
  </si>
  <si>
    <t>output</t>
  </si>
  <si>
    <t>ао ПАО Банк ВТБ</t>
  </si>
  <si>
    <t>"Газпром" (ПАО) ао</t>
  </si>
  <si>
    <t>Группа Позитив ао</t>
  </si>
  <si>
    <t>Группа Аренадата</t>
  </si>
  <si>
    <t>НК ЛУКОЙЛ (ПАО) - ао</t>
  </si>
  <si>
    <t>Софтлайн ао</t>
  </si>
  <si>
    <t>Корпоративный центр ИКС 5</t>
  </si>
  <si>
    <t>МКПАО Хэдхантер</t>
  </si>
  <si>
    <t>Остаток:</t>
  </si>
  <si>
    <t>Портфель</t>
  </si>
  <si>
    <t>Кол.</t>
  </si>
  <si>
    <t>Дивиденд</t>
  </si>
  <si>
    <t>Цена отсечки</t>
  </si>
  <si>
    <t>Цена покупки</t>
  </si>
  <si>
    <t>Налог</t>
  </si>
  <si>
    <t>Сумма 
до налога</t>
  </si>
  <si>
    <t>Сумма 
после налога</t>
  </si>
  <si>
    <t>Доходность к 
цене отсечки</t>
  </si>
  <si>
    <t>Доходность к 
цене покупки</t>
  </si>
  <si>
    <t>Брокерский счет 1</t>
  </si>
  <si>
    <t>Y</t>
  </si>
  <si>
    <t>m</t>
  </si>
  <si>
    <t>Всего дней</t>
  </si>
  <si>
    <t>Цена покупки с НКД и комиссией</t>
  </si>
  <si>
    <t>Цена сейчас с НКД</t>
  </si>
  <si>
    <t>Сумма при продаже</t>
  </si>
  <si>
    <t>Прибыль</t>
  </si>
  <si>
    <t>Налог при продаже</t>
  </si>
  <si>
    <t>Сегодня</t>
  </si>
  <si>
    <t>Покупка</t>
  </si>
  <si>
    <t>Продажа</t>
  </si>
  <si>
    <t>Цена продажи</t>
  </si>
  <si>
    <t>Результат</t>
  </si>
  <si>
    <t>Доходность сделки</t>
  </si>
  <si>
    <t>Срок</t>
  </si>
  <si>
    <t>Доходность годовых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</si>
</sst>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#,##0.00"/>
    <numFmt numFmtId="166" formatCode="0"/>
    <numFmt numFmtId="167" formatCode="0.00%"/>
    <numFmt numFmtId="168" formatCode="YYYY\-MM\-DD"/>
    <numFmt numFmtId="169" formatCode="YYYY\-MM\-DD"/>
    <numFmt numFmtId="170" formatCode="0.00"/>
    <numFmt numFmtId="171" formatCode="YYYY\-MM\-DD"/>
    <numFmt numFmtId="172" formatCode="YYYY\-MM\-DD"/>
    <numFmt numFmtId="173" formatCode="YYYY\-MM\-DD"/>
    <numFmt numFmtId="174" formatCode="YYYY\-MM\-DD"/>
    <numFmt numFmtId="175" formatCode="YYYY\-MM\-DD"/>
    <numFmt numFmtId="176" formatCode="YYYY\-MM\-DD"/>
  </numFmts>
  <fonts count="3">
    <font>
      <sz val="11"/>
      <name val="Calibri"/>
      <charset val="0"/>
      <scheme val="minor"/>
      <family val="0"/>
    </font>
    <font>
      <b/>
      <sz val="11"/>
      <name val="Calibri"/>
      <charset val="0"/>
      <scheme val="minor"/>
      <family val="0"/>
    </font>
    <font>
      <color rgb="FF2C6DD4"/>
      <sz val="11"/>
      <name val="Calibri"/>
      <charset val="0"/>
      <scheme val="minor"/>
      <family val="0"/>
    </font>
  </fonts>
  <fills count="6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DAE6F5FF"/>
      </patternFill>
    </fill>
    <fill>
      <patternFill patternType="solid">
        <fgColor rgb="FFF2FFF9"/>
      </patternFill>
    </fill>
    <fill>
      <patternFill patternType="solid">
        <fgColor rgb="FFFFEDD3"/>
      </patternFill>
    </fill>
  </fills>
  <borders count="2">
    <border diagonalDown="false" diagonalUp="false"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43"/>
    <xf applyAlignment="false" applyBorder="false" applyFont="true" applyProtection="false" borderId="0" fillId="0" fontId="0" numFmtId="41"/>
    <xf applyAlignment="false" applyBorder="false" applyFont="true" applyProtection="false" borderId="0" fillId="0" fontId="0" numFmtId="44"/>
    <xf applyAlignment="false" applyBorder="false" applyFont="true" applyProtection="false" borderId="0" fillId="0" fontId="0" numFmtId="42"/>
    <xf applyAlignment="false" applyBorder="false" applyFont="true" applyProtection="false" borderId="0" fillId="0" fontId="0" numFmtId="9"/>
  </cellStyleXfs>
  <cellXfs count="34">
    <xf applyAlignment="false" applyBorder="false" applyFont="true" applyProtection="false" borderId="0" fillId="0" fontId="0" numFmtId="164"/>
    <xf applyAlignment="false" applyBorder="false" applyFont="true" applyProtection="false" borderId="0" fillId="1" fontId="0" numFmtId="164"/>
    <xf applyAlignment="true" applyBorder="false" applyFont="true" applyProtection="false" borderId="1" fillId="0" fontId="0" numFmtId="164">
      <alignment wrapText="1"/>
    </xf>
    <xf applyAlignment="true" applyBorder="false" applyFont="true" applyProtection="false" borderId="1" fillId="0" fontId="1" numFmtId="164">
      <alignment wrapText="1"/>
    </xf>
    <xf applyAlignment="false" applyBorder="false" applyFont="true" applyProtection="false" borderId="1" fillId="0" fontId="1" numFmtId="164"/>
    <xf applyAlignment="false" applyBorder="false" applyFont="true" applyProtection="false" borderId="1" fillId="2" fontId="1" numFmtId="165"/>
    <xf applyAlignment="false" applyBorder="false" applyFont="true" applyProtection="false" borderId="1" fillId="0" fontId="0" numFmtId="165"/>
    <xf applyAlignment="false" applyBorder="false" applyFont="true" applyProtection="false" borderId="1" fillId="0" fontId="0" numFmtId="166"/>
    <xf applyAlignment="false" applyBorder="false" applyFont="true" applyProtection="false" borderId="1" fillId="0" fontId="1" numFmtId="165"/>
    <xf applyAlignment="false" applyBorder="false" applyFont="true" applyProtection="false" borderId="1" fillId="0" fontId="1" numFmtId="167"/>
    <xf applyAlignment="false" applyBorder="false" applyFont="true" applyProtection="false" borderId="1" fillId="2" fontId="1" numFmtId="167"/>
    <xf applyAlignment="false" applyBorder="false" applyFont="true" applyProtection="false" borderId="1" fillId="0" fontId="1" numFmtId="168"/>
    <xf applyAlignment="false" applyBorder="false" applyFont="true" applyProtection="false" borderId="1" fillId="2" fontId="1" numFmtId="169"/>
    <xf applyAlignment="false" applyBorder="false" applyFont="true" applyProtection="false" borderId="1" fillId="0" fontId="0" numFmtId="169"/>
    <xf applyAlignment="false" applyBorder="false" applyFont="true" applyProtection="false" borderId="1" fillId="2" fontId="1" numFmtId="164"/>
    <xf applyAlignment="false" applyBorder="false" applyFont="true" applyProtection="false" borderId="1" fillId="0" fontId="2" numFmtId="164"/>
    <xf applyAlignment="false" applyBorder="false" applyFont="true" applyProtection="false" borderId="1" fillId="0" fontId="0" numFmtId="164"/>
    <xf applyAlignment="false" applyBorder="false" applyFont="true" applyProtection="false" borderId="1" fillId="0" fontId="0" numFmtId="170"/>
    <xf applyAlignment="false" applyBorder="false" applyFont="true" applyProtection="false" borderId="1" fillId="3" fontId="1" numFmtId="164"/>
    <xf applyAlignment="false" applyBorder="false" applyFont="true" applyProtection="false" borderId="1" fillId="0" fontId="0" numFmtId="171"/>
    <xf applyAlignment="false" applyBorder="false" applyFont="true" applyProtection="false" borderId="1" fillId="0" fontId="0" numFmtId="172"/>
    <xf applyAlignment="false" applyBorder="false" applyFont="true" applyProtection="false" borderId="1" fillId="4" fontId="0" numFmtId="172"/>
    <xf applyAlignment="false" applyBorder="false" applyFont="true" applyProtection="false" borderId="1" fillId="4" fontId="0" numFmtId="164"/>
    <xf applyAlignment="false" applyBorder="false" applyFont="true" applyProtection="false" borderId="1" fillId="4" fontId="0" numFmtId="166"/>
    <xf applyAlignment="false" applyBorder="false" applyFont="true" applyProtection="false" borderId="1" fillId="4" fontId="0" numFmtId="165"/>
    <xf applyAlignment="false" applyBorder="false" applyFont="true" applyProtection="false" borderId="1" fillId="5" fontId="0" numFmtId="172"/>
    <xf applyAlignment="false" applyBorder="false" applyFont="true" applyProtection="false" borderId="1" fillId="5" fontId="0" numFmtId="164"/>
    <xf applyAlignment="false" applyBorder="false" applyFont="true" applyProtection="false" borderId="1" fillId="5" fontId="0" numFmtId="166"/>
    <xf applyAlignment="false" applyBorder="false" applyFont="true" applyProtection="false" borderId="1" fillId="5" fontId="0" numFmtId="165"/>
    <xf applyAlignment="false" applyBorder="false" applyFont="true" applyProtection="false" borderId="1" fillId="0" fontId="0" numFmtId="173"/>
    <xf applyAlignment="true" applyBorder="false" applyFont="true" applyProtection="false" borderId="1" fillId="3" fontId="1" numFmtId="164">
      <alignment wrapText="1"/>
    </xf>
    <xf applyAlignment="false" applyBorder="false" applyFont="true" applyProtection="false" borderId="1" fillId="0" fontId="0" numFmtId="174"/>
    <xf applyAlignment="false" applyBorder="false" applyFont="true" applyProtection="false" borderId="1" fillId="0" fontId="0" numFmtId="175"/>
    <xf applyAlignment="false" applyBorder="false" applyFont="true" applyProtection="false" borderId="1" fillId="0" fontId="0" numFmtId="176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
            Type="http://schemas.openxmlformats.org/officeDocument/2006/relationships/worksheet" Target="worksheets/sheet1.xml"/><Relationship Id="rId3" 
            Type="http://schemas.openxmlformats.org/officeDocument/2006/relationships/worksheet" Target="worksheets/sheet2.xml"/><Relationship Id="rId4" 
            Type="http://schemas.openxmlformats.org/officeDocument/2006/relationships/worksheet" Target="worksheets/sheet3.xml"/><Relationship Id="rId5" 
            Type="http://schemas.openxmlformats.org/officeDocument/2006/relationships/worksheet" Target="worksheets/sheet4.xml"/><Relationship Id="rId6" 
            Type="http://schemas.openxmlformats.org/officeDocument/2006/relationships/worksheet" Target="worksheets/sheet5.xml"/><Relationship Id="rId7" 
            Type="http://schemas.openxmlformats.org/officeDocument/2006/relationships/worksheet" Target="worksheets/sheet6.xml"/><Relationship Id="rId8" 
            Type="http://schemas.openxmlformats.org/officeDocument/2006/relationships/worksheet" Target="worksheets/sheet7.xml"/><Relationship Id="rId9" 
            Type="http://schemas.openxmlformats.org/officeDocument/2006/relationships/worksheet" Target="worksheets/sheet8.xml"/><Relationship Id="rId10" 
           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20" customWidth="1"/>
    <col min="2" max="2" width="10" customWidth="1"/>
    <col min="3" max="3" width="20" customWidth="1"/>
    <col min="4" max="4" width="10" customWidth="1"/>
    <col min="5" max="5" width="10" customWidth="1"/>
    <col min="6" max="6" width="10" customWidth="1"/>
    <col min="7" max="7" width="10" customWidth="1"/>
    <col min="8" max="8" width="10" customWidth="1"/>
    <col min="9" max="9" width="15" customWidth="1"/>
    <col min="10" max="10" width="15" customWidth="1"/>
    <col min="11" max="11" width="10" customWidth="1"/>
    <col min="12" max="12" width="15" customWidth="1"/>
    <col min="13" max="13" width="10" customWidth="1"/>
    <col min="14" max="14" width="10" customWidth="1"/>
    <col min="15" max="15" width="10" customWidth="1"/>
    <col min="16" max="16" width="10" customWidth="1"/>
    <col min="17" max="17" width="10" customWidth="1"/>
  </cols>
  <sheetData>
    <row collapsed="false" customFormat="false" customHeight="false" hidden="false" ht="12.1" outlineLevel="0" r="1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/>
      <c r="O1" s="18" t="s">
        <v>13</v>
      </c>
      <c r="P1" s="18" t="s">
        <v>14</v>
      </c>
      <c r="Q1" s="18" t="s">
        <v>15</v>
      </c>
    </row>
    <row collapsed="false" customFormat="false" customHeight="false" hidden="false" ht="12.1" outlineLevel="0" r="2">
      <c r="A2" s="16" t="s">
        <v>16</v>
      </c>
      <c r="B2" s="16" t="s">
        <v>17</v>
      </c>
      <c r="C2" s="16" t="s">
        <v>18</v>
      </c>
      <c r="D2" s="16" t="s">
        <v>19</v>
      </c>
      <c r="E2" s="7" t="n">
        <v>46</v>
      </c>
      <c r="F2" s="6" t="n">
        <v>409.65</v>
      </c>
      <c r="G2" s="17" t="n">
        <v>0</v>
      </c>
      <c r="H2" s="6" t="n">
        <v>0</v>
      </c>
      <c r="I2" s="16"/>
      <c r="J2" s="6" t="s">
        <f>=E2*F2*Портфель!$Q$13</f>
      </c>
      <c r="K2" s="9" t="n">
        <v>-0.1042</v>
      </c>
      <c r="L2" s="6" t="n">
        <v>472.33</v>
      </c>
      <c r="M2" s="17" t="n">
        <v>0.2069</v>
      </c>
      <c r="N2" s="16"/>
      <c r="O2" s="16" t="s">
        <v>20</v>
      </c>
      <c r="P2" s="17" t="n">
        <v>0.2069</v>
      </c>
      <c r="Q2" s="6" t="s">
        <f>=P2/$P$13</f>
      </c>
    </row>
    <row collapsed="false" customFormat="false" customHeight="false" hidden="false" ht="12.1" outlineLevel="0" r="3">
      <c r="A3" s="16" t="s">
        <v>21</v>
      </c>
      <c r="B3" s="16" t="s">
        <v>17</v>
      </c>
      <c r="C3" s="16" t="s">
        <v>22</v>
      </c>
      <c r="D3" s="16" t="s">
        <v>19</v>
      </c>
      <c r="E3" s="7" t="n">
        <v>2</v>
      </c>
      <c r="F3" s="6" t="n">
        <v>2948</v>
      </c>
      <c r="G3" s="17" t="n">
        <v>0</v>
      </c>
      <c r="H3" s="6" t="n">
        <v>0</v>
      </c>
      <c r="I3" s="16"/>
      <c r="J3" s="6" t="s">
        <f>=E3*F3*Портфель!$Q$13</f>
      </c>
      <c r="K3" s="9" t="n">
        <v>-0.0012</v>
      </c>
      <c r="L3" s="6" t="n">
        <v>3184.53</v>
      </c>
      <c r="M3" s="17" t="n">
        <v>27.09</v>
      </c>
      <c r="N3" s="16"/>
      <c r="O3" s="16" t="s">
        <v>23</v>
      </c>
      <c r="P3" s="17" t="n">
        <v>27.09</v>
      </c>
      <c r="Q3" s="6" t="s">
        <f>=P3/$P$13</f>
      </c>
    </row>
    <row collapsed="false" customFormat="false" customHeight="false" hidden="false" ht="12.1" outlineLevel="0" r="4">
      <c r="A4" s="16" t="s">
        <v>24</v>
      </c>
      <c r="B4" s="16" t="s">
        <v>17</v>
      </c>
      <c r="C4" s="16" t="s">
        <v>25</v>
      </c>
      <c r="D4" s="16" t="s">
        <v>19</v>
      </c>
      <c r="E4" s="7" t="n">
        <v>1</v>
      </c>
      <c r="F4" s="6" t="n">
        <v>5697</v>
      </c>
      <c r="G4" s="17" t="n">
        <v>0</v>
      </c>
      <c r="H4" s="6" t="n">
        <v>0</v>
      </c>
      <c r="I4" s="16"/>
      <c r="J4" s="6" t="s">
        <f>=E4*F4*Портфель!$Q$13</f>
      </c>
      <c r="K4" s="9" t="n">
        <v>-0.1119</v>
      </c>
      <c r="L4" s="6" t="n">
        <v>6962.83</v>
      </c>
      <c r="M4" s="17" t="n">
        <v>57.884129519384</v>
      </c>
      <c r="N4" s="16"/>
      <c r="O4" s="16" t="s">
        <v>26</v>
      </c>
      <c r="P4" s="17" t="n">
        <v>57.884129519384</v>
      </c>
      <c r="Q4" s="6" t="s">
        <f>=P4/$P$13</f>
      </c>
    </row>
    <row collapsed="false" customFormat="false" customHeight="false" hidden="false" ht="12.1" outlineLevel="0" r="5">
      <c r="A5" s="16" t="s">
        <v>27</v>
      </c>
      <c r="B5" s="16" t="s">
        <v>17</v>
      </c>
      <c r="C5" s="16" t="s">
        <v>28</v>
      </c>
      <c r="D5" s="16" t="s">
        <v>19</v>
      </c>
      <c r="E5" s="7" t="n">
        <v>1</v>
      </c>
      <c r="F5" s="6" t="n">
        <v>3239.2</v>
      </c>
      <c r="G5" s="17" t="n">
        <v>0</v>
      </c>
      <c r="H5" s="6" t="n">
        <v>0</v>
      </c>
      <c r="I5" s="16"/>
      <c r="J5" s="6" t="s">
        <f>=E5*F5*Портфель!$Q$13</f>
      </c>
      <c r="K5" s="9" t="n">
        <v>0.0298</v>
      </c>
      <c r="L5" s="6" t="n">
        <v>3244.7</v>
      </c>
      <c r="M5" s="17" t="n">
        <v>100.314</v>
      </c>
      <c r="N5" s="16"/>
      <c r="O5" s="16" t="s">
        <v>29</v>
      </c>
      <c r="P5" s="17" t="n">
        <v>100.314</v>
      </c>
      <c r="Q5" s="6" t="s">
        <f>=P5/$P$13</f>
      </c>
    </row>
    <row collapsed="false" customFormat="false" customHeight="false" hidden="false" ht="12.1" outlineLevel="0" r="6">
      <c r="A6" s="16" t="s">
        <v>30</v>
      </c>
      <c r="B6" s="16" t="s">
        <v>17</v>
      </c>
      <c r="C6" s="16" t="s">
        <v>31</v>
      </c>
      <c r="D6" s="16" t="s">
        <v>19</v>
      </c>
      <c r="E6" s="7" t="n">
        <v>1</v>
      </c>
      <c r="F6" s="6" t="n">
        <v>2949</v>
      </c>
      <c r="G6" s="17" t="n">
        <v>0</v>
      </c>
      <c r="H6" s="6" t="n">
        <v>0</v>
      </c>
      <c r="I6" s="16"/>
      <c r="J6" s="6" t="s">
        <f>=E6*F6*Портфель!$Q$13</f>
      </c>
      <c r="K6" s="9" t="n">
        <v>0.0861</v>
      </c>
      <c r="L6" s="6" t="n">
        <v>3353.03</v>
      </c>
      <c r="M6" s="17" t="n">
        <v>11.2726</v>
      </c>
      <c r="N6" s="16"/>
      <c r="O6" s="16" t="s">
        <v>32</v>
      </c>
      <c r="P6" s="17" t="n">
        <v>11.2726</v>
      </c>
      <c r="Q6" s="6" t="s">
        <f>=P6/$P$13</f>
      </c>
    </row>
    <row collapsed="false" customFormat="false" customHeight="false" hidden="false" ht="12.1" outlineLevel="0" r="7">
      <c r="A7" s="16" t="s">
        <v>33</v>
      </c>
      <c r="B7" s="16" t="s">
        <v>17</v>
      </c>
      <c r="C7" s="16" t="s">
        <v>34</v>
      </c>
      <c r="D7" s="16" t="s">
        <v>19</v>
      </c>
      <c r="E7" s="7" t="n">
        <v>30</v>
      </c>
      <c r="F7" s="6" t="n">
        <v>86.64</v>
      </c>
      <c r="G7" s="17" t="n">
        <v>0</v>
      </c>
      <c r="H7" s="6" t="n">
        <v>0</v>
      </c>
      <c r="I7" s="16"/>
      <c r="J7" s="6" t="s">
        <f>=E7*F7*Портфель!$Q$13</f>
      </c>
      <c r="K7" s="9" t="n">
        <v>-0.3199</v>
      </c>
      <c r="L7" s="6" t="n">
        <v>130.86</v>
      </c>
      <c r="M7" s="17" t="n">
        <v>93.5626</v>
      </c>
      <c r="N7" s="16"/>
      <c r="O7" s="16" t="s">
        <v>35</v>
      </c>
      <c r="P7" s="17" t="n">
        <v>93.5626</v>
      </c>
      <c r="Q7" s="6" t="s">
        <f>=P7/$P$13</f>
      </c>
    </row>
    <row collapsed="false" customFormat="false" customHeight="false" hidden="false" ht="12.1" outlineLevel="0" r="8">
      <c r="A8" s="16" t="s">
        <v>36</v>
      </c>
      <c r="B8" s="16" t="s">
        <v>17</v>
      </c>
      <c r="C8" s="16" t="s">
        <v>37</v>
      </c>
      <c r="D8" s="16" t="s">
        <v>19</v>
      </c>
      <c r="E8" s="7" t="n">
        <v>10</v>
      </c>
      <c r="F8" s="6" t="n">
        <v>129.12</v>
      </c>
      <c r="G8" s="17" t="n">
        <v>0</v>
      </c>
      <c r="H8" s="6" t="n">
        <v>0</v>
      </c>
      <c r="I8" s="16"/>
      <c r="J8" s="6" t="s">
        <f>=E8*F8*Портфель!$Q$13</f>
      </c>
      <c r="K8" s="9" t="n">
        <v>0.0097</v>
      </c>
      <c r="L8" s="6" t="n">
        <v>127.88</v>
      </c>
      <c r="M8" s="17" t="n">
        <v>107.1167</v>
      </c>
      <c r="N8" s="16"/>
      <c r="O8" s="16" t="s">
        <v>38</v>
      </c>
      <c r="P8" s="17" t="n">
        <v>107.1167</v>
      </c>
      <c r="Q8" s="6" t="s">
        <f>=P8/$P$13</f>
      </c>
    </row>
    <row collapsed="false" customFormat="false" customHeight="false" hidden="false" ht="12.1" outlineLevel="0" r="9">
      <c r="A9" s="16" t="s">
        <v>39</v>
      </c>
      <c r="B9" s="16" t="s">
        <v>17</v>
      </c>
      <c r="C9" s="16" t="s">
        <v>40</v>
      </c>
      <c r="D9" s="16" t="s">
        <v>19</v>
      </c>
      <c r="E9" s="7" t="n">
        <v>1</v>
      </c>
      <c r="F9" s="6" t="n">
        <v>1064.6</v>
      </c>
      <c r="G9" s="17" t="n">
        <v>0</v>
      </c>
      <c r="H9" s="6" t="n">
        <v>0</v>
      </c>
      <c r="I9" s="16"/>
      <c r="J9" s="6" t="s">
        <f>=E9*F9*Портфель!$Q$13</f>
      </c>
      <c r="K9" s="9" t="n">
        <v>-0.1964</v>
      </c>
      <c r="L9" s="6" t="n">
        <v>1323.96</v>
      </c>
      <c r="M9" s="17" t="n">
        <v>10920</v>
      </c>
      <c r="N9" s="16"/>
      <c r="O9" s="16" t="s">
        <v>41</v>
      </c>
      <c r="P9" s="17" t="n">
        <v>10920</v>
      </c>
      <c r="Q9" s="6" t="s">
        <f>=P9/$P$13</f>
      </c>
    </row>
    <row collapsed="false" customFormat="false" customHeight="false" hidden="false" ht="12.1" outlineLevel="0" r="10">
      <c r="A10" s="16" t="s">
        <v>42</v>
      </c>
      <c r="B10" s="16" t="s">
        <v>17</v>
      </c>
      <c r="C10" s="16" t="s">
        <v>43</v>
      </c>
      <c r="D10" s="16" t="s">
        <v>19</v>
      </c>
      <c r="E10" s="7" t="n">
        <v>10</v>
      </c>
      <c r="F10" s="6" t="n">
        <v>79.56</v>
      </c>
      <c r="G10" s="17" t="n">
        <v>0</v>
      </c>
      <c r="H10" s="6" t="n">
        <v>0</v>
      </c>
      <c r="I10" s="16"/>
      <c r="J10" s="6" t="s">
        <f>=E10*F10*Портфель!$Q$13</f>
      </c>
      <c r="K10" s="9" t="n">
        <v>-0.2621</v>
      </c>
      <c r="L10" s="6" t="n">
        <v>107.76</v>
      </c>
      <c r="M10" s="17" t="n">
        <v>10.369</v>
      </c>
      <c r="N10" s="16"/>
      <c r="O10" s="16" t="s">
        <v>44</v>
      </c>
      <c r="P10" s="17" t="n">
        <v>10.369</v>
      </c>
      <c r="Q10" s="6" t="s">
        <f>=P10/$P$13</f>
      </c>
    </row>
    <row collapsed="false" customFormat="false" customHeight="false" hidden="false" ht="12.1" outlineLevel="0" r="11">
      <c r="A11" s="16" t="s">
        <v>45</v>
      </c>
      <c r="B11" s="16" t="s">
        <v>17</v>
      </c>
      <c r="C11" s="16" t="s">
        <v>46</v>
      </c>
      <c r="D11" s="16" t="s">
        <v>19</v>
      </c>
      <c r="E11" s="7" t="n">
        <v>5</v>
      </c>
      <c r="F11" s="6" t="n">
        <v>71.85</v>
      </c>
      <c r="G11" s="17" t="n">
        <v>0</v>
      </c>
      <c r="H11" s="6" t="n">
        <v>0</v>
      </c>
      <c r="I11" s="16"/>
      <c r="J11" s="6" t="s">
        <f>=E11*F11*Портфель!$Q$13</f>
      </c>
      <c r="K11" s="9" t="n">
        <v>0.4964</v>
      </c>
      <c r="L11" s="6" t="n">
        <v>71.07</v>
      </c>
      <c r="M11" s="17" t="n">
        <v>0.44</v>
      </c>
      <c r="N11" s="16"/>
      <c r="O11" s="16" t="s">
        <v>47</v>
      </c>
      <c r="P11" s="17" t="n">
        <v>0.44</v>
      </c>
      <c r="Q11" s="6" t="s">
        <f>=P11/$P$13</f>
      </c>
    </row>
    <row collapsed="false" customFormat="false" customHeight="false" hidden="false" ht="12.1" outlineLevel="0" r="12">
      <c r="A12" s="16"/>
      <c r="B12" s="16"/>
      <c r="C12" s="16"/>
      <c r="D12" s="16"/>
      <c r="E12" s="7"/>
      <c r="F12" s="6"/>
      <c r="G12" s="4"/>
      <c r="H12" s="4" t="s">
        <v>48</v>
      </c>
      <c r="I12" s="4"/>
      <c r="J12" s="5" t="s">
        <f>=SUM(J2:J11)</f>
      </c>
      <c r="K12" s="4"/>
      <c r="L12" s="4"/>
      <c r="M12" s="17" t="n">
        <v>0.151875</v>
      </c>
      <c r="N12" s="16"/>
      <c r="O12" s="16" t="s">
        <v>49</v>
      </c>
      <c r="P12" s="17" t="n">
        <v>0.151875</v>
      </c>
      <c r="Q12" s="6" t="s">
        <f>=P12/$P$13</f>
      </c>
    </row>
    <row collapsed="false" customFormat="false" customHeight="false" hidden="false" ht="12.1" outlineLevel="0" r="13">
      <c r="A13" s="16" t="s">
        <v>19</v>
      </c>
      <c r="B13" s="16" t="s">
        <v>3</v>
      </c>
      <c r="C13" s="16" t="s">
        <v>50</v>
      </c>
      <c r="D13" s="16" t="s">
        <v>19</v>
      </c>
      <c r="E13" s="7" t="n">
        <v>1964.75</v>
      </c>
      <c r="F13" s="6" t="n">
        <v>1</v>
      </c>
      <c r="G13" s="17" t="n">
        <v>0</v>
      </c>
      <c r="H13" s="6" t="n">
        <v>0</v>
      </c>
      <c r="I13" s="16"/>
      <c r="J13" s="6" t="s">
        <f>=E13*F13</f>
      </c>
      <c r="K13" s="17"/>
      <c r="L13" s="6"/>
      <c r="M13" s="17" t="n">
        <v>1</v>
      </c>
      <c r="N13" s="16"/>
      <c r="O13" s="16" t="s">
        <v>19</v>
      </c>
      <c r="P13" s="17" t="n">
        <v>1</v>
      </c>
      <c r="Q13" s="6" t="s">
        <f>=P13/$P$13</f>
      </c>
    </row>
    <row collapsed="false" customFormat="false" customHeight="false" hidden="false" ht="12.1" outlineLevel="0" r="14">
      <c r="A14" s="16"/>
      <c r="B14" s="16"/>
      <c r="C14" s="16"/>
      <c r="D14" s="16"/>
      <c r="E14" s="7"/>
      <c r="F14" s="6"/>
      <c r="G14" s="4"/>
      <c r="H14" s="4" t="s">
        <v>51</v>
      </c>
      <c r="I14" s="4"/>
      <c r="J14" s="5" t="s">
        <f>=SUM(J13:J13)</f>
      </c>
      <c r="K14" s="4"/>
      <c r="L14" s="4"/>
      <c r="M14" s="17" t="n">
        <v>161.87</v>
      </c>
      <c r="N14" s="16"/>
      <c r="O14" s="16" t="s">
        <v>52</v>
      </c>
      <c r="P14" s="17" t="n">
        <v>161.87</v>
      </c>
      <c r="Q14" s="6" t="s">
        <f>=P14/$P$13</f>
      </c>
    </row>
    <row collapsed="false" customFormat="false" customHeight="false" hidden="false" ht="12.1" outlineLevel="0" r="15">
      <c r="A15" s="16"/>
      <c r="B15" s="16"/>
      <c r="C15" s="16"/>
      <c r="D15" s="16"/>
      <c r="E15" s="7"/>
      <c r="F15" s="6"/>
      <c r="G15" s="4"/>
      <c r="H15" s="4" t="s">
        <v>53</v>
      </c>
      <c r="I15" s="4"/>
      <c r="J15" s="5" t="s">
        <f>=J12+J14</f>
      </c>
      <c r="K15" s="17"/>
      <c r="L15" s="6"/>
      <c r="M15" s="17" t="n">
        <v>1.735</v>
      </c>
      <c r="N15" s="16"/>
      <c r="O15" s="16" t="s">
        <v>54</v>
      </c>
      <c r="P15" s="17" t="n">
        <v>1.735</v>
      </c>
      <c r="Q15" s="6" t="s">
        <f>=P15/$P$13</f>
      </c>
    </row>
    <row collapsed="false" customFormat="false" customHeight="false" hidden="false" ht="12.1" outlineLevel="0" r="16">
      <c r="A16" s="16"/>
      <c r="B16" s="16"/>
      <c r="C16" s="16"/>
      <c r="D16" s="16"/>
      <c r="E16" s="7"/>
      <c r="F16" s="6"/>
      <c r="G16" s="17"/>
      <c r="H16" s="6"/>
      <c r="I16" s="16"/>
      <c r="J16" s="6"/>
      <c r="K16" s="17"/>
      <c r="L16" s="6"/>
      <c r="M16" s="17" t="n">
        <v>2.11125</v>
      </c>
      <c r="N16" s="16"/>
      <c r="O16" s="16" t="s">
        <v>55</v>
      </c>
      <c r="P16" s="17" t="n">
        <v>2.11125</v>
      </c>
      <c r="Q16" s="6" t="s">
        <f>=P16/$P$13</f>
      </c>
    </row>
    <row collapsed="false" customFormat="false" customHeight="false" hidden="false" ht="12.1" outlineLevel="0" r="17">
      <c r="A17" s="16"/>
      <c r="B17" s="16"/>
      <c r="C17" s="16"/>
      <c r="D17" s="16"/>
      <c r="E17" s="7"/>
      <c r="F17" s="6"/>
      <c r="G17" s="17"/>
      <c r="H17" s="6"/>
      <c r="I17" s="16"/>
      <c r="J17" s="6"/>
      <c r="K17" s="17"/>
      <c r="L17" s="6"/>
      <c r="M17" s="17" t="n">
        <v>79.7296</v>
      </c>
      <c r="N17" s="16"/>
      <c r="O17" s="16" t="s">
        <v>56</v>
      </c>
      <c r="P17" s="17" t="n">
        <v>79.7296</v>
      </c>
      <c r="Q17" s="6" t="s">
        <f>=P17/$P$13</f>
      </c>
    </row>
  </sheetData>
  <mergeCells>
    <mergeCell ref="H12:I12"/>
    <mergeCell ref="H14:I14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4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60" customWidth="1"/>
    <col min="4" max="4" width="10" customWidth="1"/>
    <col min="5" max="5" width="10" customWidth="1"/>
    <col min="6" max="6" width="10" customWidth="1"/>
    <col min="7" max="7" width="15" customWidth="1"/>
    <col min="8" max="8" width="15" customWidth="1"/>
  </cols>
  <sheetData>
    <row collapsed="false" customFormat="false" customHeight="false" hidden="false" ht="12.1" outlineLevel="0" r="1">
      <c r="A1" s="18" t="s">
        <v>57</v>
      </c>
      <c r="B1" s="18" t="s">
        <v>9</v>
      </c>
      <c r="C1" s="18" t="s">
        <v>58</v>
      </c>
      <c r="D1" s="18" t="s">
        <v>59</v>
      </c>
      <c r="E1" s="18" t="s">
        <v>60</v>
      </c>
      <c r="F1" s="18" t="s">
        <v>61</v>
      </c>
      <c r="G1" s="18" t="s">
        <v>62</v>
      </c>
      <c r="H1" s="18" t="s">
        <v>63</v>
      </c>
    </row>
    <row collapsed="false" customFormat="false" customHeight="false" hidden="false" ht="12.1" outlineLevel="0" r="2">
      <c r="A2" s="13" t="n">
        <v>45749.805868056</v>
      </c>
      <c r="B2" s="6" t="n">
        <v>473.32</v>
      </c>
      <c r="C2" s="16" t="s">
        <v>64</v>
      </c>
      <c r="D2" s="16"/>
      <c r="E2" s="16"/>
      <c r="F2" s="7" t="n">
        <v>0</v>
      </c>
      <c r="G2" s="6" t="s">
        <f>=B2</f>
      </c>
      <c r="H2" s="6" t="n">
        <v>0</v>
      </c>
    </row>
    <row collapsed="false" customFormat="false" customHeight="false" hidden="false" ht="12.1" outlineLevel="0" r="3">
      <c r="A3" s="13" t="n">
        <v>45749.806377315</v>
      </c>
      <c r="B3" s="6" t="n">
        <v>18500</v>
      </c>
      <c r="C3" s="16" t="s">
        <v>64</v>
      </c>
      <c r="D3" s="16"/>
      <c r="E3" s="16"/>
      <c r="F3" s="6" t="s">
        <f>=A3-A2</f>
      </c>
      <c r="G3" s="6" t="s">
        <f>=B3+G2</f>
      </c>
      <c r="H3" s="6" t="s">
        <f>=F3*G2</f>
      </c>
    </row>
    <row collapsed="false" customFormat="false" customHeight="false" hidden="false" ht="12.1" outlineLevel="0" r="4">
      <c r="A4" s="13" t="n">
        <v>45749.840231481</v>
      </c>
      <c r="B4" s="6" t="n">
        <v>3264.37</v>
      </c>
      <c r="C4" s="16" t="s">
        <v>64</v>
      </c>
      <c r="D4" s="16"/>
      <c r="E4" s="16"/>
      <c r="F4" s="6" t="s">
        <f>=A4-A3</f>
      </c>
      <c r="G4" s="6" t="s">
        <f>=B4+G3</f>
      </c>
      <c r="H4" s="6" t="s">
        <f>=F4*G3</f>
      </c>
    </row>
    <row collapsed="false" customFormat="false" customHeight="false" hidden="false" ht="12.1" outlineLevel="0" r="5">
      <c r="A5" s="13" t="n">
        <v>45749.875659722</v>
      </c>
      <c r="B5" s="6" t="n">
        <v>1441.47</v>
      </c>
      <c r="C5" s="16" t="s">
        <v>64</v>
      </c>
      <c r="D5" s="16"/>
      <c r="E5" s="16"/>
      <c r="F5" s="6" t="s">
        <f>=A5-A4</f>
      </c>
      <c r="G5" s="6" t="s">
        <f>=B5+G4</f>
      </c>
      <c r="H5" s="6" t="s">
        <f>=F5*G4</f>
      </c>
    </row>
    <row collapsed="false" customFormat="false" customHeight="false" hidden="false" ht="12.1" outlineLevel="0" r="6">
      <c r="A6" s="13" t="n">
        <v>45749.883263889</v>
      </c>
      <c r="B6" s="6" t="n">
        <v>-207.32</v>
      </c>
      <c r="C6" s="16" t="s">
        <v>65</v>
      </c>
      <c r="D6" s="16"/>
      <c r="E6" s="16"/>
      <c r="F6" s="6" t="s">
        <f>=A6-A5</f>
      </c>
      <c r="G6" s="6" t="s">
        <f>=B6+G5</f>
      </c>
      <c r="H6" s="6" t="s">
        <f>=F6*G5</f>
      </c>
    </row>
    <row collapsed="false" customFormat="false" customHeight="false" hidden="false" ht="12.1" outlineLevel="0" r="7">
      <c r="A7" s="13" t="n">
        <v>45754.591446759</v>
      </c>
      <c r="B7" s="6" t="n">
        <v>321.82</v>
      </c>
      <c r="C7" s="16" t="s">
        <v>64</v>
      </c>
      <c r="D7" s="16"/>
      <c r="E7" s="16"/>
      <c r="F7" s="6" t="s">
        <f>=A7-A6</f>
      </c>
      <c r="G7" s="6" t="s">
        <f>=B7+G6</f>
      </c>
      <c r="H7" s="6" t="s">
        <f>=F7*G6</f>
      </c>
    </row>
    <row collapsed="false" customFormat="false" customHeight="false" hidden="false" ht="12.1" outlineLevel="0" r="8">
      <c r="A8" s="13" t="n">
        <v>45754.591921296</v>
      </c>
      <c r="B8" s="6" t="n">
        <v>321.87</v>
      </c>
      <c r="C8" s="16" t="s">
        <v>64</v>
      </c>
      <c r="D8" s="16"/>
      <c r="E8" s="16"/>
      <c r="F8" s="6" t="s">
        <f>=A8-A7</f>
      </c>
      <c r="G8" s="6" t="s">
        <f>=B8+G7</f>
      </c>
      <c r="H8" s="6" t="s">
        <f>=F8*G7</f>
      </c>
    </row>
    <row collapsed="false" customFormat="false" customHeight="false" hidden="false" ht="12.1" outlineLevel="0" r="9">
      <c r="A9" s="13" t="n">
        <v>45754.592847222</v>
      </c>
      <c r="B9" s="6" t="n">
        <v>329.59</v>
      </c>
      <c r="C9" s="16" t="s">
        <v>64</v>
      </c>
      <c r="D9" s="16"/>
      <c r="E9" s="16"/>
      <c r="F9" s="6" t="s">
        <f>=A9-A8</f>
      </c>
      <c r="G9" s="6" t="s">
        <f>=B9+G8</f>
      </c>
      <c r="H9" s="6" t="s">
        <f>=F9*G8</f>
      </c>
    </row>
    <row collapsed="false" customFormat="false" customHeight="false" hidden="false" ht="12.1" outlineLevel="0" r="10">
      <c r="A10" s="13" t="n">
        <v>45754.635034722</v>
      </c>
      <c r="B10" s="6" t="n">
        <v>-973.28</v>
      </c>
      <c r="C10" s="16" t="s">
        <v>65</v>
      </c>
      <c r="D10" s="16"/>
      <c r="E10" s="16"/>
      <c r="F10" s="6" t="s">
        <f>=A10-A9</f>
      </c>
      <c r="G10" s="6" t="s">
        <f>=B10+G9</f>
      </c>
      <c r="H10" s="6" t="s">
        <f>=F10*G9</f>
      </c>
    </row>
    <row collapsed="false" customFormat="false" customHeight="false" hidden="false" ht="12.1" outlineLevel="0" r="11">
      <c r="A11" s="13" t="n">
        <v>45755.559039352</v>
      </c>
      <c r="B11" s="6" t="n">
        <v>355.37</v>
      </c>
      <c r="C11" s="16" t="s">
        <v>64</v>
      </c>
      <c r="D11" s="16"/>
      <c r="E11" s="16"/>
      <c r="F11" s="6" t="s">
        <f>=A11-A10</f>
      </c>
      <c r="G11" s="6" t="s">
        <f>=B11+G10</f>
      </c>
      <c r="H11" s="6" t="s">
        <f>=F11*G10</f>
      </c>
    </row>
    <row collapsed="false" customFormat="false" customHeight="false" hidden="false" ht="12.1" outlineLevel="0" r="12">
      <c r="A12" s="13" t="n">
        <v>45755.62525463</v>
      </c>
      <c r="B12" s="6" t="n">
        <v>1173.51</v>
      </c>
      <c r="C12" s="16" t="s">
        <v>64</v>
      </c>
      <c r="D12" s="16"/>
      <c r="E12" s="16"/>
      <c r="F12" s="6" t="s">
        <f>=A12-A11</f>
      </c>
      <c r="G12" s="6" t="s">
        <f>=B12+G11</f>
      </c>
      <c r="H12" s="6" t="s">
        <f>=F12*G11</f>
      </c>
    </row>
    <row collapsed="false" customFormat="false" customHeight="false" hidden="false" ht="12.1" outlineLevel="0" r="13">
      <c r="A13" s="13" t="n">
        <v>45755.634872685</v>
      </c>
      <c r="B13" s="6" t="n">
        <v>-1173.52</v>
      </c>
      <c r="C13" s="16" t="s">
        <v>65</v>
      </c>
      <c r="D13" s="16"/>
      <c r="E13" s="16"/>
      <c r="F13" s="6" t="s">
        <f>=A13-A12</f>
      </c>
      <c r="G13" s="6" t="s">
        <f>=B13+G12</f>
      </c>
      <c r="H13" s="6" t="s">
        <f>=F13*G12</f>
      </c>
    </row>
    <row collapsed="false" customFormat="false" customHeight="false" hidden="false" ht="12.1" outlineLevel="0" r="14">
      <c r="A14" s="13" t="n">
        <v>45756.856736111</v>
      </c>
      <c r="B14" s="6" t="n">
        <v>1278.83</v>
      </c>
      <c r="C14" s="16" t="s">
        <v>64</v>
      </c>
      <c r="D14" s="16"/>
      <c r="E14" s="16"/>
      <c r="F14" s="6" t="s">
        <f>=A14-A13</f>
      </c>
      <c r="G14" s="6" t="s">
        <f>=B14+G13</f>
      </c>
      <c r="H14" s="6" t="s">
        <f>=F14*G13</f>
      </c>
    </row>
    <row collapsed="false" customFormat="false" customHeight="false" hidden="false" ht="12.1" outlineLevel="0" r="15">
      <c r="A15" s="13" t="n">
        <v>45758.903993056</v>
      </c>
      <c r="B15" s="6" t="n">
        <v>481.44</v>
      </c>
      <c r="C15" s="16" t="s">
        <v>64</v>
      </c>
      <c r="D15" s="16"/>
      <c r="E15" s="16"/>
      <c r="F15" s="6" t="s">
        <f>=A15-A14</f>
      </c>
      <c r="G15" s="6" t="s">
        <f>=B15+G14</f>
      </c>
      <c r="H15" s="6" t="s">
        <f>=F15*G14</f>
      </c>
    </row>
    <row collapsed="false" customFormat="false" customHeight="false" hidden="false" ht="12.1" outlineLevel="0" r="16">
      <c r="A16" s="13" t="n">
        <v>45758.905706019</v>
      </c>
      <c r="B16" s="6" t="n">
        <v>1323.96</v>
      </c>
      <c r="C16" s="16" t="s">
        <v>64</v>
      </c>
      <c r="D16" s="16"/>
      <c r="E16" s="16"/>
      <c r="F16" s="6" t="s">
        <f>=A16-A15</f>
      </c>
      <c r="G16" s="6" t="s">
        <f>=B16+G15</f>
      </c>
      <c r="H16" s="6" t="s">
        <f>=F16*G15</f>
      </c>
    </row>
    <row collapsed="false" customFormat="false" customHeight="false" hidden="false" ht="12.1" outlineLevel="0" r="17">
      <c r="A17" s="13" t="n">
        <v>45761</v>
      </c>
      <c r="B17" s="6" t="n">
        <v>-481.44</v>
      </c>
      <c r="C17" s="16" t="s">
        <v>65</v>
      </c>
      <c r="D17" s="16"/>
      <c r="E17" s="16"/>
      <c r="F17" s="6" t="s">
        <f>=A17-A16</f>
      </c>
      <c r="G17" s="6" t="s">
        <f>=B17+G16</f>
      </c>
      <c r="H17" s="6" t="s">
        <f>=F17*G16</f>
      </c>
    </row>
    <row collapsed="false" customFormat="false" customHeight="false" hidden="false" ht="12.1" outlineLevel="0" r="18">
      <c r="A18" s="13" t="n">
        <v>45772.5940625</v>
      </c>
      <c r="B18" s="6" t="n">
        <v>2611.82</v>
      </c>
      <c r="C18" s="16" t="s">
        <v>64</v>
      </c>
      <c r="D18" s="16"/>
      <c r="E18" s="16"/>
      <c r="F18" s="6" t="s">
        <f>=A18-A17</f>
      </c>
      <c r="G18" s="6" t="s">
        <f>=B18+G17</f>
      </c>
      <c r="H18" s="6" t="s">
        <f>=F18*G17</f>
      </c>
    </row>
    <row collapsed="false" customFormat="false" customHeight="false" hidden="false" ht="12.1" outlineLevel="0" r="19">
      <c r="A19" s="13" t="n">
        <v>45775</v>
      </c>
      <c r="B19" s="6" t="n">
        <v>1068.2</v>
      </c>
      <c r="C19" s="16" t="s">
        <v>64</v>
      </c>
      <c r="D19" s="16"/>
      <c r="E19" s="16"/>
      <c r="F19" s="6" t="s">
        <f>=A19-A18</f>
      </c>
      <c r="G19" s="6" t="s">
        <f>=B19+G18</f>
      </c>
      <c r="H19" s="6" t="s">
        <f>=F19*G18</f>
      </c>
    </row>
    <row collapsed="false" customFormat="false" customHeight="false" hidden="false" ht="12.1" outlineLevel="0" r="20">
      <c r="A20" s="13" t="n">
        <v>45775</v>
      </c>
      <c r="B20" s="6" t="n">
        <v>131.4</v>
      </c>
      <c r="C20" s="16" t="s">
        <v>64</v>
      </c>
      <c r="D20" s="16"/>
      <c r="E20" s="16"/>
      <c r="F20" s="6" t="s">
        <f>=A20-A19</f>
      </c>
      <c r="G20" s="6" t="s">
        <f>=B20+G19</f>
      </c>
      <c r="H20" s="6" t="s">
        <f>=F20*G19</f>
      </c>
    </row>
    <row collapsed="false" customFormat="false" customHeight="false" hidden="false" ht="12.1" outlineLevel="0" r="21">
      <c r="A21" s="13" t="n">
        <v>45775</v>
      </c>
      <c r="B21" s="6" t="n">
        <v>6895.63</v>
      </c>
      <c r="C21" s="16" t="s">
        <v>64</v>
      </c>
      <c r="D21" s="16"/>
      <c r="E21" s="16"/>
      <c r="F21" s="6" t="s">
        <f>=A21-A20</f>
      </c>
      <c r="G21" s="6" t="s">
        <f>=B21+G20</f>
      </c>
      <c r="H21" s="6" t="s">
        <f>=F21*G20</f>
      </c>
    </row>
    <row collapsed="false" customFormat="false" customHeight="false" hidden="false" ht="12.1" outlineLevel="0" r="22">
      <c r="A22" s="13" t="n">
        <v>45775.608194444</v>
      </c>
      <c r="B22" s="6" t="n">
        <v>80</v>
      </c>
      <c r="C22" s="16" t="s">
        <v>64</v>
      </c>
      <c r="D22" s="16"/>
      <c r="E22" s="16"/>
      <c r="F22" s="6" t="s">
        <f>=A22-A21</f>
      </c>
      <c r="G22" s="6" t="s">
        <f>=B22+G21</f>
      </c>
      <c r="H22" s="6" t="s">
        <f>=F22*G21</f>
      </c>
    </row>
    <row collapsed="false" customFormat="false" customHeight="false" hidden="false" ht="12.1" outlineLevel="0" r="23">
      <c r="A23" s="13" t="n">
        <v>45775.661331019</v>
      </c>
      <c r="B23" s="6" t="n">
        <v>1313.93</v>
      </c>
      <c r="C23" s="16" t="s">
        <v>64</v>
      </c>
      <c r="D23" s="16"/>
      <c r="E23" s="16"/>
      <c r="F23" s="6" t="s">
        <f>=A23-A22</f>
      </c>
      <c r="G23" s="6" t="s">
        <f>=B23+G22</f>
      </c>
      <c r="H23" s="6" t="s">
        <f>=F23*G22</f>
      </c>
    </row>
    <row collapsed="false" customFormat="false" customHeight="false" hidden="false" ht="12.1" outlineLevel="0" r="24">
      <c r="A24" s="13" t="n">
        <v>45777.74244213</v>
      </c>
      <c r="B24" s="6" t="n">
        <v>6338.96</v>
      </c>
      <c r="C24" s="16" t="s">
        <v>64</v>
      </c>
      <c r="D24" s="16"/>
      <c r="E24" s="16"/>
      <c r="F24" s="6" t="s">
        <f>=A24-A23</f>
      </c>
      <c r="G24" s="6" t="s">
        <f>=B24+G23</f>
      </c>
      <c r="H24" s="6" t="s">
        <f>=F24*G23</f>
      </c>
    </row>
    <row collapsed="false" customFormat="false" customHeight="false" hidden="false" ht="12.1" outlineLevel="0" r="25">
      <c r="A25" s="13" t="n">
        <v>45777.744375</v>
      </c>
      <c r="B25" s="6" t="n">
        <v>3329.96</v>
      </c>
      <c r="C25" s="16" t="s">
        <v>64</v>
      </c>
      <c r="D25" s="16"/>
      <c r="E25" s="16"/>
      <c r="F25" s="6" t="s">
        <f>=A25-A24</f>
      </c>
      <c r="G25" s="6" t="s">
        <f>=B25+G24</f>
      </c>
      <c r="H25" s="6" t="s">
        <f>=F25*G24</f>
      </c>
    </row>
    <row collapsed="false" customFormat="false" customHeight="false" hidden="false" ht="12.1" outlineLevel="0" r="26">
      <c r="A26" s="13" t="n">
        <v>45777.754363426</v>
      </c>
      <c r="B26" s="6" t="n">
        <v>20.06</v>
      </c>
      <c r="C26" s="16" t="s">
        <v>64</v>
      </c>
      <c r="D26" s="16"/>
      <c r="E26" s="16"/>
      <c r="F26" s="6" t="s">
        <f>=A26-A25</f>
      </c>
      <c r="G26" s="6" t="s">
        <f>=B26+G25</f>
      </c>
      <c r="H26" s="6" t="s">
        <f>=F26*G25</f>
      </c>
    </row>
    <row collapsed="false" customFormat="false" customHeight="false" hidden="false" ht="12.1" outlineLevel="0" r="27">
      <c r="A27" s="13" t="n">
        <v>45777.756377315</v>
      </c>
      <c r="B27" s="6" t="n">
        <v>10.03</v>
      </c>
      <c r="C27" s="16" t="s">
        <v>64</v>
      </c>
      <c r="D27" s="16"/>
      <c r="E27" s="16"/>
      <c r="F27" s="6" t="s">
        <f>=A27-A26</f>
      </c>
      <c r="G27" s="6" t="s">
        <f>=B27+G26</f>
      </c>
      <c r="H27" s="6" t="s">
        <f>=F27*G26</f>
      </c>
    </row>
    <row collapsed="false" customFormat="false" customHeight="false" hidden="false" ht="12.1" outlineLevel="0" r="28">
      <c r="A28" s="13" t="n">
        <v>45777.775844907</v>
      </c>
      <c r="B28" s="6" t="n">
        <v>3353.03</v>
      </c>
      <c r="C28" s="16" t="s">
        <v>64</v>
      </c>
      <c r="D28" s="16"/>
      <c r="E28" s="16"/>
      <c r="F28" s="6" t="s">
        <f>=A28-A27</f>
      </c>
      <c r="G28" s="6" t="s">
        <f>=B28+G27</f>
      </c>
      <c r="H28" s="6" t="s">
        <f>=F28*G27</f>
      </c>
    </row>
    <row collapsed="false" customFormat="false" customHeight="false" hidden="false" ht="12.1" outlineLevel="0" r="29">
      <c r="A29" s="13" t="n">
        <v>45793</v>
      </c>
      <c r="B29" s="6" t="n">
        <v>-32</v>
      </c>
      <c r="C29" s="16" t="s">
        <v>66</v>
      </c>
      <c r="D29" s="16"/>
      <c r="E29" s="16"/>
      <c r="F29" s="6" t="s">
        <f>=A29-A28</f>
      </c>
      <c r="G29" s="6" t="s">
        <f>=B29+G28</f>
      </c>
      <c r="H29" s="6" t="s">
        <f>=F29*G28</f>
      </c>
    </row>
    <row collapsed="false" customFormat="false" customHeight="false" hidden="false" ht="12.1" outlineLevel="0" r="30">
      <c r="A30" s="13" t="n">
        <v>45811</v>
      </c>
      <c r="B30" s="6" t="n">
        <v>-541</v>
      </c>
      <c r="C30" s="16" t="s">
        <v>67</v>
      </c>
      <c r="D30" s="16"/>
      <c r="E30" s="16"/>
      <c r="F30" s="6" t="s">
        <f>=A30-A29</f>
      </c>
      <c r="G30" s="6" t="s">
        <f>=B30+G29</f>
      </c>
      <c r="H30" s="6" t="s">
        <f>=F30*G29</f>
      </c>
    </row>
    <row collapsed="false" customFormat="false" customHeight="false" hidden="false" ht="12.1" outlineLevel="0" r="31">
      <c r="A31" s="13" t="n">
        <v>45814</v>
      </c>
      <c r="B31" s="6" t="n">
        <v>-25.8</v>
      </c>
      <c r="C31" s="16" t="s">
        <v>68</v>
      </c>
      <c r="D31" s="16"/>
      <c r="E31" s="16"/>
      <c r="F31" s="6" t="s">
        <f>=A31-A30</f>
      </c>
      <c r="G31" s="6" t="s">
        <f>=B31+G30</f>
      </c>
      <c r="H31" s="6" t="s">
        <f>=F31*G30</f>
      </c>
    </row>
    <row collapsed="false" customFormat="false" customHeight="false" hidden="false" ht="12.1" outlineLevel="0" r="32">
      <c r="A32" s="13" t="n">
        <v>45814</v>
      </c>
      <c r="B32" s="6" t="n">
        <v>-77.1</v>
      </c>
      <c r="C32" s="16" t="s">
        <v>69</v>
      </c>
      <c r="D32" s="16"/>
      <c r="E32" s="16"/>
      <c r="F32" s="6" t="s">
        <f>=A32-A31</f>
      </c>
      <c r="G32" s="6" t="s">
        <f>=B32+G31</f>
      </c>
      <c r="H32" s="6" t="s">
        <f>=F32*G31</f>
      </c>
    </row>
    <row collapsed="false" customFormat="false" customHeight="false" hidden="false" ht="12.1" outlineLevel="0" r="33">
      <c r="A33" s="13" t="n">
        <v>45847</v>
      </c>
      <c r="B33" s="6" t="n">
        <v>-648</v>
      </c>
      <c r="C33" s="16" t="s">
        <v>70</v>
      </c>
      <c r="D33" s="16"/>
      <c r="E33" s="16"/>
      <c r="F33" s="6" t="s">
        <f>=A33-A32</f>
      </c>
      <c r="G33" s="6" t="s">
        <f>=B33+G32</f>
      </c>
      <c r="H33" s="6" t="s">
        <f>=F33*G32</f>
      </c>
    </row>
    <row collapsed="false" customFormat="false" customHeight="false" hidden="false" ht="12.1" outlineLevel="0" r="34">
      <c r="A34" s="13" t="n">
        <v>45849</v>
      </c>
      <c r="B34" s="6" t="n">
        <v>-127.9</v>
      </c>
      <c r="C34" s="16" t="s">
        <v>71</v>
      </c>
      <c r="D34" s="16"/>
      <c r="E34" s="16"/>
      <c r="F34" s="6" t="s">
        <f>=A34-A33</f>
      </c>
      <c r="G34" s="6" t="s">
        <f>=B34+G33</f>
      </c>
      <c r="H34" s="6" t="s">
        <f>=F34*G33</f>
      </c>
    </row>
    <row collapsed="false" customFormat="false" customHeight="false" hidden="false" ht="12.1" outlineLevel="0" r="35">
      <c r="A35" s="13" t="n">
        <v>45855</v>
      </c>
      <c r="B35" s="6" t="n">
        <v>-33</v>
      </c>
      <c r="C35" s="16" t="s">
        <v>72</v>
      </c>
      <c r="D35" s="16"/>
      <c r="E35" s="16"/>
      <c r="F35" s="6" t="s">
        <f>=A35-A34</f>
      </c>
      <c r="G35" s="6" t="s">
        <f>=B35+G34</f>
      </c>
      <c r="H35" s="6" t="s">
        <f>=F35*G34</f>
      </c>
    </row>
    <row collapsed="false" customFormat="false" customHeight="false" hidden="false" ht="12.1" outlineLevel="0" r="36">
      <c r="A36" s="13" t="n">
        <v>45858</v>
      </c>
      <c r="B36" s="6" t="n">
        <v>-675.28</v>
      </c>
      <c r="C36" s="16" t="s">
        <v>73</v>
      </c>
      <c r="D36" s="16"/>
      <c r="E36" s="16"/>
      <c r="F36" s="6" t="s">
        <f>=A36-A35</f>
      </c>
      <c r="G36" s="6" t="s">
        <f>=B36+G35</f>
      </c>
      <c r="H36" s="6" t="s">
        <f>=F36*G35</f>
      </c>
    </row>
    <row collapsed="false" customFormat="false" customHeight="false" hidden="false" ht="12.1" outlineLevel="0" r="37">
      <c r="A37" s="13" t="n">
        <v>45927</v>
      </c>
      <c r="B37" s="6" t="n">
        <v>-466</v>
      </c>
      <c r="C37" s="16" t="s">
        <v>74</v>
      </c>
      <c r="D37" s="16"/>
      <c r="E37" s="16"/>
      <c r="F37" s="6" t="s">
        <f>=A37-A36</f>
      </c>
      <c r="G37" s="6" t="s">
        <f>=B37+G36</f>
      </c>
      <c r="H37" s="6" t="s">
        <f>=F37*G36</f>
      </c>
    </row>
    <row collapsed="false" customFormat="false" customHeight="false" hidden="false" ht="12.1" outlineLevel="0" r="38">
      <c r="A38" s="13" t="n">
        <v>45936</v>
      </c>
      <c r="B38" s="6" t="n">
        <v>-35</v>
      </c>
      <c r="C38" s="16" t="s">
        <v>75</v>
      </c>
      <c r="D38" s="16"/>
      <c r="E38" s="16"/>
      <c r="F38" s="6" t="s">
        <f>=A38-A37</f>
      </c>
      <c r="G38" s="6" t="s">
        <f>=B38+G37</f>
      </c>
      <c r="H38" s="6" t="s">
        <f>=F38*G37</f>
      </c>
    </row>
    <row collapsed="false" customFormat="false" customHeight="false" hidden="false" ht="12.1" outlineLevel="0" r="39">
      <c r="A39" s="12" t="n">
        <v>46114</v>
      </c>
      <c r="B39" s="5" t="n">
        <v>-44699.7</v>
      </c>
      <c r="C39" s="14" t="s">
        <v>76</v>
      </c>
      <c r="D39" s="16"/>
      <c r="E39" s="16"/>
      <c r="F39" s="6" t="s">
        <f>=A39-A38</f>
      </c>
      <c r="G39" s="6" t="s">
        <f>=B39+G38</f>
      </c>
      <c r="H39" s="6" t="s">
        <f>=F39*G38</f>
      </c>
    </row>
    <row collapsed="false" customFormat="false" customHeight="false" hidden="false" ht="12.1" outlineLevel="0" r="40">
      <c r="A40" s="13"/>
      <c r="B40" s="9" t="s">
        <f>=XIRR(B2:B39,A2:A39)</f>
      </c>
      <c r="C40" s="16" t="s">
        <v>77</v>
      </c>
      <c r="D40" s="16"/>
      <c r="E40" s="16"/>
      <c r="F40" s="7"/>
      <c r="G40" s="2" t="s">
        <v>78</v>
      </c>
      <c r="H40" s="6" t="s">
        <f>=SUM(I2:H39)/365</f>
      </c>
    </row>
    <row collapsed="false" customFormat="false" customHeight="false" hidden="false" ht="12.1" outlineLevel="0" r="41">
      <c r="A41" s="13"/>
      <c r="B41" s="5" t="s">
        <f>=-SUM(B2:B39)</f>
      </c>
      <c r="C41" s="16" t="s">
        <v>79</v>
      </c>
      <c r="D41" s="16"/>
      <c r="E41" s="16"/>
      <c r="F41" s="7"/>
      <c r="G41" s="14" t="s">
        <v>80</v>
      </c>
      <c r="H41" s="9" t="s">
        <f>=B41/H40</f>
      </c>
    </row>
    <row collapsed="false" customFormat="false" customHeight="false" hidden="false" ht="12.1" outlineLevel="0" r="42">
      <c r="A42" s="19"/>
    </row>
    <row collapsed="false" customFormat="false" customHeight="false" hidden="false" ht="12.1" outlineLevel="0" r="43">
      <c r="A43" s="19"/>
    </row>
    <row collapsed="false" customFormat="false" customHeight="false" hidden="false" ht="12.1" outlineLevel="0" r="44">
      <c r="A44" s="15" t="s">
        <v>81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D1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16</v>
      </c>
      <c r="C1" s="0"/>
      <c r="D1" s="0"/>
      <c r="E1" s="4" t="s">
        <v>21</v>
      </c>
      <c r="F1" s="0"/>
      <c r="G1" s="0"/>
      <c r="H1" s="4" t="s">
        <v>24</v>
      </c>
      <c r="I1" s="0"/>
      <c r="J1" s="0"/>
      <c r="K1" s="4" t="s">
        <v>27</v>
      </c>
      <c r="L1" s="0"/>
      <c r="M1" s="0"/>
      <c r="N1" s="4" t="s">
        <v>30</v>
      </c>
      <c r="O1" s="0"/>
      <c r="P1" s="0"/>
      <c r="Q1" s="4" t="s">
        <v>33</v>
      </c>
      <c r="R1" s="0"/>
      <c r="S1" s="0"/>
      <c r="T1" s="4" t="s">
        <v>36</v>
      </c>
      <c r="U1" s="0"/>
      <c r="V1" s="0"/>
      <c r="W1" s="4" t="s">
        <v>39</v>
      </c>
      <c r="X1" s="0"/>
      <c r="Y1" s="0"/>
      <c r="Z1" s="4" t="s">
        <v>42</v>
      </c>
      <c r="AA1" s="0"/>
      <c r="AB1" s="0"/>
      <c r="AC1" s="4" t="s">
        <v>45</v>
      </c>
      <c r="AD1" s="0"/>
    </row>
    <row collapsed="false" customFormat="false" customHeight="false" hidden="false" ht="12.1" outlineLevel="0" r="2">
      <c r="A2" s="11" t="n">
        <v>45749</v>
      </c>
      <c r="B2" s="6" t="n">
        <v>471.86</v>
      </c>
      <c r="C2" s="0" t="s">
        <v>82</v>
      </c>
      <c r="D2" s="11" t="n">
        <v>45777</v>
      </c>
      <c r="E2" s="6" t="n">
        <v>6369.05</v>
      </c>
      <c r="F2" s="0" t="s">
        <v>82</v>
      </c>
      <c r="G2" s="11" t="n">
        <v>45773</v>
      </c>
      <c r="H2" s="6" t="n">
        <v>6962.83</v>
      </c>
      <c r="I2" s="0" t="s">
        <v>82</v>
      </c>
      <c r="J2" s="11" t="n">
        <v>45749</v>
      </c>
      <c r="K2" s="6" t="n">
        <v>3244.7</v>
      </c>
      <c r="L2" s="0" t="s">
        <v>82</v>
      </c>
      <c r="M2" s="11" t="n">
        <v>45777</v>
      </c>
      <c r="N2" s="6" t="n">
        <v>3353.03</v>
      </c>
      <c r="O2" s="0" t="s">
        <v>82</v>
      </c>
      <c r="P2" s="11" t="n">
        <v>45772</v>
      </c>
      <c r="Q2" s="6" t="n">
        <v>1828.27</v>
      </c>
      <c r="R2" s="0" t="s">
        <v>82</v>
      </c>
      <c r="S2" s="11" t="n">
        <v>45756</v>
      </c>
      <c r="T2" s="6" t="n">
        <v>1278.83</v>
      </c>
      <c r="U2" s="0" t="s">
        <v>82</v>
      </c>
      <c r="V2" s="11" t="n">
        <v>45758</v>
      </c>
      <c r="W2" s="6" t="n">
        <v>1323.96</v>
      </c>
      <c r="X2" s="0" t="s">
        <v>82</v>
      </c>
      <c r="Y2" s="11" t="n">
        <v>45774</v>
      </c>
      <c r="Z2" s="6" t="n">
        <v>1077.62</v>
      </c>
      <c r="AA2" s="0" t="s">
        <v>82</v>
      </c>
      <c r="AB2" s="11" t="n">
        <v>45755</v>
      </c>
      <c r="AC2" s="6" t="n">
        <v>355.36</v>
      </c>
      <c r="AD2" s="0" t="s">
        <v>82</v>
      </c>
    </row>
    <row collapsed="false" customFormat="false" customHeight="false" hidden="false" ht="12.1" outlineLevel="0" r="3">
      <c r="A3" s="11" t="n">
        <v>45749</v>
      </c>
      <c r="B3" s="6" t="n">
        <v>471.86</v>
      </c>
      <c r="C3" s="0" t="s">
        <v>82</v>
      </c>
      <c r="D3" s="11" t="n">
        <v>45927</v>
      </c>
      <c r="E3" s="6" t="n">
        <v>-466</v>
      </c>
      <c r="F3" s="0" t="s">
        <v>74</v>
      </c>
      <c r="G3" s="11" t="n">
        <v>45811</v>
      </c>
      <c r="H3" s="6" t="n">
        <v>-541</v>
      </c>
      <c r="I3" s="0" t="s">
        <v>67</v>
      </c>
      <c r="J3" s="11" t="n">
        <v>45793</v>
      </c>
      <c r="K3" s="6" t="n">
        <v>-32</v>
      </c>
      <c r="L3" s="0" t="s">
        <v>66</v>
      </c>
      <c r="M3" s="11" t="n">
        <v>45847</v>
      </c>
      <c r="N3" s="6" t="n">
        <v>-648</v>
      </c>
      <c r="O3" s="0" t="s">
        <v>70</v>
      </c>
      <c r="P3" s="11" t="n">
        <v>45772</v>
      </c>
      <c r="Q3" s="6" t="n">
        <v>783.54</v>
      </c>
      <c r="R3" s="0" t="s">
        <v>82</v>
      </c>
      <c r="S3" s="11" t="n">
        <v>46121</v>
      </c>
      <c r="T3" s="8" t="s">
        <f>=-Портфель!J8</f>
      </c>
      <c r="U3" s="0" t="s">
        <v>83</v>
      </c>
      <c r="V3" s="11" t="n">
        <v>46123</v>
      </c>
      <c r="W3" s="8" t="s">
        <f>=-Портфель!J9</f>
      </c>
      <c r="X3" s="0" t="s">
        <v>83</v>
      </c>
      <c r="Y3" s="11" t="n">
        <v>46139</v>
      </c>
      <c r="Z3" s="8" t="s">
        <f>=-Портфель!J10</f>
      </c>
      <c r="AA3" s="0" t="s">
        <v>83</v>
      </c>
      <c r="AB3" s="11" t="n">
        <v>45849</v>
      </c>
      <c r="AC3" s="6" t="n">
        <v>-127.9</v>
      </c>
      <c r="AD3" s="0" t="s">
        <v>71</v>
      </c>
    </row>
    <row collapsed="false" customFormat="false" customHeight="false" hidden="false" ht="12.1" outlineLevel="0" r="4">
      <c r="A4" s="11" t="n">
        <v>45749</v>
      </c>
      <c r="B4" s="6" t="n">
        <v>19346.32</v>
      </c>
      <c r="C4" s="0" t="s">
        <v>82</v>
      </c>
      <c r="D4" s="11" t="n">
        <v>46142</v>
      </c>
      <c r="E4" s="8" t="s">
        <f>=-Портфель!J3</f>
      </c>
      <c r="F4" s="0" t="s">
        <v>83</v>
      </c>
      <c r="G4" s="11" t="n">
        <v>46138</v>
      </c>
      <c r="H4" s="8" t="s">
        <f>=-Портфель!J4</f>
      </c>
      <c r="I4" s="0" t="s">
        <v>83</v>
      </c>
      <c r="J4" s="11" t="n">
        <v>45855</v>
      </c>
      <c r="K4" s="6" t="n">
        <v>-33</v>
      </c>
      <c r="L4" s="0" t="s">
        <v>72</v>
      </c>
      <c r="M4" s="11" t="n">
        <v>46142</v>
      </c>
      <c r="N4" s="8" t="s">
        <f>=-Портфель!J6</f>
      </c>
      <c r="O4" s="0" t="s">
        <v>83</v>
      </c>
      <c r="P4" s="11" t="n">
        <v>45773</v>
      </c>
      <c r="Q4" s="6" t="n">
        <v>131.39</v>
      </c>
      <c r="R4" s="0" t="s">
        <v>82</v>
      </c>
      <c r="S4" s="0"/>
      <c r="T4" s="10" t="s">
        <f>=XIRR(T2:T3,S2:S3)</f>
      </c>
      <c r="U4" s="0"/>
      <c r="V4" s="0"/>
      <c r="W4" s="10" t="s">
        <f>=XIRR(W2:W3,V2:V3)</f>
      </c>
      <c r="X4" s="0"/>
      <c r="Y4" s="0"/>
      <c r="Z4" s="10" t="s">
        <f>=XIRR(Z2:Z3,Y2:Y3)</f>
      </c>
      <c r="AA4" s="0"/>
      <c r="AB4" s="11" t="n">
        <v>46120</v>
      </c>
      <c r="AC4" s="8" t="s">
        <f>=-Портфель!J11</f>
      </c>
      <c r="AD4" s="0" t="s">
        <v>83</v>
      </c>
    </row>
    <row collapsed="false" customFormat="false" customHeight="false" hidden="false" ht="12.1" outlineLevel="0" r="5">
      <c r="A5" s="11" t="n">
        <v>45749</v>
      </c>
      <c r="B5" s="6" t="n">
        <v>1437.1</v>
      </c>
      <c r="C5" s="0" t="s">
        <v>82</v>
      </c>
      <c r="D5" s="0"/>
      <c r="E5" s="10" t="s">
        <f>=XIRR(E2:E4,D2:D4)</f>
      </c>
      <c r="F5" s="0"/>
      <c r="G5" s="0"/>
      <c r="H5" s="10" t="s">
        <f>=XIRR(H2:H4,G2:G4)</f>
      </c>
      <c r="I5" s="0"/>
      <c r="J5" s="11" t="n">
        <v>45936</v>
      </c>
      <c r="K5" s="6" t="n">
        <v>-35</v>
      </c>
      <c r="L5" s="0" t="s">
        <v>75</v>
      </c>
      <c r="M5" s="0"/>
      <c r="N5" s="10" t="s">
        <f>=XIRR(N2:N4,M2:M4)</f>
      </c>
      <c r="O5" s="0"/>
      <c r="P5" s="11" t="n">
        <v>45773</v>
      </c>
      <c r="Q5" s="6" t="n">
        <v>1182.54</v>
      </c>
      <c r="R5" s="0" t="s">
        <v>82</v>
      </c>
      <c r="S5" s="0"/>
      <c r="T5" s="8" t="s">
        <f>=-SUM(T2:T3)</f>
      </c>
      <c r="U5" s="0" t="s">
        <v>84</v>
      </c>
      <c r="V5" s="0"/>
      <c r="W5" s="8" t="s">
        <f>=-SUM(W2:W3)</f>
      </c>
      <c r="X5" s="0" t="s">
        <v>84</v>
      </c>
      <c r="Y5" s="0"/>
      <c r="Z5" s="8" t="s">
        <f>=-SUM(Z2:Z3)</f>
      </c>
      <c r="AA5" s="0" t="s">
        <v>84</v>
      </c>
      <c r="AB5" s="0"/>
      <c r="AC5" s="10" t="s">
        <f>=XIRR(AC2:AC4,AB2:AB4)</f>
      </c>
      <c r="AD5" s="0"/>
    </row>
    <row collapsed="false" customFormat="false" customHeight="false" hidden="false" ht="12.1" outlineLevel="0" r="6">
      <c r="A6" s="11" t="n">
        <v>45858</v>
      </c>
      <c r="B6" s="6" t="n">
        <v>-675.28</v>
      </c>
      <c r="C6" s="0" t="s">
        <v>73</v>
      </c>
      <c r="D6" s="0"/>
      <c r="E6" s="8" t="s">
        <f>=-SUM(E2:E4)</f>
      </c>
      <c r="F6" s="0" t="s">
        <v>84</v>
      </c>
      <c r="G6" s="0"/>
      <c r="H6" s="8" t="s">
        <f>=-SUM(H2:H4)</f>
      </c>
      <c r="I6" s="0" t="s">
        <v>84</v>
      </c>
      <c r="J6" s="11" t="n">
        <v>46114</v>
      </c>
      <c r="K6" s="8" t="s">
        <f>=-Портфель!J5</f>
      </c>
      <c r="L6" s="0" t="s">
        <v>83</v>
      </c>
      <c r="M6" s="0"/>
      <c r="N6" s="8" t="s">
        <f>=-SUM(N2:N4)</f>
      </c>
      <c r="O6" s="0" t="s">
        <v>84</v>
      </c>
      <c r="P6" s="11" t="n">
        <v>45814</v>
      </c>
      <c r="Q6" s="6" t="n">
        <v>-25.8</v>
      </c>
      <c r="R6" s="0" t="s">
        <v>68</v>
      </c>
      <c r="S6" s="0"/>
      <c r="T6" s="0"/>
      <c r="U6" s="0"/>
      <c r="V6" s="0"/>
      <c r="W6" s="0"/>
      <c r="X6" s="0"/>
      <c r="Y6" s="0"/>
      <c r="Z6" s="0"/>
      <c r="AA6" s="0"/>
      <c r="AB6" s="0"/>
      <c r="AC6" s="8" t="s">
        <f>=-SUM(AC2:AC4)</f>
      </c>
      <c r="AD6" s="0" t="s">
        <v>84</v>
      </c>
    </row>
    <row collapsed="false" customFormat="false" customHeight="false" hidden="false" ht="12.1" outlineLevel="0" r="7">
      <c r="A7" s="11" t="n">
        <v>46114</v>
      </c>
      <c r="B7" s="8" t="s">
        <f>=-Портфель!J2</f>
      </c>
      <c r="C7" s="0" t="s">
        <v>83</v>
      </c>
      <c r="D7" s="0"/>
      <c r="E7" s="0"/>
      <c r="F7" s="0"/>
      <c r="G7" s="0"/>
      <c r="H7" s="0"/>
      <c r="I7" s="0"/>
      <c r="J7" s="0"/>
      <c r="K7" s="10" t="s">
        <f>=XIRR(K2:K6,J2:J6)</f>
      </c>
      <c r="L7" s="0"/>
      <c r="M7" s="0"/>
      <c r="N7" s="0"/>
      <c r="O7" s="0"/>
      <c r="P7" s="11" t="n">
        <v>45814</v>
      </c>
      <c r="Q7" s="6" t="n">
        <v>-77.1</v>
      </c>
      <c r="R7" s="0" t="s">
        <v>69</v>
      </c>
    </row>
    <row collapsed="false" customFormat="false" customHeight="false" hidden="false" ht="12.1" outlineLevel="0" r="8">
      <c r="A8" s="0"/>
      <c r="B8" s="10" t="s">
        <f>=XIRR(B2:B7,A2:A7)</f>
      </c>
      <c r="C8" s="0"/>
      <c r="D8" s="0"/>
      <c r="E8" s="0"/>
      <c r="F8" s="0"/>
      <c r="G8" s="0"/>
      <c r="H8" s="0"/>
      <c r="I8" s="0"/>
      <c r="J8" s="0"/>
      <c r="K8" s="8" t="s">
        <f>=-SUM(K2:K6)</f>
      </c>
      <c r="L8" s="0" t="s">
        <v>84</v>
      </c>
      <c r="M8" s="0"/>
      <c r="N8" s="0"/>
      <c r="O8" s="0"/>
      <c r="P8" s="11" t="n">
        <v>46137</v>
      </c>
      <c r="Q8" s="8" t="s">
        <f>=-Портфель!J7</f>
      </c>
      <c r="R8" s="0" t="s">
        <v>83</v>
      </c>
    </row>
    <row collapsed="false" customFormat="false" customHeight="false" hidden="false" ht="12.1" outlineLevel="0" r="9">
      <c r="A9" s="0"/>
      <c r="B9" s="8" t="s">
        <f>=-SUM(B2:B7)</f>
      </c>
      <c r="C9" s="0" t="s">
        <v>84</v>
      </c>
      <c r="D9" s="0"/>
      <c r="E9" s="0"/>
      <c r="F9" s="0"/>
      <c r="G9" s="0"/>
      <c r="H9" s="0"/>
      <c r="I9" s="0"/>
      <c r="J9" s="0"/>
      <c r="K9" s="0"/>
      <c r="L9" s="0"/>
      <c r="M9" s="0"/>
      <c r="N9" s="0"/>
      <c r="O9" s="0"/>
      <c r="P9" s="0"/>
      <c r="Q9" s="10" t="s">
        <f>=XIRR(Q2:Q8,P2:P8)</f>
      </c>
      <c r="R9" s="0"/>
    </row>
    <row collapsed="false" customFormat="false" customHeight="false" hidden="false" ht="12.1" outlineLevel="0" r="10">
      <c r="A10" s="0"/>
      <c r="B10" s="0"/>
      <c r="C10" s="0"/>
      <c r="D10" s="0"/>
      <c r="E10" s="0"/>
      <c r="F10" s="0"/>
      <c r="G10" s="0"/>
      <c r="H10" s="0"/>
      <c r="I10" s="0"/>
      <c r="J10" s="0"/>
      <c r="K10" s="0"/>
      <c r="L10" s="0"/>
      <c r="M10" s="0"/>
      <c r="N10" s="0"/>
      <c r="O10" s="0"/>
      <c r="P10" s="0"/>
      <c r="Q10" s="8" t="s">
        <f>=-SUM(Q2:Q8)</f>
      </c>
      <c r="R10" s="0" t="s">
        <v>84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D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3" t="s">
        <v>85</v>
      </c>
      <c r="C1" s="0"/>
      <c r="D1" s="0"/>
      <c r="E1" s="3" t="s">
        <v>86</v>
      </c>
      <c r="F1" s="0"/>
      <c r="G1" s="0"/>
      <c r="H1" s="3" t="s">
        <v>87</v>
      </c>
      <c r="I1" s="0"/>
      <c r="J1" s="0"/>
      <c r="K1" s="3" t="s">
        <v>88</v>
      </c>
      <c r="L1" s="0"/>
      <c r="M1" s="0"/>
      <c r="N1" s="3" t="s">
        <v>89</v>
      </c>
      <c r="O1" s="0"/>
      <c r="P1" s="0"/>
      <c r="Q1" s="3" t="s">
        <v>90</v>
      </c>
      <c r="R1" s="0"/>
      <c r="S1" s="0"/>
      <c r="T1" s="3" t="s">
        <v>91</v>
      </c>
      <c r="U1" s="0"/>
      <c r="V1" s="0"/>
      <c r="W1" s="3" t="s">
        <v>92</v>
      </c>
      <c r="X1" s="0"/>
      <c r="Y1" s="0"/>
      <c r="Z1" s="3" t="s">
        <v>93</v>
      </c>
      <c r="AA1" s="0"/>
      <c r="AB1" s="0"/>
      <c r="AC1" s="3" t="s">
        <v>94</v>
      </c>
      <c r="AD1" s="0"/>
    </row>
    <row collapsed="false" customFormat="false" customHeight="false" hidden="false" ht="12.1" outlineLevel="0" r="2">
      <c r="A2" s="11" t="n">
        <v>45749</v>
      </c>
      <c r="B2" s="6" t="n">
        <v>1</v>
      </c>
      <c r="C2" s="6" t="n">
        <v>471.86</v>
      </c>
      <c r="D2" s="11" t="n">
        <v>45777</v>
      </c>
      <c r="E2" s="6" t="n">
        <v>2</v>
      </c>
      <c r="F2" s="6" t="n">
        <v>6369.05</v>
      </c>
      <c r="G2" s="11" t="n">
        <v>45773</v>
      </c>
      <c r="H2" s="6" t="n">
        <v>1</v>
      </c>
      <c r="I2" s="6" t="n">
        <v>6962.83</v>
      </c>
      <c r="J2" s="11" t="n">
        <v>45749</v>
      </c>
      <c r="K2" s="6" t="n">
        <v>1</v>
      </c>
      <c r="L2" s="6" t="n">
        <v>3244.7</v>
      </c>
      <c r="M2" s="11" t="n">
        <v>45777</v>
      </c>
      <c r="N2" s="6" t="n">
        <v>1</v>
      </c>
      <c r="O2" s="6" t="n">
        <v>3353.03</v>
      </c>
      <c r="P2" s="11" t="n">
        <v>45772</v>
      </c>
      <c r="Q2" s="6" t="n">
        <v>14</v>
      </c>
      <c r="R2" s="6" t="n">
        <v>1828.27</v>
      </c>
      <c r="S2" s="11" t="n">
        <v>45756</v>
      </c>
      <c r="T2" s="6" t="n">
        <v>10</v>
      </c>
      <c r="U2" s="6" t="n">
        <v>1278.83</v>
      </c>
      <c r="V2" s="11" t="n">
        <v>45758</v>
      </c>
      <c r="W2" s="6" t="n">
        <v>1</v>
      </c>
      <c r="X2" s="6" t="n">
        <v>1323.96</v>
      </c>
      <c r="Y2" s="11" t="n">
        <v>45774</v>
      </c>
      <c r="Z2" s="6" t="n">
        <v>10</v>
      </c>
      <c r="AA2" s="6" t="n">
        <v>1077.62</v>
      </c>
      <c r="AB2" s="11" t="n">
        <v>45755</v>
      </c>
      <c r="AC2" s="6" t="n">
        <v>5</v>
      </c>
      <c r="AD2" s="6" t="n">
        <v>355.36</v>
      </c>
    </row>
    <row collapsed="false" customFormat="false" customHeight="false" hidden="false" ht="12.1" outlineLevel="0" r="3">
      <c r="A3" s="11" t="n">
        <v>45749</v>
      </c>
      <c r="B3" s="6" t="n">
        <v>1</v>
      </c>
      <c r="C3" s="6" t="n">
        <v>471.86</v>
      </c>
      <c r="D3" s="0"/>
      <c r="E3" s="5" t="s">
        <f>=SUM(F2:F2)/SUM(E2:E2)</f>
      </c>
      <c r="F3" s="0" t="s">
        <v>11</v>
      </c>
      <c r="G3" s="0"/>
      <c r="H3" s="5" t="s">
        <f>=SUM(I2:I2)/SUM(H2:H2)</f>
      </c>
      <c r="I3" s="0" t="s">
        <v>11</v>
      </c>
      <c r="J3" s="0"/>
      <c r="K3" s="5" t="s">
        <f>=SUM(L2:L2)/SUM(K2:K2)</f>
      </c>
      <c r="L3" s="0" t="s">
        <v>11</v>
      </c>
      <c r="M3" s="0"/>
      <c r="N3" s="5" t="s">
        <f>=SUM(O2:O2)/SUM(N2:N2)</f>
      </c>
      <c r="O3" s="0" t="s">
        <v>11</v>
      </c>
      <c r="P3" s="11" t="n">
        <v>45772</v>
      </c>
      <c r="Q3" s="6" t="n">
        <v>6</v>
      </c>
      <c r="R3" s="6" t="n">
        <v>783.54</v>
      </c>
      <c r="S3" s="0"/>
      <c r="T3" s="5" t="s">
        <f>=SUM(U2:U2)/SUM(T2:T2)</f>
      </c>
      <c r="U3" s="0" t="s">
        <v>11</v>
      </c>
      <c r="V3" s="0"/>
      <c r="W3" s="5" t="s">
        <f>=SUM(X2:X2)/SUM(W2:W2)</f>
      </c>
      <c r="X3" s="0" t="s">
        <v>11</v>
      </c>
      <c r="Y3" s="0"/>
      <c r="Z3" s="5" t="s">
        <f>=SUM(AA2:AA2)/SUM(Z2:Z2)</f>
      </c>
      <c r="AA3" s="0" t="s">
        <v>11</v>
      </c>
      <c r="AB3" s="0"/>
      <c r="AC3" s="5" t="s">
        <f>=SUM(AD2:AD2)/SUM(AC2:AC2)</f>
      </c>
      <c r="AD3" s="0" t="s">
        <v>11</v>
      </c>
    </row>
    <row collapsed="false" customFormat="false" customHeight="false" hidden="false" ht="12.1" outlineLevel="0" r="4">
      <c r="A4" s="11" t="n">
        <v>45749</v>
      </c>
      <c r="B4" s="6" t="n">
        <v>41</v>
      </c>
      <c r="C4" s="6" t="n">
        <v>19346.32</v>
      </c>
      <c r="D4" s="0"/>
      <c r="E4" s="6" t="n">
        <v>2948</v>
      </c>
      <c r="F4" s="0" t="s">
        <v>95</v>
      </c>
      <c r="G4" s="0"/>
      <c r="H4" s="6" t="n">
        <v>5697</v>
      </c>
      <c r="I4" s="0" t="s">
        <v>95</v>
      </c>
      <c r="J4" s="0"/>
      <c r="K4" s="6" t="n">
        <v>3239.2</v>
      </c>
      <c r="L4" s="0" t="s">
        <v>95</v>
      </c>
      <c r="M4" s="0"/>
      <c r="N4" s="6" t="n">
        <v>2949</v>
      </c>
      <c r="O4" s="0" t="s">
        <v>95</v>
      </c>
      <c r="P4" s="11" t="n">
        <v>45773</v>
      </c>
      <c r="Q4" s="6" t="n">
        <v>1</v>
      </c>
      <c r="R4" s="6" t="n">
        <v>131.39</v>
      </c>
      <c r="S4" s="0"/>
      <c r="T4" s="6" t="n">
        <v>129.12</v>
      </c>
      <c r="U4" s="0" t="s">
        <v>95</v>
      </c>
      <c r="V4" s="0"/>
      <c r="W4" s="6" t="n">
        <v>1064.6</v>
      </c>
      <c r="X4" s="0" t="s">
        <v>95</v>
      </c>
      <c r="Y4" s="0"/>
      <c r="Z4" s="6" t="n">
        <v>79.56</v>
      </c>
      <c r="AA4" s="0" t="s">
        <v>95</v>
      </c>
      <c r="AB4" s="0"/>
      <c r="AC4" s="6" t="n">
        <v>71.85</v>
      </c>
      <c r="AD4" s="0" t="s">
        <v>95</v>
      </c>
    </row>
    <row collapsed="false" customFormat="false" customHeight="false" hidden="false" ht="12.1" outlineLevel="0" r="5">
      <c r="A5" s="11" t="n">
        <v>45749</v>
      </c>
      <c r="B5" s="6" t="n">
        <v>3</v>
      </c>
      <c r="C5" s="6" t="n">
        <v>1437.1</v>
      </c>
      <c r="D5" s="0"/>
      <c r="E5" s="6" t="n">
        <v>2</v>
      </c>
      <c r="F5" s="0" t="s">
        <v>96</v>
      </c>
      <c r="G5" s="0"/>
      <c r="H5" s="6" t="n">
        <v>1</v>
      </c>
      <c r="I5" s="0" t="s">
        <v>96</v>
      </c>
      <c r="J5" s="0"/>
      <c r="K5" s="6" t="n">
        <v>1</v>
      </c>
      <c r="L5" s="0" t="s">
        <v>96</v>
      </c>
      <c r="M5" s="0"/>
      <c r="N5" s="6" t="n">
        <v>1</v>
      </c>
      <c r="O5" s="0" t="s">
        <v>96</v>
      </c>
      <c r="P5" s="11" t="n">
        <v>45773</v>
      </c>
      <c r="Q5" s="6" t="n">
        <v>9</v>
      </c>
      <c r="R5" s="6" t="n">
        <v>1182.54</v>
      </c>
      <c r="S5" s="0"/>
      <c r="T5" s="6" t="n">
        <v>10</v>
      </c>
      <c r="U5" s="0" t="s">
        <v>96</v>
      </c>
      <c r="V5" s="0"/>
      <c r="W5" s="6" t="n">
        <v>1</v>
      </c>
      <c r="X5" s="0" t="s">
        <v>96</v>
      </c>
      <c r="Y5" s="0"/>
      <c r="Z5" s="6" t="n">
        <v>10</v>
      </c>
      <c r="AA5" s="0" t="s">
        <v>96</v>
      </c>
      <c r="AB5" s="0"/>
      <c r="AC5" s="6" t="n">
        <v>5</v>
      </c>
      <c r="AD5" s="0" t="s">
        <v>96</v>
      </c>
    </row>
    <row collapsed="false" customFormat="false" customHeight="false" hidden="false" ht="12.1" outlineLevel="0" r="6">
      <c r="A6" s="0"/>
      <c r="B6" s="5" t="s">
        <f>=SUM(C2:C5)/SUM(B2:B5)</f>
      </c>
      <c r="C6" s="0" t="s">
        <v>11</v>
      </c>
      <c r="D6" s="0"/>
      <c r="E6" s="5" t="s">
        <f>=E5*(ABS(E4)-ABS(E3))</f>
      </c>
      <c r="F6" s="0" t="s">
        <v>97</v>
      </c>
      <c r="G6" s="0"/>
      <c r="H6" s="5" t="s">
        <f>=H5*(ABS(H4)-ABS(H3))</f>
      </c>
      <c r="I6" s="0" t="s">
        <v>97</v>
      </c>
      <c r="J6" s="0"/>
      <c r="K6" s="5" t="s">
        <f>=K5*(ABS(K4)-ABS(K3))</f>
      </c>
      <c r="L6" s="0" t="s">
        <v>97</v>
      </c>
      <c r="M6" s="0"/>
      <c r="N6" s="5" t="s">
        <f>=N5*(ABS(N4)-ABS(N3))</f>
      </c>
      <c r="O6" s="0" t="s">
        <v>97</v>
      </c>
      <c r="P6" s="0"/>
      <c r="Q6" s="5" t="s">
        <f>=SUM(R2:R5)/SUM(Q2:Q5)</f>
      </c>
      <c r="R6" s="0" t="s">
        <v>11</v>
      </c>
      <c r="S6" s="0"/>
      <c r="T6" s="5" t="s">
        <f>=T5*(ABS(T4)-ABS(T3))</f>
      </c>
      <c r="U6" s="0" t="s">
        <v>97</v>
      </c>
      <c r="V6" s="0"/>
      <c r="W6" s="5" t="s">
        <f>=W5*(ABS(W4)-ABS(W3))</f>
      </c>
      <c r="X6" s="0" t="s">
        <v>97</v>
      </c>
      <c r="Y6" s="0"/>
      <c r="Z6" s="5" t="s">
        <f>=Z5*(ABS(Z4)-ABS(Z3))</f>
      </c>
      <c r="AA6" s="0" t="s">
        <v>97</v>
      </c>
      <c r="AB6" s="0"/>
      <c r="AC6" s="5" t="s">
        <f>=AC5*(ABS(AC4)-ABS(AC3))</f>
      </c>
      <c r="AD6" s="0" t="s">
        <v>97</v>
      </c>
    </row>
    <row collapsed="false" customFormat="false" customHeight="false" hidden="false" ht="12.1" outlineLevel="0" r="7">
      <c r="A7" s="0"/>
      <c r="B7" s="6" t="n">
        <v>409.65</v>
      </c>
      <c r="C7" s="0" t="s">
        <v>95</v>
      </c>
      <c r="D7" s="0"/>
      <c r="E7" s="0"/>
      <c r="F7" s="0"/>
      <c r="G7" s="0"/>
      <c r="H7" s="0"/>
      <c r="I7" s="0"/>
      <c r="J7" s="0"/>
      <c r="K7" s="0"/>
      <c r="L7" s="0"/>
      <c r="M7" s="0"/>
      <c r="N7" s="0"/>
      <c r="O7" s="0"/>
      <c r="P7" s="0"/>
      <c r="Q7" s="6" t="n">
        <v>86.64</v>
      </c>
      <c r="R7" s="0" t="s">
        <v>95</v>
      </c>
    </row>
    <row collapsed="false" customFormat="false" customHeight="false" hidden="false" ht="12.1" outlineLevel="0" r="8">
      <c r="A8" s="0"/>
      <c r="B8" s="6" t="n">
        <v>46</v>
      </c>
      <c r="C8" s="0" t="s">
        <v>96</v>
      </c>
      <c r="D8" s="0"/>
      <c r="E8" s="0"/>
      <c r="F8" s="0"/>
      <c r="G8" s="0"/>
      <c r="H8" s="0"/>
      <c r="I8" s="0"/>
      <c r="J8" s="0"/>
      <c r="K8" s="0"/>
      <c r="L8" s="0"/>
      <c r="M8" s="0"/>
      <c r="N8" s="0"/>
      <c r="O8" s="0"/>
      <c r="P8" s="0"/>
      <c r="Q8" s="6" t="n">
        <v>30</v>
      </c>
      <c r="R8" s="0" t="s">
        <v>96</v>
      </c>
    </row>
    <row collapsed="false" customFormat="false" customHeight="false" hidden="false" ht="12.1" outlineLevel="0" r="9">
      <c r="A9" s="0"/>
      <c r="B9" s="5" t="s">
        <f>=B8*(ABS(B7)-ABS(B6))</f>
      </c>
      <c r="C9" s="0" t="s">
        <v>97</v>
      </c>
      <c r="D9" s="0"/>
      <c r="E9" s="0"/>
      <c r="F9" s="0"/>
      <c r="G9" s="0"/>
      <c r="H9" s="0"/>
      <c r="I9" s="0"/>
      <c r="J9" s="0"/>
      <c r="K9" s="0"/>
      <c r="L9" s="0"/>
      <c r="M9" s="0"/>
      <c r="N9" s="0"/>
      <c r="O9" s="0"/>
      <c r="P9" s="0"/>
      <c r="Q9" s="5" t="s">
        <f>=Q8*(ABS(Q7)-ABS(Q6))</f>
      </c>
      <c r="R9" s="0" t="s">
        <v>97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4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3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0" customWidth="1"/>
    <col min="12" max="12" width="10" customWidth="1"/>
    <col min="13" max="13" width="15" customWidth="1"/>
    <col min="14" max="14" width="15" customWidth="1"/>
    <col min="15" max="15" width="15" customWidth="1"/>
    <col min="16" max="16" width="15" customWidth="1"/>
    <col min="17" max="17" width="15" customWidth="1"/>
    <col min="18" max="18" width="15" customWidth="1"/>
    <col min="19" max="19" width="15" customWidth="1"/>
  </cols>
  <sheetData>
    <row collapsed="false" customFormat="false" customHeight="false" hidden="false" ht="12.1" outlineLevel="0" r="1">
      <c r="A1" s="18" t="s">
        <v>57</v>
      </c>
      <c r="B1" s="18" t="s">
        <v>0</v>
      </c>
      <c r="C1" s="18" t="s">
        <v>2</v>
      </c>
      <c r="D1" s="18" t="s">
        <v>98</v>
      </c>
      <c r="E1" s="18" t="s">
        <v>1</v>
      </c>
      <c r="F1" s="18" t="s">
        <v>3</v>
      </c>
      <c r="G1" s="18" t="s">
        <v>4</v>
      </c>
      <c r="H1" s="18" t="s">
        <v>5</v>
      </c>
      <c r="I1" s="18" t="s">
        <v>9</v>
      </c>
      <c r="J1" s="18" t="s">
        <v>7</v>
      </c>
      <c r="K1" s="18" t="s">
        <v>99</v>
      </c>
      <c r="L1" s="18" t="s">
        <v>100</v>
      </c>
      <c r="M1" s="18" t="s">
        <v>19</v>
      </c>
      <c r="N1" s="18" t="s">
        <v>101</v>
      </c>
    </row>
    <row collapsed="false" customFormat="false" customHeight="false" hidden="false" ht="12.1" outlineLevel="0" r="2">
      <c r="A2" s="21" t="n">
        <v>45749.805868056</v>
      </c>
      <c r="B2" s="22" t="s">
        <v>102</v>
      </c>
      <c r="C2" s="22" t="s">
        <v>64</v>
      </c>
      <c r="D2" s="22" t="s">
        <v>102</v>
      </c>
      <c r="E2" s="22" t="s">
        <v>102</v>
      </c>
      <c r="F2" s="22" t="s">
        <v>19</v>
      </c>
      <c r="G2" s="23" t="n">
        <v>1</v>
      </c>
      <c r="H2" s="24" t="n">
        <v>1</v>
      </c>
      <c r="I2" s="24" t="n">
        <v>473.32</v>
      </c>
      <c r="J2" s="24" t="n">
        <v>0</v>
      </c>
      <c r="K2" s="24" t="n">
        <v>0</v>
      </c>
      <c r="L2" s="24" t="n">
        <v>0</v>
      </c>
      <c r="M2" s="6" t="s">
        <f>=I2+J2+K2+L2</f>
      </c>
      <c r="N2" s="22"/>
    </row>
    <row collapsed="false" customFormat="false" customHeight="false" hidden="false" ht="12.1" outlineLevel="0" r="3">
      <c r="A3" s="20" t="n">
        <v>45749.80587963</v>
      </c>
      <c r="B3" s="16" t="s">
        <v>16</v>
      </c>
      <c r="C3" s="16" t="s">
        <v>103</v>
      </c>
      <c r="D3" s="16" t="s">
        <v>82</v>
      </c>
      <c r="E3" s="16" t="s">
        <v>17</v>
      </c>
      <c r="F3" s="16" t="s">
        <v>19</v>
      </c>
      <c r="G3" s="7" t="n">
        <v>1</v>
      </c>
      <c r="H3" s="6" t="n">
        <v>470.45</v>
      </c>
      <c r="I3" s="6" t="n">
        <v>-470.45</v>
      </c>
      <c r="J3" s="6" t="n">
        <v>0</v>
      </c>
      <c r="K3" s="6" t="n">
        <v>-1.41</v>
      </c>
      <c r="L3" s="6" t="n">
        <v>0</v>
      </c>
      <c r="M3" s="6" t="s">
        <f>=I3+J3+K3+L3</f>
      </c>
      <c r="N3" s="16"/>
    </row>
    <row collapsed="false" customFormat="false" customHeight="false" hidden="false" ht="12.1" outlineLevel="0" r="4">
      <c r="A4" s="21" t="n">
        <v>45749.806377315</v>
      </c>
      <c r="B4" s="22" t="s">
        <v>102</v>
      </c>
      <c r="C4" s="22" t="s">
        <v>64</v>
      </c>
      <c r="D4" s="22" t="s">
        <v>102</v>
      </c>
      <c r="E4" s="22" t="s">
        <v>102</v>
      </c>
      <c r="F4" s="22" t="s">
        <v>19</v>
      </c>
      <c r="G4" s="23" t="n">
        <v>1</v>
      </c>
      <c r="H4" s="24" t="n">
        <v>1</v>
      </c>
      <c r="I4" s="24" t="n">
        <v>18500</v>
      </c>
      <c r="J4" s="24" t="n">
        <v>0</v>
      </c>
      <c r="K4" s="24" t="n">
        <v>0</v>
      </c>
      <c r="L4" s="24" t="n">
        <v>0</v>
      </c>
      <c r="M4" s="6" t="s">
        <f>=I4+J4+K4+L4</f>
      </c>
      <c r="N4" s="22"/>
    </row>
    <row collapsed="false" customFormat="false" customHeight="false" hidden="false" ht="12.1" outlineLevel="0" r="5">
      <c r="A5" s="20" t="n">
        <v>45749.806655093</v>
      </c>
      <c r="B5" s="16" t="s">
        <v>16</v>
      </c>
      <c r="C5" s="16" t="s">
        <v>103</v>
      </c>
      <c r="D5" s="16" t="s">
        <v>82</v>
      </c>
      <c r="E5" s="16" t="s">
        <v>17</v>
      </c>
      <c r="F5" s="16" t="s">
        <v>19</v>
      </c>
      <c r="G5" s="7" t="n">
        <v>1</v>
      </c>
      <c r="H5" s="6" t="n">
        <v>470.45</v>
      </c>
      <c r="I5" s="6" t="n">
        <v>-470.45</v>
      </c>
      <c r="J5" s="6" t="n">
        <v>0</v>
      </c>
      <c r="K5" s="6" t="n">
        <v>-1.41</v>
      </c>
      <c r="L5" s="6" t="n">
        <v>0</v>
      </c>
      <c r="M5" s="6" t="s">
        <f>=I5+J5+K5+L5</f>
      </c>
      <c r="N5" s="16"/>
    </row>
    <row collapsed="false" customFormat="false" customHeight="false" hidden="false" ht="12.1" outlineLevel="0" r="6">
      <c r="A6" s="20" t="n">
        <v>45749.806655093</v>
      </c>
      <c r="B6" s="16" t="s">
        <v>16</v>
      </c>
      <c r="C6" s="16" t="s">
        <v>103</v>
      </c>
      <c r="D6" s="16" t="s">
        <v>82</v>
      </c>
      <c r="E6" s="16" t="s">
        <v>17</v>
      </c>
      <c r="F6" s="16" t="s">
        <v>19</v>
      </c>
      <c r="G6" s="7" t="n">
        <v>41</v>
      </c>
      <c r="H6" s="6" t="n">
        <v>470.45</v>
      </c>
      <c r="I6" s="6" t="n">
        <v>-19288.45</v>
      </c>
      <c r="J6" s="6" t="n">
        <v>0</v>
      </c>
      <c r="K6" s="6" t="n">
        <v>-57.87</v>
      </c>
      <c r="L6" s="6" t="n">
        <v>0</v>
      </c>
      <c r="M6" s="6" t="s">
        <f>=I6+J6+K6+L6</f>
      </c>
      <c r="N6" s="16"/>
    </row>
    <row collapsed="false" customFormat="false" customHeight="false" hidden="false" ht="12.1" outlineLevel="0" r="7">
      <c r="A7" s="21" t="n">
        <v>45749.840231481</v>
      </c>
      <c r="B7" s="22" t="s">
        <v>102</v>
      </c>
      <c r="C7" s="22" t="s">
        <v>64</v>
      </c>
      <c r="D7" s="22" t="s">
        <v>102</v>
      </c>
      <c r="E7" s="22" t="s">
        <v>102</v>
      </c>
      <c r="F7" s="22" t="s">
        <v>19</v>
      </c>
      <c r="G7" s="23" t="n">
        <v>1</v>
      </c>
      <c r="H7" s="24" t="n">
        <v>1</v>
      </c>
      <c r="I7" s="24" t="n">
        <v>3264.37</v>
      </c>
      <c r="J7" s="24" t="n">
        <v>0</v>
      </c>
      <c r="K7" s="24" t="n">
        <v>0</v>
      </c>
      <c r="L7" s="24" t="n">
        <v>0</v>
      </c>
      <c r="M7" s="6" t="s">
        <f>=I7+J7+K7+L7</f>
      </c>
      <c r="N7" s="22"/>
    </row>
    <row collapsed="false" customFormat="false" customHeight="false" hidden="false" ht="12.1" outlineLevel="0" r="8">
      <c r="A8" s="20" t="n">
        <v>45749.840243056</v>
      </c>
      <c r="B8" s="16" t="s">
        <v>27</v>
      </c>
      <c r="C8" s="16" t="s">
        <v>104</v>
      </c>
      <c r="D8" s="16" t="s">
        <v>82</v>
      </c>
      <c r="E8" s="16" t="s">
        <v>17</v>
      </c>
      <c r="F8" s="16" t="s">
        <v>19</v>
      </c>
      <c r="G8" s="7" t="n">
        <v>1</v>
      </c>
      <c r="H8" s="6" t="n">
        <v>3244.7</v>
      </c>
      <c r="I8" s="6" t="n">
        <v>-3244.7</v>
      </c>
      <c r="J8" s="6" t="n">
        <v>0</v>
      </c>
      <c r="K8" s="6" t="n">
        <v>0</v>
      </c>
      <c r="L8" s="6" t="n">
        <v>0</v>
      </c>
      <c r="M8" s="6" t="s">
        <f>=I8+J8+K8+L8</f>
      </c>
      <c r="N8" s="16"/>
    </row>
    <row collapsed="false" customFormat="false" customHeight="false" hidden="false" ht="12.1" outlineLevel="0" r="9">
      <c r="A9" s="21" t="n">
        <v>45749.875659722</v>
      </c>
      <c r="B9" s="22" t="s">
        <v>102</v>
      </c>
      <c r="C9" s="22" t="s">
        <v>64</v>
      </c>
      <c r="D9" s="22" t="s">
        <v>102</v>
      </c>
      <c r="E9" s="22" t="s">
        <v>102</v>
      </c>
      <c r="F9" s="22" t="s">
        <v>19</v>
      </c>
      <c r="G9" s="23" t="n">
        <v>1</v>
      </c>
      <c r="H9" s="24" t="n">
        <v>1</v>
      </c>
      <c r="I9" s="24" t="n">
        <v>1441.47</v>
      </c>
      <c r="J9" s="24" t="n">
        <v>0</v>
      </c>
      <c r="K9" s="24" t="n">
        <v>0</v>
      </c>
      <c r="L9" s="24" t="n">
        <v>0</v>
      </c>
      <c r="M9" s="6" t="s">
        <f>=I9+J9+K9+L9</f>
      </c>
      <c r="N9" s="22"/>
    </row>
    <row collapsed="false" customFormat="false" customHeight="false" hidden="false" ht="12.1" outlineLevel="0" r="10">
      <c r="A10" s="20" t="n">
        <v>45749.875671296</v>
      </c>
      <c r="B10" s="16" t="s">
        <v>16</v>
      </c>
      <c r="C10" s="16" t="s">
        <v>103</v>
      </c>
      <c r="D10" s="16" t="s">
        <v>82</v>
      </c>
      <c r="E10" s="16" t="s">
        <v>17</v>
      </c>
      <c r="F10" s="16" t="s">
        <v>19</v>
      </c>
      <c r="G10" s="7" t="n">
        <v>3</v>
      </c>
      <c r="H10" s="6" t="n">
        <v>477.6</v>
      </c>
      <c r="I10" s="6" t="n">
        <v>-1432.8</v>
      </c>
      <c r="J10" s="6" t="n">
        <v>0</v>
      </c>
      <c r="K10" s="6" t="n">
        <v>-4.3</v>
      </c>
      <c r="L10" s="6" t="n">
        <v>0</v>
      </c>
      <c r="M10" s="6" t="s">
        <f>=I10+J10+K10+L10</f>
      </c>
      <c r="N10" s="16"/>
    </row>
    <row collapsed="false" customFormat="false" customHeight="false" hidden="false" ht="12.1" outlineLevel="0" r="11">
      <c r="A11" s="25" t="n">
        <v>45749.883263889</v>
      </c>
      <c r="B11" s="26" t="s">
        <v>105</v>
      </c>
      <c r="C11" s="26" t="s">
        <v>65</v>
      </c>
      <c r="D11" s="26" t="s">
        <v>105</v>
      </c>
      <c r="E11" s="26" t="s">
        <v>105</v>
      </c>
      <c r="F11" s="26" t="s">
        <v>19</v>
      </c>
      <c r="G11" s="27" t="n">
        <v>1</v>
      </c>
      <c r="H11" s="28" t="n">
        <v>-207.32</v>
      </c>
      <c r="I11" s="28" t="n">
        <v>-207.32</v>
      </c>
      <c r="J11" s="28" t="n">
        <v>0</v>
      </c>
      <c r="K11" s="28" t="n">
        <v>0</v>
      </c>
      <c r="L11" s="28" t="n">
        <v>0</v>
      </c>
      <c r="M11" s="6" t="s">
        <f>=I11+J11+K11+L11</f>
      </c>
      <c r="N11" s="26"/>
    </row>
    <row collapsed="false" customFormat="false" customHeight="false" hidden="false" ht="12.1" outlineLevel="0" r="12">
      <c r="A12" s="21" t="n">
        <v>45754.591446759</v>
      </c>
      <c r="B12" s="22" t="s">
        <v>102</v>
      </c>
      <c r="C12" s="22" t="s">
        <v>64</v>
      </c>
      <c r="D12" s="22" t="s">
        <v>102</v>
      </c>
      <c r="E12" s="22" t="s">
        <v>102</v>
      </c>
      <c r="F12" s="22" t="s">
        <v>19</v>
      </c>
      <c r="G12" s="23" t="n">
        <v>1</v>
      </c>
      <c r="H12" s="24" t="n">
        <v>1</v>
      </c>
      <c r="I12" s="24" t="n">
        <v>321.82</v>
      </c>
      <c r="J12" s="24" t="n">
        <v>0</v>
      </c>
      <c r="K12" s="24" t="n">
        <v>0</v>
      </c>
      <c r="L12" s="24" t="n">
        <v>0</v>
      </c>
      <c r="M12" s="6" t="s">
        <f>=I12+J12+K12+L12</f>
      </c>
      <c r="N12" s="22"/>
    </row>
    <row collapsed="false" customFormat="false" customHeight="false" hidden="false" ht="12.1" outlineLevel="0" r="13">
      <c r="A13" s="21" t="n">
        <v>45754.591921296</v>
      </c>
      <c r="B13" s="22" t="s">
        <v>102</v>
      </c>
      <c r="C13" s="22" t="s">
        <v>64</v>
      </c>
      <c r="D13" s="22" t="s">
        <v>102</v>
      </c>
      <c r="E13" s="22" t="s">
        <v>102</v>
      </c>
      <c r="F13" s="22" t="s">
        <v>19</v>
      </c>
      <c r="G13" s="23" t="n">
        <v>1</v>
      </c>
      <c r="H13" s="24" t="n">
        <v>1</v>
      </c>
      <c r="I13" s="24" t="n">
        <v>321.87</v>
      </c>
      <c r="J13" s="24" t="n">
        <v>0</v>
      </c>
      <c r="K13" s="24" t="n">
        <v>0</v>
      </c>
      <c r="L13" s="24" t="n">
        <v>0</v>
      </c>
      <c r="M13" s="6" t="s">
        <f>=I13+J13+K13+L13</f>
      </c>
      <c r="N13" s="22"/>
    </row>
    <row collapsed="false" customFormat="false" customHeight="false" hidden="false" ht="12.1" outlineLevel="0" r="14">
      <c r="A14" s="21" t="n">
        <v>45754.592847222</v>
      </c>
      <c r="B14" s="22" t="s">
        <v>102</v>
      </c>
      <c r="C14" s="22" t="s">
        <v>64</v>
      </c>
      <c r="D14" s="22" t="s">
        <v>102</v>
      </c>
      <c r="E14" s="22" t="s">
        <v>102</v>
      </c>
      <c r="F14" s="22" t="s">
        <v>19</v>
      </c>
      <c r="G14" s="23" t="n">
        <v>1</v>
      </c>
      <c r="H14" s="24" t="n">
        <v>1</v>
      </c>
      <c r="I14" s="24" t="n">
        <v>329.59</v>
      </c>
      <c r="J14" s="24" t="n">
        <v>0</v>
      </c>
      <c r="K14" s="24" t="n">
        <v>0</v>
      </c>
      <c r="L14" s="24" t="n">
        <v>0</v>
      </c>
      <c r="M14" s="6" t="s">
        <f>=I14+J14+K14+L14</f>
      </c>
      <c r="N14" s="22"/>
    </row>
    <row collapsed="false" customFormat="false" customHeight="false" hidden="false" ht="12.1" outlineLevel="0" r="15">
      <c r="A15" s="25" t="n">
        <v>45754.635034722</v>
      </c>
      <c r="B15" s="26" t="s">
        <v>105</v>
      </c>
      <c r="C15" s="26" t="s">
        <v>65</v>
      </c>
      <c r="D15" s="26" t="s">
        <v>105</v>
      </c>
      <c r="E15" s="26" t="s">
        <v>105</v>
      </c>
      <c r="F15" s="26" t="s">
        <v>19</v>
      </c>
      <c r="G15" s="27" t="n">
        <v>1</v>
      </c>
      <c r="H15" s="28" t="n">
        <v>-973.28</v>
      </c>
      <c r="I15" s="28" t="n">
        <v>-973.28</v>
      </c>
      <c r="J15" s="28" t="n">
        <v>0</v>
      </c>
      <c r="K15" s="28" t="n">
        <v>0</v>
      </c>
      <c r="L15" s="28" t="n">
        <v>0</v>
      </c>
      <c r="M15" s="6" t="s">
        <f>=I15+J15+K15+L15</f>
      </c>
      <c r="N15" s="26"/>
    </row>
    <row collapsed="false" customFormat="false" customHeight="false" hidden="false" ht="12.1" outlineLevel="0" r="16">
      <c r="A16" s="21" t="n">
        <v>45755.559039352</v>
      </c>
      <c r="B16" s="22" t="s">
        <v>102</v>
      </c>
      <c r="C16" s="22" t="s">
        <v>64</v>
      </c>
      <c r="D16" s="22" t="s">
        <v>102</v>
      </c>
      <c r="E16" s="22" t="s">
        <v>102</v>
      </c>
      <c r="F16" s="22" t="s">
        <v>19</v>
      </c>
      <c r="G16" s="23" t="n">
        <v>1</v>
      </c>
      <c r="H16" s="24" t="n">
        <v>1</v>
      </c>
      <c r="I16" s="24" t="n">
        <v>355.37</v>
      </c>
      <c r="J16" s="24" t="n">
        <v>0</v>
      </c>
      <c r="K16" s="24" t="n">
        <v>0</v>
      </c>
      <c r="L16" s="24" t="n">
        <v>0</v>
      </c>
      <c r="M16" s="6" t="s">
        <f>=I16+J16+K16+L16</f>
      </c>
      <c r="N16" s="22"/>
    </row>
    <row collapsed="false" customFormat="false" customHeight="false" hidden="false" ht="12.1" outlineLevel="0" r="17">
      <c r="A17" s="20" t="n">
        <v>45755.561666667</v>
      </c>
      <c r="B17" s="16" t="s">
        <v>45</v>
      </c>
      <c r="C17" s="16" t="s">
        <v>106</v>
      </c>
      <c r="D17" s="16" t="s">
        <v>82</v>
      </c>
      <c r="E17" s="16" t="s">
        <v>17</v>
      </c>
      <c r="F17" s="16" t="s">
        <v>19</v>
      </c>
      <c r="G17" s="7" t="n">
        <v>5</v>
      </c>
      <c r="H17" s="6" t="n">
        <v>70.86</v>
      </c>
      <c r="I17" s="6" t="n">
        <v>-354.3</v>
      </c>
      <c r="J17" s="6" t="n">
        <v>0</v>
      </c>
      <c r="K17" s="6" t="n">
        <v>-1.06</v>
      </c>
      <c r="L17" s="6" t="n">
        <v>0</v>
      </c>
      <c r="M17" s="6" t="s">
        <f>=I17+J17+K17+L17</f>
      </c>
      <c r="N17" s="16"/>
    </row>
    <row collapsed="false" customFormat="false" customHeight="false" hidden="false" ht="12.1" outlineLevel="0" r="18">
      <c r="A18" s="21" t="n">
        <v>45755.62525463</v>
      </c>
      <c r="B18" s="22" t="s">
        <v>102</v>
      </c>
      <c r="C18" s="22" t="s">
        <v>64</v>
      </c>
      <c r="D18" s="22" t="s">
        <v>102</v>
      </c>
      <c r="E18" s="22" t="s">
        <v>102</v>
      </c>
      <c r="F18" s="22" t="s">
        <v>19</v>
      </c>
      <c r="G18" s="23" t="n">
        <v>1</v>
      </c>
      <c r="H18" s="24" t="n">
        <v>1</v>
      </c>
      <c r="I18" s="24" t="n">
        <v>1173.51</v>
      </c>
      <c r="J18" s="24" t="n">
        <v>0</v>
      </c>
      <c r="K18" s="24" t="n">
        <v>0</v>
      </c>
      <c r="L18" s="24" t="n">
        <v>0</v>
      </c>
      <c r="M18" s="6" t="s">
        <f>=I18+J18+K18+L18</f>
      </c>
      <c r="N18" s="22"/>
    </row>
    <row collapsed="false" customFormat="false" customHeight="false" hidden="false" ht="12.1" outlineLevel="0" r="19">
      <c r="A19" s="25" t="n">
        <v>45755.634872685</v>
      </c>
      <c r="B19" s="26" t="s">
        <v>105</v>
      </c>
      <c r="C19" s="26" t="s">
        <v>65</v>
      </c>
      <c r="D19" s="26" t="s">
        <v>105</v>
      </c>
      <c r="E19" s="26" t="s">
        <v>105</v>
      </c>
      <c r="F19" s="26" t="s">
        <v>19</v>
      </c>
      <c r="G19" s="27" t="n">
        <v>1</v>
      </c>
      <c r="H19" s="28" t="n">
        <v>-1173.52</v>
      </c>
      <c r="I19" s="28" t="n">
        <v>-1173.52</v>
      </c>
      <c r="J19" s="28" t="n">
        <v>0</v>
      </c>
      <c r="K19" s="28" t="n">
        <v>0</v>
      </c>
      <c r="L19" s="28" t="n">
        <v>0</v>
      </c>
      <c r="M19" s="6" t="s">
        <f>=I19+J19+K19+L19</f>
      </c>
      <c r="N19" s="26"/>
    </row>
    <row collapsed="false" customFormat="false" customHeight="false" hidden="false" ht="12.1" outlineLevel="0" r="20">
      <c r="A20" s="21" t="n">
        <v>45756.856736111</v>
      </c>
      <c r="B20" s="22" t="s">
        <v>102</v>
      </c>
      <c r="C20" s="22" t="s">
        <v>64</v>
      </c>
      <c r="D20" s="22" t="s">
        <v>102</v>
      </c>
      <c r="E20" s="22" t="s">
        <v>102</v>
      </c>
      <c r="F20" s="22" t="s">
        <v>19</v>
      </c>
      <c r="G20" s="23" t="n">
        <v>1</v>
      </c>
      <c r="H20" s="24" t="n">
        <v>1</v>
      </c>
      <c r="I20" s="24" t="n">
        <v>1278.83</v>
      </c>
      <c r="J20" s="24" t="n">
        <v>0</v>
      </c>
      <c r="K20" s="24" t="n">
        <v>0</v>
      </c>
      <c r="L20" s="24" t="n">
        <v>0</v>
      </c>
      <c r="M20" s="6" t="s">
        <f>=I20+J20+K20+L20</f>
      </c>
      <c r="N20" s="22"/>
    </row>
    <row collapsed="false" customFormat="false" customHeight="false" hidden="false" ht="12.1" outlineLevel="0" r="21">
      <c r="A21" s="20" t="n">
        <v>45756.85693287</v>
      </c>
      <c r="B21" s="16" t="s">
        <v>36</v>
      </c>
      <c r="C21" s="16" t="s">
        <v>107</v>
      </c>
      <c r="D21" s="16" t="s">
        <v>82</v>
      </c>
      <c r="E21" s="16" t="s">
        <v>17</v>
      </c>
      <c r="F21" s="16" t="s">
        <v>19</v>
      </c>
      <c r="G21" s="7" t="n">
        <v>10</v>
      </c>
      <c r="H21" s="6" t="n">
        <v>127.5</v>
      </c>
      <c r="I21" s="6" t="n">
        <v>-1275</v>
      </c>
      <c r="J21" s="6" t="n">
        <v>0</v>
      </c>
      <c r="K21" s="6" t="n">
        <v>-3.83</v>
      </c>
      <c r="L21" s="6" t="n">
        <v>0</v>
      </c>
      <c r="M21" s="6" t="s">
        <f>=I21+J21+K21+L21</f>
      </c>
      <c r="N21" s="16"/>
    </row>
    <row collapsed="false" customFormat="false" customHeight="false" hidden="false" ht="12.1" outlineLevel="0" r="22">
      <c r="A22" s="21" t="n">
        <v>45758.903993056</v>
      </c>
      <c r="B22" s="22" t="s">
        <v>102</v>
      </c>
      <c r="C22" s="22" t="s">
        <v>64</v>
      </c>
      <c r="D22" s="22" t="s">
        <v>102</v>
      </c>
      <c r="E22" s="22" t="s">
        <v>102</v>
      </c>
      <c r="F22" s="22" t="s">
        <v>19</v>
      </c>
      <c r="G22" s="23" t="n">
        <v>1</v>
      </c>
      <c r="H22" s="24" t="n">
        <v>1</v>
      </c>
      <c r="I22" s="24" t="n">
        <v>481.44</v>
      </c>
      <c r="J22" s="24" t="n">
        <v>0</v>
      </c>
      <c r="K22" s="24" t="n">
        <v>0</v>
      </c>
      <c r="L22" s="24" t="n">
        <v>0</v>
      </c>
      <c r="M22" s="6" t="s">
        <f>=I22+J22+K22+L22</f>
      </c>
      <c r="N22" s="22"/>
    </row>
    <row collapsed="false" customFormat="false" customHeight="false" hidden="false" ht="12.1" outlineLevel="0" r="23">
      <c r="A23" s="21" t="n">
        <v>45758.905706019</v>
      </c>
      <c r="B23" s="22" t="s">
        <v>102</v>
      </c>
      <c r="C23" s="22" t="s">
        <v>64</v>
      </c>
      <c r="D23" s="22" t="s">
        <v>102</v>
      </c>
      <c r="E23" s="22" t="s">
        <v>102</v>
      </c>
      <c r="F23" s="22" t="s">
        <v>19</v>
      </c>
      <c r="G23" s="23" t="n">
        <v>1</v>
      </c>
      <c r="H23" s="24" t="n">
        <v>1</v>
      </c>
      <c r="I23" s="24" t="n">
        <v>1323.96</v>
      </c>
      <c r="J23" s="24" t="n">
        <v>0</v>
      </c>
      <c r="K23" s="24" t="n">
        <v>0</v>
      </c>
      <c r="L23" s="24" t="n">
        <v>0</v>
      </c>
      <c r="M23" s="6" t="s">
        <f>=I23+J23+K23+L23</f>
      </c>
      <c r="N23" s="22"/>
    </row>
    <row collapsed="false" customFormat="false" customHeight="false" hidden="false" ht="12.1" outlineLevel="0" r="24">
      <c r="A24" s="20" t="n">
        <v>45758.908645833</v>
      </c>
      <c r="B24" s="16" t="s">
        <v>39</v>
      </c>
      <c r="C24" s="16" t="s">
        <v>108</v>
      </c>
      <c r="D24" s="16" t="s">
        <v>82</v>
      </c>
      <c r="E24" s="16" t="s">
        <v>17</v>
      </c>
      <c r="F24" s="16" t="s">
        <v>19</v>
      </c>
      <c r="G24" s="7" t="n">
        <v>1</v>
      </c>
      <c r="H24" s="6" t="n">
        <v>1320</v>
      </c>
      <c r="I24" s="6" t="n">
        <v>-1320</v>
      </c>
      <c r="J24" s="6" t="n">
        <v>0</v>
      </c>
      <c r="K24" s="6" t="n">
        <v>-3.96</v>
      </c>
      <c r="L24" s="6" t="n">
        <v>0</v>
      </c>
      <c r="M24" s="6" t="s">
        <f>=I24+J24+K24+L24</f>
      </c>
      <c r="N24" s="16"/>
    </row>
    <row collapsed="false" customFormat="false" customHeight="false" hidden="false" ht="12.1" outlineLevel="0" r="25">
      <c r="A25" s="25" t="n">
        <v>45761.03712963</v>
      </c>
      <c r="B25" s="26" t="s">
        <v>105</v>
      </c>
      <c r="C25" s="26" t="s">
        <v>65</v>
      </c>
      <c r="D25" s="26" t="s">
        <v>105</v>
      </c>
      <c r="E25" s="26" t="s">
        <v>105</v>
      </c>
      <c r="F25" s="26" t="s">
        <v>19</v>
      </c>
      <c r="G25" s="27" t="n">
        <v>1</v>
      </c>
      <c r="H25" s="28" t="n">
        <v>-481.44</v>
      </c>
      <c r="I25" s="28" t="n">
        <v>-481.44</v>
      </c>
      <c r="J25" s="28" t="n">
        <v>0</v>
      </c>
      <c r="K25" s="28" t="n">
        <v>0</v>
      </c>
      <c r="L25" s="28" t="n">
        <v>0</v>
      </c>
      <c r="M25" s="6" t="s">
        <f>=I25+J25+K25+L25</f>
      </c>
      <c r="N25" s="26"/>
    </row>
    <row collapsed="false" customFormat="false" customHeight="false" hidden="false" ht="12.1" outlineLevel="0" r="26">
      <c r="A26" s="21" t="n">
        <v>45772.5940625</v>
      </c>
      <c r="B26" s="22" t="s">
        <v>102</v>
      </c>
      <c r="C26" s="22" t="s">
        <v>64</v>
      </c>
      <c r="D26" s="22" t="s">
        <v>102</v>
      </c>
      <c r="E26" s="22" t="s">
        <v>102</v>
      </c>
      <c r="F26" s="22" t="s">
        <v>19</v>
      </c>
      <c r="G26" s="23" t="n">
        <v>1</v>
      </c>
      <c r="H26" s="24" t="n">
        <v>1</v>
      </c>
      <c r="I26" s="24" t="n">
        <v>2611.82</v>
      </c>
      <c r="J26" s="24" t="n">
        <v>0</v>
      </c>
      <c r="K26" s="24" t="n">
        <v>0</v>
      </c>
      <c r="L26" s="24" t="n">
        <v>0</v>
      </c>
      <c r="M26" s="6" t="s">
        <f>=I26+J26+K26+L26</f>
      </c>
      <c r="N26" s="22"/>
    </row>
    <row collapsed="false" customFormat="false" customHeight="false" hidden="false" ht="12.1" outlineLevel="0" r="27">
      <c r="A27" s="20" t="n">
        <v>45772.601261574</v>
      </c>
      <c r="B27" s="16" t="s">
        <v>33</v>
      </c>
      <c r="C27" s="16" t="s">
        <v>109</v>
      </c>
      <c r="D27" s="16" t="s">
        <v>82</v>
      </c>
      <c r="E27" s="16" t="s">
        <v>17</v>
      </c>
      <c r="F27" s="16" t="s">
        <v>19</v>
      </c>
      <c r="G27" s="7" t="n">
        <v>14</v>
      </c>
      <c r="H27" s="6" t="n">
        <v>130.2</v>
      </c>
      <c r="I27" s="6" t="n">
        <v>-1822.8</v>
      </c>
      <c r="J27" s="6" t="n">
        <v>0</v>
      </c>
      <c r="K27" s="6" t="n">
        <v>-5.47</v>
      </c>
      <c r="L27" s="6" t="n">
        <v>0</v>
      </c>
      <c r="M27" s="6" t="s">
        <f>=I27+J27+K27+L27</f>
      </c>
      <c r="N27" s="16"/>
    </row>
    <row collapsed="false" customFormat="false" customHeight="false" hidden="false" ht="12.1" outlineLevel="0" r="28">
      <c r="A28" s="20" t="n">
        <v>45772.601412037</v>
      </c>
      <c r="B28" s="16" t="s">
        <v>33</v>
      </c>
      <c r="C28" s="16" t="s">
        <v>109</v>
      </c>
      <c r="D28" s="16" t="s">
        <v>82</v>
      </c>
      <c r="E28" s="16" t="s">
        <v>17</v>
      </c>
      <c r="F28" s="16" t="s">
        <v>19</v>
      </c>
      <c r="G28" s="7" t="n">
        <v>6</v>
      </c>
      <c r="H28" s="6" t="n">
        <v>130.2</v>
      </c>
      <c r="I28" s="6" t="n">
        <v>-781.2</v>
      </c>
      <c r="J28" s="6" t="n">
        <v>0</v>
      </c>
      <c r="K28" s="6" t="n">
        <v>-2.34</v>
      </c>
      <c r="L28" s="6" t="n">
        <v>0</v>
      </c>
      <c r="M28" s="6" t="s">
        <f>=I28+J28+K28+L28</f>
      </c>
      <c r="N28" s="16"/>
    </row>
    <row collapsed="false" customFormat="false" customHeight="false" hidden="false" ht="12.1" outlineLevel="0" r="29">
      <c r="A29" s="20" t="n">
        <v>45773.609895833</v>
      </c>
      <c r="B29" s="16" t="s">
        <v>24</v>
      </c>
      <c r="C29" s="16" t="s">
        <v>110</v>
      </c>
      <c r="D29" s="16" t="s">
        <v>82</v>
      </c>
      <c r="E29" s="16" t="s">
        <v>17</v>
      </c>
      <c r="F29" s="16" t="s">
        <v>19</v>
      </c>
      <c r="G29" s="7" t="n">
        <v>1</v>
      </c>
      <c r="H29" s="6" t="n">
        <v>6942</v>
      </c>
      <c r="I29" s="6" t="n">
        <v>-6942</v>
      </c>
      <c r="J29" s="6" t="n">
        <v>0</v>
      </c>
      <c r="K29" s="6" t="n">
        <v>-20.83</v>
      </c>
      <c r="L29" s="6" t="n">
        <v>0</v>
      </c>
      <c r="M29" s="6" t="s">
        <f>=I29+J29+K29+L29</f>
      </c>
      <c r="N29" s="16"/>
    </row>
    <row collapsed="false" customFormat="false" customHeight="false" hidden="false" ht="12.1" outlineLevel="0" r="30">
      <c r="A30" s="20" t="n">
        <v>45773.661331019</v>
      </c>
      <c r="B30" s="16" t="s">
        <v>33</v>
      </c>
      <c r="C30" s="16" t="s">
        <v>109</v>
      </c>
      <c r="D30" s="16" t="s">
        <v>82</v>
      </c>
      <c r="E30" s="16" t="s">
        <v>17</v>
      </c>
      <c r="F30" s="16" t="s">
        <v>19</v>
      </c>
      <c r="G30" s="7" t="n">
        <v>1</v>
      </c>
      <c r="H30" s="6" t="n">
        <v>131</v>
      </c>
      <c r="I30" s="6" t="n">
        <v>-131</v>
      </c>
      <c r="J30" s="6" t="n">
        <v>0</v>
      </c>
      <c r="K30" s="6" t="n">
        <v>-0.39</v>
      </c>
      <c r="L30" s="6" t="n">
        <v>0</v>
      </c>
      <c r="M30" s="6" t="s">
        <f>=I30+J30+K30+L30</f>
      </c>
      <c r="N30" s="16"/>
    </row>
    <row collapsed="false" customFormat="false" customHeight="false" hidden="false" ht="12.1" outlineLevel="0" r="31">
      <c r="A31" s="20" t="n">
        <v>45773.661331019</v>
      </c>
      <c r="B31" s="16" t="s">
        <v>33</v>
      </c>
      <c r="C31" s="16" t="s">
        <v>109</v>
      </c>
      <c r="D31" s="16" t="s">
        <v>82</v>
      </c>
      <c r="E31" s="16" t="s">
        <v>17</v>
      </c>
      <c r="F31" s="16" t="s">
        <v>19</v>
      </c>
      <c r="G31" s="7" t="n">
        <v>9</v>
      </c>
      <c r="H31" s="6" t="n">
        <v>131</v>
      </c>
      <c r="I31" s="6" t="n">
        <v>-1179</v>
      </c>
      <c r="J31" s="6" t="n">
        <v>0</v>
      </c>
      <c r="K31" s="6" t="n">
        <v>-3.54</v>
      </c>
      <c r="L31" s="6" t="n">
        <v>0</v>
      </c>
      <c r="M31" s="6" t="s">
        <f>=I31+J31+K31+L31</f>
      </c>
      <c r="N31" s="16"/>
    </row>
    <row collapsed="false" customFormat="false" customHeight="false" hidden="false" ht="12.1" outlineLevel="0" r="32">
      <c r="A32" s="20" t="n">
        <v>45774.6040625</v>
      </c>
      <c r="B32" s="16" t="s">
        <v>42</v>
      </c>
      <c r="C32" s="16" t="s">
        <v>111</v>
      </c>
      <c r="D32" s="16" t="s">
        <v>82</v>
      </c>
      <c r="E32" s="16" t="s">
        <v>17</v>
      </c>
      <c r="F32" s="16" t="s">
        <v>19</v>
      </c>
      <c r="G32" s="7" t="n">
        <v>10</v>
      </c>
      <c r="H32" s="6" t="n">
        <v>107.44</v>
      </c>
      <c r="I32" s="6" t="n">
        <v>-1074.4</v>
      </c>
      <c r="J32" s="6" t="n">
        <v>0</v>
      </c>
      <c r="K32" s="6" t="n">
        <v>-3.22</v>
      </c>
      <c r="L32" s="6" t="n">
        <v>0</v>
      </c>
      <c r="M32" s="6" t="s">
        <f>=I32+J32+K32+L32</f>
      </c>
      <c r="N32" s="16"/>
    </row>
    <row collapsed="false" customFormat="false" customHeight="false" hidden="false" ht="12.1" outlineLevel="0" r="33">
      <c r="A33" s="21" t="n">
        <v>45775.203703704</v>
      </c>
      <c r="B33" s="22" t="s">
        <v>102</v>
      </c>
      <c r="C33" s="22" t="s">
        <v>64</v>
      </c>
      <c r="D33" s="22" t="s">
        <v>102</v>
      </c>
      <c r="E33" s="22" t="s">
        <v>102</v>
      </c>
      <c r="F33" s="22" t="s">
        <v>19</v>
      </c>
      <c r="G33" s="23" t="n">
        <v>1</v>
      </c>
      <c r="H33" s="24" t="n">
        <v>1</v>
      </c>
      <c r="I33" s="24" t="n">
        <v>1068.2</v>
      </c>
      <c r="J33" s="24" t="n">
        <v>0</v>
      </c>
      <c r="K33" s="24" t="n">
        <v>0</v>
      </c>
      <c r="L33" s="24" t="n">
        <v>0</v>
      </c>
      <c r="M33" s="6" t="s">
        <f>=I33+J33+K33+L33</f>
      </c>
      <c r="N33" s="22"/>
    </row>
    <row collapsed="false" customFormat="false" customHeight="false" hidden="false" ht="12.1" outlineLevel="0" r="34">
      <c r="A34" s="21" t="n">
        <v>45775.204456019</v>
      </c>
      <c r="B34" s="22" t="s">
        <v>102</v>
      </c>
      <c r="C34" s="22" t="s">
        <v>64</v>
      </c>
      <c r="D34" s="22" t="s">
        <v>102</v>
      </c>
      <c r="E34" s="22" t="s">
        <v>102</v>
      </c>
      <c r="F34" s="22" t="s">
        <v>19</v>
      </c>
      <c r="G34" s="23" t="n">
        <v>1</v>
      </c>
      <c r="H34" s="24" t="n">
        <v>1</v>
      </c>
      <c r="I34" s="24" t="n">
        <v>131.4</v>
      </c>
      <c r="J34" s="24" t="n">
        <v>0</v>
      </c>
      <c r="K34" s="24" t="n">
        <v>0</v>
      </c>
      <c r="L34" s="24" t="n">
        <v>0</v>
      </c>
      <c r="M34" s="6" t="s">
        <f>=I34+J34+K34+L34</f>
      </c>
      <c r="N34" s="22"/>
    </row>
    <row collapsed="false" customFormat="false" customHeight="false" hidden="false" ht="12.1" outlineLevel="0" r="35">
      <c r="A35" s="21" t="n">
        <v>45775.249027778</v>
      </c>
      <c r="B35" s="22" t="s">
        <v>102</v>
      </c>
      <c r="C35" s="22" t="s">
        <v>64</v>
      </c>
      <c r="D35" s="22" t="s">
        <v>102</v>
      </c>
      <c r="E35" s="22" t="s">
        <v>102</v>
      </c>
      <c r="F35" s="22" t="s">
        <v>19</v>
      </c>
      <c r="G35" s="23" t="n">
        <v>1</v>
      </c>
      <c r="H35" s="24" t="n">
        <v>1</v>
      </c>
      <c r="I35" s="24" t="n">
        <v>6895.63</v>
      </c>
      <c r="J35" s="24" t="n">
        <v>0</v>
      </c>
      <c r="K35" s="24" t="n">
        <v>0</v>
      </c>
      <c r="L35" s="24" t="n">
        <v>0</v>
      </c>
      <c r="M35" s="6" t="s">
        <f>=I35+J35+K35+L35</f>
      </c>
      <c r="N35" s="22"/>
    </row>
    <row collapsed="false" customFormat="false" customHeight="false" hidden="false" ht="12.1" outlineLevel="0" r="36">
      <c r="A36" s="21" t="n">
        <v>45775.608194444</v>
      </c>
      <c r="B36" s="22" t="s">
        <v>102</v>
      </c>
      <c r="C36" s="22" t="s">
        <v>64</v>
      </c>
      <c r="D36" s="22" t="s">
        <v>102</v>
      </c>
      <c r="E36" s="22" t="s">
        <v>102</v>
      </c>
      <c r="F36" s="22" t="s">
        <v>19</v>
      </c>
      <c r="G36" s="23" t="n">
        <v>1</v>
      </c>
      <c r="H36" s="24" t="n">
        <v>1</v>
      </c>
      <c r="I36" s="24" t="n">
        <v>80</v>
      </c>
      <c r="J36" s="24" t="n">
        <v>0</v>
      </c>
      <c r="K36" s="24" t="n">
        <v>0</v>
      </c>
      <c r="L36" s="24" t="n">
        <v>0</v>
      </c>
      <c r="M36" s="6" t="s">
        <f>=I36+J36+K36+L36</f>
      </c>
      <c r="N36" s="22"/>
    </row>
    <row collapsed="false" customFormat="false" customHeight="false" hidden="false" ht="12.1" outlineLevel="0" r="37">
      <c r="A37" s="21" t="n">
        <v>45775.661331019</v>
      </c>
      <c r="B37" s="22" t="s">
        <v>102</v>
      </c>
      <c r="C37" s="22" t="s">
        <v>64</v>
      </c>
      <c r="D37" s="22" t="s">
        <v>102</v>
      </c>
      <c r="E37" s="22" t="s">
        <v>102</v>
      </c>
      <c r="F37" s="22" t="s">
        <v>19</v>
      </c>
      <c r="G37" s="23" t="n">
        <v>1</v>
      </c>
      <c r="H37" s="24" t="n">
        <v>1</v>
      </c>
      <c r="I37" s="24" t="n">
        <v>1313.93</v>
      </c>
      <c r="J37" s="24" t="n">
        <v>0</v>
      </c>
      <c r="K37" s="24" t="n">
        <v>0</v>
      </c>
      <c r="L37" s="24" t="n">
        <v>0</v>
      </c>
      <c r="M37" s="6" t="s">
        <f>=I37+J37+K37+L37</f>
      </c>
      <c r="N37" s="22"/>
    </row>
    <row collapsed="false" customFormat="false" customHeight="false" hidden="false" ht="12.1" outlineLevel="0" r="38">
      <c r="A38" s="21" t="n">
        <v>45777.74244213</v>
      </c>
      <c r="B38" s="22" t="s">
        <v>102</v>
      </c>
      <c r="C38" s="22" t="s">
        <v>64</v>
      </c>
      <c r="D38" s="22" t="s">
        <v>102</v>
      </c>
      <c r="E38" s="22" t="s">
        <v>102</v>
      </c>
      <c r="F38" s="22" t="s">
        <v>19</v>
      </c>
      <c r="G38" s="23" t="n">
        <v>1</v>
      </c>
      <c r="H38" s="24" t="n">
        <v>1</v>
      </c>
      <c r="I38" s="24" t="n">
        <v>6338.96</v>
      </c>
      <c r="J38" s="24" t="n">
        <v>0</v>
      </c>
      <c r="K38" s="24" t="n">
        <v>0</v>
      </c>
      <c r="L38" s="24" t="n">
        <v>0</v>
      </c>
      <c r="M38" s="6" t="s">
        <f>=I38+J38+K38+L38</f>
      </c>
      <c r="N38" s="22"/>
    </row>
    <row collapsed="false" customFormat="false" customHeight="false" hidden="false" ht="12.1" outlineLevel="0" r="39">
      <c r="A39" s="21" t="n">
        <v>45777.744375</v>
      </c>
      <c r="B39" s="22" t="s">
        <v>102</v>
      </c>
      <c r="C39" s="22" t="s">
        <v>64</v>
      </c>
      <c r="D39" s="22" t="s">
        <v>102</v>
      </c>
      <c r="E39" s="22" t="s">
        <v>102</v>
      </c>
      <c r="F39" s="22" t="s">
        <v>19</v>
      </c>
      <c r="G39" s="23" t="n">
        <v>1</v>
      </c>
      <c r="H39" s="24" t="n">
        <v>1</v>
      </c>
      <c r="I39" s="24" t="n">
        <v>3329.96</v>
      </c>
      <c r="J39" s="24" t="n">
        <v>0</v>
      </c>
      <c r="K39" s="24" t="n">
        <v>0</v>
      </c>
      <c r="L39" s="24" t="n">
        <v>0</v>
      </c>
      <c r="M39" s="6" t="s">
        <f>=I39+J39+K39+L39</f>
      </c>
      <c r="N39" s="22"/>
    </row>
    <row collapsed="false" customFormat="false" customHeight="false" hidden="false" ht="12.1" outlineLevel="0" r="40">
      <c r="A40" s="21" t="n">
        <v>45777.754363426</v>
      </c>
      <c r="B40" s="22" t="s">
        <v>102</v>
      </c>
      <c r="C40" s="22" t="s">
        <v>64</v>
      </c>
      <c r="D40" s="22" t="s">
        <v>102</v>
      </c>
      <c r="E40" s="22" t="s">
        <v>102</v>
      </c>
      <c r="F40" s="22" t="s">
        <v>19</v>
      </c>
      <c r="G40" s="23" t="n">
        <v>1</v>
      </c>
      <c r="H40" s="24" t="n">
        <v>1</v>
      </c>
      <c r="I40" s="24" t="n">
        <v>20.06</v>
      </c>
      <c r="J40" s="24" t="n">
        <v>0</v>
      </c>
      <c r="K40" s="24" t="n">
        <v>0</v>
      </c>
      <c r="L40" s="24" t="n">
        <v>0</v>
      </c>
      <c r="M40" s="6" t="s">
        <f>=I40+J40+K40+L40</f>
      </c>
      <c r="N40" s="22"/>
    </row>
    <row collapsed="false" customFormat="false" customHeight="false" hidden="false" ht="12.1" outlineLevel="0" r="41">
      <c r="A41" s="21" t="n">
        <v>45777.756377315</v>
      </c>
      <c r="B41" s="22" t="s">
        <v>102</v>
      </c>
      <c r="C41" s="22" t="s">
        <v>64</v>
      </c>
      <c r="D41" s="22" t="s">
        <v>102</v>
      </c>
      <c r="E41" s="22" t="s">
        <v>102</v>
      </c>
      <c r="F41" s="22" t="s">
        <v>19</v>
      </c>
      <c r="G41" s="23" t="n">
        <v>1</v>
      </c>
      <c r="H41" s="24" t="n">
        <v>1</v>
      </c>
      <c r="I41" s="24" t="n">
        <v>10.03</v>
      </c>
      <c r="J41" s="24" t="n">
        <v>0</v>
      </c>
      <c r="K41" s="24" t="n">
        <v>0</v>
      </c>
      <c r="L41" s="24" t="n">
        <v>0</v>
      </c>
      <c r="M41" s="6" t="s">
        <f>=I41+J41+K41+L41</f>
      </c>
      <c r="N41" s="22"/>
    </row>
    <row collapsed="false" customFormat="false" customHeight="false" hidden="false" ht="12.1" outlineLevel="0" r="42">
      <c r="A42" s="21" t="n">
        <v>45777.775844907</v>
      </c>
      <c r="B42" s="22" t="s">
        <v>102</v>
      </c>
      <c r="C42" s="22" t="s">
        <v>64</v>
      </c>
      <c r="D42" s="22" t="s">
        <v>102</v>
      </c>
      <c r="E42" s="22" t="s">
        <v>102</v>
      </c>
      <c r="F42" s="22" t="s">
        <v>19</v>
      </c>
      <c r="G42" s="23" t="n">
        <v>1</v>
      </c>
      <c r="H42" s="24" t="n">
        <v>1</v>
      </c>
      <c r="I42" s="24" t="n">
        <v>3353.03</v>
      </c>
      <c r="J42" s="24" t="n">
        <v>0</v>
      </c>
      <c r="K42" s="24" t="n">
        <v>0</v>
      </c>
      <c r="L42" s="24" t="n">
        <v>0</v>
      </c>
      <c r="M42" s="6" t="s">
        <f>=I42+J42+K42+L42</f>
      </c>
      <c r="N42" s="22"/>
    </row>
    <row collapsed="false" customFormat="false" customHeight="false" hidden="false" ht="12.1" outlineLevel="0" r="43">
      <c r="A43" s="20" t="n">
        <v>45777.776446759</v>
      </c>
      <c r="B43" s="16" t="s">
        <v>30</v>
      </c>
      <c r="C43" s="16" t="s">
        <v>112</v>
      </c>
      <c r="D43" s="16" t="s">
        <v>82</v>
      </c>
      <c r="E43" s="16" t="s">
        <v>17</v>
      </c>
      <c r="F43" s="16" t="s">
        <v>19</v>
      </c>
      <c r="G43" s="7" t="n">
        <v>1</v>
      </c>
      <c r="H43" s="6" t="n">
        <v>3343</v>
      </c>
      <c r="I43" s="6" t="n">
        <v>-3343</v>
      </c>
      <c r="J43" s="6" t="n">
        <v>0</v>
      </c>
      <c r="K43" s="6" t="n">
        <v>-10.03</v>
      </c>
      <c r="L43" s="6" t="n">
        <v>0</v>
      </c>
      <c r="M43" s="6" t="s">
        <f>=I43+J43+K43+L43</f>
      </c>
      <c r="N43" s="16"/>
    </row>
    <row collapsed="false" customFormat="false" customHeight="false" hidden="false" ht="12.1" outlineLevel="0" r="44">
      <c r="A44" s="20" t="n">
        <v>45777.800613426</v>
      </c>
      <c r="B44" s="16" t="s">
        <v>21</v>
      </c>
      <c r="C44" s="16" t="s">
        <v>113</v>
      </c>
      <c r="D44" s="16" t="s">
        <v>82</v>
      </c>
      <c r="E44" s="16" t="s">
        <v>17</v>
      </c>
      <c r="F44" s="16" t="s">
        <v>19</v>
      </c>
      <c r="G44" s="7" t="n">
        <v>2</v>
      </c>
      <c r="H44" s="6" t="n">
        <v>3175</v>
      </c>
      <c r="I44" s="6" t="n">
        <v>-6350</v>
      </c>
      <c r="J44" s="6" t="n">
        <v>0</v>
      </c>
      <c r="K44" s="6" t="n">
        <v>-19.05</v>
      </c>
      <c r="L44" s="6" t="n">
        <v>0</v>
      </c>
      <c r="M44" s="6" t="s">
        <f>=I44+J44+K44+L44</f>
      </c>
      <c r="N44" s="16"/>
    </row>
    <row collapsed="false" customFormat="false" customHeight="false" hidden="false" ht="12.1" outlineLevel="0" r="4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 t="s">
        <v>114</v>
      </c>
      <c r="M45" s="5" t="s">
        <f>=SUM(M2:M44)</f>
      </c>
      <c r="N45" s="4"/>
    </row>
  </sheetData>
  <autoFilter ref="A1:N4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1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</cols>
  <sheetData>
    <row collapsed="false" customFormat="false" customHeight="false" hidden="false" ht="12.1" outlineLevel="0" r="1">
      <c r="A1" s="30" t="s">
        <v>57</v>
      </c>
      <c r="B1" s="30" t="s">
        <v>115</v>
      </c>
      <c r="C1" s="30" t="s">
        <v>0</v>
      </c>
      <c r="D1" s="30" t="s">
        <v>2</v>
      </c>
      <c r="E1" s="30" t="s">
        <v>116</v>
      </c>
      <c r="F1" s="30" t="s">
        <v>3</v>
      </c>
      <c r="G1" s="30" t="s">
        <v>117</v>
      </c>
      <c r="H1" s="30" t="s">
        <v>118</v>
      </c>
      <c r="I1" s="30" t="s">
        <v>119</v>
      </c>
      <c r="J1" s="30" t="s">
        <v>120</v>
      </c>
      <c r="K1" s="30" t="s">
        <v>121</v>
      </c>
      <c r="L1" s="30" t="s">
        <v>122</v>
      </c>
      <c r="M1" s="30" t="s">
        <v>123</v>
      </c>
      <c r="N1" s="30" t="s">
        <v>124</v>
      </c>
    </row>
    <row collapsed="false" customFormat="false" customHeight="false" hidden="false" ht="12.1" outlineLevel="0" r="2">
      <c r="A2" s="29" t="n">
        <v>45793</v>
      </c>
      <c r="B2" s="16" t="s">
        <v>125</v>
      </c>
      <c r="C2" s="16" t="s">
        <v>27</v>
      </c>
      <c r="D2" s="16" t="s">
        <v>28</v>
      </c>
      <c r="E2" s="7" t="n">
        <v>1</v>
      </c>
      <c r="F2" s="16" t="s">
        <v>19</v>
      </c>
      <c r="G2" s="6" t="n">
        <v>32</v>
      </c>
      <c r="H2" s="6" t="n">
        <v>3072.8</v>
      </c>
      <c r="I2" s="6" t="n">
        <v>3244.7</v>
      </c>
      <c r="J2" s="6" t="n">
        <v>4</v>
      </c>
      <c r="K2" s="6" t="n">
        <v>32</v>
      </c>
      <c r="L2" s="6" t="n">
        <v>28</v>
      </c>
      <c r="M2" s="6" t="n">
        <v>0.86</v>
      </c>
      <c r="N2" s="6" t="n">
        <v>0.91</v>
      </c>
    </row>
    <row collapsed="false" customFormat="false" customHeight="false" hidden="false" ht="12.1" outlineLevel="0" r="3">
      <c r="A3" s="29" t="n">
        <v>45811</v>
      </c>
      <c r="B3" s="16" t="s">
        <v>125</v>
      </c>
      <c r="C3" s="16" t="s">
        <v>24</v>
      </c>
      <c r="D3" s="16" t="s">
        <v>25</v>
      </c>
      <c r="E3" s="7" t="n">
        <v>1</v>
      </c>
      <c r="F3" s="16" t="s">
        <v>19</v>
      </c>
      <c r="G3" s="6" t="n">
        <v>541</v>
      </c>
      <c r="H3" s="6" t="n">
        <v>6473</v>
      </c>
      <c r="I3" s="6" t="n">
        <v>6962.83</v>
      </c>
      <c r="J3" s="6" t="n">
        <v>70</v>
      </c>
      <c r="K3" s="6" t="n">
        <v>541</v>
      </c>
      <c r="L3" s="6" t="n">
        <v>471</v>
      </c>
      <c r="M3" s="6" t="n">
        <v>6.76</v>
      </c>
      <c r="N3" s="6" t="n">
        <v>7.28</v>
      </c>
    </row>
    <row collapsed="false" customFormat="false" customHeight="false" hidden="false" ht="12.1" outlineLevel="0" r="4">
      <c r="A4" s="29" t="n">
        <v>45814</v>
      </c>
      <c r="B4" s="16" t="s">
        <v>125</v>
      </c>
      <c r="C4" s="16" t="s">
        <v>33</v>
      </c>
      <c r="D4" s="16" t="s">
        <v>34</v>
      </c>
      <c r="E4" s="7" t="n">
        <v>30</v>
      </c>
      <c r="F4" s="16" t="s">
        <v>19</v>
      </c>
      <c r="G4" s="6" t="n">
        <v>0.86</v>
      </c>
      <c r="H4" s="6" t="n">
        <v>122.78</v>
      </c>
      <c r="I4" s="6" t="n">
        <v>130.86</v>
      </c>
      <c r="J4" s="6" t="n">
        <v>3</v>
      </c>
      <c r="K4" s="6" t="n">
        <v>25.8</v>
      </c>
      <c r="L4" s="6" t="n">
        <v>22.8</v>
      </c>
      <c r="M4" s="6" t="n">
        <v>0.58</v>
      </c>
      <c r="N4" s="6" t="n">
        <v>0.62</v>
      </c>
    </row>
    <row collapsed="false" customFormat="false" customHeight="false" hidden="false" ht="12.1" outlineLevel="0" r="5">
      <c r="A5" s="29" t="n">
        <v>45814</v>
      </c>
      <c r="B5" s="16" t="s">
        <v>125</v>
      </c>
      <c r="C5" s="16" t="s">
        <v>33</v>
      </c>
      <c r="D5" s="16" t="s">
        <v>34</v>
      </c>
      <c r="E5" s="7" t="n">
        <v>30</v>
      </c>
      <c r="F5" s="16" t="s">
        <v>19</v>
      </c>
      <c r="G5" s="6" t="n">
        <v>2.57</v>
      </c>
      <c r="H5" s="6" t="n">
        <v>122.78</v>
      </c>
      <c r="I5" s="6" t="n">
        <v>130.86</v>
      </c>
      <c r="J5" s="6" t="n">
        <v>10</v>
      </c>
      <c r="K5" s="6" t="n">
        <v>77.1</v>
      </c>
      <c r="L5" s="6" t="n">
        <v>67.1</v>
      </c>
      <c r="M5" s="6" t="n">
        <v>1.71</v>
      </c>
      <c r="N5" s="6" t="n">
        <v>1.82</v>
      </c>
    </row>
    <row collapsed="false" customFormat="false" customHeight="false" hidden="false" ht="12.1" outlineLevel="0" r="6">
      <c r="A6" s="29" t="n">
        <v>45847</v>
      </c>
      <c r="B6" s="16" t="s">
        <v>125</v>
      </c>
      <c r="C6" s="16" t="s">
        <v>30</v>
      </c>
      <c r="D6" s="16" t="s">
        <v>31</v>
      </c>
      <c r="E6" s="7" t="n">
        <v>1</v>
      </c>
      <c r="F6" s="16" t="s">
        <v>19</v>
      </c>
      <c r="G6" s="6" t="n">
        <v>648</v>
      </c>
      <c r="H6" s="6" t="n">
        <v>2870.5</v>
      </c>
      <c r="I6" s="6" t="n">
        <v>3353.03</v>
      </c>
      <c r="J6" s="6" t="n">
        <v>84</v>
      </c>
      <c r="K6" s="6" t="n">
        <v>648</v>
      </c>
      <c r="L6" s="6" t="n">
        <v>564</v>
      </c>
      <c r="M6" s="6" t="n">
        <v>16.82</v>
      </c>
      <c r="N6" s="6" t="n">
        <v>19.65</v>
      </c>
    </row>
    <row collapsed="false" customFormat="false" customHeight="false" hidden="false" ht="12.1" outlineLevel="0" r="7">
      <c r="A7" s="29" t="n">
        <v>45849</v>
      </c>
      <c r="B7" s="16" t="s">
        <v>125</v>
      </c>
      <c r="C7" s="16" t="s">
        <v>45</v>
      </c>
      <c r="D7" s="16" t="s">
        <v>46</v>
      </c>
      <c r="E7" s="7" t="n">
        <v>5</v>
      </c>
      <c r="F7" s="16" t="s">
        <v>19</v>
      </c>
      <c r="G7" s="6" t="n">
        <v>25.58</v>
      </c>
      <c r="H7" s="6" t="n">
        <v>72.79</v>
      </c>
      <c r="I7" s="6" t="n">
        <v>71.07</v>
      </c>
      <c r="J7" s="6" t="n">
        <v>17</v>
      </c>
      <c r="K7" s="6" t="n">
        <v>127.9</v>
      </c>
      <c r="L7" s="6" t="n">
        <v>110.9</v>
      </c>
      <c r="M7" s="6" t="n">
        <v>31.21</v>
      </c>
      <c r="N7" s="6" t="n">
        <v>30.47</v>
      </c>
    </row>
    <row collapsed="false" customFormat="false" customHeight="false" hidden="false" ht="12.1" outlineLevel="0" r="8">
      <c r="A8" s="29" t="n">
        <v>45855</v>
      </c>
      <c r="B8" s="16" t="s">
        <v>125</v>
      </c>
      <c r="C8" s="16" t="s">
        <v>27</v>
      </c>
      <c r="D8" s="16" t="s">
        <v>28</v>
      </c>
      <c r="E8" s="7" t="n">
        <v>1</v>
      </c>
      <c r="F8" s="16" t="s">
        <v>19</v>
      </c>
      <c r="G8" s="6" t="n">
        <v>33</v>
      </c>
      <c r="H8" s="6" t="n">
        <v>3281.6</v>
      </c>
      <c r="I8" s="6" t="n">
        <v>3244.7</v>
      </c>
      <c r="J8" s="6" t="n">
        <v>4</v>
      </c>
      <c r="K8" s="6" t="n">
        <v>33</v>
      </c>
      <c r="L8" s="6" t="n">
        <v>29</v>
      </c>
      <c r="M8" s="6" t="n">
        <v>0.89</v>
      </c>
      <c r="N8" s="6" t="n">
        <v>0.88</v>
      </c>
    </row>
    <row collapsed="false" customFormat="false" customHeight="false" hidden="false" ht="12.1" outlineLevel="0" r="9">
      <c r="A9" s="29" t="n">
        <v>45858</v>
      </c>
      <c r="B9" s="16" t="s">
        <v>125</v>
      </c>
      <c r="C9" s="16" t="s">
        <v>16</v>
      </c>
      <c r="D9" s="16" t="s">
        <v>18</v>
      </c>
      <c r="E9" s="7" t="n">
        <v>46</v>
      </c>
      <c r="F9" s="16" t="s">
        <v>19</v>
      </c>
      <c r="G9" s="6" t="n">
        <v>14.68</v>
      </c>
      <c r="H9" s="6" t="n">
        <v>418.25</v>
      </c>
      <c r="I9" s="6" t="n">
        <v>472.33</v>
      </c>
      <c r="J9" s="6" t="n">
        <v>88</v>
      </c>
      <c r="K9" s="6" t="n">
        <v>675.28</v>
      </c>
      <c r="L9" s="6" t="n">
        <v>587.28</v>
      </c>
      <c r="M9" s="6" t="n">
        <v>2.7</v>
      </c>
      <c r="N9" s="6" t="n">
        <v>3.05</v>
      </c>
    </row>
    <row collapsed="false" customFormat="false" customHeight="false" hidden="false" ht="12.1" outlineLevel="0" r="10">
      <c r="A10" s="29" t="n">
        <v>45927</v>
      </c>
      <c r="B10" s="16" t="s">
        <v>125</v>
      </c>
      <c r="C10" s="16" t="s">
        <v>21</v>
      </c>
      <c r="D10" s="16" t="s">
        <v>22</v>
      </c>
      <c r="E10" s="7" t="n">
        <v>2</v>
      </c>
      <c r="F10" s="16" t="s">
        <v>19</v>
      </c>
      <c r="G10" s="6" t="n">
        <v>233</v>
      </c>
      <c r="H10" s="6" t="n">
        <v>3372</v>
      </c>
      <c r="I10" s="6" t="n">
        <v>3184.53</v>
      </c>
      <c r="J10" s="6" t="n">
        <v>61</v>
      </c>
      <c r="K10" s="6" t="n">
        <v>466</v>
      </c>
      <c r="L10" s="6" t="n">
        <v>405</v>
      </c>
      <c r="M10" s="6" t="n">
        <v>6.36</v>
      </c>
      <c r="N10" s="6" t="n">
        <v>6.01</v>
      </c>
    </row>
    <row collapsed="false" customFormat="false" customHeight="false" hidden="false" ht="12.1" outlineLevel="0" r="11">
      <c r="A11" s="29" t="n">
        <v>45936</v>
      </c>
      <c r="B11" s="16" t="s">
        <v>125</v>
      </c>
      <c r="C11" s="16" t="s">
        <v>27</v>
      </c>
      <c r="D11" s="16" t="s">
        <v>28</v>
      </c>
      <c r="E11" s="7" t="n">
        <v>1</v>
      </c>
      <c r="F11" s="16" t="s">
        <v>19</v>
      </c>
      <c r="G11" s="6" t="n">
        <v>35</v>
      </c>
      <c r="H11" s="6" t="n">
        <v>3021.2</v>
      </c>
      <c r="I11" s="6" t="n">
        <v>3244.7</v>
      </c>
      <c r="J11" s="6" t="n">
        <v>5</v>
      </c>
      <c r="K11" s="6" t="n">
        <v>35</v>
      </c>
      <c r="L11" s="6" t="n">
        <v>30</v>
      </c>
      <c r="M11" s="6" t="n">
        <v>0.92</v>
      </c>
      <c r="N11" s="6" t="n">
        <v>0.99</v>
      </c>
    </row>
    <row collapsed="false" customFormat="false" customHeight="false" hidden="false" ht="12.1" outlineLevel="0" r="12">
      <c r="A12" s="29"/>
      <c r="B12" s="16"/>
      <c r="C12" s="16"/>
      <c r="D12" s="16"/>
      <c r="E12" s="7"/>
      <c r="F12" s="16"/>
      <c r="G12" s="6"/>
      <c r="H12" s="6"/>
      <c r="I12" s="6"/>
      <c r="J12" s="6"/>
      <c r="K12" s="6"/>
      <c r="L12" s="6"/>
      <c r="M12" s="6"/>
      <c r="N12" s="6"/>
    </row>
    <row collapsed="false" customFormat="false" customHeight="false" hidden="false" ht="12.1" outlineLevel="0" r="13">
      <c r="A13" s="29" t="n">
        <v>46028</v>
      </c>
      <c r="B13" s="16" t="s">
        <v>125</v>
      </c>
      <c r="C13" s="16" t="s">
        <v>30</v>
      </c>
      <c r="D13" s="16" t="s">
        <v>31</v>
      </c>
      <c r="E13" s="7" t="n">
        <v>1</v>
      </c>
      <c r="F13" s="16" t="s">
        <v>19</v>
      </c>
      <c r="G13" s="6" t="n">
        <v>368</v>
      </c>
      <c r="H13" s="6" t="n">
        <v>2949</v>
      </c>
      <c r="I13" s="6" t="n">
        <v>3353.03</v>
      </c>
      <c r="J13" s="6" t="n">
        <v>48</v>
      </c>
      <c r="K13" s="6" t="n">
        <v>368</v>
      </c>
      <c r="L13" s="6" t="n">
        <v>320</v>
      </c>
      <c r="M13" s="6" t="n">
        <v>9.54</v>
      </c>
      <c r="N13" s="6" t="n">
        <v>10.85</v>
      </c>
    </row>
    <row collapsed="false" customFormat="false" customHeight="false" hidden="false" ht="12.1" outlineLevel="0" r="14">
      <c r="A14" s="29" t="n">
        <v>46030</v>
      </c>
      <c r="B14" s="16" t="s">
        <v>125</v>
      </c>
      <c r="C14" s="16" t="s">
        <v>27</v>
      </c>
      <c r="D14" s="16" t="s">
        <v>28</v>
      </c>
      <c r="E14" s="7" t="n">
        <v>1</v>
      </c>
      <c r="F14" s="16" t="s">
        <v>19</v>
      </c>
      <c r="G14" s="6" t="n">
        <v>36</v>
      </c>
      <c r="H14" s="6" t="n">
        <v>3239.2</v>
      </c>
      <c r="I14" s="6" t="n">
        <v>3244.7</v>
      </c>
      <c r="J14" s="6" t="n">
        <v>5</v>
      </c>
      <c r="K14" s="6" t="n">
        <v>36</v>
      </c>
      <c r="L14" s="6" t="n">
        <v>31</v>
      </c>
      <c r="M14" s="6" t="n">
        <v>0.96</v>
      </c>
      <c r="N14" s="6" t="n">
        <v>0.96</v>
      </c>
    </row>
    <row collapsed="false" customFormat="false" customHeight="false" hidden="false" ht="12.1" outlineLevel="0" r="15">
      <c r="A15" s="29" t="n">
        <v>46034</v>
      </c>
      <c r="B15" s="16" t="s">
        <v>125</v>
      </c>
      <c r="C15" s="16" t="s">
        <v>24</v>
      </c>
      <c r="D15" s="16" t="s">
        <v>25</v>
      </c>
      <c r="E15" s="7" t="n">
        <v>1</v>
      </c>
      <c r="F15" s="16" t="s">
        <v>19</v>
      </c>
      <c r="G15" s="6" t="n">
        <v>397</v>
      </c>
      <c r="H15" s="6" t="n">
        <v>5697</v>
      </c>
      <c r="I15" s="6" t="n">
        <v>6962.83</v>
      </c>
      <c r="J15" s="6" t="n">
        <v>52</v>
      </c>
      <c r="K15" s="6" t="n">
        <v>397</v>
      </c>
      <c r="L15" s="6" t="n">
        <v>345</v>
      </c>
      <c r="M15" s="6" t="n">
        <v>4.95</v>
      </c>
      <c r="N15" s="6" t="n">
        <v>6.06</v>
      </c>
    </row>
    <row collapsed="false" customFormat="false" customHeight="false" hidden="false" ht="12.1" outlineLevel="0" r="16">
      <c r="A16" s="29" t="n">
        <v>46034</v>
      </c>
      <c r="B16" s="16" t="s">
        <v>125</v>
      </c>
      <c r="C16" s="16" t="s">
        <v>16</v>
      </c>
      <c r="D16" s="16" t="s">
        <v>18</v>
      </c>
      <c r="E16" s="7" t="n">
        <v>46</v>
      </c>
      <c r="F16" s="16" t="s">
        <v>19</v>
      </c>
      <c r="G16" s="6" t="n">
        <v>11.56</v>
      </c>
      <c r="H16" s="6" t="n">
        <v>409.65</v>
      </c>
      <c r="I16" s="6" t="n">
        <v>472.33</v>
      </c>
      <c r="J16" s="6" t="n">
        <v>69</v>
      </c>
      <c r="K16" s="6" t="n">
        <v>531.76</v>
      </c>
      <c r="L16" s="6" t="n">
        <v>462.76</v>
      </c>
      <c r="M16" s="6" t="n">
        <v>2.13</v>
      </c>
      <c r="N16" s="6" t="n">
        <v>2.46</v>
      </c>
    </row>
  </sheetData>
  <autoFilter ref="A1:N16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1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5" customWidth="1"/>
    <col min="7" max="7" width="5" customWidth="1"/>
    <col min="8" max="8" width="5" customWidth="1"/>
    <col min="9" max="9" width="10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  <col min="15" max="15" width="15" customWidth="1"/>
  </cols>
  <sheetData>
    <row collapsed="false" customFormat="false" customHeight="false" hidden="false" ht="12.1" outlineLevel="0" r="1">
      <c r="A1" s="30" t="s">
        <v>57</v>
      </c>
      <c r="B1" s="30" t="s">
        <v>115</v>
      </c>
      <c r="C1" s="30" t="s">
        <v>0</v>
      </c>
      <c r="D1" s="30" t="s">
        <v>2</v>
      </c>
      <c r="E1" s="30" t="s">
        <v>116</v>
      </c>
      <c r="F1" s="30" t="s">
        <v>126</v>
      </c>
      <c r="G1" s="30" t="s">
        <v>127</v>
      </c>
      <c r="H1" s="30" t="s">
        <v>61</v>
      </c>
      <c r="I1" s="30" t="s">
        <v>128</v>
      </c>
      <c r="J1" s="30" t="s">
        <v>129</v>
      </c>
      <c r="K1" s="30" t="s">
        <v>130</v>
      </c>
      <c r="L1" s="30" t="s">
        <v>131</v>
      </c>
      <c r="M1" s="30" t="s">
        <v>132</v>
      </c>
      <c r="N1" s="30" t="s">
        <v>133</v>
      </c>
      <c r="O1" s="30" t="s">
        <v>134</v>
      </c>
    </row>
    <row collapsed="false" customFormat="false" customHeight="false" hidden="false" ht="12.1" outlineLevel="0" r="2">
      <c r="A2" s="31" t="n">
        <v>45749</v>
      </c>
      <c r="B2" s="16" t="s">
        <v>125</v>
      </c>
      <c r="C2" s="16" t="s">
        <v>16</v>
      </c>
      <c r="D2" s="16" t="s">
        <v>18</v>
      </c>
      <c r="E2" s="17" t="n">
        <v>1</v>
      </c>
      <c r="F2" s="7" t="s">
        <f>=DATEDIF(A2,$O$2,"y")</f>
      </c>
      <c r="G2" s="7" t="s">
        <f>=DATEDIF(A2,$O$2,"ym")</f>
      </c>
      <c r="H2" s="7" t="s">
        <f>=DATEDIF(A2,$O$2,"md")</f>
      </c>
      <c r="I2" s="7" t="n">
        <v>258</v>
      </c>
      <c r="J2" s="17" t="n">
        <v>471.86</v>
      </c>
      <c r="K2" s="6" t="s">
        <f>=Портфель!F2*Портфель!$Q$13</f>
      </c>
      <c r="L2" s="6" t="s">
        <f>=E2*K2</f>
      </c>
      <c r="M2" s="6" t="s">
        <f>=(K2-J2)*E2</f>
      </c>
      <c r="N2" s="6" t="s">
        <f>=MAX(0,M2*0.13)</f>
      </c>
      <c r="O2" s="13" t="s">
        <f>=TODAY()</f>
      </c>
    </row>
    <row collapsed="false" customFormat="false" customHeight="false" hidden="false" ht="12.1" outlineLevel="0" r="3">
      <c r="A3" s="31" t="n">
        <v>45749</v>
      </c>
      <c r="B3" s="16" t="s">
        <v>125</v>
      </c>
      <c r="C3" s="16" t="s">
        <v>16</v>
      </c>
      <c r="D3" s="16" t="s">
        <v>18</v>
      </c>
      <c r="E3" s="17" t="n">
        <v>1</v>
      </c>
      <c r="F3" s="7" t="s">
        <f>=DATEDIF(A3,$O$2,"y")</f>
      </c>
      <c r="G3" s="7" t="s">
        <f>=DATEDIF(A3,$O$2,"ym")</f>
      </c>
      <c r="H3" s="7" t="s">
        <f>=DATEDIF(A3,$O$2,"md")</f>
      </c>
      <c r="I3" s="7" t="n">
        <v>258</v>
      </c>
      <c r="J3" s="17" t="n">
        <v>471.86</v>
      </c>
      <c r="K3" s="6" t="s">
        <f>=Портфель!F2*Портфель!$Q$13</f>
      </c>
      <c r="L3" s="6" t="s">
        <f>=E3*K3</f>
      </c>
      <c r="M3" s="6" t="s">
        <f>=(K3-J3)*E3</f>
      </c>
      <c r="N3" s="6" t="s">
        <f>=MAX(0,M3*0.13)</f>
      </c>
    </row>
    <row collapsed="false" customFormat="false" customHeight="false" hidden="false" ht="12.1" outlineLevel="0" r="4">
      <c r="A4" s="31" t="n">
        <v>45749</v>
      </c>
      <c r="B4" s="16" t="s">
        <v>125</v>
      </c>
      <c r="C4" s="16" t="s">
        <v>16</v>
      </c>
      <c r="D4" s="16" t="s">
        <v>18</v>
      </c>
      <c r="E4" s="17" t="n">
        <v>41</v>
      </c>
      <c r="F4" s="7" t="s">
        <f>=DATEDIF(A4,$O$2,"y")</f>
      </c>
      <c r="G4" s="7" t="s">
        <f>=DATEDIF(A4,$O$2,"ym")</f>
      </c>
      <c r="H4" s="7" t="s">
        <f>=DATEDIF(A4,$O$2,"md")</f>
      </c>
      <c r="I4" s="7" t="n">
        <v>258</v>
      </c>
      <c r="J4" s="17" t="n">
        <v>471.86146341463</v>
      </c>
      <c r="K4" s="6" t="s">
        <f>=Портфель!F2*Портфель!$Q$13</f>
      </c>
      <c r="L4" s="6" t="s">
        <f>=E4*K4</f>
      </c>
      <c r="M4" s="6" t="s">
        <f>=(K4-J4)*E4</f>
      </c>
      <c r="N4" s="6" t="s">
        <f>=MAX(0,M4*0.13)</f>
      </c>
    </row>
    <row collapsed="false" customFormat="false" customHeight="false" hidden="false" ht="12.1" outlineLevel="0" r="5">
      <c r="A5" s="31" t="n">
        <v>45749</v>
      </c>
      <c r="B5" s="16" t="s">
        <v>125</v>
      </c>
      <c r="C5" s="16" t="s">
        <v>16</v>
      </c>
      <c r="D5" s="16" t="s">
        <v>18</v>
      </c>
      <c r="E5" s="17" t="n">
        <v>3</v>
      </c>
      <c r="F5" s="7" t="s">
        <f>=DATEDIF(A5,$O$2,"y")</f>
      </c>
      <c r="G5" s="7" t="s">
        <f>=DATEDIF(A5,$O$2,"ym")</f>
      </c>
      <c r="H5" s="7" t="s">
        <f>=DATEDIF(A5,$O$2,"md")</f>
      </c>
      <c r="I5" s="7" t="n">
        <v>258</v>
      </c>
      <c r="J5" s="17" t="n">
        <v>479.03333333333</v>
      </c>
      <c r="K5" s="6" t="s">
        <f>=Портфель!F2*Портфель!$Q$13</f>
      </c>
      <c r="L5" s="6" t="s">
        <f>=E5*K5</f>
      </c>
      <c r="M5" s="6" t="s">
        <f>=(K5-J5)*E5</f>
      </c>
      <c r="N5" s="6" t="s">
        <f>=MAX(0,M5*0.13)</f>
      </c>
    </row>
    <row collapsed="false" customFormat="false" customHeight="false" hidden="false" ht="12.1" outlineLevel="0" r="6">
      <c r="A6" s="31" t="n">
        <v>45777</v>
      </c>
      <c r="B6" s="16" t="s">
        <v>125</v>
      </c>
      <c r="C6" s="16" t="s">
        <v>21</v>
      </c>
      <c r="D6" s="16" t="s">
        <v>22</v>
      </c>
      <c r="E6" s="17" t="n">
        <v>2</v>
      </c>
      <c r="F6" s="7" t="s">
        <f>=DATEDIF(A6,$O$2,"y")</f>
      </c>
      <c r="G6" s="7" t="s">
        <f>=DATEDIF(A6,$O$2,"ym")</f>
      </c>
      <c r="H6" s="7" t="s">
        <f>=DATEDIF(A6,$O$2,"md")</f>
      </c>
      <c r="I6" s="7" t="n">
        <v>230</v>
      </c>
      <c r="J6" s="17" t="n">
        <v>3184.525</v>
      </c>
      <c r="K6" s="6" t="s">
        <f>=Портфель!F3*Портфель!$Q$13</f>
      </c>
      <c r="L6" s="6" t="s">
        <f>=E6*K6</f>
      </c>
      <c r="M6" s="6" t="s">
        <f>=(K6-J6)*E6</f>
      </c>
      <c r="N6" s="6" t="s">
        <f>=MAX(0,M6*0.13)</f>
      </c>
    </row>
    <row collapsed="false" customFormat="false" customHeight="false" hidden="false" ht="12.1" outlineLevel="0" r="7">
      <c r="A7" s="31" t="n">
        <v>45773</v>
      </c>
      <c r="B7" s="16" t="s">
        <v>125</v>
      </c>
      <c r="C7" s="16" t="s">
        <v>24</v>
      </c>
      <c r="D7" s="16" t="s">
        <v>25</v>
      </c>
      <c r="E7" s="17" t="n">
        <v>1</v>
      </c>
      <c r="F7" s="7" t="s">
        <f>=DATEDIF(A7,$O$2,"y")</f>
      </c>
      <c r="G7" s="7" t="s">
        <f>=DATEDIF(A7,$O$2,"ym")</f>
      </c>
      <c r="H7" s="7" t="s">
        <f>=DATEDIF(A7,$O$2,"md")</f>
      </c>
      <c r="I7" s="7" t="n">
        <v>234</v>
      </c>
      <c r="J7" s="17" t="n">
        <v>6962.83</v>
      </c>
      <c r="K7" s="6" t="s">
        <f>=Портфель!F4*Портфель!$Q$13</f>
      </c>
      <c r="L7" s="6" t="s">
        <f>=E7*K7</f>
      </c>
      <c r="M7" s="6" t="s">
        <f>=(K7-J7)*E7</f>
      </c>
      <c r="N7" s="6" t="s">
        <f>=MAX(0,M7*0.13)</f>
      </c>
    </row>
    <row collapsed="false" customFormat="false" customHeight="false" hidden="false" ht="12.1" outlineLevel="0" r="8">
      <c r="A8" s="31" t="n">
        <v>45749</v>
      </c>
      <c r="B8" s="16" t="s">
        <v>125</v>
      </c>
      <c r="C8" s="16" t="s">
        <v>27</v>
      </c>
      <c r="D8" s="16" t="s">
        <v>28</v>
      </c>
      <c r="E8" s="17" t="n">
        <v>1</v>
      </c>
      <c r="F8" s="7" t="s">
        <f>=DATEDIF(A8,$O$2,"y")</f>
      </c>
      <c r="G8" s="7" t="s">
        <f>=DATEDIF(A8,$O$2,"ym")</f>
      </c>
      <c r="H8" s="7" t="s">
        <f>=DATEDIF(A8,$O$2,"md")</f>
      </c>
      <c r="I8" s="7" t="n">
        <v>258</v>
      </c>
      <c r="J8" s="17" t="n">
        <v>3244.7</v>
      </c>
      <c r="K8" s="6" t="s">
        <f>=Портфель!F5*Портфель!$Q$13</f>
      </c>
      <c r="L8" s="6" t="s">
        <f>=E8*K8</f>
      </c>
      <c r="M8" s="6" t="s">
        <f>=(K8-J8)*E8</f>
      </c>
      <c r="N8" s="6" t="s">
        <f>=MAX(0,M8*0.13)</f>
      </c>
    </row>
    <row collapsed="false" customFormat="false" customHeight="false" hidden="false" ht="12.1" outlineLevel="0" r="9">
      <c r="A9" s="31" t="n">
        <v>45777</v>
      </c>
      <c r="B9" s="16" t="s">
        <v>125</v>
      </c>
      <c r="C9" s="16" t="s">
        <v>30</v>
      </c>
      <c r="D9" s="16" t="s">
        <v>31</v>
      </c>
      <c r="E9" s="17" t="n">
        <v>1</v>
      </c>
      <c r="F9" s="7" t="s">
        <f>=DATEDIF(A9,$O$2,"y")</f>
      </c>
      <c r="G9" s="7" t="s">
        <f>=DATEDIF(A9,$O$2,"ym")</f>
      </c>
      <c r="H9" s="7" t="s">
        <f>=DATEDIF(A9,$O$2,"md")</f>
      </c>
      <c r="I9" s="7" t="n">
        <v>230</v>
      </c>
      <c r="J9" s="17" t="n">
        <v>3353.03</v>
      </c>
      <c r="K9" s="6" t="s">
        <f>=Портфель!F6*Портфель!$Q$13</f>
      </c>
      <c r="L9" s="6" t="s">
        <f>=E9*K9</f>
      </c>
      <c r="M9" s="6" t="s">
        <f>=(K9-J9)*E9</f>
      </c>
      <c r="N9" s="6" t="s">
        <f>=MAX(0,M9*0.13)</f>
      </c>
    </row>
    <row collapsed="false" customFormat="false" customHeight="false" hidden="false" ht="12.1" outlineLevel="0" r="10">
      <c r="A10" s="31" t="n">
        <v>45772</v>
      </c>
      <c r="B10" s="16" t="s">
        <v>125</v>
      </c>
      <c r="C10" s="16" t="s">
        <v>33</v>
      </c>
      <c r="D10" s="16" t="s">
        <v>34</v>
      </c>
      <c r="E10" s="17" t="n">
        <v>14</v>
      </c>
      <c r="F10" s="7" t="s">
        <f>=DATEDIF(A10,$O$2,"y")</f>
      </c>
      <c r="G10" s="7" t="s">
        <f>=DATEDIF(A10,$O$2,"ym")</f>
      </c>
      <c r="H10" s="7" t="s">
        <f>=DATEDIF(A10,$O$2,"md")</f>
      </c>
      <c r="I10" s="7" t="n">
        <v>235</v>
      </c>
      <c r="J10" s="17" t="n">
        <v>130.59071428571</v>
      </c>
      <c r="K10" s="6" t="s">
        <f>=Портфель!F7*Портфель!$Q$13</f>
      </c>
      <c r="L10" s="6" t="s">
        <f>=E10*K10</f>
      </c>
      <c r="M10" s="6" t="s">
        <f>=(K10-J10)*E10</f>
      </c>
      <c r="N10" s="6" t="s">
        <f>=MAX(0,M10*0.13)</f>
      </c>
    </row>
    <row collapsed="false" customFormat="false" customHeight="false" hidden="false" ht="12.1" outlineLevel="0" r="11">
      <c r="A11" s="31" t="n">
        <v>45772</v>
      </c>
      <c r="B11" s="16" t="s">
        <v>125</v>
      </c>
      <c r="C11" s="16" t="s">
        <v>33</v>
      </c>
      <c r="D11" s="16" t="s">
        <v>34</v>
      </c>
      <c r="E11" s="17" t="n">
        <v>6</v>
      </c>
      <c r="F11" s="7" t="s">
        <f>=DATEDIF(A11,$O$2,"y")</f>
      </c>
      <c r="G11" s="7" t="s">
        <f>=DATEDIF(A11,$O$2,"ym")</f>
      </c>
      <c r="H11" s="7" t="s">
        <f>=DATEDIF(A11,$O$2,"md")</f>
      </c>
      <c r="I11" s="7" t="n">
        <v>235</v>
      </c>
      <c r="J11" s="17" t="n">
        <v>130.59</v>
      </c>
      <c r="K11" s="6" t="s">
        <f>=Портфель!F7*Портфель!$Q$13</f>
      </c>
      <c r="L11" s="6" t="s">
        <f>=E11*K11</f>
      </c>
      <c r="M11" s="6" t="s">
        <f>=(K11-J11)*E11</f>
      </c>
      <c r="N11" s="6" t="s">
        <f>=MAX(0,M11*0.13)</f>
      </c>
    </row>
    <row collapsed="false" customFormat="false" customHeight="false" hidden="false" ht="12.1" outlineLevel="0" r="12">
      <c r="A12" s="31" t="n">
        <v>45773</v>
      </c>
      <c r="B12" s="16" t="s">
        <v>125</v>
      </c>
      <c r="C12" s="16" t="s">
        <v>33</v>
      </c>
      <c r="D12" s="16" t="s">
        <v>34</v>
      </c>
      <c r="E12" s="17" t="n">
        <v>1</v>
      </c>
      <c r="F12" s="7" t="s">
        <f>=DATEDIF(A12,$O$2,"y")</f>
      </c>
      <c r="G12" s="7" t="s">
        <f>=DATEDIF(A12,$O$2,"ym")</f>
      </c>
      <c r="H12" s="7" t="s">
        <f>=DATEDIF(A12,$O$2,"md")</f>
      </c>
      <c r="I12" s="7" t="n">
        <v>234</v>
      </c>
      <c r="J12" s="17" t="n">
        <v>131.39</v>
      </c>
      <c r="K12" s="6" t="s">
        <f>=Портфель!F7*Портфель!$Q$13</f>
      </c>
      <c r="L12" s="6" t="s">
        <f>=E12*K12</f>
      </c>
      <c r="M12" s="6" t="s">
        <f>=(K12-J12)*E12</f>
      </c>
      <c r="N12" s="6" t="s">
        <f>=MAX(0,M12*0.13)</f>
      </c>
    </row>
    <row collapsed="false" customFormat="false" customHeight="false" hidden="false" ht="12.1" outlineLevel="0" r="13">
      <c r="A13" s="31" t="n">
        <v>45773</v>
      </c>
      <c r="B13" s="16" t="s">
        <v>125</v>
      </c>
      <c r="C13" s="16" t="s">
        <v>33</v>
      </c>
      <c r="D13" s="16" t="s">
        <v>34</v>
      </c>
      <c r="E13" s="17" t="n">
        <v>9</v>
      </c>
      <c r="F13" s="7" t="s">
        <f>=DATEDIF(A13,$O$2,"y")</f>
      </c>
      <c r="G13" s="7" t="s">
        <f>=DATEDIF(A13,$O$2,"ym")</f>
      </c>
      <c r="H13" s="7" t="s">
        <f>=DATEDIF(A13,$O$2,"md")</f>
      </c>
      <c r="I13" s="7" t="n">
        <v>234</v>
      </c>
      <c r="J13" s="17" t="n">
        <v>131.39333333333</v>
      </c>
      <c r="K13" s="6" t="s">
        <f>=Портфель!F7*Портфель!$Q$13</f>
      </c>
      <c r="L13" s="6" t="s">
        <f>=E13*K13</f>
      </c>
      <c r="M13" s="6" t="s">
        <f>=(K13-J13)*E13</f>
      </c>
      <c r="N13" s="6" t="s">
        <f>=MAX(0,M13*0.13)</f>
      </c>
    </row>
    <row collapsed="false" customFormat="false" customHeight="false" hidden="false" ht="12.1" outlineLevel="0" r="14">
      <c r="A14" s="31" t="n">
        <v>45756</v>
      </c>
      <c r="B14" s="16" t="s">
        <v>125</v>
      </c>
      <c r="C14" s="16" t="s">
        <v>36</v>
      </c>
      <c r="D14" s="16" t="s">
        <v>37</v>
      </c>
      <c r="E14" s="17" t="n">
        <v>10</v>
      </c>
      <c r="F14" s="7" t="s">
        <f>=DATEDIF(A14,$O$2,"y")</f>
      </c>
      <c r="G14" s="7" t="s">
        <f>=DATEDIF(A14,$O$2,"ym")</f>
      </c>
      <c r="H14" s="7" t="s">
        <f>=DATEDIF(A14,$O$2,"md")</f>
      </c>
      <c r="I14" s="7" t="n">
        <v>251</v>
      </c>
      <c r="J14" s="17" t="n">
        <v>127.883</v>
      </c>
      <c r="K14" s="6" t="s">
        <f>=Портфель!F8*Портфель!$Q$13</f>
      </c>
      <c r="L14" s="6" t="s">
        <f>=E14*K14</f>
      </c>
      <c r="M14" s="6" t="s">
        <f>=(K14-J14)*E14</f>
      </c>
      <c r="N14" s="6" t="s">
        <f>=MAX(0,M14*0.13)</f>
      </c>
    </row>
    <row collapsed="false" customFormat="false" customHeight="false" hidden="false" ht="12.1" outlineLevel="0" r="15">
      <c r="A15" s="31" t="n">
        <v>45758</v>
      </c>
      <c r="B15" s="16" t="s">
        <v>125</v>
      </c>
      <c r="C15" s="16" t="s">
        <v>39</v>
      </c>
      <c r="D15" s="16" t="s">
        <v>40</v>
      </c>
      <c r="E15" s="17" t="n">
        <v>1</v>
      </c>
      <c r="F15" s="7" t="s">
        <f>=DATEDIF(A15,$O$2,"y")</f>
      </c>
      <c r="G15" s="7" t="s">
        <f>=DATEDIF(A15,$O$2,"ym")</f>
      </c>
      <c r="H15" s="7" t="s">
        <f>=DATEDIF(A15,$O$2,"md")</f>
      </c>
      <c r="I15" s="7" t="n">
        <v>249</v>
      </c>
      <c r="J15" s="17" t="n">
        <v>1323.96</v>
      </c>
      <c r="K15" s="6" t="s">
        <f>=Портфель!F9*Портфель!$Q$13</f>
      </c>
      <c r="L15" s="6" t="s">
        <f>=E15*K15</f>
      </c>
      <c r="M15" s="6" t="s">
        <f>=(K15-J15)*E15</f>
      </c>
      <c r="N15" s="6" t="s">
        <f>=MAX(0,M15*0.13)</f>
      </c>
    </row>
    <row collapsed="false" customFormat="false" customHeight="false" hidden="false" ht="12.1" outlineLevel="0" r="16">
      <c r="A16" s="31" t="n">
        <v>45774</v>
      </c>
      <c r="B16" s="16" t="s">
        <v>125</v>
      </c>
      <c r="C16" s="16" t="s">
        <v>42</v>
      </c>
      <c r="D16" s="16" t="s">
        <v>43</v>
      </c>
      <c r="E16" s="17" t="n">
        <v>10</v>
      </c>
      <c r="F16" s="7" t="s">
        <f>=DATEDIF(A16,$O$2,"y")</f>
      </c>
      <c r="G16" s="7" t="s">
        <f>=DATEDIF(A16,$O$2,"ym")</f>
      </c>
      <c r="H16" s="7" t="s">
        <f>=DATEDIF(A16,$O$2,"md")</f>
      </c>
      <c r="I16" s="7" t="n">
        <v>233</v>
      </c>
      <c r="J16" s="17" t="n">
        <v>107.762</v>
      </c>
      <c r="K16" s="6" t="s">
        <f>=Портфель!F10*Портфель!$Q$13</f>
      </c>
      <c r="L16" s="6" t="s">
        <f>=E16*K16</f>
      </c>
      <c r="M16" s="6" t="s">
        <f>=(K16-J16)*E16</f>
      </c>
      <c r="N16" s="6" t="s">
        <f>=MAX(0,M16*0.13)</f>
      </c>
    </row>
    <row collapsed="false" customFormat="false" customHeight="false" hidden="false" ht="12.1" outlineLevel="0" r="17">
      <c r="A17" s="31" t="n">
        <v>45755</v>
      </c>
      <c r="B17" s="16" t="s">
        <v>125</v>
      </c>
      <c r="C17" s="16" t="s">
        <v>45</v>
      </c>
      <c r="D17" s="16" t="s">
        <v>46</v>
      </c>
      <c r="E17" s="17" t="n">
        <v>5</v>
      </c>
      <c r="F17" s="7" t="s">
        <f>=DATEDIF(A17,$O$2,"y")</f>
      </c>
      <c r="G17" s="7" t="s">
        <f>=DATEDIF(A17,$O$2,"ym")</f>
      </c>
      <c r="H17" s="7" t="s">
        <f>=DATEDIF(A17,$O$2,"md")</f>
      </c>
      <c r="I17" s="7" t="n">
        <v>252</v>
      </c>
      <c r="J17" s="17" t="n">
        <v>71.072</v>
      </c>
      <c r="K17" s="6" t="s">
        <f>=Портфель!F11*Портфель!$Q$13</f>
      </c>
      <c r="L17" s="6" t="s">
        <f>=E17*K17</f>
      </c>
      <c r="M17" s="6" t="s">
        <f>=(K17-J17)*E17</f>
      </c>
      <c r="N17" s="6" t="s">
        <f>=MAX(0,M17*0.13)</f>
      </c>
    </row>
    <row collapsed="false" customFormat="false" customHeight="false" hidden="false" ht="12.1" outlineLevel="0" r="18">
      <c r="A18" s="31"/>
      <c r="B18" s="16"/>
      <c r="C18" s="16"/>
      <c r="D18" s="16"/>
      <c r="E18" s="17"/>
      <c r="F18" s="7"/>
      <c r="G18" s="17"/>
      <c r="H18" s="16"/>
      <c r="I18" s="7"/>
      <c r="J18" s="17"/>
      <c r="K18" s="4" t="s">
        <v>53</v>
      </c>
      <c r="L18" s="8" t="s">
        <f>=SUBTOTAL(109,L2:L17)</f>
      </c>
      <c r="M18" s="8" t="s">
        <f>=SUBTOTAL(109,M2:M17)</f>
      </c>
      <c r="N18" s="8" t="s">
        <f>=MAX(0,M18*0.13)</f>
      </c>
    </row>
  </sheetData>
  <autoFilter ref="A1:O16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25" customWidth="1"/>
    <col min="3" max="3" width="1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5" customWidth="1"/>
  </cols>
  <sheetData>
    <row collapsed="false" customFormat="false" customHeight="false" hidden="false" ht="12.1" outlineLevel="0" r="1">
      <c r="A1" s="30" t="s">
        <v>0</v>
      </c>
      <c r="B1" s="30" t="s">
        <v>2</v>
      </c>
      <c r="C1" s="30" t="s">
        <v>135</v>
      </c>
      <c r="D1" s="30" t="s">
        <v>136</v>
      </c>
      <c r="E1" s="30" t="s">
        <v>119</v>
      </c>
      <c r="F1" s="30" t="s">
        <v>137</v>
      </c>
      <c r="G1" s="30" t="s">
        <v>116</v>
      </c>
      <c r="H1" s="30" t="s">
        <v>138</v>
      </c>
      <c r="I1" s="30" t="s">
        <v>139</v>
      </c>
      <c r="J1" s="30" t="s">
        <v>140</v>
      </c>
      <c r="K1" s="30" t="s">
        <v>141</v>
      </c>
    </row>
    <row collapsed="false" customFormat="false" customHeight="false" hidden="false" ht="12.1" outlineLevel="0" r="2">
      <c r="A2" s="16"/>
    </row>
  </sheetData>
  <autoFilter ref="A1:K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2025-12-16T04:32:48.00Z</dcterms:created>
  <dc:creator>izi-invest.ru</dc:creator>
  <cp:revision>0</cp:revision>
</cp:coreProperties>
</file>