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<sst xmlns="http://schemas.openxmlformats.org/spreadsheetml/2006/main" count="3458" uniqueCount="341">
  <si>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</si>
  <si>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</si>
  <si>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</si>
  <si>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</si>
  <si>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</si>
  <si>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</si>
  <si>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</si>
  <si>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</si>
  <si>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</si>
  <si>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</si>
  <si>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</si>
  <si>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</si>
  <si>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</si>
  <si>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</si>
  <si>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</si>
  <si>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</si>
  <si>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BELU</t>
  </si>
  <si>
    <t>share</t>
  </si>
  <si>
    <t>НоваБев ао</t>
  </si>
  <si>
    <t>RUR</t>
  </si>
  <si>
    <t>AMD</t>
  </si>
  <si>
    <t>UGLD</t>
  </si>
  <si>
    <t>ЮГК</t>
  </si>
  <si>
    <t>BYN</t>
  </si>
  <si>
    <t>GMKN</t>
  </si>
  <si>
    <t>ГМКНорНик</t>
  </si>
  <si>
    <t>CAD</t>
  </si>
  <si>
    <t>GAZP</t>
  </si>
  <si>
    <t>ГАЗПРОМ ао</t>
  </si>
  <si>
    <t>CHF</t>
  </si>
  <si>
    <t>RAGR</t>
  </si>
  <si>
    <t>Русагро</t>
  </si>
  <si>
    <t>CNY</t>
  </si>
  <si>
    <t>IRAO</t>
  </si>
  <si>
    <t>ИнтерРАОао</t>
  </si>
  <si>
    <t>EUR</t>
  </si>
  <si>
    <t>DELI</t>
  </si>
  <si>
    <t>iКаршеринг</t>
  </si>
  <si>
    <t>GBP</t>
  </si>
  <si>
    <t>Сумма по акциям:</t>
  </si>
  <si>
    <t>GLD</t>
  </si>
  <si>
    <t>SBMM</t>
  </si>
  <si>
    <t>etf</t>
  </si>
  <si>
    <t>SBMM ETF</t>
  </si>
  <si>
    <t>HKD</t>
  </si>
  <si>
    <t>Сумма по фондам:</t>
  </si>
  <si>
    <t>JPY</t>
  </si>
  <si>
    <t>RU000A10BVW6</t>
  </si>
  <si>
    <t>bond</t>
  </si>
  <si>
    <t>sЕвТранс01</t>
  </si>
  <si>
    <t>2032-05-20</t>
  </si>
  <si>
    <t>KZT</t>
  </si>
  <si>
    <t>RU000A10CRC4</t>
  </si>
  <si>
    <t>НорНик1P14</t>
  </si>
  <si>
    <t>USD</t>
  </si>
  <si>
    <t>2029-08-26</t>
  </si>
  <si>
    <t>RU000A10BW96</t>
  </si>
  <si>
    <t>СамолетP18</t>
  </si>
  <si>
    <t>2029-06-06</t>
  </si>
  <si>
    <t>SLV</t>
  </si>
  <si>
    <t>RU000A10CB66</t>
  </si>
  <si>
    <t>Сегежа3P6R</t>
  </si>
  <si>
    <t>2028-01-25</t>
  </si>
  <si>
    <t>TRY</t>
  </si>
  <si>
    <t>RU000A10ATS0</t>
  </si>
  <si>
    <t>ЕвроТранс6</t>
  </si>
  <si>
    <t>2030-01-12</t>
  </si>
  <si>
    <t>UAH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</si>
  <si>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</si>
  <si>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</si>
  <si>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</si>
  <si>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</si>
  <si>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</si>
  <si>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</si>
  <si>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</si>
  <si>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</si>
  <si>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</si>
  <si>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</si>
  <si>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</si>
  <si>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</si>
  <si>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Списание д/с</t>
  </si>
  <si>
    <t>Зачисление денежных средств</t>
  </si>
  <si>
    <t>Купон по RU000A106A86 - iКарРус1P2 15шт. по 31.66 RUR - налог 62 RUR (данные из БД)</t>
  </si>
  <si>
    <t>Зачисление д/с (купон 8 по Каршеринг Руссия-001Р-02) (данные из сделок)</t>
  </si>
  <si>
    <t>Купон по RU000A105TS5 - ЕвроТранс2 43шт. по 11.01 RUR - налог 62 RUR (данные из БД)</t>
  </si>
  <si>
    <t>Зачисление д/с (купон 28 по ЕвроТранс2) (данные из сделок)</t>
  </si>
  <si>
    <t>Дивиденд по IRAO - ИнтерРАОао 300шт. по 0.35 RUR - налог 14 RUR (данные из БД)</t>
  </si>
  <si>
    <t>Дивиденды ИнтерРАОао; ISIN RU000A0JPNM1; Дата Фиксации 09/06/2025; Кол-во 300; Ставка Выплаты 0.3537565169; Курс конвертации 1.0 (данные из сделок)</t>
  </si>
  <si>
    <t>Купон по RU000A105TS5 - ЕвроТранс2 49шт. по 11.01 RUR - налог 70 RUR (данные из БД)</t>
  </si>
  <si>
    <t>Зачисление д/с (купон 29 по ЕвроТранс2) (данные из сделок)</t>
  </si>
  <si>
    <t>Купон по RU000A106540 - МВ ФИН 1Р4 22шт. по 62.33 RUR - налог 178 RUR (данные из БД)</t>
  </si>
  <si>
    <t>Зачисление д/с (купон 9 по МВ ФИН 1Р4) (данные из сделок)</t>
  </si>
  <si>
    <t>Перевод д/с с ТС=Основной рынок на ТС=Основной рынок</t>
  </si>
  <si>
    <t>Зачисление д/с (купон 30 по ЕвроТранс2) (данные из сделок)</t>
  </si>
  <si>
    <t>Зачисление д/с (купон 9 по Каршеринг Руссия-001Р-02) (данные из сделок)</t>
  </si>
  <si>
    <t>Зачисление д/с (купон 31 по ЕвроТранс2) (данные из сделок)</t>
  </si>
  <si>
    <t>Зачисление д/с (купон 32 по ЕвроТранс2) (данные из сделок)</t>
  </si>
  <si>
    <t>Купон по RU000A10CRC4 - НорНик1P14 17шт. по 42.38 RUR - налог 94 RUR (данные из БД)</t>
  </si>
  <si>
    <t>Зачисление д/с (купон 1 по НорНик1P14) (данные из сделок)</t>
  </si>
  <si>
    <t>Дивиденд по BELU - НоваБев ао 18шт. по 20 RUR (данные из БД)</t>
  </si>
  <si>
    <t>Зачисление д/с (купон 33 по ЕвроТранс2) (данные из сделок)</t>
  </si>
  <si>
    <t>Дивиденды Белуга ао; ISIN RU000A0HL5M1; Дата Фиксации 18/10/2025; Кол-во 1; Ставка Выплаты 20; Курс конвертации 1.0000; Налог уд (данные из сделок)</t>
  </si>
  <si>
    <t>Дивиденды Белуга ао; ISIN RU000A0HL5M1; Дата Фиксации 18/10/2025; Кол-во 17; Ставка Выплаты 20; Курс конвертации 1.0000; Налог у (данные из сделок)</t>
  </si>
  <si>
    <t>Купон по RU000A10CRC4 - НорНик1P14 17шт. по 42.72 RUR - налог 94 RUR (данные из БД)</t>
  </si>
  <si>
    <t>Зачисление д/с (купон 2 по НорНик1P14) (данные из сделок)</t>
  </si>
  <si>
    <t>Зачисление д/с (купон 10 по Каршеринг Руссия-001Р-02) (данные из сделок)</t>
  </si>
  <si>
    <t>Зачисление д/с (купон 34 по ЕвроТранс2) (данные из сделок)</t>
  </si>
  <si>
    <t>Купон по RU000A10CRC4 - НорНик1P14 17шт. по 42.05 RUR - налог 93 RUR (данные из БД)</t>
  </si>
  <si>
    <t>Зачисление д/с (купон 3 по НорНик1P14) (данные из сделок)</t>
  </si>
  <si>
    <t>Выплата купонов НорНик1P14, номер купона 3 (данные из сделок)</t>
  </si>
  <si>
    <t>Купон по RU000A10BVW6 - sЕвТранс01 241шт. по 18.9 RUR - налог 592 RUR (данные из БД)</t>
  </si>
  <si>
    <t>Выплата купонов ЕвроТранс-01-об, номер купона 6 (данные из сделок)</t>
  </si>
  <si>
    <t>Зачисление д/с (купон 6 по sЕвТранс01) (данные из сделок)</t>
  </si>
  <si>
    <t>Купон по RU000A10CB66 - Сегежа3P6R 14шт. по 19.32 RUR - налог 35 RUR (данные из БД)</t>
  </si>
  <si>
    <t>Перевод д/с с договора 4223DGE, ТП Основной рынок на договор 4222PDM, ТП Основной рынок</t>
  </si>
  <si>
    <t>Выплата купонов Сегежа3P6R, номер купона 5 (данные из сделок)</t>
  </si>
  <si>
    <t>Купон по RU000A10CRC4 - НорНик1P14 17шт. по 41.76 RUR - налог 92 RUR (данные из БД)</t>
  </si>
  <si>
    <t>Выплата купонов НорНик1P14, номер купона 4 (данные из сделок)</t>
  </si>
  <si>
    <t>Перевод д/с с договора 4222PDM, ТП Основной рынок на договор 421L67P, ТП Основной рынок</t>
  </si>
  <si>
    <t>Купон по RU000A10BVW6 - sЕвТранс01 372шт. по 18.9 RUR - налог 914 RUR (данные из БД)</t>
  </si>
  <si>
    <t>Выплата купонов sЕвТранс01, номер купона 7 (данные из сделок)</t>
  </si>
  <si>
    <t>Выплата купонов Сегежа3P6R, номер купона 6 (данные из сделок)</t>
  </si>
  <si>
    <t>Купон по RU000A10CRC4 - НорНик1P14 17шт. по 41.06 RUR - налог 91 RUR (данные из БД)</t>
  </si>
  <si>
    <t>Выплата купонов НорНик1P14, номер купона 5 (данные из сделок)</t>
  </si>
  <si>
    <t>Купон по RU000A10BVW6 - sЕвТранс01 441шт. по 18.9 RUR - налог 1084 RUR (данные из БД)</t>
  </si>
  <si>
    <t>Купон по RU000A10BW96 - СамолетP18 20шт. по 19.73 RUR - налог 51 RUR (данные из БД)</t>
  </si>
  <si>
    <t>Выплата купонов sЕвТранс01, номер купона 8 (данные из сделок)</t>
  </si>
  <si>
    <t>Выплата купонов СамолетP18, номер купона 8 (данные из сделок)</t>
  </si>
  <si>
    <t>Выплата купонов Сегежа3P6R, номер купона 7 (данные из сделок)</t>
  </si>
  <si>
    <t>Купон по RU000A10CRC4 - НорНик1P14 17шт. по 41.91 RUR - налог 93 RUR (данные из БД)</t>
  </si>
  <si>
    <t>Выплата купонов НорНик1P14, номер купона 6 (данные из сделок)</t>
  </si>
  <si>
    <t>Купон по RU000A10BW96 - СамолетP18 42шт. по 19.73 RUR - налог 108 RUR (данные из БД)</t>
  </si>
  <si>
    <t>Выплата купонов sЕвТранс01, номер купона 9 (данные из сделок)</t>
  </si>
  <si>
    <t>Выплата купонов СамолетP18, номер купона 9 (данные из сделок)</t>
  </si>
  <si>
    <t>Купон по RU000A10ATS0 - ЕвроТранс6 10шт. по 20.55 RUR - налог 27 RUR (данные из БД)</t>
  </si>
  <si>
    <t>Выплата купонов ЕвроТранс6, номер купона 14 (данные из сделок)</t>
  </si>
  <si>
    <t>Выплата купонов Сегежа3P6R, номер купона 8 (данные из сделок)</t>
  </si>
  <si>
    <t>Купон по RU000A10CRC4 - НорНик1P14 17шт. по 40.8 RUR - налог 90 RUR (данные из БД)</t>
  </si>
  <si>
    <t>Выплата купонов НорНик1P14, номер купона 7 (данные из сделок)</t>
  </si>
  <si>
    <t>Купон по RU000A10BW96 - СамолетP18 50шт. по 19.73 RUR - налог 128 RUR (данные из БД)</t>
  </si>
  <si>
    <t>Выплата купонов sЕвТранс01, номер купона 10 (данные из сделок)</t>
  </si>
  <si>
    <t>Выплата купонов СамолетP18, номер купона 10 (данные из сделок)</t>
  </si>
  <si>
    <t>Выплата купонов ЕвроТранс6, номер купона 15 (данные из сделок)</t>
  </si>
  <si>
    <t>Выплата купонов Сегежа3P6R, номер купона 9 (данные из сделок)</t>
  </si>
  <si>
    <t>Купон по RU000A10CRC4 - НорНик1P14 17шт. по 39.11 RUR - налог 86 RUR (данные из БД)</t>
  </si>
  <si>
    <t>Выплата купонов НорНик1P14, номер купона 8 (данные из сделок)</t>
  </si>
  <si>
    <t>Купон по RU000A10BW96 - СамолетP18 71шт. по 19.73 RUR - налог 182 RUR (данные из БД)</t>
  </si>
  <si>
    <t>Выплата купонов sЕвТранс01, номер купона 11 (данные из сделок)</t>
  </si>
  <si>
    <t>Выплата купонов СамолетP18, номер купона 11 (данные из сделок)</t>
  </si>
  <si>
    <t>Выплата купонов ЕвроТранс6, номер купона 16 (данные из сделок)</t>
  </si>
  <si>
    <t>Выплата купонов Сегежа3P6R, номер купона 10 (данные из сделок)</t>
  </si>
  <si>
    <t>Дивиденд по IRAO - ИнтерРАОао 300шт. по 0.32 RUR - налог 13 RUR (данные из БД)</t>
  </si>
  <si>
    <t>Купон по RU000A10CRC4 - НорНик1P14 17шт. по 38.05 RUR - налог 84 RUR (данные из БД)</t>
  </si>
  <si>
    <t>Выплата купонов НорНик1P14, номер купона 9 (данные из сделок)</t>
  </si>
  <si>
    <t>Купон по RU000A10BW96 - СамолетP18 81шт. по 19.73 RUR - налог 208 RUR (данные из БД)</t>
  </si>
  <si>
    <t>Выплата купонов СамолетP18, номер купона 12 (данные из сделок)</t>
  </si>
  <si>
    <t>Выплата купонов sЕвТранс01, номер купона 12 (данные из сделок)</t>
  </si>
  <si>
    <t>Выплата дивидендов Интер РАО. Налог удержан. (данные из сделок)</t>
  </si>
  <si>
    <t>Дивиденд по BELU - НоваБев ао 18шт. по 10 RUR - налог 23 RUR (данные из БД)</t>
  </si>
  <si>
    <t>Купон по RU000A10ATS0 - ЕвроТранс6 10шт. по 0.86 RUR - налог 1 RUR (данные из БД)</t>
  </si>
  <si>
    <t>Выплата купонов ЕвроТранс6, номер купона 17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</si>
  <si>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</si>
  <si>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</si>
  <si>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</si>
  <si>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</si>
  <si>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</si>
  <si>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</si>
  <si>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</si>
  <si>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</si>
  <si>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</si>
  <si>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RU000A106A86</t>
  </si>
  <si>
    <t>RU000A106540</t>
  </si>
  <si>
    <t>RU000A105TS5</t>
  </si>
  <si>
    <t>RU000A1077X0</t>
  </si>
  <si>
    <t>RU000A109F05</t>
  </si>
  <si>
    <t>RTKM</t>
  </si>
  <si>
    <t>VTBR</t>
  </si>
  <si>
    <t>MAGN</t>
  </si>
  <si>
    <t>ALRS</t>
  </si>
  <si>
    <t>HYDR</t>
  </si>
  <si>
    <t>RU000A10BNM4</t>
  </si>
  <si>
    <t>EUTR</t>
  </si>
  <si>
    <t>NVTK</t>
  </si>
  <si>
    <t>T</t>
  </si>
  <si>
    <t>X5</t>
  </si>
  <si>
    <t>MDMG</t>
  </si>
  <si>
    <t>LKOH</t>
  </si>
  <si>
    <t>RU000A10DA74</t>
  </si>
  <si>
    <t>BELU
НоваБев ао</t>
  </si>
  <si>
    <t>UGLD
ЮГК</t>
  </si>
  <si>
    <t>GMKN
ГМКНорНик</t>
  </si>
  <si>
    <t>GAZP
ГАЗПРОМ ао</t>
  </si>
  <si>
    <t>RAGR
Русагро</t>
  </si>
  <si>
    <t>IRAO
ИнтерРАОао</t>
  </si>
  <si>
    <t>DELI
iКаршеринг</t>
  </si>
  <si>
    <t>SBMM
SBMM ETF</t>
  </si>
  <si>
    <t>RU000A10BVW6
sЕвТранс01</t>
  </si>
  <si>
    <t>RU000A10CRC4
НорНик1P14</t>
  </si>
  <si>
    <t>RU000A10BW96
СамолетP18</t>
  </si>
  <si>
    <t>RU000A10CB66
Сегежа3P6R</t>
  </si>
  <si>
    <t>RU000A10ATS0
ЕвроТранс6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</si>
  <si>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</si>
  <si>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</si>
  <si>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</si>
  <si>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</si>
  <si>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</si>
  <si>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</si>
  <si>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</si>
  <si>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</si>
  <si>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output</t>
  </si>
  <si>
    <t>Каршеринг Руссия 001P-02</t>
  </si>
  <si>
    <t>МВ ФИНАНС 001Р-04</t>
  </si>
  <si>
    <t>ЕвроТранс БО-001Р-02</t>
  </si>
  <si>
    <t>"Газпром" (ПАО) ао</t>
  </si>
  <si>
    <t>Интерлизинг 001Р-07</t>
  </si>
  <si>
    <t>АСПЭК-Домстрой 02</t>
  </si>
  <si>
    <t>Группа Русагро</t>
  </si>
  <si>
    <t>Ростелеком (ПАО) ао.</t>
  </si>
  <si>
    <t>ао ПАО Банк ВТБ</t>
  </si>
  <si>
    <t>"Магнитогорск.мет.комб" ПАО ао</t>
  </si>
  <si>
    <t>АЛРОСА ПАО ао</t>
  </si>
  <si>
    <t>ГМК "Нор.Никель" ПАО ао</t>
  </si>
  <si>
    <t>"Интер РАО" ПАО ао</t>
  </si>
  <si>
    <t>ПАО "РусГидро"</t>
  </si>
  <si>
    <t>dohod</t>
  </si>
  <si>
    <t>Зачисление д/с (купон 8 по Каршеринг Руссия-001Р-02)</t>
  </si>
  <si>
    <t>АБЗ-1 002P-03</t>
  </si>
  <si>
    <t>ЕвроТранс ао</t>
  </si>
  <si>
    <t>nalog</t>
  </si>
  <si>
    <t>Списание д/с. Налог на доходы физ.лиц</t>
  </si>
  <si>
    <t>Зачисление д/с (купон 28 по ЕвроТранс2)</t>
  </si>
  <si>
    <t>ПАО "НОВАТЭК" ао</t>
  </si>
  <si>
    <t>Каршеринг Руссия ао</t>
  </si>
  <si>
    <t>Т-Технологии МКПАО ао</t>
  </si>
  <si>
    <t>Корпоративный центр ИКС 5</t>
  </si>
  <si>
    <t>МКПАО «МД Медикал Груп»</t>
  </si>
  <si>
    <t>НК ЛУКОЙЛ (ПАО) - ао</t>
  </si>
  <si>
    <t>НоваБев Групп ПАО ао</t>
  </si>
  <si>
    <t>Дивиденды ИнтерРАОао; ISIN RU000A0JPNM1; Дата Фиксации 09/06/2025; Кол-во 300; Ставка Выплаты 0.3537565169; Курс конвертации 1.0</t>
  </si>
  <si>
    <t>Зачисление д/с (купон 29 по ЕвроТранс2)</t>
  </si>
  <si>
    <t>Зачисление д/с (купон 9 по МВ ФИН 1Р4)</t>
  </si>
  <si>
    <t>Зачисление д/с (купон 30 по ЕвроТранс2)</t>
  </si>
  <si>
    <t>Зачисление д/с (купон 9 по Каршеринг Руссия-001Р-02)</t>
  </si>
  <si>
    <t>Зачисление д/с (купон 31 по ЕвроТранс2)</t>
  </si>
  <si>
    <t>ГМК Нор.никель БО-001Р-14</t>
  </si>
  <si>
    <t>БПИФ Первая Сберегательный</t>
  </si>
  <si>
    <t>Зачисление д/с (купон 32 по ЕвроТранс2)</t>
  </si>
  <si>
    <t>Зачисление д/с (купон 1 по НорНик1P14)</t>
  </si>
  <si>
    <t>repo</t>
  </si>
  <si>
    <t>Убыток от сделок РЕПО -7.63 , Комиссия: -0.13</t>
  </si>
  <si>
    <t>Зачисление д/с (купон 33 по ЕвроТранс2)</t>
  </si>
  <si>
    <t>Дивиденды Белуга ао; ISIN RU000A0HL5M1; Дата Фиксации 18/10/2025; Кол-во 1; Ставка Выплаты 20; Курс конвертации 1.0000; Налог уд</t>
  </si>
  <si>
    <t>Дивиденды Белуга ао; ISIN RU000A0HL5M1; Дата Фиксации 18/10/2025; Кол-во 17; Ставка Выплаты 20; Курс конвертации 1.0000; Налог у</t>
  </si>
  <si>
    <t>Зачисление д/с (купон 2 по НорНик1P14)</t>
  </si>
  <si>
    <t>Зачисление д/с (купон 10 по Каршеринг Руссия-001Р-02)</t>
  </si>
  <si>
    <t>Зачисление д/с (купон 34 по ЕвроТранс2)</t>
  </si>
  <si>
    <t>Эталон-Финанс 002Р-04</t>
  </si>
  <si>
    <t>ГК Сегежа 003P-06R</t>
  </si>
  <si>
    <t>ЕвроТранс 01</t>
  </si>
  <si>
    <t>Зачисление д/с (купон 3 по НорНик1P14)</t>
  </si>
  <si>
    <t>Выплата купонов НорНик1P14, номер купона 3</t>
  </si>
  <si>
    <t>Выплата купонов ЕвроТранс-01-об, номер купона 6</t>
  </si>
  <si>
    <t>Зачисление д/с (купон 6 по sЕвТранс01)</t>
  </si>
  <si>
    <t>Списание д/с. Налог на доходы физ. лиц. по итогам года</t>
  </si>
  <si>
    <t>Выплата купонов Сегежа3P6R, номер купона 5</t>
  </si>
  <si>
    <t>Выплата купонов НорНик1P14, номер купона 4</t>
  </si>
  <si>
    <t>Выплата купонов sЕвТранс01, номер купона 7</t>
  </si>
  <si>
    <t>Выплата купонов Сегежа3P6R, номер купона 6</t>
  </si>
  <si>
    <t>Выплата купонов НорНик1P14, номер купона 5</t>
  </si>
  <si>
    <t>ГК Самолет БО-П18</t>
  </si>
  <si>
    <t>Выплата купонов sЕвТранс01, номер купона 8</t>
  </si>
  <si>
    <t>Выплата купонов СамолетP18, номер купона 8</t>
  </si>
  <si>
    <t>ЕвроТранс БО-001Р-06</t>
  </si>
  <si>
    <t>Выплата купонов Сегежа3P6R, номер купона 7</t>
  </si>
  <si>
    <t>Выплата купонов НорНик1P14, номер купона 6</t>
  </si>
  <si>
    <t>Выплата купонов sЕвТранс01, номер купона 9</t>
  </si>
  <si>
    <t>Выплата купонов СамолетP18, номер купона 9</t>
  </si>
  <si>
    <t>Выплата купонов ЕвроТранс6, номер купона 14</t>
  </si>
  <si>
    <t>Выплата купонов Сегежа3P6R, номер купона 8</t>
  </si>
  <si>
    <t>Выплата купонов НорНик1P14, номер купона 7</t>
  </si>
  <si>
    <t>Выплата купонов sЕвТранс01, номер купона 10</t>
  </si>
  <si>
    <t>Выплата купонов СамолетP18, номер купона 10</t>
  </si>
  <si>
    <t>Выплата купонов ЕвроТранс6, номер купона 15</t>
  </si>
  <si>
    <t>Выплата купонов Сегежа3P6R, номер купона 9</t>
  </si>
  <si>
    <t>Выплата купонов НорНик1P14, номер купона 8</t>
  </si>
  <si>
    <t>Выплата купонов sЕвТранс01, номер купона 11</t>
  </si>
  <si>
    <t>Выплата купонов СамолетP18, номер купона 11</t>
  </si>
  <si>
    <t>Выплата купонов ЕвроТранс6, номер купона 16</t>
  </si>
  <si>
    <t>Выплата купонов Сегежа3P6R, номер купона 10</t>
  </si>
  <si>
    <t>Выплата купонов НорНик1P14, номер купона 9</t>
  </si>
  <si>
    <t>Выплата купонов СамолетP18, номер купона 12</t>
  </si>
  <si>
    <t>Выплата купонов sЕвТранс01, номер купона 12</t>
  </si>
  <si>
    <t>Выплата дивидендов Интер РАО. Налог удержан.</t>
  </si>
  <si>
    <t>Выплата купонов ЕвроТранс6, номер купона 17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</si>
  <si>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</si>
  <si>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</si>
  <si>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</si>
  <si>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</si>
  <si>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</si>
  <si>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</si>
  <si>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</si>
  <si>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</si>
  <si>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</si>
  <si>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</si>
  <si>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</si>
  <si>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</si>
  <si>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</si>
  <si>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iКарРус1P2</t>
  </si>
  <si>
    <t>ЕвроТранс2</t>
  </si>
  <si>
    <t>МВ ФИН 1Р4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</si>
  <si>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</si>
  <si>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</si>
  <si>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</si>
  <si>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</si>
  <si>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</si>
  <si>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</si>
  <si>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</si>
  <si>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</si>
  <si>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</si>
  <si>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</si>
  <si>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</si>
  <si>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</si>
  <si>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</si>
  <si>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</si>
  <si>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</si>
  <si>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</si>
  <si>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ИнтЛиз1Р07</t>
  </si>
  <si>
    <t>АСПЭКДом02</t>
  </si>
  <si>
    <t>Ростел -ао</t>
  </si>
  <si>
    <t>ВТБ ао</t>
  </si>
  <si>
    <t>ММК</t>
  </si>
  <si>
    <t>АЛРОСА ао</t>
  </si>
  <si>
    <t>РусГидро</t>
  </si>
  <si>
    <t>АБЗ-1 2Р03</t>
  </si>
  <si>
    <t>ЕвроТранс</t>
  </si>
  <si>
    <t>Новатэк ао</t>
  </si>
  <si>
    <t>Т-Техно ао</t>
  </si>
  <si>
    <t>КЦ ИКС 5</t>
  </si>
  <si>
    <t>MDMG-ао</t>
  </si>
  <si>
    <t>ЛУКОЙЛ</t>
  </si>
  <si>
    <t>ЭталонФин4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</si>
</sst>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</v>
      </c>
      <c r="F2" s="6" t="n">
        <v>236.6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-0.4667</v>
      </c>
      <c r="L2" s="6" t="n">
        <v>442.15</v>
      </c>
      <c r="M2" s="17" t="n">
        <v>0.88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2000</v>
      </c>
      <c r="F3" s="6" t="n">
        <v>0.5978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-0.4322</v>
      </c>
      <c r="L3" s="6" t="n">
        <v>0.81</v>
      </c>
      <c r="M3" s="17" t="n">
        <v>0.25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110.84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-0.5781</v>
      </c>
      <c r="L4" s="6" t="n">
        <v>169.46</v>
      </c>
      <c r="M4" s="17" t="n">
        <v>0.23</v>
      </c>
      <c r="N4" s="16"/>
      <c r="O4" s="16" t="s">
        <v>26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93.93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-0.2917</v>
      </c>
      <c r="L5" s="6" t="n">
        <v>145.09</v>
      </c>
      <c r="M5" s="17" t="n">
        <v>0.19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</v>
      </c>
      <c r="F6" s="6" t="n">
        <v>75.24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-0.3362</v>
      </c>
      <c r="L6" s="6" t="n">
        <v>135.04</v>
      </c>
      <c r="M6" s="17" t="n">
        <v>0.15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300</v>
      </c>
      <c r="F7" s="6" t="n">
        <v>2.3555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0.0677</v>
      </c>
      <c r="L7" s="6" t="n">
        <v>3.15</v>
      </c>
      <c r="M7" s="17" t="n">
        <v>0.15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16</v>
      </c>
      <c r="F8" s="6" t="n">
        <v>41.15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-0.762</v>
      </c>
      <c r="L8" s="6" t="n">
        <v>147.09</v>
      </c>
      <c r="M8" s="17" t="n">
        <v>0.14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=J9/J20</f>
      </c>
      <c r="N9" s="16"/>
      <c r="O9" s="16" t="s">
        <v>40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26</v>
      </c>
      <c r="F10" s="6" t="n">
        <v>18.926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0.1727</v>
      </c>
      <c r="L10" s="6" t="n">
        <v>18.78</v>
      </c>
      <c r="M10" s="17" t="n">
        <v>0.1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=SUM(J10:J10)</f>
      </c>
      <c r="K11" s="4"/>
      <c r="L11" s="4"/>
      <c r="M11" s="10" t="s">
        <f>=J11/J20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441</v>
      </c>
      <c r="F12" s="6" t="n">
        <v>50.9</v>
      </c>
      <c r="G12" s="17" t="n">
        <v>1000</v>
      </c>
      <c r="H12" s="6" t="n">
        <v>13.86</v>
      </c>
      <c r="I12" s="16" t="s">
        <v>50</v>
      </c>
      <c r="J12" s="6" t="s">
        <f>=E12*((F12/100*G12)*Портфель!$Q$13 + H12*Портфель!$Q$13) </f>
      </c>
      <c r="K12" s="9" t="n">
        <v>-0.6246</v>
      </c>
      <c r="L12" s="6" t="n">
        <v>1011.93</v>
      </c>
      <c r="M12" s="17" t="n">
        <v>47.43</v>
      </c>
      <c r="N12" s="16"/>
      <c r="O12" s="16" t="s">
        <v>51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48</v>
      </c>
      <c r="C13" s="16" t="s">
        <v>53</v>
      </c>
      <c r="D13" s="16" t="s">
        <v>54</v>
      </c>
      <c r="E13" s="7" t="n">
        <v>17</v>
      </c>
      <c r="F13" s="6" t="n">
        <v>96.8607</v>
      </c>
      <c r="G13" s="17" t="n">
        <v>100</v>
      </c>
      <c r="H13" s="6" t="n">
        <v>35.91</v>
      </c>
      <c r="I13" s="16" t="s">
        <v>55</v>
      </c>
      <c r="J13" s="6" t="s">
        <f>=E13*((F13/100*G13)*Портфель!$Q$17 + H13*Портфель!$Q$13) </f>
      </c>
      <c r="K13" s="9" t="n">
        <v>-0.0896</v>
      </c>
      <c r="L13" s="6" t="n">
        <v>8311.33</v>
      </c>
      <c r="M13" s="17" t="n">
        <v>25.84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56</v>
      </c>
      <c r="B14" s="16" t="s">
        <v>48</v>
      </c>
      <c r="C14" s="16" t="s">
        <v>57</v>
      </c>
      <c r="D14" s="16" t="s">
        <v>19</v>
      </c>
      <c r="E14" s="7" t="n">
        <v>92</v>
      </c>
      <c r="F14" s="6" t="n">
        <v>99.65</v>
      </c>
      <c r="G14" s="17" t="n">
        <v>1000</v>
      </c>
      <c r="H14" s="6" t="n">
        <v>13.81</v>
      </c>
      <c r="I14" s="16" t="s">
        <v>58</v>
      </c>
      <c r="J14" s="6" t="s">
        <f>=E14*((F14/100*G14)*Портфель!$Q$13 + H14*Портфель!$Q$13) </f>
      </c>
      <c r="K14" s="9" t="n">
        <v>0.0684</v>
      </c>
      <c r="L14" s="6" t="n">
        <v>1042.66</v>
      </c>
      <c r="M14" s="17" t="n">
        <v>19.12</v>
      </c>
      <c r="N14" s="16"/>
      <c r="O14" s="16" t="s">
        <v>59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60</v>
      </c>
      <c r="B15" s="16" t="s">
        <v>48</v>
      </c>
      <c r="C15" s="16" t="s">
        <v>61</v>
      </c>
      <c r="D15" s="16" t="s">
        <v>19</v>
      </c>
      <c r="E15" s="7" t="n">
        <v>14</v>
      </c>
      <c r="F15" s="6" t="n">
        <v>97</v>
      </c>
      <c r="G15" s="17" t="n">
        <v>1000</v>
      </c>
      <c r="H15" s="6" t="n">
        <v>5.79</v>
      </c>
      <c r="I15" s="16" t="s">
        <v>62</v>
      </c>
      <c r="J15" s="6" t="s">
        <f>=E15*((F15/100*G15)*Портфель!$Q$13 + H15*Портфель!$Q$13) </f>
      </c>
      <c r="K15" s="9" t="n">
        <v>0.1357</v>
      </c>
      <c r="L15" s="6" t="n">
        <v>1018.64</v>
      </c>
      <c r="M15" s="17" t="n">
        <v>2.81</v>
      </c>
      <c r="N15" s="16"/>
      <c r="O15" s="16" t="s">
        <v>63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64</v>
      </c>
      <c r="B16" s="16" t="s">
        <v>48</v>
      </c>
      <c r="C16" s="16" t="s">
        <v>65</v>
      </c>
      <c r="D16" s="16" t="s">
        <v>19</v>
      </c>
      <c r="E16" s="7" t="n">
        <v>10</v>
      </c>
      <c r="F16" s="6" t="n">
        <v>66.89</v>
      </c>
      <c r="G16" s="17" t="n">
        <v>1000</v>
      </c>
      <c r="H16" s="6" t="n">
        <v>7.53</v>
      </c>
      <c r="I16" s="16" t="s">
        <v>66</v>
      </c>
      <c r="J16" s="6" t="s">
        <f>=E16*((F16/100*G16)*Портфель!$Q$13 + H16*Портфель!$Q$13) </f>
      </c>
      <c r="K16" s="9" t="n">
        <v>-0.6493</v>
      </c>
      <c r="L16" s="6" t="n">
        <v>1037.91</v>
      </c>
      <c r="M16" s="17" t="n">
        <v>1.39</v>
      </c>
      <c r="N16" s="16"/>
      <c r="O16" s="16" t="s">
        <v>67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68</v>
      </c>
      <c r="I17" s="4"/>
      <c r="J17" s="5" t="s">
        <f>=SUM(J12:J16)</f>
      </c>
      <c r="K17" s="4"/>
      <c r="L17" s="4"/>
      <c r="M17" s="10" t="s">
        <f>=J17/J20</f>
      </c>
      <c r="N17" s="16"/>
      <c r="O17" s="16" t="s">
        <v>54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19</v>
      </c>
      <c r="B18" s="16" t="s">
        <v>3</v>
      </c>
      <c r="C18" s="16" t="s">
        <v>69</v>
      </c>
      <c r="D18" s="16" t="s">
        <v>19</v>
      </c>
      <c r="E18" s="7" t="n">
        <v>6469.2</v>
      </c>
      <c r="F18" s="6" t="n">
        <v>1</v>
      </c>
      <c r="G18" s="17" t="n">
        <v>0</v>
      </c>
      <c r="H18" s="6" t="n">
        <v>0</v>
      </c>
      <c r="I18" s="16"/>
      <c r="J18" s="6" t="s">
        <f>=E18*F18</f>
      </c>
      <c r="K18" s="17"/>
      <c r="L18" s="6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70</v>
      </c>
      <c r="I19" s="4"/>
      <c r="J19" s="5" t="s">
        <f>=SUM(J18:J18)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71</v>
      </c>
      <c r="I20" s="4"/>
      <c r="J20" s="5" t="s">
        <f>=J9+J11+J17+J19</f>
      </c>
      <c r="K20" s="17"/>
      <c r="L20" s="6"/>
      <c r="M20" s="17"/>
      <c r="N20" s="16"/>
      <c r="O20" s="16"/>
      <c r="P20" s="17"/>
      <c r="Q20" s="17"/>
    </row>
  </sheetData>
  <mergeCells>
    <mergeCell ref="H9:I9"/>
    <mergeCell ref="H11:I11"/>
    <mergeCell ref="H17:I17"/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319</v>
      </c>
      <c r="D1" s="38" t="s">
        <v>320</v>
      </c>
      <c r="E1" s="38" t="s">
        <v>299</v>
      </c>
      <c r="F1" s="38" t="s">
        <v>321</v>
      </c>
      <c r="G1" s="38" t="s">
        <v>296</v>
      </c>
      <c r="H1" s="38" t="s">
        <v>322</v>
      </c>
      <c r="I1" s="38" t="s">
        <v>323</v>
      </c>
      <c r="J1" s="38" t="s">
        <v>324</v>
      </c>
      <c r="K1" s="38" t="s">
        <v>325</v>
      </c>
    </row>
    <row collapsed="false" customFormat="false" customHeight="false" hidden="false" ht="12.1" outlineLevel="0" r="2">
      <c r="A2" s="16" t="s">
        <v>170</v>
      </c>
      <c r="B2" s="16" t="s">
        <v>307</v>
      </c>
      <c r="C2" s="41" t="n">
        <v>45768</v>
      </c>
      <c r="D2" s="42" t="n">
        <v>45999</v>
      </c>
      <c r="E2" s="17" t="n">
        <v>909.58</v>
      </c>
      <c r="F2" s="17" t="n">
        <v>956.1925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170</v>
      </c>
      <c r="B3" s="16" t="s">
        <v>307</v>
      </c>
      <c r="C3" s="41" t="n">
        <v>45768</v>
      </c>
      <c r="D3" s="42" t="n">
        <v>45999</v>
      </c>
      <c r="E3" s="17" t="n">
        <v>909.6886</v>
      </c>
      <c r="F3" s="17" t="n">
        <v>956.1925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170</v>
      </c>
      <c r="B4" s="16" t="s">
        <v>307</v>
      </c>
      <c r="C4" s="41" t="n">
        <v>45768</v>
      </c>
      <c r="D4" s="42" t="n">
        <v>45999</v>
      </c>
      <c r="E4" s="17" t="n">
        <v>909.6886</v>
      </c>
      <c r="F4" s="17" t="n">
        <v>956.2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170</v>
      </c>
      <c r="B5" s="16" t="s">
        <v>307</v>
      </c>
      <c r="C5" s="41" t="n">
        <v>45768</v>
      </c>
      <c r="D5" s="42" t="n">
        <v>45999</v>
      </c>
      <c r="E5" s="17" t="n">
        <v>909.6886</v>
      </c>
      <c r="F5" s="17" t="n">
        <v>956.195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171</v>
      </c>
      <c r="B6" s="16" t="s">
        <v>309</v>
      </c>
      <c r="C6" s="41" t="n">
        <v>45775</v>
      </c>
      <c r="D6" s="42" t="n">
        <v>45905</v>
      </c>
      <c r="E6" s="17" t="n">
        <v>993.105</v>
      </c>
      <c r="F6" s="17" t="n">
        <v>1059.8768</v>
      </c>
      <c r="G6" s="17" t="n">
        <v>12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171</v>
      </c>
      <c r="B7" s="16" t="s">
        <v>309</v>
      </c>
      <c r="C7" s="41" t="n">
        <v>45775</v>
      </c>
      <c r="D7" s="42" t="n">
        <v>45905</v>
      </c>
      <c r="E7" s="17" t="n">
        <v>993.205</v>
      </c>
      <c r="F7" s="17" t="n">
        <v>1059.8768</v>
      </c>
      <c r="G7" s="17" t="n">
        <v>8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171</v>
      </c>
      <c r="B8" s="16" t="s">
        <v>309</v>
      </c>
      <c r="C8" s="41" t="n">
        <v>45799</v>
      </c>
      <c r="D8" s="42" t="n">
        <v>45905</v>
      </c>
      <c r="E8" s="17" t="n">
        <v>1012.65</v>
      </c>
      <c r="F8" s="17" t="n">
        <v>1059.8768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172</v>
      </c>
      <c r="B9" s="16" t="s">
        <v>308</v>
      </c>
      <c r="C9" s="41" t="n">
        <v>45782</v>
      </c>
      <c r="D9" s="42" t="n">
        <v>45999</v>
      </c>
      <c r="E9" s="17" t="n">
        <v>921.259</v>
      </c>
      <c r="F9" s="17" t="n">
        <v>993.7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172</v>
      </c>
      <c r="B10" s="16" t="s">
        <v>308</v>
      </c>
      <c r="C10" s="41" t="n">
        <v>45782</v>
      </c>
      <c r="D10" s="42" t="n">
        <v>45999</v>
      </c>
      <c r="E10" s="17" t="n">
        <v>919.7571</v>
      </c>
      <c r="F10" s="17" t="n">
        <v>993.7</v>
      </c>
      <c r="G10" s="17" t="n">
        <v>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172</v>
      </c>
      <c r="B11" s="16" t="s">
        <v>308</v>
      </c>
      <c r="C11" s="41" t="n">
        <v>45782</v>
      </c>
      <c r="D11" s="42" t="n">
        <v>45999</v>
      </c>
      <c r="E11" s="17" t="n">
        <v>918.7564</v>
      </c>
      <c r="F11" s="17" t="n">
        <v>993.7</v>
      </c>
      <c r="G11" s="17" t="n">
        <v>11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172</v>
      </c>
      <c r="B12" s="16" t="s">
        <v>308</v>
      </c>
      <c r="C12" s="41" t="n">
        <v>45782</v>
      </c>
      <c r="D12" s="42" t="n">
        <v>45999</v>
      </c>
      <c r="E12" s="17" t="n">
        <v>918.856</v>
      </c>
      <c r="F12" s="17" t="n">
        <v>993.7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172</v>
      </c>
      <c r="B13" s="16" t="s">
        <v>308</v>
      </c>
      <c r="C13" s="41" t="n">
        <v>45805</v>
      </c>
      <c r="D13" s="42" t="n">
        <v>45999</v>
      </c>
      <c r="E13" s="17" t="n">
        <v>912.825</v>
      </c>
      <c r="F13" s="17" t="n">
        <v>993.7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172</v>
      </c>
      <c r="B14" s="16" t="s">
        <v>308</v>
      </c>
      <c r="C14" s="41" t="n">
        <v>45805</v>
      </c>
      <c r="D14" s="42" t="n">
        <v>45999</v>
      </c>
      <c r="E14" s="17" t="n">
        <v>912.825</v>
      </c>
      <c r="F14" s="17" t="n">
        <v>993.6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172</v>
      </c>
      <c r="B15" s="16" t="s">
        <v>308</v>
      </c>
      <c r="C15" s="41" t="n">
        <v>45805</v>
      </c>
      <c r="D15" s="42" t="n">
        <v>45999</v>
      </c>
      <c r="E15" s="17" t="n">
        <v>912.825</v>
      </c>
      <c r="F15" s="17" t="n">
        <v>993.6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</v>
      </c>
      <c r="B16" s="16" t="s">
        <v>28</v>
      </c>
      <c r="C16" s="41" t="n">
        <v>45788</v>
      </c>
      <c r="D16" s="42" t="n">
        <v>45789</v>
      </c>
      <c r="E16" s="17" t="n">
        <v>146.198</v>
      </c>
      <c r="F16" s="17" t="n">
        <v>148.465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</v>
      </c>
      <c r="B17" s="16" t="s">
        <v>28</v>
      </c>
      <c r="C17" s="41" t="n">
        <v>45790</v>
      </c>
      <c r="D17" s="42" t="n">
        <v>45790</v>
      </c>
      <c r="E17" s="17" t="n">
        <v>145.441</v>
      </c>
      <c r="F17" s="17" t="n">
        <v>146.412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</v>
      </c>
      <c r="B18" s="16" t="s">
        <v>28</v>
      </c>
      <c r="C18" s="41" t="n">
        <v>45791</v>
      </c>
      <c r="D18" s="42" t="n">
        <v>45791</v>
      </c>
      <c r="E18" s="17" t="n">
        <v>144.837</v>
      </c>
      <c r="F18" s="17" t="n">
        <v>146.612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173</v>
      </c>
      <c r="B19" s="16" t="s">
        <v>326</v>
      </c>
      <c r="C19" s="41" t="n">
        <v>45789</v>
      </c>
      <c r="D19" s="42" t="n">
        <v>45790</v>
      </c>
      <c r="E19" s="17" t="n">
        <v>682.5306</v>
      </c>
      <c r="F19" s="17" t="n">
        <v>686.09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173</v>
      </c>
      <c r="B20" s="16" t="s">
        <v>326</v>
      </c>
      <c r="C20" s="41" t="n">
        <v>45789</v>
      </c>
      <c r="D20" s="42" t="n">
        <v>45790</v>
      </c>
      <c r="E20" s="17" t="n">
        <v>682.5306</v>
      </c>
      <c r="F20" s="17" t="n">
        <v>686.09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173</v>
      </c>
      <c r="B21" s="16" t="s">
        <v>326</v>
      </c>
      <c r="C21" s="41" t="n">
        <v>45789</v>
      </c>
      <c r="D21" s="42" t="n">
        <v>45790</v>
      </c>
      <c r="E21" s="17" t="n">
        <v>682.5306</v>
      </c>
      <c r="F21" s="17" t="n">
        <v>686.09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173</v>
      </c>
      <c r="B22" s="16" t="s">
        <v>326</v>
      </c>
      <c r="C22" s="41" t="n">
        <v>45789</v>
      </c>
      <c r="D22" s="42" t="n">
        <v>45790</v>
      </c>
      <c r="E22" s="17" t="n">
        <v>682.5306</v>
      </c>
      <c r="F22" s="17" t="n">
        <v>686.0911</v>
      </c>
      <c r="G22" s="17" t="n">
        <v>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174</v>
      </c>
      <c r="B23" s="16" t="s">
        <v>327</v>
      </c>
      <c r="C23" s="41" t="n">
        <v>45789</v>
      </c>
      <c r="D23" s="42" t="n">
        <v>45798</v>
      </c>
      <c r="E23" s="17" t="n">
        <v>1007.17</v>
      </c>
      <c r="F23" s="17" t="n">
        <v>1017.395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30</v>
      </c>
      <c r="B24" s="16" t="s">
        <v>31</v>
      </c>
      <c r="C24" s="41" t="n">
        <v>45790</v>
      </c>
      <c r="D24" s="42" t="n">
        <v>45896</v>
      </c>
      <c r="E24" s="17" t="n">
        <v>138.883</v>
      </c>
      <c r="F24" s="17" t="n">
        <v>135.918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175</v>
      </c>
      <c r="B25" s="16" t="s">
        <v>328</v>
      </c>
      <c r="C25" s="41" t="n">
        <v>45791</v>
      </c>
      <c r="D25" s="42" t="n">
        <v>45808</v>
      </c>
      <c r="E25" s="17" t="n">
        <v>57.234</v>
      </c>
      <c r="F25" s="17" t="n">
        <v>58.605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175</v>
      </c>
      <c r="B26" s="16" t="s">
        <v>328</v>
      </c>
      <c r="C26" s="41" t="n">
        <v>45791</v>
      </c>
      <c r="D26" s="42" t="n">
        <v>45808</v>
      </c>
      <c r="E26" s="17" t="n">
        <v>57.234</v>
      </c>
      <c r="F26" s="17" t="n">
        <v>58.605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176</v>
      </c>
      <c r="B27" s="16" t="s">
        <v>329</v>
      </c>
      <c r="C27" s="41" t="n">
        <v>45791</v>
      </c>
      <c r="D27" s="42" t="n">
        <v>45831</v>
      </c>
      <c r="E27" s="17" t="n">
        <v>97.639</v>
      </c>
      <c r="F27" s="17" t="n">
        <v>103.138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177</v>
      </c>
      <c r="B28" s="16" t="s">
        <v>330</v>
      </c>
      <c r="C28" s="41" t="n">
        <v>45793</v>
      </c>
      <c r="D28" s="42" t="n">
        <v>45811</v>
      </c>
      <c r="E28" s="17" t="n">
        <v>31.2238</v>
      </c>
      <c r="F28" s="17" t="n">
        <v>31.696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177</v>
      </c>
      <c r="B29" s="16" t="s">
        <v>330</v>
      </c>
      <c r="C29" s="41" t="n">
        <v>45811</v>
      </c>
      <c r="D29" s="42" t="n">
        <v>45811</v>
      </c>
      <c r="E29" s="17" t="n">
        <v>31.689</v>
      </c>
      <c r="F29" s="17" t="n">
        <v>31.781</v>
      </c>
      <c r="G29" s="17" t="n">
        <v>40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178</v>
      </c>
      <c r="B30" s="16" t="s">
        <v>331</v>
      </c>
      <c r="C30" s="41" t="n">
        <v>45796</v>
      </c>
      <c r="D30" s="42" t="n">
        <v>45812</v>
      </c>
      <c r="E30" s="17" t="n">
        <v>48.529</v>
      </c>
      <c r="F30" s="17" t="n">
        <v>49.5205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24</v>
      </c>
      <c r="B31" s="16" t="s">
        <v>25</v>
      </c>
      <c r="C31" s="41" t="n">
        <v>45796</v>
      </c>
      <c r="D31" s="42" t="n">
        <v>45838</v>
      </c>
      <c r="E31" s="17" t="n">
        <v>111.567</v>
      </c>
      <c r="F31" s="17" t="n">
        <v>112.432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33</v>
      </c>
      <c r="B32" s="16" t="s">
        <v>34</v>
      </c>
      <c r="C32" s="41" t="n">
        <v>45796</v>
      </c>
      <c r="D32" s="42" t="n">
        <v>45810</v>
      </c>
      <c r="E32" s="17" t="n">
        <v>3.5321</v>
      </c>
      <c r="F32" s="17" t="n">
        <v>3.5739</v>
      </c>
      <c r="G32" s="17" t="n">
        <v>100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33</v>
      </c>
      <c r="B33" s="16" t="s">
        <v>34</v>
      </c>
      <c r="C33" s="41" t="n">
        <v>45796</v>
      </c>
      <c r="D33" s="42" t="n">
        <v>45810</v>
      </c>
      <c r="E33" s="17" t="n">
        <v>3.5321</v>
      </c>
      <c r="F33" s="17" t="n">
        <v>3.5739</v>
      </c>
      <c r="G33" s="17" t="n">
        <v>200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33</v>
      </c>
      <c r="B34" s="16" t="s">
        <v>34</v>
      </c>
      <c r="C34" s="41" t="n">
        <v>45812</v>
      </c>
      <c r="D34" s="42" t="n">
        <v>45876</v>
      </c>
      <c r="E34" s="17" t="n">
        <v>3.6872</v>
      </c>
      <c r="F34" s="17" t="n">
        <v>3.298</v>
      </c>
      <c r="G34" s="17" t="n">
        <v>300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33</v>
      </c>
      <c r="B35" s="16" t="s">
        <v>34</v>
      </c>
      <c r="C35" s="41" t="n">
        <v>45859</v>
      </c>
      <c r="D35" s="42" t="n">
        <v>46046</v>
      </c>
      <c r="E35" s="17" t="n">
        <v>3.2104</v>
      </c>
      <c r="F35" s="17" t="n">
        <v>3.5249</v>
      </c>
      <c r="G35" s="17" t="n">
        <v>300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33</v>
      </c>
      <c r="B36" s="16" t="s">
        <v>34</v>
      </c>
      <c r="C36" s="41" t="n">
        <v>45891</v>
      </c>
      <c r="D36" s="42" t="n">
        <v>46046</v>
      </c>
      <c r="E36" s="17" t="n">
        <v>3.1519</v>
      </c>
      <c r="F36" s="17" t="n">
        <v>3.5249</v>
      </c>
      <c r="G36" s="17" t="n">
        <v>400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33</v>
      </c>
      <c r="B37" s="16" t="s">
        <v>34</v>
      </c>
      <c r="C37" s="41" t="n">
        <v>45891</v>
      </c>
      <c r="D37" s="42" t="n">
        <v>46046</v>
      </c>
      <c r="E37" s="17" t="n">
        <v>3.1519</v>
      </c>
      <c r="F37" s="17" t="n">
        <v>3.5249</v>
      </c>
      <c r="G37" s="17" t="n">
        <v>200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179</v>
      </c>
      <c r="B38" s="16" t="s">
        <v>332</v>
      </c>
      <c r="C38" s="41" t="n">
        <v>45798</v>
      </c>
      <c r="D38" s="42" t="n">
        <v>45807</v>
      </c>
      <c r="E38" s="17" t="n">
        <v>0.4504</v>
      </c>
      <c r="F38" s="17" t="n">
        <v>0.4562</v>
      </c>
      <c r="G38" s="17" t="n">
        <v>2000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180</v>
      </c>
      <c r="B39" s="16" t="s">
        <v>333</v>
      </c>
      <c r="C39" s="41" t="n">
        <v>45800</v>
      </c>
      <c r="D39" s="42" t="n">
        <v>45804</v>
      </c>
      <c r="E39" s="17" t="n">
        <v>1000.5</v>
      </c>
      <c r="F39" s="17" t="n">
        <v>1006.3043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181</v>
      </c>
      <c r="B40" s="16" t="s">
        <v>334</v>
      </c>
      <c r="C40" s="41" t="n">
        <v>45803</v>
      </c>
      <c r="D40" s="42" t="n">
        <v>45812</v>
      </c>
      <c r="E40" s="17" t="n">
        <v>123.0738</v>
      </c>
      <c r="F40" s="17" t="n">
        <v>124.925</v>
      </c>
      <c r="G40" s="17" t="n">
        <v>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182</v>
      </c>
      <c r="B41" s="16" t="s">
        <v>335</v>
      </c>
      <c r="C41" s="41" t="n">
        <v>45808</v>
      </c>
      <c r="D41" s="42" t="n">
        <v>45810</v>
      </c>
      <c r="E41" s="17" t="n">
        <v>1107.87</v>
      </c>
      <c r="F41" s="17" t="n">
        <v>1113.94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36</v>
      </c>
      <c r="B42" s="16" t="s">
        <v>37</v>
      </c>
      <c r="C42" s="41" t="n">
        <v>45810</v>
      </c>
      <c r="D42" s="42" t="n">
        <v>45810</v>
      </c>
      <c r="E42" s="17" t="n">
        <v>164.65</v>
      </c>
      <c r="F42" s="17" t="n">
        <v>166.6</v>
      </c>
      <c r="G42" s="17" t="n">
        <v>6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183</v>
      </c>
      <c r="B43" s="16" t="s">
        <v>336</v>
      </c>
      <c r="C43" s="41" t="n">
        <v>45810</v>
      </c>
      <c r="D43" s="42" t="n">
        <v>45811</v>
      </c>
      <c r="E43" s="17" t="n">
        <v>3204.93</v>
      </c>
      <c r="F43" s="17" t="n">
        <v>3228.06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184</v>
      </c>
      <c r="B44" s="16" t="s">
        <v>337</v>
      </c>
      <c r="C44" s="41" t="n">
        <v>45812</v>
      </c>
      <c r="D44" s="42" t="n">
        <v>45812</v>
      </c>
      <c r="E44" s="17" t="n">
        <v>3321.99</v>
      </c>
      <c r="F44" s="17" t="n">
        <v>3377.97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185</v>
      </c>
      <c r="B45" s="16" t="s">
        <v>338</v>
      </c>
      <c r="C45" s="41" t="n">
        <v>45812</v>
      </c>
      <c r="D45" s="42" t="n">
        <v>45866</v>
      </c>
      <c r="E45" s="17" t="n">
        <v>975.39</v>
      </c>
      <c r="F45" s="17" t="n">
        <v>1150.81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185</v>
      </c>
      <c r="B46" s="16" t="s">
        <v>338</v>
      </c>
      <c r="C46" s="41" t="n">
        <v>45867</v>
      </c>
      <c r="D46" s="42" t="n">
        <v>45943</v>
      </c>
      <c r="E46" s="17" t="n">
        <v>1113.67</v>
      </c>
      <c r="F46" s="17" t="n">
        <v>1281.23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186</v>
      </c>
      <c r="B47" s="16" t="s">
        <v>339</v>
      </c>
      <c r="C47" s="41" t="n">
        <v>45812</v>
      </c>
      <c r="D47" s="42" t="n">
        <v>45910</v>
      </c>
      <c r="E47" s="17" t="n">
        <v>6462.87</v>
      </c>
      <c r="F47" s="17" t="n">
        <v>6583.05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</v>
      </c>
      <c r="B48" s="16" t="s">
        <v>18</v>
      </c>
      <c r="C48" s="41" t="n">
        <v>45831</v>
      </c>
      <c r="D48" s="42" t="n">
        <v>45853</v>
      </c>
      <c r="E48" s="17" t="n">
        <v>429.255</v>
      </c>
      <c r="F48" s="17" t="n">
        <v>439.735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</v>
      </c>
      <c r="B49" s="16" t="s">
        <v>18</v>
      </c>
      <c r="C49" s="41" t="n">
        <v>45853</v>
      </c>
      <c r="D49" s="42" t="n">
        <v>45853</v>
      </c>
      <c r="E49" s="17" t="n">
        <v>424.255</v>
      </c>
      <c r="F49" s="17" t="n">
        <v>426.745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</v>
      </c>
      <c r="B50" s="16" t="s">
        <v>18</v>
      </c>
      <c r="C50" s="41" t="n">
        <v>45853</v>
      </c>
      <c r="D50" s="42" t="n">
        <v>45853</v>
      </c>
      <c r="E50" s="17" t="n">
        <v>424.255</v>
      </c>
      <c r="F50" s="17" t="n">
        <v>430.74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</v>
      </c>
      <c r="B51" s="16" t="s">
        <v>18</v>
      </c>
      <c r="C51" s="41" t="n">
        <v>45853</v>
      </c>
      <c r="D51" s="42" t="n">
        <v>45853</v>
      </c>
      <c r="E51" s="17" t="n">
        <v>424.25</v>
      </c>
      <c r="F51" s="17" t="n">
        <v>434.735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</v>
      </c>
      <c r="B52" s="16" t="s">
        <v>18</v>
      </c>
      <c r="C52" s="41" t="n">
        <v>45854</v>
      </c>
      <c r="D52" s="42" t="n">
        <v>45856</v>
      </c>
      <c r="E52" s="17" t="n">
        <v>424.255</v>
      </c>
      <c r="F52" s="17" t="n">
        <v>434.74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</v>
      </c>
      <c r="B53" s="16" t="s">
        <v>22</v>
      </c>
      <c r="C53" s="41" t="n">
        <v>45840</v>
      </c>
      <c r="D53" s="42" t="n">
        <v>45877</v>
      </c>
      <c r="E53" s="17" t="n">
        <v>0.5864</v>
      </c>
      <c r="F53" s="17" t="n">
        <v>0.6086</v>
      </c>
      <c r="G53" s="17" t="n">
        <v>2000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41</v>
      </c>
      <c r="B54" s="16" t="s">
        <v>43</v>
      </c>
      <c r="C54" s="41" t="n">
        <v>45916</v>
      </c>
      <c r="D54" s="42" t="n">
        <v>45957</v>
      </c>
      <c r="E54" s="17" t="n">
        <v>16.7075</v>
      </c>
      <c r="F54" s="17" t="n">
        <v>17.021</v>
      </c>
      <c r="G54" s="17" t="n">
        <v>770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41</v>
      </c>
      <c r="B55" s="16" t="s">
        <v>43</v>
      </c>
      <c r="C55" s="41" t="n">
        <v>45916</v>
      </c>
      <c r="D55" s="42" t="n">
        <v>45968</v>
      </c>
      <c r="E55" s="17" t="n">
        <v>16.7075</v>
      </c>
      <c r="F55" s="17" t="n">
        <v>17.1163</v>
      </c>
      <c r="G55" s="17" t="n">
        <v>500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41</v>
      </c>
      <c r="B56" s="16" t="s">
        <v>43</v>
      </c>
      <c r="C56" s="41" t="n">
        <v>45916</v>
      </c>
      <c r="D56" s="42" t="n">
        <v>45978</v>
      </c>
      <c r="E56" s="17" t="n">
        <v>16.7075</v>
      </c>
      <c r="F56" s="17" t="n">
        <v>17.16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41</v>
      </c>
      <c r="B57" s="16" t="s">
        <v>43</v>
      </c>
      <c r="C57" s="41" t="n">
        <v>45916</v>
      </c>
      <c r="D57" s="42" t="n">
        <v>45985</v>
      </c>
      <c r="E57" s="17" t="n">
        <v>16.7075</v>
      </c>
      <c r="F57" s="17" t="n">
        <v>17.2331</v>
      </c>
      <c r="G57" s="17" t="n">
        <v>187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41</v>
      </c>
      <c r="B58" s="16" t="s">
        <v>43</v>
      </c>
      <c r="C58" s="41" t="n">
        <v>45919</v>
      </c>
      <c r="D58" s="42" t="n">
        <v>45985</v>
      </c>
      <c r="E58" s="17" t="n">
        <v>16.7465</v>
      </c>
      <c r="F58" s="17" t="n">
        <v>17.2331</v>
      </c>
      <c r="G58" s="17" t="n">
        <v>449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41</v>
      </c>
      <c r="B59" s="16" t="s">
        <v>43</v>
      </c>
      <c r="C59" s="41" t="n">
        <v>45919</v>
      </c>
      <c r="D59" s="42" t="n">
        <v>45985</v>
      </c>
      <c r="E59" s="17" t="n">
        <v>16.75</v>
      </c>
      <c r="F59" s="17" t="n">
        <v>17.2331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41</v>
      </c>
      <c r="B60" s="16" t="s">
        <v>43</v>
      </c>
      <c r="C60" s="41" t="n">
        <v>45925</v>
      </c>
      <c r="D60" s="42" t="n">
        <v>45985</v>
      </c>
      <c r="E60" s="17" t="n">
        <v>16.777</v>
      </c>
      <c r="F60" s="17" t="n">
        <v>17.2331</v>
      </c>
      <c r="G60" s="17" t="n">
        <v>1191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41</v>
      </c>
      <c r="B61" s="16" t="s">
        <v>43</v>
      </c>
      <c r="C61" s="41" t="n">
        <v>45940</v>
      </c>
      <c r="D61" s="42" t="n">
        <v>45985</v>
      </c>
      <c r="E61" s="17" t="n">
        <v>16.908</v>
      </c>
      <c r="F61" s="17" t="n">
        <v>17.2331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41</v>
      </c>
      <c r="B62" s="16" t="s">
        <v>43</v>
      </c>
      <c r="C62" s="41" t="n">
        <v>45947</v>
      </c>
      <c r="D62" s="42" t="n">
        <v>45985</v>
      </c>
      <c r="E62" s="17" t="n">
        <v>16.9605</v>
      </c>
      <c r="F62" s="17" t="n">
        <v>17.2331</v>
      </c>
      <c r="G62" s="17" t="n">
        <v>1931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41</v>
      </c>
      <c r="B63" s="16" t="s">
        <v>43</v>
      </c>
      <c r="C63" s="41" t="n">
        <v>45947</v>
      </c>
      <c r="D63" s="42" t="n">
        <v>45985</v>
      </c>
      <c r="E63" s="17" t="n">
        <v>16.9605</v>
      </c>
      <c r="F63" s="17" t="n">
        <v>17.2331</v>
      </c>
      <c r="G63" s="17" t="n">
        <v>60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41</v>
      </c>
      <c r="B64" s="16" t="s">
        <v>43</v>
      </c>
      <c r="C64" s="41" t="n">
        <v>45975</v>
      </c>
      <c r="D64" s="42" t="n">
        <v>45985</v>
      </c>
      <c r="E64" s="17" t="n">
        <v>17.1759</v>
      </c>
      <c r="F64" s="17" t="n">
        <v>17.2331</v>
      </c>
      <c r="G64" s="17" t="n">
        <v>1162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41</v>
      </c>
      <c r="B65" s="16" t="s">
        <v>43</v>
      </c>
      <c r="C65" s="41" t="n">
        <v>45980</v>
      </c>
      <c r="D65" s="42" t="n">
        <v>45985</v>
      </c>
      <c r="E65" s="17" t="n">
        <v>17.1965</v>
      </c>
      <c r="F65" s="17" t="n">
        <v>17.2331</v>
      </c>
      <c r="G65" s="17" t="n">
        <v>758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41</v>
      </c>
      <c r="B66" s="16" t="s">
        <v>43</v>
      </c>
      <c r="C66" s="41" t="n">
        <v>45981</v>
      </c>
      <c r="D66" s="42" t="n">
        <v>45985</v>
      </c>
      <c r="E66" s="17" t="n">
        <v>17.2079</v>
      </c>
      <c r="F66" s="17" t="n">
        <v>17.2331</v>
      </c>
      <c r="G66" s="17" t="n">
        <v>407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41</v>
      </c>
      <c r="B67" s="16" t="s">
        <v>43</v>
      </c>
      <c r="C67" s="41" t="n">
        <v>45981</v>
      </c>
      <c r="D67" s="42" t="n">
        <v>45985</v>
      </c>
      <c r="E67" s="17" t="n">
        <v>17.2045</v>
      </c>
      <c r="F67" s="17" t="n">
        <v>17.2331</v>
      </c>
      <c r="G67" s="17" t="n">
        <v>5250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41</v>
      </c>
      <c r="B68" s="16" t="s">
        <v>43</v>
      </c>
      <c r="C68" s="41" t="n">
        <v>45981</v>
      </c>
      <c r="D68" s="42" t="n">
        <v>45988</v>
      </c>
      <c r="E68" s="17" t="n">
        <v>17.2045</v>
      </c>
      <c r="F68" s="17" t="n">
        <v>17.2605</v>
      </c>
      <c r="G68" s="17" t="n">
        <v>6112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41</v>
      </c>
      <c r="B69" s="16" t="s">
        <v>43</v>
      </c>
      <c r="C69" s="41" t="n">
        <v>45981</v>
      </c>
      <c r="D69" s="42" t="n">
        <v>45988</v>
      </c>
      <c r="E69" s="17" t="n">
        <v>17.2047</v>
      </c>
      <c r="F69" s="17" t="n">
        <v>17.2605</v>
      </c>
      <c r="G69" s="17" t="n">
        <v>17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41</v>
      </c>
      <c r="B70" s="16" t="s">
        <v>43</v>
      </c>
      <c r="C70" s="41" t="n">
        <v>45982</v>
      </c>
      <c r="D70" s="42" t="n">
        <v>45988</v>
      </c>
      <c r="E70" s="17" t="n">
        <v>17.2285</v>
      </c>
      <c r="F70" s="17" t="n">
        <v>17.2605</v>
      </c>
      <c r="G70" s="17" t="n">
        <v>17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41</v>
      </c>
      <c r="B71" s="16" t="s">
        <v>43</v>
      </c>
      <c r="C71" s="41" t="n">
        <v>45982</v>
      </c>
      <c r="D71" s="42" t="n">
        <v>45999</v>
      </c>
      <c r="E71" s="17" t="n">
        <v>17.2285</v>
      </c>
      <c r="F71" s="17" t="n">
        <v>17.347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41</v>
      </c>
      <c r="B72" s="16" t="s">
        <v>43</v>
      </c>
      <c r="C72" s="41" t="n">
        <v>45994</v>
      </c>
      <c r="D72" s="42" t="n">
        <v>45999</v>
      </c>
      <c r="E72" s="17" t="n">
        <v>17.3085</v>
      </c>
      <c r="F72" s="17" t="n">
        <v>17.347</v>
      </c>
      <c r="G72" s="17" t="n">
        <v>11374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41</v>
      </c>
      <c r="B73" s="16" t="s">
        <v>43</v>
      </c>
      <c r="C73" s="41" t="n">
        <v>45994</v>
      </c>
      <c r="D73" s="42" t="n">
        <v>45999</v>
      </c>
      <c r="E73" s="17" t="n">
        <v>17.3086</v>
      </c>
      <c r="F73" s="17" t="n">
        <v>17.347</v>
      </c>
      <c r="G73" s="17" t="n">
        <v>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41</v>
      </c>
      <c r="B74" s="16" t="s">
        <v>43</v>
      </c>
      <c r="C74" s="41" t="n">
        <v>45994</v>
      </c>
      <c r="D74" s="42" t="n">
        <v>46014</v>
      </c>
      <c r="E74" s="17" t="n">
        <v>17.3086</v>
      </c>
      <c r="F74" s="17" t="n">
        <v>17.4615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41</v>
      </c>
      <c r="B75" s="16" t="s">
        <v>43</v>
      </c>
      <c r="C75" s="41" t="n">
        <v>45995</v>
      </c>
      <c r="D75" s="42" t="n">
        <v>46014</v>
      </c>
      <c r="E75" s="17" t="n">
        <v>17.32</v>
      </c>
      <c r="F75" s="17" t="n">
        <v>17.4615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41</v>
      </c>
      <c r="B76" s="16" t="s">
        <v>43</v>
      </c>
      <c r="C76" s="41" t="n">
        <v>45999</v>
      </c>
      <c r="D76" s="42" t="n">
        <v>46014</v>
      </c>
      <c r="E76" s="17" t="n">
        <v>17.347</v>
      </c>
      <c r="F76" s="17" t="n">
        <v>17.4615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41</v>
      </c>
      <c r="B77" s="16" t="s">
        <v>43</v>
      </c>
      <c r="C77" s="41" t="n">
        <v>46000</v>
      </c>
      <c r="D77" s="42" t="n">
        <v>46014</v>
      </c>
      <c r="E77" s="17" t="n">
        <v>17.355</v>
      </c>
      <c r="F77" s="17" t="n">
        <v>17.4615</v>
      </c>
      <c r="G77" s="17" t="n">
        <v>18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41</v>
      </c>
      <c r="B78" s="16" t="s">
        <v>43</v>
      </c>
      <c r="C78" s="41" t="n">
        <v>46000</v>
      </c>
      <c r="D78" s="42" t="n">
        <v>46036</v>
      </c>
      <c r="E78" s="17" t="n">
        <v>17.355</v>
      </c>
      <c r="F78" s="17" t="n">
        <v>17.6289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41</v>
      </c>
      <c r="B79" s="16" t="s">
        <v>43</v>
      </c>
      <c r="C79" s="41" t="n">
        <v>46002</v>
      </c>
      <c r="D79" s="42" t="n">
        <v>46036</v>
      </c>
      <c r="E79" s="17" t="n">
        <v>17.37</v>
      </c>
      <c r="F79" s="17" t="n">
        <v>17.6289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41</v>
      </c>
      <c r="B80" s="16" t="s">
        <v>43</v>
      </c>
      <c r="C80" s="41" t="n">
        <v>46031</v>
      </c>
      <c r="D80" s="42" t="n">
        <v>46036</v>
      </c>
      <c r="E80" s="17" t="n">
        <v>17.6054</v>
      </c>
      <c r="F80" s="17" t="n">
        <v>17.6289</v>
      </c>
      <c r="G80" s="17" t="n">
        <v>17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41</v>
      </c>
      <c r="B81" s="16" t="s">
        <v>43</v>
      </c>
      <c r="C81" s="41" t="n">
        <v>46031</v>
      </c>
      <c r="D81" s="42" t="n">
        <v>46051</v>
      </c>
      <c r="E81" s="17" t="n">
        <v>17.6054</v>
      </c>
      <c r="F81" s="17" t="n">
        <v>17.7427</v>
      </c>
      <c r="G81" s="17" t="n">
        <v>11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41</v>
      </c>
      <c r="B82" s="16" t="s">
        <v>43</v>
      </c>
      <c r="C82" s="41" t="n">
        <v>46041</v>
      </c>
      <c r="D82" s="42" t="n">
        <v>46078</v>
      </c>
      <c r="E82" s="17" t="n">
        <v>17.67</v>
      </c>
      <c r="F82" s="17" t="n">
        <v>17.944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41</v>
      </c>
      <c r="B83" s="16" t="s">
        <v>43</v>
      </c>
      <c r="C83" s="41" t="n">
        <v>46048</v>
      </c>
      <c r="D83" s="42" t="n">
        <v>46078</v>
      </c>
      <c r="E83" s="17" t="n">
        <v>17.7219</v>
      </c>
      <c r="F83" s="17" t="n">
        <v>17.944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41</v>
      </c>
      <c r="B84" s="16" t="s">
        <v>43</v>
      </c>
      <c r="C84" s="41" t="n">
        <v>46069</v>
      </c>
      <c r="D84" s="42" t="n">
        <v>46078</v>
      </c>
      <c r="E84" s="17" t="n">
        <v>17.8804</v>
      </c>
      <c r="F84" s="17" t="n">
        <v>17.944</v>
      </c>
      <c r="G84" s="17" t="n">
        <v>26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41</v>
      </c>
      <c r="B85" s="16" t="s">
        <v>43</v>
      </c>
      <c r="C85" s="41" t="n">
        <v>46091</v>
      </c>
      <c r="D85" s="42" t="n">
        <v>46098</v>
      </c>
      <c r="E85" s="17" t="n">
        <v>18.0493</v>
      </c>
      <c r="F85" s="17" t="n">
        <v>18.0967</v>
      </c>
      <c r="G85" s="17" t="n">
        <v>27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41</v>
      </c>
      <c r="B86" s="16" t="s">
        <v>43</v>
      </c>
      <c r="C86" s="41" t="n">
        <v>46100</v>
      </c>
      <c r="D86" s="42" t="n">
        <v>46100</v>
      </c>
      <c r="E86" s="17" t="n">
        <v>18.1141</v>
      </c>
      <c r="F86" s="17" t="n">
        <v>18.1105</v>
      </c>
      <c r="G86" s="17" t="n">
        <v>1361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41</v>
      </c>
      <c r="B87" s="16" t="s">
        <v>43</v>
      </c>
      <c r="C87" s="41" t="n">
        <v>46100</v>
      </c>
      <c r="D87" s="42" t="n">
        <v>46105</v>
      </c>
      <c r="E87" s="17" t="n">
        <v>18.1105</v>
      </c>
      <c r="F87" s="17" t="n">
        <v>18.1409</v>
      </c>
      <c r="G87" s="17" t="n">
        <v>42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41</v>
      </c>
      <c r="B88" s="16" t="s">
        <v>43</v>
      </c>
      <c r="C88" s="41" t="n">
        <v>46105</v>
      </c>
      <c r="D88" s="42" t="n">
        <v>46105</v>
      </c>
      <c r="E88" s="17" t="n">
        <v>18.1445</v>
      </c>
      <c r="F88" s="17" t="n">
        <v>18.1409</v>
      </c>
      <c r="G88" s="17" t="n">
        <v>457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41</v>
      </c>
      <c r="B89" s="16" t="s">
        <v>43</v>
      </c>
      <c r="C89" s="41" t="n">
        <v>46105</v>
      </c>
      <c r="D89" s="42" t="n">
        <v>46105</v>
      </c>
      <c r="E89" s="17" t="n">
        <v>18.14</v>
      </c>
      <c r="F89" s="17" t="n">
        <v>18.1409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41</v>
      </c>
      <c r="B90" s="16" t="s">
        <v>43</v>
      </c>
      <c r="C90" s="41" t="n">
        <v>46105</v>
      </c>
      <c r="D90" s="42" t="n">
        <v>46105</v>
      </c>
      <c r="E90" s="17" t="n">
        <v>18.14</v>
      </c>
      <c r="F90" s="17" t="n">
        <v>18.1409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41</v>
      </c>
      <c r="B91" s="16" t="s">
        <v>43</v>
      </c>
      <c r="C91" s="41" t="n">
        <v>46107</v>
      </c>
      <c r="D91" s="42" t="n">
        <v>46136</v>
      </c>
      <c r="E91" s="17" t="n">
        <v>18.1585</v>
      </c>
      <c r="F91" s="17" t="n">
        <v>18.3698</v>
      </c>
      <c r="G91" s="17" t="n">
        <v>33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41</v>
      </c>
      <c r="B92" s="16" t="s">
        <v>43</v>
      </c>
      <c r="C92" s="41" t="n">
        <v>46118</v>
      </c>
      <c r="D92" s="42" t="n">
        <v>46136</v>
      </c>
      <c r="E92" s="17" t="n">
        <v>18.2327</v>
      </c>
      <c r="F92" s="17" t="n">
        <v>18.3698</v>
      </c>
      <c r="G92" s="17" t="n">
        <v>11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41</v>
      </c>
      <c r="B93" s="16" t="s">
        <v>43</v>
      </c>
      <c r="C93" s="41" t="n">
        <v>46119</v>
      </c>
      <c r="D93" s="42" t="n">
        <v>46136</v>
      </c>
      <c r="E93" s="17" t="n">
        <v>18.24</v>
      </c>
      <c r="F93" s="17" t="n">
        <v>18.3698</v>
      </c>
      <c r="G93" s="17" t="n">
        <v>15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41</v>
      </c>
      <c r="B94" s="16" t="s">
        <v>43</v>
      </c>
      <c r="C94" s="41" t="n">
        <v>46128</v>
      </c>
      <c r="D94" s="42" t="n">
        <v>46136</v>
      </c>
      <c r="E94" s="17" t="n">
        <v>18.31</v>
      </c>
      <c r="F94" s="17" t="n">
        <v>18.3698</v>
      </c>
      <c r="G94" s="17" t="n">
        <v>3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41</v>
      </c>
      <c r="B95" s="16" t="s">
        <v>43</v>
      </c>
      <c r="C95" s="41" t="n">
        <v>46128</v>
      </c>
      <c r="D95" s="42" t="n">
        <v>46136</v>
      </c>
      <c r="E95" s="17" t="n">
        <v>18.3034</v>
      </c>
      <c r="F95" s="17" t="n">
        <v>18.3698</v>
      </c>
      <c r="G95" s="17" t="n">
        <v>35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41</v>
      </c>
      <c r="B96" s="16" t="s">
        <v>43</v>
      </c>
      <c r="C96" s="41" t="n">
        <v>46128</v>
      </c>
      <c r="D96" s="42" t="n">
        <v>46148</v>
      </c>
      <c r="E96" s="17" t="n">
        <v>18.3034</v>
      </c>
      <c r="F96" s="17" t="n">
        <v>18.4408</v>
      </c>
      <c r="G96" s="17" t="n">
        <v>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41</v>
      </c>
      <c r="B97" s="16" t="s">
        <v>43</v>
      </c>
      <c r="C97" s="41" t="n">
        <v>46139</v>
      </c>
      <c r="D97" s="42" t="n">
        <v>46148</v>
      </c>
      <c r="E97" s="17" t="n">
        <v>18.3837</v>
      </c>
      <c r="F97" s="17" t="n">
        <v>18.4408</v>
      </c>
      <c r="G97" s="17" t="n">
        <v>35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41</v>
      </c>
      <c r="B98" s="16" t="s">
        <v>43</v>
      </c>
      <c r="C98" s="41" t="n">
        <v>46147</v>
      </c>
      <c r="D98" s="42" t="n">
        <v>46148</v>
      </c>
      <c r="E98" s="17" t="n">
        <v>18.4375</v>
      </c>
      <c r="F98" s="17" t="n">
        <v>18.4408</v>
      </c>
      <c r="G98" s="17" t="n">
        <v>12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41</v>
      </c>
      <c r="B99" s="16" t="s">
        <v>43</v>
      </c>
      <c r="C99" s="41" t="n">
        <v>46147</v>
      </c>
      <c r="D99" s="42" t="n">
        <v>46148</v>
      </c>
      <c r="E99" s="17" t="n">
        <v>18.438</v>
      </c>
      <c r="F99" s="17" t="n">
        <v>18.4408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41</v>
      </c>
      <c r="B100" s="16" t="s">
        <v>43</v>
      </c>
      <c r="C100" s="41" t="n">
        <v>46147</v>
      </c>
      <c r="D100" s="42" t="n">
        <v>46173</v>
      </c>
      <c r="E100" s="17" t="n">
        <v>18.438</v>
      </c>
      <c r="F100" s="17" t="n">
        <v>18.6295</v>
      </c>
      <c r="G100" s="17" t="n">
        <v>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41</v>
      </c>
      <c r="B101" s="16" t="s">
        <v>43</v>
      </c>
      <c r="C101" s="41" t="n">
        <v>46148</v>
      </c>
      <c r="D101" s="42" t="n">
        <v>46173</v>
      </c>
      <c r="E101" s="17" t="n">
        <v>18.4491</v>
      </c>
      <c r="F101" s="17" t="n">
        <v>18.6295</v>
      </c>
      <c r="G101" s="17" t="n">
        <v>11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41</v>
      </c>
      <c r="B102" s="16" t="s">
        <v>43</v>
      </c>
      <c r="C102" s="41" t="n">
        <v>46156</v>
      </c>
      <c r="D102" s="42" t="n">
        <v>46173</v>
      </c>
      <c r="E102" s="17" t="n">
        <v>18.5006</v>
      </c>
      <c r="F102" s="17" t="n">
        <v>18.6295</v>
      </c>
      <c r="G102" s="17" t="n">
        <v>36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41</v>
      </c>
      <c r="B103" s="16" t="s">
        <v>43</v>
      </c>
      <c r="C103" s="41" t="n">
        <v>46167</v>
      </c>
      <c r="D103" s="42" t="n">
        <v>46173</v>
      </c>
      <c r="E103" s="17" t="n">
        <v>18.5795</v>
      </c>
      <c r="F103" s="17" t="n">
        <v>18.6295</v>
      </c>
      <c r="G103" s="17" t="n">
        <v>448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41</v>
      </c>
      <c r="B104" s="16" t="s">
        <v>43</v>
      </c>
      <c r="C104" s="41" t="n">
        <v>46171</v>
      </c>
      <c r="D104" s="42" t="n">
        <v>46173</v>
      </c>
      <c r="E104" s="17" t="n">
        <v>18.622</v>
      </c>
      <c r="F104" s="17" t="n">
        <v>18.6295</v>
      </c>
      <c r="G104" s="17" t="n">
        <v>72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41</v>
      </c>
      <c r="B105" s="16" t="s">
        <v>43</v>
      </c>
      <c r="C105" s="41" t="n">
        <v>46171</v>
      </c>
      <c r="D105" s="42" t="n">
        <v>46189</v>
      </c>
      <c r="E105" s="17" t="n">
        <v>18.622</v>
      </c>
      <c r="F105" s="17" t="n">
        <v>18.7336</v>
      </c>
      <c r="G105" s="17" t="n">
        <v>3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41</v>
      </c>
      <c r="B106" s="16" t="s">
        <v>43</v>
      </c>
      <c r="C106" s="41" t="n">
        <v>46176</v>
      </c>
      <c r="D106" s="42" t="n">
        <v>46189</v>
      </c>
      <c r="E106" s="17" t="n">
        <v>18.6434</v>
      </c>
      <c r="F106" s="17" t="n">
        <v>18.7336</v>
      </c>
      <c r="G106" s="17" t="n">
        <v>35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41</v>
      </c>
      <c r="B107" s="16" t="s">
        <v>43</v>
      </c>
      <c r="C107" s="41" t="n">
        <v>46179</v>
      </c>
      <c r="D107" s="42" t="n">
        <v>46189</v>
      </c>
      <c r="E107" s="17" t="n">
        <v>18.6813</v>
      </c>
      <c r="F107" s="17" t="n">
        <v>18.7336</v>
      </c>
      <c r="G107" s="17" t="n">
        <v>12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41</v>
      </c>
      <c r="B108" s="16" t="s">
        <v>43</v>
      </c>
      <c r="C108" s="41" t="n">
        <v>46179</v>
      </c>
      <c r="D108" s="42" t="n">
        <v>46196</v>
      </c>
      <c r="E108" s="17" t="n">
        <v>18.6813</v>
      </c>
      <c r="F108" s="17" t="n">
        <v>18.782</v>
      </c>
      <c r="G108" s="17" t="n">
        <v>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41</v>
      </c>
      <c r="B109" s="16" t="s">
        <v>43</v>
      </c>
      <c r="C109" s="41" t="n">
        <v>46190</v>
      </c>
      <c r="D109" s="42" t="n">
        <v>46196</v>
      </c>
      <c r="E109" s="17" t="n">
        <v>18.7405</v>
      </c>
      <c r="F109" s="17" t="n">
        <v>18.782</v>
      </c>
      <c r="G109" s="17" t="n">
        <v>81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187</v>
      </c>
      <c r="B110" s="16" t="s">
        <v>340</v>
      </c>
      <c r="C110" s="41" t="n">
        <v>45999</v>
      </c>
      <c r="D110" s="42" t="n">
        <v>45999</v>
      </c>
      <c r="E110" s="17" t="n">
        <v>1008.9592</v>
      </c>
      <c r="F110" s="17" t="n">
        <v>1008.86</v>
      </c>
      <c r="G110" s="17" t="n">
        <v>43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187</v>
      </c>
      <c r="B111" s="16" t="s">
        <v>340</v>
      </c>
      <c r="C111" s="41" t="n">
        <v>45999</v>
      </c>
      <c r="D111" s="42" t="n">
        <v>45999</v>
      </c>
      <c r="E111" s="17" t="n">
        <v>1008.9592</v>
      </c>
      <c r="F111" s="17" t="n">
        <v>1008.86</v>
      </c>
      <c r="G111" s="17" t="n">
        <v>5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187</v>
      </c>
      <c r="B112" s="16" t="s">
        <v>340</v>
      </c>
      <c r="C112" s="41" t="n">
        <v>45999</v>
      </c>
      <c r="D112" s="42" t="n">
        <v>45999</v>
      </c>
      <c r="E112" s="17" t="n">
        <v>1008.7586</v>
      </c>
      <c r="F112" s="17" t="n">
        <v>1008.86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187</v>
      </c>
      <c r="B113" s="16" t="s">
        <v>340</v>
      </c>
      <c r="C113" s="41" t="n">
        <v>45999</v>
      </c>
      <c r="D113" s="42" t="n">
        <v>45999</v>
      </c>
      <c r="E113" s="17" t="n">
        <v>1008.7586</v>
      </c>
      <c r="F113" s="17" t="n">
        <v>1008.86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187</v>
      </c>
      <c r="B114" s="16" t="s">
        <v>340</v>
      </c>
      <c r="C114" s="41" t="n">
        <v>45999</v>
      </c>
      <c r="D114" s="42" t="n">
        <v>46003</v>
      </c>
      <c r="E114" s="17" t="n">
        <v>1008.7586</v>
      </c>
      <c r="F114" s="17" t="n">
        <v>1011.3658</v>
      </c>
      <c r="G114" s="17" t="n">
        <v>41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187</v>
      </c>
      <c r="B115" s="16" t="s">
        <v>340</v>
      </c>
      <c r="C115" s="41" t="n">
        <v>45999</v>
      </c>
      <c r="D115" s="42" t="n">
        <v>46003</v>
      </c>
      <c r="E115" s="17" t="n">
        <v>1008.7588</v>
      </c>
      <c r="F115" s="17" t="n">
        <v>1011.3658</v>
      </c>
      <c r="G115" s="17" t="n">
        <v>94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187</v>
      </c>
      <c r="B116" s="16" t="s">
        <v>340</v>
      </c>
      <c r="C116" s="41" t="n">
        <v>45999</v>
      </c>
      <c r="D116" s="42" t="n">
        <v>46003</v>
      </c>
      <c r="E116" s="17" t="n">
        <v>1008.759</v>
      </c>
      <c r="F116" s="17" t="n">
        <v>1011.3658</v>
      </c>
      <c r="G116" s="17" t="n">
        <v>5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187</v>
      </c>
      <c r="B117" s="16" t="s">
        <v>340</v>
      </c>
      <c r="C117" s="41" t="n">
        <v>45999</v>
      </c>
      <c r="D117" s="42" t="n">
        <v>46003</v>
      </c>
      <c r="E117" s="17" t="n">
        <v>1008.759</v>
      </c>
      <c r="F117" s="17" t="n">
        <v>1010.7662</v>
      </c>
      <c r="G117" s="17" t="n">
        <v>16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187</v>
      </c>
      <c r="B118" s="16" t="s">
        <v>340</v>
      </c>
      <c r="C118" s="41" t="n">
        <v>45999</v>
      </c>
      <c r="D118" s="42" t="n">
        <v>46003</v>
      </c>
      <c r="E118" s="17" t="n">
        <v>1008.7584</v>
      </c>
      <c r="F118" s="17" t="n">
        <v>1010.7662</v>
      </c>
      <c r="G118" s="17" t="n">
        <v>38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187</v>
      </c>
      <c r="B119" s="16" t="s">
        <v>340</v>
      </c>
      <c r="C119" s="41" t="n">
        <v>46000</v>
      </c>
      <c r="D119" s="42" t="n">
        <v>46003</v>
      </c>
      <c r="E119" s="17" t="n">
        <v>1007.6079</v>
      </c>
      <c r="F119" s="17" t="n">
        <v>1010.7662</v>
      </c>
      <c r="G119" s="17" t="n">
        <v>14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47</v>
      </c>
      <c r="B120" s="16" t="s">
        <v>49</v>
      </c>
      <c r="C120" s="41" t="n">
        <v>46000</v>
      </c>
      <c r="D120" s="42" t="n">
        <v>46021</v>
      </c>
      <c r="E120" s="17" t="n">
        <v>1024.0189</v>
      </c>
      <c r="F120" s="17" t="n">
        <v>1020.7959</v>
      </c>
      <c r="G120" s="17" t="n">
        <v>35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47</v>
      </c>
      <c r="B121" s="16" t="s">
        <v>49</v>
      </c>
      <c r="C121" s="41" t="n">
        <v>46006</v>
      </c>
      <c r="D121" s="42" t="n">
        <v>46021</v>
      </c>
      <c r="E121" s="17" t="n">
        <v>1024.6815</v>
      </c>
      <c r="F121" s="17" t="n">
        <v>1020.7959</v>
      </c>
      <c r="G121" s="17" t="n">
        <v>19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47</v>
      </c>
      <c r="B122" s="16" t="s">
        <v>49</v>
      </c>
      <c r="C122" s="41" t="n">
        <v>46006</v>
      </c>
      <c r="D122" s="42" t="n">
        <v>46021</v>
      </c>
      <c r="E122" s="17" t="n">
        <v>1024.6815</v>
      </c>
      <c r="F122" s="17" t="n">
        <v>1021.0957</v>
      </c>
      <c r="G122" s="17" t="n">
        <v>69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47</v>
      </c>
      <c r="B123" s="16" t="s">
        <v>49</v>
      </c>
      <c r="C123" s="41" t="n">
        <v>46006</v>
      </c>
      <c r="D123" s="42" t="n">
        <v>46021</v>
      </c>
      <c r="E123" s="17" t="n">
        <v>1024.6815</v>
      </c>
      <c r="F123" s="17" t="n">
        <v>1021.0957</v>
      </c>
      <c r="G123" s="17" t="n">
        <v>99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47</v>
      </c>
      <c r="B124" s="16" t="s">
        <v>49</v>
      </c>
      <c r="C124" s="41" t="n">
        <v>46006</v>
      </c>
      <c r="D124" s="42" t="n">
        <v>46021</v>
      </c>
      <c r="E124" s="17" t="n">
        <v>1023.8811</v>
      </c>
      <c r="F124" s="17" t="n">
        <v>1021.0957</v>
      </c>
      <c r="G124" s="17" t="n">
        <v>18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47</v>
      </c>
      <c r="B125" s="16" t="s">
        <v>49</v>
      </c>
      <c r="C125" s="41" t="n">
        <v>46008</v>
      </c>
      <c r="D125" s="42" t="n">
        <v>46021</v>
      </c>
      <c r="E125" s="17" t="n">
        <v>1021.94</v>
      </c>
      <c r="F125" s="17" t="n">
        <v>1021.0957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47</v>
      </c>
      <c r="B126" s="16" t="s">
        <v>49</v>
      </c>
      <c r="C126" s="41" t="n">
        <v>46013</v>
      </c>
      <c r="D126" s="42" t="n">
        <v>46021</v>
      </c>
      <c r="E126" s="17" t="n">
        <v>1003.6871</v>
      </c>
      <c r="F126" s="17" t="n">
        <v>1021.0957</v>
      </c>
      <c r="G126" s="17" t="n">
        <v>78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47</v>
      </c>
      <c r="B127" s="16" t="s">
        <v>49</v>
      </c>
      <c r="C127" s="41" t="n">
        <v>46013</v>
      </c>
      <c r="D127" s="42" t="n">
        <v>46021</v>
      </c>
      <c r="E127" s="17" t="n">
        <v>1003.687</v>
      </c>
      <c r="F127" s="17" t="n">
        <v>1021.0957</v>
      </c>
      <c r="G127" s="17" t="n">
        <v>44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47</v>
      </c>
      <c r="B128" s="16" t="s">
        <v>49</v>
      </c>
      <c r="C128" s="41" t="n">
        <v>46014</v>
      </c>
      <c r="D128" s="42" t="n">
        <v>46021</v>
      </c>
      <c r="E128" s="17" t="n">
        <v>1003.32</v>
      </c>
      <c r="F128" s="17" t="n">
        <v>1021.0957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47</v>
      </c>
      <c r="B129" s="16" t="s">
        <v>49</v>
      </c>
      <c r="C129" s="41" t="n">
        <v>46014</v>
      </c>
      <c r="D129" s="42" t="n">
        <v>46021</v>
      </c>
      <c r="E129" s="17" t="n">
        <v>1000.615</v>
      </c>
      <c r="F129" s="17" t="n">
        <v>1021.0957</v>
      </c>
      <c r="G129" s="17" t="n">
        <v>4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47</v>
      </c>
      <c r="B130" s="16" t="s">
        <v>49</v>
      </c>
      <c r="C130" s="41" t="n">
        <v>46014</v>
      </c>
      <c r="D130" s="42" t="n">
        <v>46021</v>
      </c>
      <c r="E130" s="17" t="n">
        <v>999.82</v>
      </c>
      <c r="F130" s="17" t="n">
        <v>1021.0957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47</v>
      </c>
      <c r="B131" s="16" t="s">
        <v>49</v>
      </c>
      <c r="C131" s="41" t="n">
        <v>46014</v>
      </c>
      <c r="D131" s="42" t="n">
        <v>46021</v>
      </c>
      <c r="E131" s="17" t="n">
        <v>999.72</v>
      </c>
      <c r="F131" s="17" t="n">
        <v>1021.0957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72</v>
      </c>
      <c r="B1" s="18" t="s">
        <v>9</v>
      </c>
      <c r="C1" s="18" t="s">
        <v>73</v>
      </c>
      <c r="D1" s="18" t="s">
        <v>74</v>
      </c>
      <c r="E1" s="18" t="s">
        <v>75</v>
      </c>
      <c r="F1" s="18" t="s">
        <v>76</v>
      </c>
      <c r="G1" s="18" t="s">
        <v>77</v>
      </c>
      <c r="H1" s="18" t="s">
        <v>78</v>
      </c>
    </row>
    <row collapsed="false" customFormat="false" customHeight="false" hidden="false" ht="12.1" outlineLevel="0" r="2">
      <c r="A2" s="13" t="n">
        <v>45761</v>
      </c>
      <c r="B2" s="6" t="n">
        <v>30000</v>
      </c>
      <c r="C2" s="16" t="s">
        <v>79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45765</v>
      </c>
      <c r="B3" s="6" t="n">
        <v>-25000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58763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45782</v>
      </c>
      <c r="B5" s="6" t="n">
        <v>10000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45788</v>
      </c>
      <c r="B6" s="6" t="n">
        <v>970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45789</v>
      </c>
      <c r="B7" s="6" t="n">
        <v>12000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45790</v>
      </c>
      <c r="B8" s="6" t="n">
        <v>2000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45793</v>
      </c>
      <c r="B9" s="6" t="n">
        <v>4000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45796</v>
      </c>
      <c r="B10" s="6" t="n">
        <v>2200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45798</v>
      </c>
      <c r="B11" s="6" t="n">
        <v>612.32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45800</v>
      </c>
      <c r="B12" s="6" t="n">
        <v>-412.9</v>
      </c>
      <c r="C12" s="16" t="s">
        <v>82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45800</v>
      </c>
      <c r="B13" s="6" t="n">
        <v>474.9</v>
      </c>
      <c r="C13" s="16" t="s">
        <v>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45804</v>
      </c>
      <c r="B14" s="6" t="n">
        <v>17000</v>
      </c>
      <c r="C14" s="16" t="s">
        <v>81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45804</v>
      </c>
      <c r="B15" s="6" t="n">
        <v>-18435.99</v>
      </c>
      <c r="C15" s="16" t="s">
        <v>80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45806</v>
      </c>
      <c r="B16" s="6" t="n">
        <v>-411.43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45806</v>
      </c>
      <c r="B17" s="6" t="n">
        <v>473.43</v>
      </c>
      <c r="C17" s="16" t="s">
        <v>85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45817</v>
      </c>
      <c r="B18" s="6" t="n">
        <v>-92.13</v>
      </c>
      <c r="C18" s="16" t="s">
        <v>86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45834</v>
      </c>
      <c r="B19" s="6" t="n">
        <v>92.12</v>
      </c>
      <c r="C19" s="16" t="s">
        <v>87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45836</v>
      </c>
      <c r="B20" s="6" t="n">
        <v>-469.49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45838</v>
      </c>
      <c r="B21" s="6" t="n">
        <v>539.49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45856</v>
      </c>
      <c r="B22" s="6" t="n">
        <v>-1193.26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45856</v>
      </c>
      <c r="B23" s="6" t="n">
        <v>1371.26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-1910.75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1910.75</v>
      </c>
      <c r="C25" s="16" t="s">
        <v>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45866</v>
      </c>
      <c r="B26" s="6" t="n">
        <v>-469.49</v>
      </c>
      <c r="C26" s="16" t="s">
        <v>88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45866</v>
      </c>
      <c r="B27" s="6" t="n">
        <v>539.49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45867</v>
      </c>
      <c r="B28" s="6" t="n">
        <v>539.49</v>
      </c>
      <c r="C28" s="16" t="s">
        <v>92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45867</v>
      </c>
      <c r="B29" s="6" t="n">
        <v>-539.49</v>
      </c>
      <c r="C29" s="16" t="s">
        <v>92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45869</v>
      </c>
      <c r="B30" s="6" t="n">
        <v>539.49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45869</v>
      </c>
      <c r="B31" s="6" t="n">
        <v>-539.49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45891</v>
      </c>
      <c r="B32" s="6" t="n">
        <v>-412.9</v>
      </c>
      <c r="C32" s="16" t="s">
        <v>82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45891</v>
      </c>
      <c r="B33" s="6" t="n">
        <v>474.9</v>
      </c>
      <c r="C33" s="16" t="s">
        <v>94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45891</v>
      </c>
      <c r="B34" s="6" t="n">
        <v>-474.9</v>
      </c>
      <c r="C34" s="16" t="s">
        <v>92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45891</v>
      </c>
      <c r="B35" s="6" t="n">
        <v>474.9</v>
      </c>
      <c r="C35" s="16" t="s">
        <v>92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45896</v>
      </c>
      <c r="B36" s="6" t="n">
        <v>-469.49</v>
      </c>
      <c r="C36" s="16" t="s">
        <v>88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45896</v>
      </c>
      <c r="B37" s="6" t="n">
        <v>539.49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45896</v>
      </c>
      <c r="B38" s="6" t="n">
        <v>-539.49</v>
      </c>
      <c r="C38" s="16" t="s">
        <v>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45896</v>
      </c>
      <c r="B39" s="6" t="n">
        <v>539.49</v>
      </c>
      <c r="C39" s="16" t="s">
        <v>95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45905</v>
      </c>
      <c r="B40" s="6" t="n">
        <v>115660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45908</v>
      </c>
      <c r="B41" s="6" t="n">
        <v>-115033.73</v>
      </c>
      <c r="C41" s="16" t="s">
        <v>80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45908</v>
      </c>
      <c r="B42" s="6" t="n">
        <v>-23317.29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45909</v>
      </c>
      <c r="B43" s="6" t="n">
        <v>140000</v>
      </c>
      <c r="C43" s="16" t="s">
        <v>81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45909</v>
      </c>
      <c r="B44" s="6" t="n">
        <v>100</v>
      </c>
      <c r="C44" s="16" t="s">
        <v>81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45916</v>
      </c>
      <c r="B45" s="6" t="n">
        <v>24000</v>
      </c>
      <c r="C45" s="16" t="s">
        <v>81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45919</v>
      </c>
      <c r="B46" s="6" t="n">
        <v>7500</v>
      </c>
      <c r="C46" s="16" t="s">
        <v>81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45925</v>
      </c>
      <c r="B47" s="6" t="n">
        <v>20000</v>
      </c>
      <c r="C47" s="16" t="s">
        <v>81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45926</v>
      </c>
      <c r="B48" s="6" t="n">
        <v>-469.49</v>
      </c>
      <c r="C48" s="16" t="s">
        <v>88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45926</v>
      </c>
      <c r="B49" s="6" t="n">
        <v>539.49</v>
      </c>
      <c r="C49" s="16" t="s">
        <v>96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45943</v>
      </c>
      <c r="B50" s="6" t="n">
        <v>13500</v>
      </c>
      <c r="C50" s="16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45946</v>
      </c>
      <c r="B51" s="6" t="n">
        <v>-626.46</v>
      </c>
      <c r="C51" s="16" t="s">
        <v>97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45946</v>
      </c>
      <c r="B52" s="6" t="n">
        <v>720.46</v>
      </c>
      <c r="C52" s="16" t="s">
        <v>98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45947</v>
      </c>
      <c r="B53" s="6" t="n">
        <v>18000</v>
      </c>
      <c r="C53" s="16" t="s">
        <v>81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45947</v>
      </c>
      <c r="B54" s="6" t="n">
        <v>1000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45948</v>
      </c>
      <c r="B55" s="6" t="n">
        <v>-360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45956</v>
      </c>
      <c r="B56" s="6" t="n">
        <v>-469.49</v>
      </c>
      <c r="C56" s="16" t="s">
        <v>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45957</v>
      </c>
      <c r="B57" s="6" t="n">
        <v>-12790.6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45958</v>
      </c>
      <c r="B58" s="6" t="n">
        <v>539.49</v>
      </c>
      <c r="C58" s="16" t="s">
        <v>100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45961</v>
      </c>
      <c r="B59" s="6" t="n">
        <v>17</v>
      </c>
      <c r="C59" s="16" t="s">
        <v>101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45961</v>
      </c>
      <c r="B60" s="6" t="n">
        <v>296</v>
      </c>
      <c r="C60" s="16" t="s">
        <v>102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45964</v>
      </c>
      <c r="B61" s="6" t="n">
        <v>444.14</v>
      </c>
      <c r="C61" s="16" t="s">
        <v>92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45964</v>
      </c>
      <c r="B62" s="6" t="n">
        <v>-444.14</v>
      </c>
      <c r="C62" s="16" t="s">
        <v>92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45971</v>
      </c>
      <c r="B63" s="6" t="n">
        <v>-1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45971</v>
      </c>
      <c r="B64" s="6" t="n">
        <v>-8430.14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45975</v>
      </c>
      <c r="B65" s="6" t="n">
        <v>20000</v>
      </c>
      <c r="C65" s="16" t="s">
        <v>81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45976</v>
      </c>
      <c r="B66" s="6" t="n">
        <v>-632.24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45978</v>
      </c>
      <c r="B67" s="6" t="n">
        <v>190000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45978</v>
      </c>
      <c r="B68" s="6" t="n">
        <v>726.24</v>
      </c>
      <c r="C68" s="16" t="s">
        <v>104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45979</v>
      </c>
      <c r="B69" s="6" t="n">
        <v>4000</v>
      </c>
      <c r="C69" s="16" t="s">
        <v>81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45980</v>
      </c>
      <c r="B70" s="6" t="n">
        <v>13000</v>
      </c>
      <c r="C70" s="16" t="s">
        <v>81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45981</v>
      </c>
      <c r="B71" s="6" t="n">
        <v>7000</v>
      </c>
      <c r="C71" s="16" t="s">
        <v>81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45982</v>
      </c>
      <c r="B72" s="6" t="n">
        <v>-412.9</v>
      </c>
      <c r="C72" s="16" t="s">
        <v>82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45982</v>
      </c>
      <c r="B73" s="6" t="n">
        <v>474.9</v>
      </c>
      <c r="C73" s="16" t="s">
        <v>105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45986</v>
      </c>
      <c r="B74" s="6" t="n">
        <v>-469.49</v>
      </c>
      <c r="C74" s="16" t="s">
        <v>88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45986</v>
      </c>
      <c r="B75" s="6" t="n">
        <v>539.49</v>
      </c>
      <c r="C75" s="16" t="s">
        <v>106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45989</v>
      </c>
      <c r="B76" s="6" t="n">
        <v>-105616.17</v>
      </c>
      <c r="C76" s="16" t="s">
        <v>80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46006</v>
      </c>
      <c r="B77" s="6" t="n">
        <v>-621.85</v>
      </c>
      <c r="C77" s="16" t="s">
        <v>107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46006</v>
      </c>
      <c r="B78" s="6" t="n">
        <v>714.85</v>
      </c>
      <c r="C78" s="16" t="s">
        <v>108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46006</v>
      </c>
      <c r="B79" s="6" t="n">
        <v>40</v>
      </c>
      <c r="C79" s="16" t="s">
        <v>81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46006</v>
      </c>
      <c r="B80" s="6" t="n">
        <v>714.85</v>
      </c>
      <c r="C80" s="16" t="s">
        <v>109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46012</v>
      </c>
      <c r="B81" s="6" t="n">
        <v>123151</v>
      </c>
      <c r="C81" s="16" t="s">
        <v>81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46014</v>
      </c>
      <c r="B82" s="6" t="n">
        <v>-3962.9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46014</v>
      </c>
      <c r="B83" s="6" t="n">
        <v>1060</v>
      </c>
      <c r="C83" s="16" t="s">
        <v>81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46014</v>
      </c>
      <c r="B84" s="6" t="n">
        <v>4554.9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46014</v>
      </c>
      <c r="B85" s="6" t="n">
        <v>4554.9</v>
      </c>
      <c r="C85" s="16" t="s">
        <v>112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46014</v>
      </c>
      <c r="B86" s="6" t="n">
        <v>1000</v>
      </c>
      <c r="C86" s="16" t="s">
        <v>81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46014</v>
      </c>
      <c r="B87" s="6" t="n">
        <v>60</v>
      </c>
      <c r="C87" s="16" t="s">
        <v>81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46021</v>
      </c>
      <c r="B88" s="6" t="n">
        <v>900</v>
      </c>
      <c r="C88" s="16" t="s">
        <v>81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46027</v>
      </c>
      <c r="B89" s="6" t="n">
        <v>-235.48</v>
      </c>
      <c r="C89" s="16" t="s">
        <v>113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46030</v>
      </c>
      <c r="B90" s="6" t="n">
        <v>-900</v>
      </c>
      <c r="C90" s="16" t="s">
        <v>114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46030</v>
      </c>
      <c r="B91" s="6" t="n">
        <v>900</v>
      </c>
      <c r="C91" s="16" t="s">
        <v>114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46035</v>
      </c>
      <c r="B92" s="6" t="n">
        <v>270.48</v>
      </c>
      <c r="C92" s="16" t="s">
        <v>115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46036</v>
      </c>
      <c r="B93" s="6" t="n">
        <v>-617.92</v>
      </c>
      <c r="C93" s="16" t="s">
        <v>116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46036</v>
      </c>
      <c r="B94" s="6" t="n">
        <v>709.92</v>
      </c>
      <c r="C94" s="16" t="s">
        <v>117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46041</v>
      </c>
      <c r="B95" s="6" t="n">
        <v>20</v>
      </c>
      <c r="C95" s="16" t="s">
        <v>118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46041</v>
      </c>
      <c r="B96" s="6" t="n">
        <v>-20</v>
      </c>
      <c r="C96" s="16" t="s">
        <v>118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46043</v>
      </c>
      <c r="B97" s="6" t="n">
        <v>30000</v>
      </c>
      <c r="C97" s="16" t="s">
        <v>81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46044</v>
      </c>
      <c r="B98" s="6" t="n">
        <v>-6116.8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46045</v>
      </c>
      <c r="B99" s="6" t="n">
        <v>7030.8</v>
      </c>
      <c r="C99" s="16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46048</v>
      </c>
      <c r="B100" s="6" t="n">
        <v>30000</v>
      </c>
      <c r="C100" s="16" t="s">
        <v>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46057</v>
      </c>
      <c r="B101" s="6" t="n">
        <v>-235.48</v>
      </c>
      <c r="C101" s="16" t="s">
        <v>113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46058</v>
      </c>
      <c r="B102" s="6" t="n">
        <v>270.48</v>
      </c>
      <c r="C102" s="16" t="s">
        <v>121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46064</v>
      </c>
      <c r="B103" s="6" t="n">
        <v>21000</v>
      </c>
      <c r="C103" s="16" t="s">
        <v>81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46066</v>
      </c>
      <c r="B104" s="6" t="n">
        <v>-607.02</v>
      </c>
      <c r="C104" s="16" t="s">
        <v>122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46066</v>
      </c>
      <c r="B105" s="6" t="n">
        <v>698.02</v>
      </c>
      <c r="C105" s="16" t="s">
        <v>123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46074</v>
      </c>
      <c r="B106" s="6" t="n">
        <v>-7250.9</v>
      </c>
      <c r="C106" s="16" t="s">
        <v>124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46075</v>
      </c>
      <c r="B107" s="6" t="n">
        <v>-343.6</v>
      </c>
      <c r="C107" s="16" t="s">
        <v>125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46078</v>
      </c>
      <c r="B108" s="6" t="n">
        <v>8334.9</v>
      </c>
      <c r="C108" s="16" t="s">
        <v>126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46078</v>
      </c>
      <c r="B109" s="6" t="n">
        <v>394.6</v>
      </c>
      <c r="C109" s="16" t="s">
        <v>127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46087</v>
      </c>
      <c r="B110" s="6" t="n">
        <v>-235.48</v>
      </c>
      <c r="C110" s="16" t="s">
        <v>113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46091</v>
      </c>
      <c r="B111" s="6" t="n">
        <v>270.48</v>
      </c>
      <c r="C111" s="16" t="s">
        <v>128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46096</v>
      </c>
      <c r="B112" s="6" t="n">
        <v>-619.47</v>
      </c>
      <c r="C112" s="16" t="s">
        <v>129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46097</v>
      </c>
      <c r="B113" s="6" t="n">
        <v>712.47</v>
      </c>
      <c r="C113" s="16" t="s">
        <v>130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46098</v>
      </c>
      <c r="B114" s="6" t="n">
        <v>23500</v>
      </c>
      <c r="C114" s="16" t="s">
        <v>81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46104</v>
      </c>
      <c r="B115" s="6" t="n">
        <v>-7250.9</v>
      </c>
      <c r="C115" s="16" t="s">
        <v>124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46105</v>
      </c>
      <c r="B116" s="6" t="n">
        <v>-720.66</v>
      </c>
      <c r="C116" s="16" t="s">
        <v>131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46105</v>
      </c>
      <c r="B117" s="6" t="n">
        <v>8334.9</v>
      </c>
      <c r="C117" s="16" t="s">
        <v>132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46106</v>
      </c>
      <c r="B118" s="6" t="n">
        <v>828.66</v>
      </c>
      <c r="C118" s="16" t="s">
        <v>133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46115</v>
      </c>
      <c r="B119" s="6" t="n">
        <v>-178.5</v>
      </c>
      <c r="C119" s="16" t="s">
        <v>134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46117</v>
      </c>
      <c r="B120" s="6" t="n">
        <v>-235.48</v>
      </c>
      <c r="C120" s="16" t="s">
        <v>113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46118</v>
      </c>
      <c r="B121" s="6" t="n">
        <v>205.5</v>
      </c>
      <c r="C121" s="16" t="s">
        <v>135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46119</v>
      </c>
      <c r="B122" s="6" t="n">
        <v>270.48</v>
      </c>
      <c r="C122" s="16" t="s">
        <v>136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46126</v>
      </c>
      <c r="B123" s="6" t="n">
        <v>-603.6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46126</v>
      </c>
      <c r="B124" s="6" t="n">
        <v>693.6</v>
      </c>
      <c r="C124" s="16" t="s">
        <v>138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46134</v>
      </c>
      <c r="B125" s="6" t="n">
        <v>-7250.9</v>
      </c>
      <c r="C125" s="16" t="s">
        <v>124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46135</v>
      </c>
      <c r="B126" s="6" t="n">
        <v>-858.5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46135</v>
      </c>
      <c r="B127" s="6" t="n">
        <v>8334.9</v>
      </c>
      <c r="C127" s="16" t="s">
        <v>140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46136</v>
      </c>
      <c r="B128" s="6" t="n">
        <v>986.5</v>
      </c>
      <c r="C128" s="16" t="s">
        <v>141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46145</v>
      </c>
      <c r="B129" s="6" t="n">
        <v>-178.5</v>
      </c>
      <c r="C129" s="16" t="s">
        <v>134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46147</v>
      </c>
      <c r="B130" s="6" t="n">
        <v>-235.48</v>
      </c>
      <c r="C130" s="16" t="s">
        <v>113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46147</v>
      </c>
      <c r="B131" s="6" t="n">
        <v>205.5</v>
      </c>
      <c r="C131" s="16" t="s">
        <v>142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46147</v>
      </c>
      <c r="B132" s="6" t="n">
        <v>10500</v>
      </c>
      <c r="C132" s="16" t="s">
        <v>81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46148</v>
      </c>
      <c r="B133" s="6" t="n">
        <v>270.48</v>
      </c>
      <c r="C133" s="16" t="s">
        <v>143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46156</v>
      </c>
      <c r="B134" s="6" t="n">
        <v>-578.87</v>
      </c>
      <c r="C134" s="16" t="s">
        <v>144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46156</v>
      </c>
      <c r="B135" s="6" t="n">
        <v>664.87</v>
      </c>
      <c r="C135" s="16" t="s">
        <v>145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46164</v>
      </c>
      <c r="B136" s="6" t="n">
        <v>-7250.9</v>
      </c>
      <c r="C136" s="16" t="s">
        <v>124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46165</v>
      </c>
      <c r="B137" s="6" t="n">
        <v>-1218.83</v>
      </c>
      <c r="C137" s="16" t="s">
        <v>146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46167</v>
      </c>
      <c r="B138" s="6" t="n">
        <v>8334.9</v>
      </c>
      <c r="C138" s="16" t="s">
        <v>147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46168</v>
      </c>
      <c r="B139" s="6" t="n">
        <v>1400.83</v>
      </c>
      <c r="C139" s="16" t="s">
        <v>148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46175</v>
      </c>
      <c r="B140" s="6" t="n">
        <v>-178.5</v>
      </c>
      <c r="C140" s="16" t="s">
        <v>134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46176</v>
      </c>
      <c r="B141" s="6" t="n">
        <v>205.5</v>
      </c>
      <c r="C141" s="16" t="s">
        <v>149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46177</v>
      </c>
      <c r="B142" s="6" t="n">
        <v>-235.48</v>
      </c>
      <c r="C142" s="16" t="s">
        <v>113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46178</v>
      </c>
      <c r="B143" s="6" t="n">
        <v>270.48</v>
      </c>
      <c r="C143" s="16" t="s">
        <v>150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46182</v>
      </c>
      <c r="B144" s="6" t="n">
        <v>-83.43</v>
      </c>
      <c r="C144" s="16" t="s">
        <v>151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46186</v>
      </c>
      <c r="B145" s="6" t="n">
        <v>-562.85</v>
      </c>
      <c r="C145" s="16" t="s">
        <v>152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46188</v>
      </c>
      <c r="B146" s="6" t="n">
        <v>646.85</v>
      </c>
      <c r="C146" s="16" t="s">
        <v>153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46194</v>
      </c>
      <c r="B147" s="6" t="n">
        <v>-7250.9</v>
      </c>
      <c r="C147" s="16" t="s">
        <v>124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46195</v>
      </c>
      <c r="B148" s="6" t="n">
        <v>-1390.13</v>
      </c>
      <c r="C148" s="16" t="s">
        <v>154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46196</v>
      </c>
      <c r="B149" s="6" t="n">
        <v>1598.13</v>
      </c>
      <c r="C149" s="16" t="s">
        <v>155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46196</v>
      </c>
      <c r="B150" s="6" t="n">
        <v>8334.9</v>
      </c>
      <c r="C150" s="16" t="s">
        <v>156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46197</v>
      </c>
      <c r="B151" s="6" t="n">
        <v>83.42</v>
      </c>
      <c r="C151" s="16" t="s">
        <v>157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46202</v>
      </c>
      <c r="B152" s="6" t="n">
        <v>-157</v>
      </c>
      <c r="C152" s="16" t="s">
        <v>158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46205</v>
      </c>
      <c r="B153" s="6" t="n">
        <v>-7.61</v>
      </c>
      <c r="C153" s="16" t="s">
        <v>159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46206</v>
      </c>
      <c r="B154" s="6" t="n">
        <v>8.6</v>
      </c>
      <c r="C154" s="16" t="s">
        <v>160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46207</v>
      </c>
      <c r="B155" s="6" t="n">
        <v>-235.48</v>
      </c>
      <c r="C155" s="16" t="s">
        <v>113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2" t="n">
        <v>46213.627372685</v>
      </c>
      <c r="B156" s="5" t="n">
        <v>-486175.18</v>
      </c>
      <c r="C156" s="14" t="s">
        <v>161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/>
      <c r="B157" s="9" t="s">
        <f>=XIRR(B2:B156,A2:A156)</f>
      </c>
      <c r="C157" s="16" t="s">
        <v>162</v>
      </c>
      <c r="D157" s="16"/>
      <c r="E157" s="16"/>
      <c r="F157" s="7"/>
      <c r="G157" s="2" t="s">
        <v>163</v>
      </c>
      <c r="H157" s="6" t="s">
        <f>=SUM(I2:H156)/365</f>
      </c>
    </row>
    <row collapsed="false" customFormat="false" customHeight="false" hidden="false" ht="12.1" outlineLevel="0" r="158">
      <c r="A158" s="13"/>
      <c r="B158" s="5" t="s">
        <f>=-SUM(B2:B156)</f>
      </c>
      <c r="C158" s="16" t="s">
        <v>164</v>
      </c>
      <c r="D158" s="16"/>
      <c r="E158" s="16"/>
      <c r="F158" s="7"/>
      <c r="G158" s="14" t="s">
        <v>165</v>
      </c>
      <c r="H158" s="9" t="s">
        <f>=B158/H157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41</v>
      </c>
      <c r="X1" s="0"/>
      <c r="Y1" s="0"/>
      <c r="Z1" s="4" t="s">
        <v>47</v>
      </c>
      <c r="AA1" s="0"/>
      <c r="AB1" s="0"/>
      <c r="AC1" s="4" t="s">
        <v>52</v>
      </c>
      <c r="AD1" s="0"/>
      <c r="AE1" s="0"/>
      <c r="AF1" s="4" t="s">
        <v>56</v>
      </c>
      <c r="AG1" s="0"/>
      <c r="AH1" s="0"/>
      <c r="AI1" s="4" t="s">
        <v>60</v>
      </c>
      <c r="AJ1" s="0"/>
      <c r="AK1" s="0"/>
      <c r="AL1" s="4" t="s">
        <v>64</v>
      </c>
      <c r="AM1" s="0"/>
    </row>
    <row collapsed="false" customFormat="false" customHeight="false" hidden="false" ht="12.1" outlineLevel="0" r="2">
      <c r="A2" s="11" t="n">
        <v>45831</v>
      </c>
      <c r="B2" s="6" t="n">
        <v>858.51</v>
      </c>
      <c r="C2" s="0" t="s">
        <v>166</v>
      </c>
      <c r="D2" s="11" t="n">
        <v>45840</v>
      </c>
      <c r="E2" s="6" t="n">
        <v>1172.7</v>
      </c>
      <c r="F2" s="0" t="s">
        <v>166</v>
      </c>
      <c r="G2" s="11" t="n">
        <v>45796</v>
      </c>
      <c r="H2" s="6" t="n">
        <v>1115.67</v>
      </c>
      <c r="I2" s="0" t="s">
        <v>166</v>
      </c>
      <c r="J2" s="11" t="n">
        <v>45788</v>
      </c>
      <c r="K2" s="6" t="n">
        <v>1461.98</v>
      </c>
      <c r="L2" s="0" t="s">
        <v>166</v>
      </c>
      <c r="M2" s="11" t="n">
        <v>45790</v>
      </c>
      <c r="N2" s="6" t="n">
        <v>1388.83</v>
      </c>
      <c r="O2" s="0" t="s">
        <v>166</v>
      </c>
      <c r="P2" s="11" t="n">
        <v>45796</v>
      </c>
      <c r="Q2" s="6" t="n">
        <v>1059.64</v>
      </c>
      <c r="R2" s="0" t="s">
        <v>166</v>
      </c>
      <c r="S2" s="11" t="n">
        <v>45810</v>
      </c>
      <c r="T2" s="6" t="n">
        <v>987.9</v>
      </c>
      <c r="U2" s="0" t="s">
        <v>166</v>
      </c>
      <c r="V2" s="11" t="n">
        <v>45916</v>
      </c>
      <c r="W2" s="6" t="n">
        <v>24359.54</v>
      </c>
      <c r="X2" s="0" t="s">
        <v>166</v>
      </c>
      <c r="Y2" s="11" t="n">
        <v>46000</v>
      </c>
      <c r="Z2" s="6" t="s">
        <f>=35840.66</f>
      </c>
      <c r="AA2" s="0" t="s">
        <v>166</v>
      </c>
      <c r="AB2" s="11" t="n">
        <v>45916</v>
      </c>
      <c r="AC2" s="6" t="s">
        <f>=141292.67</f>
      </c>
      <c r="AD2" s="0" t="s">
        <v>166</v>
      </c>
      <c r="AE2" s="11" t="n">
        <v>46066</v>
      </c>
      <c r="AF2" s="6" t="s">
        <f>=20529.44</f>
      </c>
      <c r="AG2" s="0" t="s">
        <v>166</v>
      </c>
      <c r="AH2" s="11" t="n">
        <v>45999</v>
      </c>
      <c r="AI2" s="6" t="s">
        <f>=14260.97</f>
      </c>
      <c r="AJ2" s="0" t="s">
        <v>166</v>
      </c>
      <c r="AK2" s="11" t="n">
        <v>46084</v>
      </c>
      <c r="AL2" s="6" t="s">
        <f>=9386.84</f>
      </c>
      <c r="AM2" s="0" t="s">
        <v>166</v>
      </c>
    </row>
    <row collapsed="false" customFormat="false" customHeight="false" hidden="false" ht="12.1" outlineLevel="0" r="3">
      <c r="A3" s="11" t="n">
        <v>45853</v>
      </c>
      <c r="B3" s="6" t="n">
        <v>-879.47</v>
      </c>
      <c r="C3" s="0" t="s">
        <v>167</v>
      </c>
      <c r="D3" s="11" t="n">
        <v>45877</v>
      </c>
      <c r="E3" s="6" t="n">
        <v>-1217.27</v>
      </c>
      <c r="F3" s="0" t="s">
        <v>167</v>
      </c>
      <c r="G3" s="11" t="n">
        <v>45838</v>
      </c>
      <c r="H3" s="6" t="n">
        <v>-1124.32</v>
      </c>
      <c r="I3" s="0" t="s">
        <v>167</v>
      </c>
      <c r="J3" s="11" t="n">
        <v>45789</v>
      </c>
      <c r="K3" s="6" t="n">
        <v>-1484.65</v>
      </c>
      <c r="L3" s="0" t="s">
        <v>167</v>
      </c>
      <c r="M3" s="11" t="n">
        <v>45791</v>
      </c>
      <c r="N3" s="6" t="n">
        <v>1350.41</v>
      </c>
      <c r="O3" s="0" t="s">
        <v>166</v>
      </c>
      <c r="P3" s="11" t="n">
        <v>45810</v>
      </c>
      <c r="Q3" s="6" t="n">
        <v>-357.39</v>
      </c>
      <c r="R3" s="0" t="s">
        <v>167</v>
      </c>
      <c r="S3" s="11" t="n">
        <v>45810</v>
      </c>
      <c r="T3" s="6" t="n">
        <v>-999.6</v>
      </c>
      <c r="U3" s="0" t="s">
        <v>167</v>
      </c>
      <c r="V3" s="11" t="n">
        <v>45919</v>
      </c>
      <c r="W3" s="6" t="n">
        <v>7519.18</v>
      </c>
      <c r="X3" s="0" t="s">
        <v>166</v>
      </c>
      <c r="Y3" s="11" t="n">
        <v>46006</v>
      </c>
      <c r="Z3" s="6" t="s">
        <f>=90171.97</f>
      </c>
      <c r="AA3" s="0" t="s">
        <v>166</v>
      </c>
      <c r="AB3" s="11" t="n">
        <v>45946</v>
      </c>
      <c r="AC3" s="6" t="s">
        <f>=-626.46</f>
      </c>
      <c r="AD3" s="0" t="s">
        <v>97</v>
      </c>
      <c r="AE3" s="11" t="n">
        <v>46075</v>
      </c>
      <c r="AF3" s="6" t="s">
        <f>=-343.6</f>
      </c>
      <c r="AG3" s="0" t="s">
        <v>125</v>
      </c>
      <c r="AH3" s="11" t="n">
        <v>46027</v>
      </c>
      <c r="AI3" s="6" t="s">
        <f>=-235.48</f>
      </c>
      <c r="AJ3" s="0" t="s">
        <v>113</v>
      </c>
      <c r="AK3" s="11" t="n">
        <v>46107</v>
      </c>
      <c r="AL3" s="6" t="s">
        <f>=992.23</f>
      </c>
      <c r="AM3" s="0" t="s">
        <v>166</v>
      </c>
    </row>
    <row collapsed="false" customFormat="false" customHeight="false" hidden="false" ht="12.1" outlineLevel="0" r="4">
      <c r="A4" s="11" t="n">
        <v>45853</v>
      </c>
      <c r="B4" s="6" t="n">
        <v>848.51</v>
      </c>
      <c r="C4" s="0" t="s">
        <v>166</v>
      </c>
      <c r="D4" s="11" t="n">
        <v>46051</v>
      </c>
      <c r="E4" s="6" t="n">
        <v>1620.97</v>
      </c>
      <c r="F4" s="0" t="s">
        <v>166</v>
      </c>
      <c r="G4" s="11" t="n">
        <v>46051</v>
      </c>
      <c r="H4" s="6" t="n">
        <v>1694.62</v>
      </c>
      <c r="I4" s="0" t="s">
        <v>166</v>
      </c>
      <c r="J4" s="11" t="n">
        <v>45790</v>
      </c>
      <c r="K4" s="6" t="n">
        <v>1454.41</v>
      </c>
      <c r="L4" s="0" t="s">
        <v>166</v>
      </c>
      <c r="M4" s="11" t="n">
        <v>45896</v>
      </c>
      <c r="N4" s="6" t="n">
        <v>-1359.18</v>
      </c>
      <c r="O4" s="0" t="s">
        <v>167</v>
      </c>
      <c r="P4" s="11" t="n">
        <v>45810</v>
      </c>
      <c r="Q4" s="6" t="n">
        <v>-714.77</v>
      </c>
      <c r="R4" s="0" t="s">
        <v>167</v>
      </c>
      <c r="S4" s="11" t="n">
        <v>45890</v>
      </c>
      <c r="T4" s="6" t="n">
        <v>2353.41</v>
      </c>
      <c r="U4" s="0" t="s">
        <v>166</v>
      </c>
      <c r="V4" s="11" t="n">
        <v>45919</v>
      </c>
      <c r="W4" s="6" t="n">
        <v>16.75</v>
      </c>
      <c r="X4" s="0" t="s">
        <v>166</v>
      </c>
      <c r="Y4" s="11" t="n">
        <v>46006</v>
      </c>
      <c r="Z4" s="6" t="s">
        <f>=101443.47</f>
      </c>
      <c r="AA4" s="0" t="s">
        <v>166</v>
      </c>
      <c r="AB4" s="11" t="n">
        <v>45976</v>
      </c>
      <c r="AC4" s="6" t="s">
        <f>=-632.24</f>
      </c>
      <c r="AD4" s="0" t="s">
        <v>103</v>
      </c>
      <c r="AE4" s="11" t="n">
        <v>46100</v>
      </c>
      <c r="AF4" s="6" t="s">
        <f>=23934.53</f>
      </c>
      <c r="AG4" s="0" t="s">
        <v>166</v>
      </c>
      <c r="AH4" s="11" t="n">
        <v>46057</v>
      </c>
      <c r="AI4" s="6" t="s">
        <f>=-235.48</f>
      </c>
      <c r="AJ4" s="0" t="s">
        <v>113</v>
      </c>
      <c r="AK4" s="11" t="n">
        <v>46115</v>
      </c>
      <c r="AL4" s="6" t="s">
        <f>=-178.5</f>
      </c>
      <c r="AM4" s="0" t="s">
        <v>134</v>
      </c>
    </row>
    <row collapsed="false" customFormat="false" customHeight="false" hidden="false" ht="12.1" outlineLevel="0" r="5">
      <c r="A5" s="11" t="n">
        <v>45853</v>
      </c>
      <c r="B5" s="6" t="n">
        <v>-853.49</v>
      </c>
      <c r="C5" s="0" t="s">
        <v>167</v>
      </c>
      <c r="D5" s="11" t="n">
        <v>46213</v>
      </c>
      <c r="E5" s="8" t="s">
        <f>=-Портфель!J3</f>
      </c>
      <c r="F5" s="0" t="s">
        <v>168</v>
      </c>
      <c r="G5" s="11" t="n">
        <v>46213</v>
      </c>
      <c r="H5" s="8" t="s">
        <f>=-Портфель!J4</f>
      </c>
      <c r="I5" s="0" t="s">
        <v>168</v>
      </c>
      <c r="J5" s="11" t="n">
        <v>45790</v>
      </c>
      <c r="K5" s="6" t="n">
        <v>-1464.12</v>
      </c>
      <c r="L5" s="0" t="s">
        <v>167</v>
      </c>
      <c r="M5" s="11" t="n">
        <v>46213</v>
      </c>
      <c r="N5" s="8" t="s">
        <f>=-Портфель!J6</f>
      </c>
      <c r="O5" s="0" t="s">
        <v>168</v>
      </c>
      <c r="P5" s="11" t="n">
        <v>45812</v>
      </c>
      <c r="Q5" s="6" t="n">
        <v>1106.17</v>
      </c>
      <c r="R5" s="0" t="s">
        <v>166</v>
      </c>
      <c r="S5" s="11" t="n">
        <v>46213</v>
      </c>
      <c r="T5" s="8" t="s">
        <f>=-Портфель!J8</f>
      </c>
      <c r="U5" s="0" t="s">
        <v>168</v>
      </c>
      <c r="V5" s="11" t="n">
        <v>45925</v>
      </c>
      <c r="W5" s="6" t="n">
        <v>19981.41</v>
      </c>
      <c r="X5" s="0" t="s">
        <v>166</v>
      </c>
      <c r="Y5" s="11" t="n">
        <v>46006</v>
      </c>
      <c r="Z5" s="6" t="s">
        <f>=18429.86</f>
      </c>
      <c r="AA5" s="0" t="s">
        <v>166</v>
      </c>
      <c r="AB5" s="11" t="n">
        <v>46006</v>
      </c>
      <c r="AC5" s="6" t="s">
        <f>=-621.85</f>
      </c>
      <c r="AD5" s="0" t="s">
        <v>107</v>
      </c>
      <c r="AE5" s="11" t="n">
        <v>46105</v>
      </c>
      <c r="AF5" s="6" t="s">
        <f>=-720.66</f>
      </c>
      <c r="AG5" s="0" t="s">
        <v>131</v>
      </c>
      <c r="AH5" s="11" t="n">
        <v>46087</v>
      </c>
      <c r="AI5" s="6" t="s">
        <f>=-235.48</f>
      </c>
      <c r="AJ5" s="0" t="s">
        <v>113</v>
      </c>
      <c r="AK5" s="11" t="n">
        <v>46145</v>
      </c>
      <c r="AL5" s="6" t="s">
        <f>=-178.5</f>
      </c>
      <c r="AM5" s="0" t="s">
        <v>134</v>
      </c>
    </row>
    <row collapsed="false" customFormat="false" customHeight="false" hidden="false" ht="12.1" outlineLevel="0" r="6">
      <c r="A6" s="11" t="n">
        <v>45853</v>
      </c>
      <c r="B6" s="6" t="n">
        <v>848.51</v>
      </c>
      <c r="C6" s="0" t="s">
        <v>166</v>
      </c>
      <c r="D6" s="0"/>
      <c r="E6" s="10" t="s">
        <f>=XIRR(E2:E5,D2:D5)</f>
      </c>
      <c r="F6" s="0"/>
      <c r="G6" s="0"/>
      <c r="H6" s="10" t="s">
        <f>=XIRR(H2:H5,G2:G5)</f>
      </c>
      <c r="I6" s="0"/>
      <c r="J6" s="11" t="n">
        <v>45791</v>
      </c>
      <c r="K6" s="6" t="n">
        <v>1448.37</v>
      </c>
      <c r="L6" s="0" t="s">
        <v>166</v>
      </c>
      <c r="M6" s="0"/>
      <c r="N6" s="10" t="s">
        <f>=XIRR(N2:N5,M2:M5)</f>
      </c>
      <c r="O6" s="0"/>
      <c r="P6" s="11" t="n">
        <v>45817</v>
      </c>
      <c r="Q6" s="6" t="n">
        <v>-92.13</v>
      </c>
      <c r="R6" s="0" t="s">
        <v>86</v>
      </c>
      <c r="S6" s="0"/>
      <c r="T6" s="10" t="s">
        <f>=XIRR(T2:T5,S2:S5)</f>
      </c>
      <c r="U6" s="0"/>
      <c r="V6" s="11" t="n">
        <v>45940</v>
      </c>
      <c r="W6" s="6" t="n">
        <v>169.08</v>
      </c>
      <c r="X6" s="0" t="s">
        <v>166</v>
      </c>
      <c r="Y6" s="11" t="n">
        <v>46008</v>
      </c>
      <c r="Z6" s="6" t="s">
        <f>=1021.94</f>
      </c>
      <c r="AA6" s="0" t="s">
        <v>166</v>
      </c>
      <c r="AB6" s="11" t="n">
        <v>46036</v>
      </c>
      <c r="AC6" s="6" t="s">
        <f>=-617.92</f>
      </c>
      <c r="AD6" s="0" t="s">
        <v>116</v>
      </c>
      <c r="AE6" s="11" t="n">
        <v>46105</v>
      </c>
      <c r="AF6" s="6" t="s">
        <f>=8331.78</f>
      </c>
      <c r="AG6" s="0" t="s">
        <v>166</v>
      </c>
      <c r="AH6" s="11" t="n">
        <v>46117</v>
      </c>
      <c r="AI6" s="6" t="s">
        <f>=-235.48</f>
      </c>
      <c r="AJ6" s="0" t="s">
        <v>113</v>
      </c>
      <c r="AK6" s="11" t="n">
        <v>46175</v>
      </c>
      <c r="AL6" s="6" t="s">
        <f>=-178.5</f>
      </c>
      <c r="AM6" s="0" t="s">
        <v>134</v>
      </c>
    </row>
    <row collapsed="false" customFormat="false" customHeight="false" hidden="false" ht="12.1" outlineLevel="0" r="7">
      <c r="A7" s="11" t="n">
        <v>45853</v>
      </c>
      <c r="B7" s="6" t="n">
        <v>-861.48</v>
      </c>
      <c r="C7" s="0" t="s">
        <v>167</v>
      </c>
      <c r="D7" s="0"/>
      <c r="E7" s="8" t="s">
        <f>=-SUM(E2:E5)</f>
      </c>
      <c r="F7" s="0" t="s">
        <v>169</v>
      </c>
      <c r="G7" s="0"/>
      <c r="H7" s="8" t="s">
        <f>=-SUM(H2:H5)</f>
      </c>
      <c r="I7" s="0" t="s">
        <v>169</v>
      </c>
      <c r="J7" s="11" t="n">
        <v>45791</v>
      </c>
      <c r="K7" s="6" t="n">
        <v>-1466.12</v>
      </c>
      <c r="L7" s="0" t="s">
        <v>167</v>
      </c>
      <c r="M7" s="0"/>
      <c r="N7" s="8" t="s">
        <f>=-SUM(N2:N5)</f>
      </c>
      <c r="O7" s="0" t="s">
        <v>169</v>
      </c>
      <c r="P7" s="11" t="n">
        <v>45859</v>
      </c>
      <c r="Q7" s="6" t="n">
        <v>963.13</v>
      </c>
      <c r="R7" s="0" t="s">
        <v>166</v>
      </c>
      <c r="S7" s="0"/>
      <c r="T7" s="8" t="s">
        <f>=-SUM(T2:T5)</f>
      </c>
      <c r="U7" s="0" t="s">
        <v>169</v>
      </c>
      <c r="V7" s="11" t="n">
        <v>45947</v>
      </c>
      <c r="W7" s="6" t="n">
        <v>32750.73</v>
      </c>
      <c r="X7" s="0" t="s">
        <v>166</v>
      </c>
      <c r="Y7" s="11" t="n">
        <v>46013</v>
      </c>
      <c r="Z7" s="6" t="s">
        <f>=78287.59</f>
      </c>
      <c r="AA7" s="0" t="s">
        <v>166</v>
      </c>
      <c r="AB7" s="11" t="n">
        <v>46066</v>
      </c>
      <c r="AC7" s="6" t="s">
        <f>=-607.02</f>
      </c>
      <c r="AD7" s="0" t="s">
        <v>122</v>
      </c>
      <c r="AE7" s="11" t="n">
        <v>46135</v>
      </c>
      <c r="AF7" s="6" t="s">
        <f>=-858.5</f>
      </c>
      <c r="AG7" s="0" t="s">
        <v>139</v>
      </c>
      <c r="AH7" s="11" t="n">
        <v>46147</v>
      </c>
      <c r="AI7" s="6" t="s">
        <f>=-235.48</f>
      </c>
      <c r="AJ7" s="0" t="s">
        <v>113</v>
      </c>
      <c r="AK7" s="11" t="n">
        <v>46205</v>
      </c>
      <c r="AL7" s="6" t="s">
        <f>=-7.61</f>
      </c>
      <c r="AM7" s="0" t="s">
        <v>159</v>
      </c>
    </row>
    <row collapsed="false" customFormat="false" customHeight="false" hidden="false" ht="12.1" outlineLevel="0" r="8">
      <c r="A8" s="11" t="n">
        <v>45853</v>
      </c>
      <c r="B8" s="6" t="n">
        <v>848.5</v>
      </c>
      <c r="C8" s="0" t="s">
        <v>166</v>
      </c>
      <c r="D8" s="0"/>
      <c r="E8" s="0"/>
      <c r="F8" s="0"/>
      <c r="G8" s="0"/>
      <c r="H8" s="0"/>
      <c r="I8" s="0"/>
      <c r="J8" s="11" t="n">
        <v>45791</v>
      </c>
      <c r="K8" s="6" t="n">
        <v>1450.87</v>
      </c>
      <c r="L8" s="0" t="s">
        <v>166</v>
      </c>
      <c r="M8" s="0"/>
      <c r="N8" s="0"/>
      <c r="O8" s="0"/>
      <c r="P8" s="11" t="n">
        <v>45876</v>
      </c>
      <c r="Q8" s="6" t="n">
        <v>-989.41</v>
      </c>
      <c r="R8" s="0" t="s">
        <v>167</v>
      </c>
      <c r="S8" s="0"/>
      <c r="T8" s="0"/>
      <c r="U8" s="0"/>
      <c r="V8" s="11" t="n">
        <v>45947</v>
      </c>
      <c r="W8" s="6" t="n">
        <v>1017.63</v>
      </c>
      <c r="X8" s="0" t="s">
        <v>166</v>
      </c>
      <c r="Y8" s="11" t="n">
        <v>46013</v>
      </c>
      <c r="Z8" s="6" t="s">
        <f>=44162.23</f>
      </c>
      <c r="AA8" s="0" t="s">
        <v>166</v>
      </c>
      <c r="AB8" s="11" t="n">
        <v>46096</v>
      </c>
      <c r="AC8" s="6" t="s">
        <f>=-619.47</f>
      </c>
      <c r="AD8" s="0" t="s">
        <v>129</v>
      </c>
      <c r="AE8" s="11" t="n">
        <v>46136</v>
      </c>
      <c r="AF8" s="6" t="s">
        <f>=7300.6</f>
      </c>
      <c r="AG8" s="0" t="s">
        <v>166</v>
      </c>
      <c r="AH8" s="11" t="n">
        <v>46177</v>
      </c>
      <c r="AI8" s="6" t="s">
        <f>=-235.48</f>
      </c>
      <c r="AJ8" s="0" t="s">
        <v>113</v>
      </c>
      <c r="AK8" s="11" t="n">
        <v>46213</v>
      </c>
      <c r="AL8" s="8" t="s">
        <f>=-Портфель!J16</f>
      </c>
      <c r="AM8" s="0" t="s">
        <v>168</v>
      </c>
    </row>
    <row collapsed="false" customFormat="false" customHeight="false" hidden="false" ht="12.1" outlineLevel="0" r="9">
      <c r="A9" s="11" t="n">
        <v>45853</v>
      </c>
      <c r="B9" s="6" t="n">
        <v>-869.47</v>
      </c>
      <c r="C9" s="0" t="s">
        <v>167</v>
      </c>
      <c r="D9" s="0"/>
      <c r="E9" s="0"/>
      <c r="F9" s="0"/>
      <c r="G9" s="0"/>
      <c r="H9" s="0"/>
      <c r="I9" s="0"/>
      <c r="J9" s="11" t="n">
        <v>46213</v>
      </c>
      <c r="K9" s="8" t="s">
        <f>=-Портфель!J5</f>
      </c>
      <c r="L9" s="0" t="s">
        <v>168</v>
      </c>
      <c r="M9" s="0"/>
      <c r="N9" s="0"/>
      <c r="O9" s="0"/>
      <c r="P9" s="11" t="n">
        <v>45891</v>
      </c>
      <c r="Q9" s="6" t="n">
        <v>2206.32</v>
      </c>
      <c r="R9" s="0" t="s">
        <v>166</v>
      </c>
      <c r="S9" s="0"/>
      <c r="T9" s="0"/>
      <c r="U9" s="0"/>
      <c r="V9" s="11" t="n">
        <v>45957</v>
      </c>
      <c r="W9" s="6" t="n">
        <v>-13106.17</v>
      </c>
      <c r="X9" s="0" t="s">
        <v>167</v>
      </c>
      <c r="Y9" s="11" t="n">
        <v>46014</v>
      </c>
      <c r="Z9" s="6" t="s">
        <f>=-3962.9</f>
      </c>
      <c r="AA9" s="0" t="s">
        <v>110</v>
      </c>
      <c r="AB9" s="11" t="n">
        <v>46126</v>
      </c>
      <c r="AC9" s="6" t="s">
        <f>=-603.6</f>
      </c>
      <c r="AD9" s="0" t="s">
        <v>137</v>
      </c>
      <c r="AE9" s="11" t="n">
        <v>46136</v>
      </c>
      <c r="AF9" s="6" t="s">
        <f>=2101.69</f>
      </c>
      <c r="AG9" s="0" t="s">
        <v>166</v>
      </c>
      <c r="AH9" s="11" t="n">
        <v>46207</v>
      </c>
      <c r="AI9" s="6" t="s">
        <f>=-235.48</f>
      </c>
      <c r="AJ9" s="0" t="s">
        <v>113</v>
      </c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11" t="n">
        <v>45854</v>
      </c>
      <c r="B10" s="6" t="n">
        <v>848.51</v>
      </c>
      <c r="C10" s="0" t="s">
        <v>166</v>
      </c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11" t="n">
        <v>45894</v>
      </c>
      <c r="Q10" s="6" t="n">
        <v>630.38</v>
      </c>
      <c r="R10" s="0" t="s">
        <v>166</v>
      </c>
      <c r="S10" s="0"/>
      <c r="T10" s="0"/>
      <c r="U10" s="0"/>
      <c r="V10" s="11" t="n">
        <v>45968</v>
      </c>
      <c r="W10" s="6" t="n">
        <v>-8558.14</v>
      </c>
      <c r="X10" s="0" t="s">
        <v>167</v>
      </c>
      <c r="Y10" s="11" t="n">
        <v>46014</v>
      </c>
      <c r="Z10" s="6" t="s">
        <f>=1003.32</f>
      </c>
      <c r="AA10" s="0" t="s">
        <v>166</v>
      </c>
      <c r="AB10" s="11" t="n">
        <v>46156</v>
      </c>
      <c r="AC10" s="6" t="s">
        <f>=-578.87</f>
      </c>
      <c r="AD10" s="0" t="s">
        <v>144</v>
      </c>
      <c r="AE10" s="11" t="n">
        <v>46136</v>
      </c>
      <c r="AF10" s="6" t="s">
        <f>=1044.35</f>
      </c>
      <c r="AG10" s="0" t="s">
        <v>166</v>
      </c>
      <c r="AH10" s="11" t="n">
        <v>46213</v>
      </c>
      <c r="AI10" s="8" t="s">
        <f>=-Портфель!J15</f>
      </c>
      <c r="AJ10" s="0" t="s">
        <v>168</v>
      </c>
      <c r="AK10" s="0"/>
      <c r="AL10" s="8" t="s">
        <f>=-SUM(AL2:AL8)</f>
      </c>
      <c r="AM10" s="0" t="s">
        <v>169</v>
      </c>
    </row>
    <row collapsed="false" customFormat="false" customHeight="false" hidden="false" ht="12.1" outlineLevel="0" r="11">
      <c r="A11" s="11" t="n">
        <v>45856</v>
      </c>
      <c r="B11" s="6" t="n">
        <v>-869.48</v>
      </c>
      <c r="C11" s="0" t="s">
        <v>167</v>
      </c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169</v>
      </c>
      <c r="M11" s="0"/>
      <c r="N11" s="0"/>
      <c r="O11" s="0"/>
      <c r="P11" s="11" t="n">
        <v>46046</v>
      </c>
      <c r="Q11" s="6" t="n">
        <v>-2467.42</v>
      </c>
      <c r="R11" s="0" t="s">
        <v>167</v>
      </c>
      <c r="S11" s="0"/>
      <c r="T11" s="0"/>
      <c r="U11" s="0"/>
      <c r="V11" s="11" t="n">
        <v>45975</v>
      </c>
      <c r="W11" s="6" t="n">
        <v>19958.44</v>
      </c>
      <c r="X11" s="0" t="s">
        <v>166</v>
      </c>
      <c r="Y11" s="11" t="n">
        <v>46014</v>
      </c>
      <c r="Z11" s="6" t="s">
        <f>=4002.46</f>
      </c>
      <c r="AA11" s="0" t="s">
        <v>166</v>
      </c>
      <c r="AB11" s="11" t="n">
        <v>46186</v>
      </c>
      <c r="AC11" s="6" t="s">
        <f>=-562.85</f>
      </c>
      <c r="AD11" s="0" t="s">
        <v>152</v>
      </c>
      <c r="AE11" s="11" t="n">
        <v>46147</v>
      </c>
      <c r="AF11" s="6" t="s">
        <f>=10394.23</f>
      </c>
      <c r="AG11" s="0" t="s">
        <v>166</v>
      </c>
      <c r="AH11" s="0"/>
      <c r="AI11" s="10" t="s">
        <f>=XIRR(AI2:AI10,AH2:AH10)</f>
      </c>
      <c r="AJ11" s="0"/>
    </row>
    <row collapsed="false" customFormat="false" customHeight="false" hidden="false" ht="12.1" outlineLevel="0" r="12">
      <c r="A12" s="11" t="n">
        <v>45898</v>
      </c>
      <c r="B12" s="6" t="n">
        <v>1335.8</v>
      </c>
      <c r="C12" s="0" t="s">
        <v>166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46046</v>
      </c>
      <c r="Q12" s="6" t="n">
        <v>-704.98</v>
      </c>
      <c r="R12" s="0" t="s">
        <v>167</v>
      </c>
      <c r="S12" s="0"/>
      <c r="T12" s="0"/>
      <c r="U12" s="0"/>
      <c r="V12" s="11" t="n">
        <v>45978</v>
      </c>
      <c r="W12" s="6" t="n">
        <v>-17.16</v>
      </c>
      <c r="X12" s="0" t="s">
        <v>167</v>
      </c>
      <c r="Y12" s="11" t="n">
        <v>46014</v>
      </c>
      <c r="Z12" s="6" t="s">
        <f>=999.82</f>
      </c>
      <c r="AA12" s="0" t="s">
        <v>166</v>
      </c>
      <c r="AB12" s="11" t="n">
        <v>46213</v>
      </c>
      <c r="AC12" s="8" t="s">
        <f>=-Портфель!J13</f>
      </c>
      <c r="AD12" s="0" t="s">
        <v>168</v>
      </c>
      <c r="AE12" s="11" t="n">
        <v>46148</v>
      </c>
      <c r="AF12" s="6" t="s">
        <f>=1036.55</f>
      </c>
      <c r="AG12" s="0" t="s">
        <v>166</v>
      </c>
      <c r="AH12" s="0"/>
      <c r="AI12" s="8" t="s">
        <f>=-SUM(AI2:AI10)</f>
      </c>
      <c r="AJ12" s="0" t="s">
        <v>169</v>
      </c>
    </row>
    <row collapsed="false" customFormat="false" customHeight="false" hidden="false" ht="12.1" outlineLevel="0" r="13">
      <c r="A13" s="11" t="n">
        <v>45902</v>
      </c>
      <c r="B13" s="6" t="n">
        <v>445.27</v>
      </c>
      <c r="C13" s="0" t="s">
        <v>166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46182</v>
      </c>
      <c r="Q13" s="6" t="n">
        <v>-83.43</v>
      </c>
      <c r="R13" s="0" t="s">
        <v>151</v>
      </c>
      <c r="S13" s="0"/>
      <c r="T13" s="0"/>
      <c r="U13" s="0"/>
      <c r="V13" s="11" t="n">
        <v>45980</v>
      </c>
      <c r="W13" s="6" t="n">
        <v>13034.95</v>
      </c>
      <c r="X13" s="0" t="s">
        <v>166</v>
      </c>
      <c r="Y13" s="11" t="n">
        <v>46014</v>
      </c>
      <c r="Z13" s="6" t="s">
        <f>=999.72</f>
      </c>
      <c r="AA13" s="0" t="s">
        <v>166</v>
      </c>
      <c r="AB13" s="0"/>
      <c r="AC13" s="10" t="s">
        <f>=XIRR(AC2:AC12,AB2:AB12)</f>
      </c>
      <c r="AD13" s="0"/>
      <c r="AE13" s="11" t="n">
        <v>46165</v>
      </c>
      <c r="AF13" s="6" t="s">
        <f>=-1218.83</f>
      </c>
      <c r="AG13" s="0" t="s">
        <v>146</v>
      </c>
    </row>
    <row collapsed="false" customFormat="false" customHeight="false" hidden="false" ht="12.1" outlineLevel="0" r="14">
      <c r="A14" s="11" t="n">
        <v>45910</v>
      </c>
      <c r="B14" s="6" t="n">
        <v>6177.71</v>
      </c>
      <c r="C14" s="0" t="s">
        <v>166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46213</v>
      </c>
      <c r="Q14" s="8" t="s">
        <f>=-Портфель!J7</f>
      </c>
      <c r="R14" s="0" t="s">
        <v>168</v>
      </c>
      <c r="S14" s="0"/>
      <c r="T14" s="0"/>
      <c r="U14" s="0"/>
      <c r="V14" s="11" t="n">
        <v>45981</v>
      </c>
      <c r="W14" s="6" t="n">
        <v>7003.63</v>
      </c>
      <c r="X14" s="0" t="s">
        <v>166</v>
      </c>
      <c r="Y14" s="11" t="n">
        <v>46021</v>
      </c>
      <c r="Z14" s="6" t="s">
        <f>=-55122.98</f>
      </c>
      <c r="AA14" s="0" t="s">
        <v>167</v>
      </c>
      <c r="AB14" s="0"/>
      <c r="AC14" s="8" t="s">
        <f>=-SUM(AC2:AC12)</f>
      </c>
      <c r="AD14" s="0" t="s">
        <v>169</v>
      </c>
      <c r="AE14" s="11" t="n">
        <v>46173</v>
      </c>
      <c r="AF14" s="6" t="s">
        <f>=10174.37</f>
      </c>
      <c r="AG14" s="0" t="s">
        <v>166</v>
      </c>
    </row>
    <row collapsed="false" customFormat="false" customHeight="false" hidden="false" ht="12.1" outlineLevel="0" r="15">
      <c r="A15" s="11" t="n">
        <v>45948</v>
      </c>
      <c r="B15" s="6" t="n">
        <v>-360</v>
      </c>
      <c r="C15" s="0" t="s">
        <v>99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10" t="s">
        <f>=XIRR(Q2:Q14,P2:P14)</f>
      </c>
      <c r="R15" s="0"/>
      <c r="S15" s="0"/>
      <c r="T15" s="0"/>
      <c r="U15" s="0"/>
      <c r="V15" s="11" t="n">
        <v>45981</v>
      </c>
      <c r="W15" s="6" t="n">
        <v>195477.53</v>
      </c>
      <c r="X15" s="0" t="s">
        <v>166</v>
      </c>
      <c r="Y15" s="11" t="n">
        <v>46021</v>
      </c>
      <c r="Z15" s="6" t="s">
        <f>=-322666.24</f>
      </c>
      <c r="AA15" s="0" t="s">
        <v>167</v>
      </c>
      <c r="AB15" s="0"/>
      <c r="AC15" s="0"/>
      <c r="AD15" s="0"/>
      <c r="AE15" s="11" t="n">
        <v>46195</v>
      </c>
      <c r="AF15" s="6" t="s">
        <f>=-1390.13</f>
      </c>
      <c r="AG15" s="0" t="s">
        <v>154</v>
      </c>
    </row>
    <row collapsed="false" customFormat="false" customHeight="false" hidden="false" ht="12.1" outlineLevel="0" r="16">
      <c r="A16" s="11" t="n">
        <v>46202</v>
      </c>
      <c r="B16" s="6" t="n">
        <v>-157</v>
      </c>
      <c r="C16" s="0" t="s">
        <v>158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8" t="s">
        <f>=-SUM(Q2:Q14)</f>
      </c>
      <c r="R16" s="0" t="s">
        <v>169</v>
      </c>
      <c r="S16" s="0"/>
      <c r="T16" s="0"/>
      <c r="U16" s="0"/>
      <c r="V16" s="11" t="n">
        <v>45981</v>
      </c>
      <c r="W16" s="6" t="n">
        <v>292.48</v>
      </c>
      <c r="X16" s="0" t="s">
        <v>166</v>
      </c>
      <c r="Y16" s="11" t="n">
        <v>46030</v>
      </c>
      <c r="Z16" s="6" t="s">
        <f>=362998.35</f>
      </c>
      <c r="AA16" s="0" t="s">
        <v>166</v>
      </c>
      <c r="AB16" s="0"/>
      <c r="AC16" s="0"/>
      <c r="AD16" s="0"/>
      <c r="AE16" s="11" t="n">
        <v>46196</v>
      </c>
      <c r="AF16" s="6" t="s">
        <f>=11077.09</f>
      </c>
      <c r="AG16" s="0" t="s">
        <v>166</v>
      </c>
    </row>
    <row collapsed="false" customFormat="false" customHeight="false" hidden="false" ht="12.1" outlineLevel="0" r="17">
      <c r="A17" s="11" t="n">
        <v>46213</v>
      </c>
      <c r="B17" s="8" t="s">
        <f>=-Портфель!J2</f>
      </c>
      <c r="C17" s="0" t="s">
        <v>168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45982</v>
      </c>
      <c r="W17" s="6" t="n">
        <v>465.17</v>
      </c>
      <c r="X17" s="0" t="s">
        <v>166</v>
      </c>
      <c r="Y17" s="11" t="n">
        <v>46030</v>
      </c>
      <c r="Z17" s="6" t="s">
        <f>=13181.5</f>
      </c>
      <c r="AA17" s="0" t="s">
        <v>166</v>
      </c>
      <c r="AB17" s="0"/>
      <c r="AC17" s="0"/>
      <c r="AD17" s="0"/>
      <c r="AE17" s="11" t="n">
        <v>46213</v>
      </c>
      <c r="AF17" s="8" t="s">
        <f>=-Портфель!J14</f>
      </c>
      <c r="AG17" s="0" t="s">
        <v>168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45985</v>
      </c>
      <c r="W18" s="6" t="n">
        <v>-196560.2</v>
      </c>
      <c r="X18" s="0" t="s">
        <v>167</v>
      </c>
      <c r="Y18" s="11" t="n">
        <v>46030</v>
      </c>
      <c r="Z18" s="6" t="s">
        <f>=1011.36</f>
      </c>
      <c r="AA18" s="0" t="s">
        <v>166</v>
      </c>
      <c r="AB18" s="0"/>
      <c r="AC18" s="0"/>
      <c r="AD18" s="0"/>
      <c r="AE18" s="0"/>
      <c r="AF18" s="10" t="s">
        <f>=XIRR(AF2:AF17,AE2:AE17)</f>
      </c>
      <c r="AG18" s="0"/>
    </row>
    <row collapsed="false" customFormat="false" customHeight="false" hidden="false" ht="12.1" outlineLevel="0" r="19">
      <c r="A19" s="0"/>
      <c r="B19" s="8" t="s">
        <f>=-SUM(B2:B17)</f>
      </c>
      <c r="C19" s="0" t="s">
        <v>169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45988</v>
      </c>
      <c r="W19" s="6" t="n">
        <v>-106083.03</v>
      </c>
      <c r="X19" s="0" t="s">
        <v>167</v>
      </c>
      <c r="Y19" s="11" t="n">
        <v>46044</v>
      </c>
      <c r="Z19" s="6" t="s">
        <f>=-6116.8</f>
      </c>
      <c r="AA19" s="0" t="s">
        <v>119</v>
      </c>
      <c r="AB19" s="0"/>
      <c r="AC19" s="0"/>
      <c r="AD19" s="0"/>
      <c r="AE19" s="0"/>
      <c r="AF19" s="8" t="s">
        <f>=-SUM(AF2:AF17)</f>
      </c>
      <c r="AG19" s="0" t="s">
        <v>169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45994</v>
      </c>
      <c r="W20" s="6" t="n">
        <v>196866.88</v>
      </c>
      <c r="X20" s="0" t="s">
        <v>166</v>
      </c>
      <c r="Y20" s="11" t="n">
        <v>46044</v>
      </c>
      <c r="Z20" s="6" t="s">
        <f>=31152.44</f>
      </c>
      <c r="AA20" s="0" t="s">
        <v>166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45994</v>
      </c>
      <c r="W21" s="6" t="n">
        <v>242.32</v>
      </c>
      <c r="X21" s="0" t="s">
        <v>166</v>
      </c>
      <c r="Y21" s="11" t="n">
        <v>46045</v>
      </c>
      <c r="Z21" s="6" t="s">
        <f>=6990.91</f>
      </c>
      <c r="AA21" s="0" t="s">
        <v>166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45995</v>
      </c>
      <c r="W22" s="6" t="n">
        <v>17.32</v>
      </c>
      <c r="X22" s="0" t="s">
        <v>166</v>
      </c>
      <c r="Y22" s="11" t="n">
        <v>46048</v>
      </c>
      <c r="Z22" s="6" t="s">
        <f>=29949.94</f>
      </c>
      <c r="AA22" s="0" t="s">
        <v>166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45999</v>
      </c>
      <c r="W23" s="6" t="n">
        <v>-197547.64</v>
      </c>
      <c r="X23" s="0" t="s">
        <v>167</v>
      </c>
      <c r="Y23" s="11" t="n">
        <v>46069</v>
      </c>
      <c r="Z23" s="6" t="s">
        <f>=974.93</f>
      </c>
      <c r="AA23" s="0" t="s">
        <v>166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45999</v>
      </c>
      <c r="W24" s="6" t="n">
        <v>173.47</v>
      </c>
      <c r="X24" s="0" t="s">
        <v>166</v>
      </c>
      <c r="Y24" s="11" t="n">
        <v>46074</v>
      </c>
      <c r="Z24" s="6" t="s">
        <f>=-7250.9</f>
      </c>
      <c r="AA24" s="0" t="s">
        <v>124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46000</v>
      </c>
      <c r="W25" s="6" t="n">
        <v>485.94</v>
      </c>
      <c r="X25" s="0" t="s">
        <v>166</v>
      </c>
      <c r="Y25" s="11" t="n">
        <v>46104</v>
      </c>
      <c r="Z25" s="6" t="s">
        <f>=-7250.9</f>
      </c>
      <c r="AA25" s="0" t="s">
        <v>124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46002</v>
      </c>
      <c r="W26" s="6" t="n">
        <v>17.37</v>
      </c>
      <c r="X26" s="0" t="s">
        <v>166</v>
      </c>
      <c r="Y26" s="11" t="n">
        <v>46134</v>
      </c>
      <c r="Z26" s="6" t="s">
        <f>=-7250.9</f>
      </c>
      <c r="AA26" s="0" t="s">
        <v>124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46014</v>
      </c>
      <c r="W27" s="6" t="n">
        <v>-681</v>
      </c>
      <c r="X27" s="0" t="s">
        <v>167</v>
      </c>
      <c r="Y27" s="11" t="n">
        <v>46164</v>
      </c>
      <c r="Z27" s="6" t="s">
        <f>=-7250.9</f>
      </c>
      <c r="AA27" s="0" t="s">
        <v>124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11" t="n">
        <v>46031</v>
      </c>
      <c r="W28" s="6" t="n">
        <v>492.95</v>
      </c>
      <c r="X28" s="0" t="s">
        <v>166</v>
      </c>
      <c r="Y28" s="11" t="n">
        <v>46194</v>
      </c>
      <c r="Z28" s="6" t="s">
        <f>=-7250.9</f>
      </c>
      <c r="AA28" s="0" t="s">
        <v>124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11" t="n">
        <v>46036</v>
      </c>
      <c r="W29" s="6" t="n">
        <v>-493.61</v>
      </c>
      <c r="X29" s="0" t="s">
        <v>167</v>
      </c>
      <c r="Y29" s="11" t="n">
        <v>46213</v>
      </c>
      <c r="Z29" s="8" t="s">
        <f>=-Портфель!J12</f>
      </c>
      <c r="AA29" s="0" t="s">
        <v>168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11" t="n">
        <v>46041</v>
      </c>
      <c r="W30" s="6" t="n">
        <v>17.67</v>
      </c>
      <c r="X30" s="0" t="s">
        <v>166</v>
      </c>
      <c r="Y30" s="0"/>
      <c r="Z30" s="10" t="s">
        <f>=XIRR(Z2:Z29,Y2:Y29)</f>
      </c>
      <c r="AA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11" t="n">
        <v>46048</v>
      </c>
      <c r="W31" s="6" t="n">
        <v>372.16</v>
      </c>
      <c r="X31" s="0" t="s">
        <v>166</v>
      </c>
      <c r="Y31" s="0"/>
      <c r="Z31" s="8" t="s">
        <f>=-SUM(Z2:Z29)</f>
      </c>
      <c r="AA31" s="0" t="s">
        <v>169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11" t="n">
        <v>46051</v>
      </c>
      <c r="W32" s="6" t="n">
        <v>-195.17</v>
      </c>
      <c r="X32" s="0" t="s">
        <v>167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46069</v>
      </c>
      <c r="W33" s="6" t="n">
        <v>464.89</v>
      </c>
      <c r="X33" s="0" t="s">
        <v>166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46078</v>
      </c>
      <c r="W34" s="6" t="n">
        <v>-861.31</v>
      </c>
      <c r="X34" s="0" t="s">
        <v>167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46091</v>
      </c>
      <c r="W35" s="6" t="n">
        <v>487.33</v>
      </c>
      <c r="X35" s="0" t="s">
        <v>166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46098</v>
      </c>
      <c r="W36" s="6" t="n">
        <v>-488.61</v>
      </c>
      <c r="X36" s="0" t="s">
        <v>167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11" t="n">
        <v>46100</v>
      </c>
      <c r="W37" s="6" t="n">
        <v>24653.32</v>
      </c>
      <c r="X37" s="0" t="s">
        <v>166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11" t="n">
        <v>46100</v>
      </c>
      <c r="W38" s="6" t="n">
        <v>-24648.39</v>
      </c>
      <c r="X38" s="0" t="s">
        <v>167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11" t="n">
        <v>46100</v>
      </c>
      <c r="W39" s="6" t="n">
        <v>760.64</v>
      </c>
      <c r="X39" s="0" t="s">
        <v>166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11" t="n">
        <v>46105</v>
      </c>
      <c r="W40" s="6" t="n">
        <v>8292.04</v>
      </c>
      <c r="X40" s="0" t="s">
        <v>166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11" t="n">
        <v>46105</v>
      </c>
      <c r="W41" s="6" t="n">
        <v>18.14</v>
      </c>
      <c r="X41" s="0" t="s">
        <v>166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11" t="n">
        <v>46105</v>
      </c>
      <c r="W42" s="6" t="n">
        <v>18.14</v>
      </c>
      <c r="X42" s="0" t="s">
        <v>166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11" t="n">
        <v>46105</v>
      </c>
      <c r="W43" s="6" t="n">
        <v>-9088.57</v>
      </c>
      <c r="X43" s="0" t="s">
        <v>167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11" t="n">
        <v>46107</v>
      </c>
      <c r="W44" s="6" t="n">
        <v>599.23</v>
      </c>
      <c r="X44" s="0" t="s">
        <v>166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11" t="n">
        <v>46118</v>
      </c>
      <c r="W45" s="6" t="n">
        <v>200.56</v>
      </c>
      <c r="X45" s="0" t="s">
        <v>166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11" t="n">
        <v>46119</v>
      </c>
      <c r="W46" s="6" t="n">
        <v>273.6</v>
      </c>
      <c r="X46" s="0" t="s">
        <v>166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11" t="n">
        <v>46128</v>
      </c>
      <c r="W47" s="6" t="n">
        <v>54.93</v>
      </c>
      <c r="X47" s="0" t="s">
        <v>166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11" t="n">
        <v>46128</v>
      </c>
      <c r="W48" s="6" t="n">
        <v>695.53</v>
      </c>
      <c r="X48" s="0" t="s">
        <v>166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11" t="n">
        <v>46136</v>
      </c>
      <c r="W49" s="6" t="n">
        <v>-1781.87</v>
      </c>
      <c r="X49" s="0" t="s">
        <v>167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11" t="n">
        <v>46139</v>
      </c>
      <c r="W50" s="6" t="n">
        <v>643.43</v>
      </c>
      <c r="X50" s="0" t="s">
        <v>166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11" t="n">
        <v>46147</v>
      </c>
      <c r="W51" s="6" t="n">
        <v>221.25</v>
      </c>
      <c r="X51" s="0" t="s">
        <v>166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11" t="n">
        <v>46147</v>
      </c>
      <c r="W52" s="6" t="n">
        <v>92.19</v>
      </c>
      <c r="X52" s="0" t="s">
        <v>166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11" t="n">
        <v>46148</v>
      </c>
      <c r="W53" s="6" t="n">
        <v>-958.92</v>
      </c>
      <c r="X53" s="0" t="s">
        <v>167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11" t="n">
        <v>46148</v>
      </c>
      <c r="W54" s="6" t="n">
        <v>202.94</v>
      </c>
      <c r="X54" s="0" t="s">
        <v>166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11" t="n">
        <v>46156</v>
      </c>
      <c r="W55" s="6" t="n">
        <v>666.02</v>
      </c>
      <c r="X55" s="0" t="s">
        <v>166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11" t="n">
        <v>46167</v>
      </c>
      <c r="W56" s="6" t="n">
        <v>8323.62</v>
      </c>
      <c r="X56" s="0" t="s">
        <v>166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11" t="n">
        <v>46171</v>
      </c>
      <c r="W57" s="6" t="n">
        <v>1396.65</v>
      </c>
      <c r="X57" s="0" t="s">
        <v>166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11" t="n">
        <v>46173</v>
      </c>
      <c r="W58" s="6" t="n">
        <v>-10618.82</v>
      </c>
      <c r="X58" s="0" t="s">
        <v>167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11" t="n">
        <v>46176</v>
      </c>
      <c r="W59" s="6" t="n">
        <v>652.52</v>
      </c>
      <c r="X59" s="0" t="s">
        <v>166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11" t="n">
        <v>46179</v>
      </c>
      <c r="W60" s="6" t="n">
        <v>280.22</v>
      </c>
      <c r="X60" s="0" t="s">
        <v>166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11" t="n">
        <v>46189</v>
      </c>
      <c r="W61" s="6" t="n">
        <v>-936.68</v>
      </c>
      <c r="X61" s="0" t="s">
        <v>167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11" t="n">
        <v>46190</v>
      </c>
      <c r="W62" s="6" t="n">
        <v>1574.2</v>
      </c>
      <c r="X62" s="0" t="s">
        <v>166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11" t="n">
        <v>46196</v>
      </c>
      <c r="W63" s="6" t="n">
        <v>-1577.69</v>
      </c>
      <c r="X63" s="0" t="s">
        <v>167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11" t="n">
        <v>46197</v>
      </c>
      <c r="W64" s="6" t="n">
        <v>432.16</v>
      </c>
      <c r="X64" s="0" t="s">
        <v>166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11" t="n">
        <v>46213</v>
      </c>
      <c r="W65" s="8" t="s">
        <f>=-Портфель!J10</f>
      </c>
      <c r="X65" s="0" t="s">
        <v>168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10" t="s">
        <f>=XIRR(W2:W65,V2:V65)</f>
      </c>
      <c r="X66" s="0"/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8" t="s">
        <f>=-SUM(W2:W65)</f>
      </c>
      <c r="X67" s="0" t="s">
        <v>169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170</v>
      </c>
      <c r="C1" s="0"/>
      <c r="D1" s="0"/>
      <c r="E1" s="4" t="s">
        <v>171</v>
      </c>
      <c r="F1" s="0"/>
      <c r="G1" s="0"/>
      <c r="H1" s="4" t="s">
        <v>172</v>
      </c>
      <c r="I1" s="0"/>
      <c r="J1" s="0"/>
      <c r="K1" s="4" t="s">
        <v>173</v>
      </c>
      <c r="L1" s="0"/>
      <c r="M1" s="0"/>
      <c r="N1" s="4" t="s">
        <v>174</v>
      </c>
      <c r="O1" s="0"/>
      <c r="P1" s="0"/>
      <c r="Q1" s="4" t="s">
        <v>175</v>
      </c>
      <c r="R1" s="0"/>
      <c r="S1" s="0"/>
      <c r="T1" s="4" t="s">
        <v>176</v>
      </c>
      <c r="U1" s="0"/>
      <c r="V1" s="0"/>
      <c r="W1" s="4" t="s">
        <v>177</v>
      </c>
      <c r="X1" s="0"/>
      <c r="Y1" s="0"/>
      <c r="Z1" s="4" t="s">
        <v>178</v>
      </c>
      <c r="AA1" s="0"/>
      <c r="AB1" s="0"/>
      <c r="AC1" s="4" t="s">
        <v>179</v>
      </c>
      <c r="AD1" s="0"/>
      <c r="AE1" s="0"/>
      <c r="AF1" s="4" t="s">
        <v>180</v>
      </c>
      <c r="AG1" s="0"/>
      <c r="AH1" s="0"/>
      <c r="AI1" s="4" t="s">
        <v>181</v>
      </c>
      <c r="AJ1" s="0"/>
      <c r="AK1" s="0"/>
      <c r="AL1" s="4" t="s">
        <v>182</v>
      </c>
      <c r="AM1" s="0"/>
      <c r="AN1" s="0"/>
      <c r="AO1" s="4" t="s">
        <v>183</v>
      </c>
      <c r="AP1" s="0"/>
      <c r="AQ1" s="0"/>
      <c r="AR1" s="4" t="s">
        <v>184</v>
      </c>
      <c r="AS1" s="0"/>
      <c r="AT1" s="0"/>
      <c r="AU1" s="4" t="s">
        <v>185</v>
      </c>
      <c r="AV1" s="0"/>
      <c r="AW1" s="0"/>
      <c r="AX1" s="4" t="s">
        <v>186</v>
      </c>
      <c r="AY1" s="0"/>
      <c r="AZ1" s="0"/>
      <c r="BA1" s="4" t="s">
        <v>187</v>
      </c>
      <c r="BB1" s="0"/>
    </row>
    <row collapsed="false" customFormat="false" customHeight="false" hidden="false" ht="12.1" outlineLevel="0" r="2">
      <c r="A2" s="11" t="n">
        <v>45768</v>
      </c>
      <c r="B2" s="6" t="n">
        <v>909.58</v>
      </c>
      <c r="C2" s="0" t="s">
        <v>166</v>
      </c>
      <c r="D2" s="11" t="n">
        <v>45775</v>
      </c>
      <c r="E2" s="6" t="n">
        <v>11917.26</v>
      </c>
      <c r="F2" s="0" t="s">
        <v>166</v>
      </c>
      <c r="G2" s="11" t="n">
        <v>45782</v>
      </c>
      <c r="H2" s="6" t="n">
        <v>9212.59</v>
      </c>
      <c r="I2" s="0" t="s">
        <v>166</v>
      </c>
      <c r="J2" s="11" t="n">
        <v>45789</v>
      </c>
      <c r="K2" s="6" t="n">
        <v>11603.02</v>
      </c>
      <c r="L2" s="0" t="s">
        <v>166</v>
      </c>
      <c r="M2" s="11" t="n">
        <v>45789</v>
      </c>
      <c r="N2" s="6" t="n">
        <v>2014.34</v>
      </c>
      <c r="O2" s="0" t="s">
        <v>166</v>
      </c>
      <c r="P2" s="11" t="n">
        <v>45791</v>
      </c>
      <c r="Q2" s="6" t="n">
        <v>1144.68</v>
      </c>
      <c r="R2" s="0" t="s">
        <v>166</v>
      </c>
      <c r="S2" s="11" t="n">
        <v>45791</v>
      </c>
      <c r="T2" s="6" t="n">
        <v>976.39</v>
      </c>
      <c r="U2" s="0" t="s">
        <v>166</v>
      </c>
      <c r="V2" s="11" t="n">
        <v>45793</v>
      </c>
      <c r="W2" s="6" t="n">
        <v>1248.95</v>
      </c>
      <c r="X2" s="0" t="s">
        <v>166</v>
      </c>
      <c r="Y2" s="11" t="n">
        <v>45796</v>
      </c>
      <c r="Z2" s="6" t="n">
        <v>970.58</v>
      </c>
      <c r="AA2" s="0" t="s">
        <v>166</v>
      </c>
      <c r="AB2" s="11" t="n">
        <v>45798</v>
      </c>
      <c r="AC2" s="6" t="n">
        <v>900.74</v>
      </c>
      <c r="AD2" s="0" t="s">
        <v>166</v>
      </c>
      <c r="AE2" s="11" t="n">
        <v>45800</v>
      </c>
      <c r="AF2" s="6" t="n">
        <v>7003.5</v>
      </c>
      <c r="AG2" s="0" t="s">
        <v>166</v>
      </c>
      <c r="AH2" s="11" t="n">
        <v>45803</v>
      </c>
      <c r="AI2" s="6" t="n">
        <v>984.59</v>
      </c>
      <c r="AJ2" s="0" t="s">
        <v>166</v>
      </c>
      <c r="AK2" s="11" t="n">
        <v>45808</v>
      </c>
      <c r="AL2" s="6" t="n">
        <v>1107.87</v>
      </c>
      <c r="AM2" s="0" t="s">
        <v>166</v>
      </c>
      <c r="AN2" s="11" t="n">
        <v>45810</v>
      </c>
      <c r="AO2" s="6" t="n">
        <v>3204.93</v>
      </c>
      <c r="AP2" s="0" t="s">
        <v>166</v>
      </c>
      <c r="AQ2" s="11" t="n">
        <v>45812</v>
      </c>
      <c r="AR2" s="6" t="n">
        <v>3321.99</v>
      </c>
      <c r="AS2" s="0" t="s">
        <v>166</v>
      </c>
      <c r="AT2" s="11" t="n">
        <v>45812</v>
      </c>
      <c r="AU2" s="6" t="n">
        <v>975.39</v>
      </c>
      <c r="AV2" s="0" t="s">
        <v>166</v>
      </c>
      <c r="AW2" s="11" t="n">
        <v>45812</v>
      </c>
      <c r="AX2" s="6" t="n">
        <v>6462.87</v>
      </c>
      <c r="AY2" s="0" t="s">
        <v>166</v>
      </c>
      <c r="AZ2" s="11" t="n">
        <v>45999</v>
      </c>
      <c r="BA2" s="6" t="n">
        <v>48430.04</v>
      </c>
      <c r="BB2" s="0" t="s">
        <v>166</v>
      </c>
    </row>
    <row collapsed="false" customFormat="false" customHeight="false" hidden="false" ht="12.1" outlineLevel="0" r="3">
      <c r="A3" s="11" t="n">
        <v>45768</v>
      </c>
      <c r="B3" s="6" t="n">
        <v>12735.64</v>
      </c>
      <c r="C3" s="0" t="s">
        <v>166</v>
      </c>
      <c r="D3" s="11" t="n">
        <v>45775</v>
      </c>
      <c r="E3" s="6" t="n">
        <v>7945.64</v>
      </c>
      <c r="F3" s="0" t="s">
        <v>166</v>
      </c>
      <c r="G3" s="11" t="n">
        <v>45782</v>
      </c>
      <c r="H3" s="6" t="n">
        <v>15635.87</v>
      </c>
      <c r="I3" s="0" t="s">
        <v>166</v>
      </c>
      <c r="J3" s="11" t="n">
        <v>45790</v>
      </c>
      <c r="K3" s="6" t="n">
        <v>-4116.54</v>
      </c>
      <c r="L3" s="0" t="s">
        <v>167</v>
      </c>
      <c r="M3" s="11" t="n">
        <v>45798</v>
      </c>
      <c r="N3" s="6" t="n">
        <v>-2034.79</v>
      </c>
      <c r="O3" s="0" t="s">
        <v>167</v>
      </c>
      <c r="P3" s="11" t="n">
        <v>45808</v>
      </c>
      <c r="Q3" s="6" t="n">
        <v>-586.05</v>
      </c>
      <c r="R3" s="0" t="s">
        <v>167</v>
      </c>
      <c r="S3" s="11" t="n">
        <v>45831</v>
      </c>
      <c r="T3" s="6" t="n">
        <v>-1031.38</v>
      </c>
      <c r="U3" s="0" t="s">
        <v>167</v>
      </c>
      <c r="V3" s="11" t="n">
        <v>45811</v>
      </c>
      <c r="W3" s="6" t="n">
        <v>-1267.84</v>
      </c>
      <c r="X3" s="0" t="s">
        <v>167</v>
      </c>
      <c r="Y3" s="11" t="n">
        <v>45812</v>
      </c>
      <c r="Z3" s="6" t="n">
        <v>-990.41</v>
      </c>
      <c r="AA3" s="0" t="s">
        <v>167</v>
      </c>
      <c r="AB3" s="11" t="n">
        <v>45807</v>
      </c>
      <c r="AC3" s="6" t="n">
        <v>-912.45</v>
      </c>
      <c r="AD3" s="0" t="s">
        <v>167</v>
      </c>
      <c r="AE3" s="11" t="n">
        <v>45804</v>
      </c>
      <c r="AF3" s="6" t="n">
        <v>-7044.13</v>
      </c>
      <c r="AG3" s="0" t="s">
        <v>167</v>
      </c>
      <c r="AH3" s="11" t="n">
        <v>45812</v>
      </c>
      <c r="AI3" s="6" t="n">
        <v>-999.4</v>
      </c>
      <c r="AJ3" s="0" t="s">
        <v>167</v>
      </c>
      <c r="AK3" s="11" t="n">
        <v>45810</v>
      </c>
      <c r="AL3" s="6" t="n">
        <v>-1113.94</v>
      </c>
      <c r="AM3" s="0" t="s">
        <v>167</v>
      </c>
      <c r="AN3" s="11" t="n">
        <v>45811</v>
      </c>
      <c r="AO3" s="6" t="n">
        <v>-3228.06</v>
      </c>
      <c r="AP3" s="0" t="s">
        <v>167</v>
      </c>
      <c r="AQ3" s="11" t="n">
        <v>45812</v>
      </c>
      <c r="AR3" s="6" t="n">
        <v>-3377.97</v>
      </c>
      <c r="AS3" s="0" t="s">
        <v>167</v>
      </c>
      <c r="AT3" s="11" t="n">
        <v>45866</v>
      </c>
      <c r="AU3" s="6" t="n">
        <v>-1150.81</v>
      </c>
      <c r="AV3" s="0" t="s">
        <v>167</v>
      </c>
      <c r="AW3" s="11" t="n">
        <v>45910</v>
      </c>
      <c r="AX3" s="6" t="n">
        <v>-6583.05</v>
      </c>
      <c r="AY3" s="0" t="s">
        <v>167</v>
      </c>
      <c r="AZ3" s="11" t="n">
        <v>45999</v>
      </c>
      <c r="BA3" s="6" t="n">
        <v>43376.62</v>
      </c>
      <c r="BB3" s="0" t="s">
        <v>166</v>
      </c>
    </row>
    <row collapsed="false" customFormat="false" customHeight="false" hidden="false" ht="12.1" outlineLevel="0" r="4">
      <c r="A4" s="11" t="n">
        <v>45800</v>
      </c>
      <c r="B4" s="6" t="n">
        <v>-412.9</v>
      </c>
      <c r="C4" s="0" t="s">
        <v>82</v>
      </c>
      <c r="D4" s="11" t="n">
        <v>45799</v>
      </c>
      <c r="E4" s="6" t="n">
        <v>2025.3</v>
      </c>
      <c r="F4" s="0" t="s">
        <v>166</v>
      </c>
      <c r="G4" s="11" t="n">
        <v>45782</v>
      </c>
      <c r="H4" s="6" t="n">
        <v>10106.32</v>
      </c>
      <c r="I4" s="0" t="s">
        <v>166</v>
      </c>
      <c r="J4" s="11" t="n">
        <v>45790</v>
      </c>
      <c r="K4" s="6" t="n">
        <v>-686.09</v>
      </c>
      <c r="L4" s="0" t="s">
        <v>167</v>
      </c>
      <c r="M4" s="0"/>
      <c r="N4" s="10" t="s">
        <f>=XIRR(N2:N3,M2:M3)</f>
      </c>
      <c r="O4" s="0"/>
      <c r="P4" s="11" t="n">
        <v>45808</v>
      </c>
      <c r="Q4" s="6" t="n">
        <v>-586.05</v>
      </c>
      <c r="R4" s="0" t="s">
        <v>167</v>
      </c>
      <c r="S4" s="0"/>
      <c r="T4" s="10" t="s">
        <f>=XIRR(T2:T3,S2:S3)</f>
      </c>
      <c r="U4" s="0"/>
      <c r="V4" s="11" t="n">
        <v>45811</v>
      </c>
      <c r="W4" s="6" t="n">
        <v>1267.56</v>
      </c>
      <c r="X4" s="0" t="s">
        <v>166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11" t="n">
        <v>45867</v>
      </c>
      <c r="AU4" s="6" t="n">
        <v>1113.67</v>
      </c>
      <c r="AV4" s="0" t="s">
        <v>166</v>
      </c>
      <c r="AW4" s="0"/>
      <c r="AX4" s="10" t="s">
        <f>=XIRR(AX2:AX3,AW2:AW3)</f>
      </c>
      <c r="AY4" s="0"/>
      <c r="AZ4" s="11" t="n">
        <v>45999</v>
      </c>
      <c r="BA4" s="6" t="n">
        <v>94823.33</v>
      </c>
      <c r="BB4" s="0" t="s">
        <v>166</v>
      </c>
    </row>
    <row collapsed="false" customFormat="false" customHeight="false" hidden="false" ht="12.1" outlineLevel="0" r="5">
      <c r="A5" s="11" t="n">
        <v>45891</v>
      </c>
      <c r="B5" s="6" t="n">
        <v>-412.9</v>
      </c>
      <c r="C5" s="0" t="s">
        <v>82</v>
      </c>
      <c r="D5" s="11" t="n">
        <v>45856</v>
      </c>
      <c r="E5" s="6" t="n">
        <v>-1193.26</v>
      </c>
      <c r="F5" s="0" t="s">
        <v>90</v>
      </c>
      <c r="G5" s="11" t="n">
        <v>45782</v>
      </c>
      <c r="H5" s="6" t="n">
        <v>4594.28</v>
      </c>
      <c r="I5" s="0" t="s">
        <v>166</v>
      </c>
      <c r="J5" s="11" t="n">
        <v>45790</v>
      </c>
      <c r="K5" s="6" t="n">
        <v>-686.09</v>
      </c>
      <c r="L5" s="0" t="s">
        <v>167</v>
      </c>
      <c r="M5" s="0"/>
      <c r="N5" s="8" t="s">
        <f>=-SUM(N2:N3)</f>
      </c>
      <c r="O5" s="0" t="s">
        <v>169</v>
      </c>
      <c r="P5" s="0"/>
      <c r="Q5" s="10" t="s">
        <f>=XIRR(Q2:Q4,P2:P4)</f>
      </c>
      <c r="R5" s="0"/>
      <c r="S5" s="0"/>
      <c r="T5" s="8" t="s">
        <f>=-SUM(T2:T3)</f>
      </c>
      <c r="U5" s="0" t="s">
        <v>169</v>
      </c>
      <c r="V5" s="11" t="n">
        <v>45811</v>
      </c>
      <c r="W5" s="6" t="n">
        <v>-1271.24</v>
      </c>
      <c r="X5" s="0" t="s">
        <v>167</v>
      </c>
      <c r="Y5" s="0"/>
      <c r="Z5" s="8" t="s">
        <f>=-SUM(Z2:Z3)</f>
      </c>
      <c r="AA5" s="0" t="s">
        <v>169</v>
      </c>
      <c r="AB5" s="0"/>
      <c r="AC5" s="8" t="s">
        <f>=-SUM(AC2:AC3)</f>
      </c>
      <c r="AD5" s="0" t="s">
        <v>169</v>
      </c>
      <c r="AE5" s="0"/>
      <c r="AF5" s="8" t="s">
        <f>=-SUM(AF2:AF3)</f>
      </c>
      <c r="AG5" s="0" t="s">
        <v>169</v>
      </c>
      <c r="AH5" s="0"/>
      <c r="AI5" s="8" t="s">
        <f>=-SUM(AI2:AI3)</f>
      </c>
      <c r="AJ5" s="0" t="s">
        <v>169</v>
      </c>
      <c r="AK5" s="0"/>
      <c r="AL5" s="8" t="s">
        <f>=-SUM(AL2:AL3)</f>
      </c>
      <c r="AM5" s="0" t="s">
        <v>169</v>
      </c>
      <c r="AN5" s="0"/>
      <c r="AO5" s="8" t="s">
        <f>=-SUM(AO2:AO3)</f>
      </c>
      <c r="AP5" s="0" t="s">
        <v>169</v>
      </c>
      <c r="AQ5" s="0"/>
      <c r="AR5" s="8" t="s">
        <f>=-SUM(AR2:AR3)</f>
      </c>
      <c r="AS5" s="0" t="s">
        <v>169</v>
      </c>
      <c r="AT5" s="11" t="n">
        <v>45943</v>
      </c>
      <c r="AU5" s="6" t="n">
        <v>-1281.23</v>
      </c>
      <c r="AV5" s="0" t="s">
        <v>167</v>
      </c>
      <c r="AW5" s="0"/>
      <c r="AX5" s="8" t="s">
        <f>=-SUM(AX2:AX3)</f>
      </c>
      <c r="AY5" s="0" t="s">
        <v>169</v>
      </c>
      <c r="AZ5" s="11" t="n">
        <v>45999</v>
      </c>
      <c r="BA5" s="6" t="n">
        <v>21183.94</v>
      </c>
      <c r="BB5" s="0" t="s">
        <v>166</v>
      </c>
    </row>
    <row collapsed="false" customFormat="false" customHeight="false" hidden="false" ht="12.1" outlineLevel="0" r="6">
      <c r="A6" s="11" t="n">
        <v>45982</v>
      </c>
      <c r="B6" s="6" t="n">
        <v>-412.9</v>
      </c>
      <c r="C6" s="0" t="s">
        <v>82</v>
      </c>
      <c r="D6" s="11" t="n">
        <v>45905</v>
      </c>
      <c r="E6" s="6" t="n">
        <v>-23317.29</v>
      </c>
      <c r="F6" s="0" t="s">
        <v>167</v>
      </c>
      <c r="G6" s="11" t="n">
        <v>45806</v>
      </c>
      <c r="H6" s="6" t="n">
        <v>-411.43</v>
      </c>
      <c r="I6" s="0" t="s">
        <v>84</v>
      </c>
      <c r="J6" s="11" t="n">
        <v>45790</v>
      </c>
      <c r="K6" s="6" t="n">
        <v>-6174.82</v>
      </c>
      <c r="L6" s="0" t="s">
        <v>167</v>
      </c>
      <c r="M6" s="0"/>
      <c r="N6" s="0"/>
      <c r="O6" s="0"/>
      <c r="P6" s="0"/>
      <c r="Q6" s="8" t="s">
        <f>=-SUM(Q2:Q4)</f>
      </c>
      <c r="R6" s="0" t="s">
        <v>169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10" t="s">
        <f>=XIRR(AU2:AU5,AT2:AT5)</f>
      </c>
      <c r="AV6" s="0"/>
      <c r="AW6" s="0"/>
      <c r="AX6" s="0"/>
      <c r="AY6" s="0"/>
      <c r="AZ6" s="11" t="n">
        <v>45999</v>
      </c>
      <c r="BA6" s="6" t="n">
        <v>38332.82</v>
      </c>
      <c r="BB6" s="0" t="s">
        <v>166</v>
      </c>
    </row>
    <row collapsed="false" customFormat="false" customHeight="false" hidden="false" ht="12.1" outlineLevel="0" r="7">
      <c r="A7" s="11" t="n">
        <v>45999</v>
      </c>
      <c r="B7" s="6" t="n">
        <v>-3824.77</v>
      </c>
      <c r="C7" s="0" t="s">
        <v>167</v>
      </c>
      <c r="D7" s="0"/>
      <c r="E7" s="10" t="s">
        <f>=XIRR(E2:E6,D2:D6)</f>
      </c>
      <c r="F7" s="0"/>
      <c r="G7" s="11" t="n">
        <v>45805</v>
      </c>
      <c r="H7" s="6" t="n">
        <v>5476.95</v>
      </c>
      <c r="I7" s="0" t="s">
        <v>166</v>
      </c>
      <c r="J7" s="0"/>
      <c r="K7" s="10" t="s">
        <f>=XIRR(K2:K6,J2:J6)</f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8" t="s">
        <f>=-SUM(W2:W5)</f>
      </c>
      <c r="X7" s="0" t="s">
        <v>169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169</v>
      </c>
      <c r="AW7" s="0"/>
      <c r="AX7" s="0"/>
      <c r="AY7" s="0"/>
      <c r="AZ7" s="11" t="n">
        <v>45999</v>
      </c>
      <c r="BA7" s="6" t="n">
        <v>-43380.98</v>
      </c>
      <c r="BB7" s="0" t="s">
        <v>167</v>
      </c>
    </row>
    <row collapsed="false" customFormat="false" customHeight="false" hidden="false" ht="12.1" outlineLevel="0" r="8">
      <c r="A8" s="11" t="n">
        <v>45999</v>
      </c>
      <c r="B8" s="6" t="n">
        <v>-956.2</v>
      </c>
      <c r="C8" s="0" t="s">
        <v>167</v>
      </c>
      <c r="D8" s="0"/>
      <c r="E8" s="8" t="s">
        <f>=-SUM(E2:E6)</f>
      </c>
      <c r="F8" s="0" t="s">
        <v>169</v>
      </c>
      <c r="G8" s="11" t="n">
        <v>45836</v>
      </c>
      <c r="H8" s="6" t="n">
        <v>-469.49</v>
      </c>
      <c r="I8" s="0" t="s">
        <v>88</v>
      </c>
      <c r="J8" s="0"/>
      <c r="K8" s="8" t="s">
        <f>=-SUM(K2:K6)</f>
      </c>
      <c r="L8" s="0" t="s">
        <v>169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45999</v>
      </c>
      <c r="BA8" s="6" t="n">
        <v>-5044.3</v>
      </c>
      <c r="BB8" s="0" t="s">
        <v>167</v>
      </c>
    </row>
    <row collapsed="false" customFormat="false" customHeight="false" hidden="false" ht="12.1" outlineLevel="0" r="9">
      <c r="A9" s="11" t="n">
        <v>45999</v>
      </c>
      <c r="B9" s="6" t="n">
        <v>-9561.95</v>
      </c>
      <c r="C9" s="0" t="s">
        <v>167</v>
      </c>
      <c r="D9" s="0"/>
      <c r="E9" s="0"/>
      <c r="F9" s="0"/>
      <c r="G9" s="11" t="n">
        <v>45866</v>
      </c>
      <c r="H9" s="6" t="n">
        <v>-469.49</v>
      </c>
      <c r="I9" s="0" t="s">
        <v>88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45999</v>
      </c>
      <c r="BA9" s="6" t="n">
        <v>-1008.86</v>
      </c>
      <c r="BB9" s="0" t="s">
        <v>167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11" t="n">
        <v>45896</v>
      </c>
      <c r="H10" s="6" t="n">
        <v>-469.49</v>
      </c>
      <c r="I10" s="0" t="s">
        <v>88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45999</v>
      </c>
      <c r="BA10" s="6" t="n">
        <v>-1008.86</v>
      </c>
      <c r="BB10" s="0" t="s">
        <v>167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169</v>
      </c>
      <c r="D11" s="0"/>
      <c r="E11" s="0"/>
      <c r="F11" s="0"/>
      <c r="G11" s="11" t="n">
        <v>45926</v>
      </c>
      <c r="H11" s="6" t="n">
        <v>-469.49</v>
      </c>
      <c r="I11" s="0" t="s">
        <v>88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46000</v>
      </c>
      <c r="BA11" s="6" t="n">
        <v>14106.51</v>
      </c>
      <c r="BB11" s="0" t="s">
        <v>166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45956</v>
      </c>
      <c r="H12" s="6" t="n">
        <v>-469.49</v>
      </c>
      <c r="I12" s="0" t="s">
        <v>88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46003</v>
      </c>
      <c r="BA12" s="6" t="n">
        <v>-141591.21</v>
      </c>
      <c r="BB12" s="0" t="s">
        <v>167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45986</v>
      </c>
      <c r="H13" s="6" t="n">
        <v>-469.49</v>
      </c>
      <c r="I13" s="0" t="s">
        <v>88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46003</v>
      </c>
      <c r="BA13" s="6" t="n">
        <v>-68732.1</v>
      </c>
      <c r="BB13" s="0" t="s">
        <v>167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45999</v>
      </c>
      <c r="H14" s="6" t="n">
        <v>-44716.5</v>
      </c>
      <c r="I14" s="0" t="s">
        <v>167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45999</v>
      </c>
      <c r="H15" s="6" t="n">
        <v>-993.6</v>
      </c>
      <c r="I15" s="0" t="s">
        <v>167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169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45999</v>
      </c>
      <c r="H16" s="6" t="n">
        <v>-2980.8</v>
      </c>
      <c r="I16" s="0" t="s">
        <v>167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169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188</v>
      </c>
      <c r="C1" s="0"/>
      <c r="D1" s="0"/>
      <c r="E1" s="3" t="s">
        <v>189</v>
      </c>
      <c r="F1" s="0"/>
      <c r="G1" s="0"/>
      <c r="H1" s="3" t="s">
        <v>190</v>
      </c>
      <c r="I1" s="0"/>
      <c r="J1" s="0"/>
      <c r="K1" s="3" t="s">
        <v>191</v>
      </c>
      <c r="L1" s="0"/>
      <c r="M1" s="0"/>
      <c r="N1" s="3" t="s">
        <v>192</v>
      </c>
      <c r="O1" s="0"/>
      <c r="P1" s="0"/>
      <c r="Q1" s="3" t="s">
        <v>193</v>
      </c>
      <c r="R1" s="0"/>
      <c r="S1" s="0"/>
      <c r="T1" s="3" t="s">
        <v>194</v>
      </c>
      <c r="U1" s="0"/>
      <c r="V1" s="0"/>
      <c r="W1" s="3" t="s">
        <v>195</v>
      </c>
      <c r="X1" s="0"/>
      <c r="Y1" s="0"/>
      <c r="Z1" s="3" t="s">
        <v>196</v>
      </c>
      <c r="AA1" s="0"/>
      <c r="AB1" s="0"/>
      <c r="AC1" s="3" t="s">
        <v>197</v>
      </c>
      <c r="AD1" s="0"/>
      <c r="AE1" s="0"/>
      <c r="AF1" s="3" t="s">
        <v>198</v>
      </c>
      <c r="AG1" s="0"/>
      <c r="AH1" s="0"/>
      <c r="AI1" s="3" t="s">
        <v>199</v>
      </c>
      <c r="AJ1" s="0"/>
      <c r="AK1" s="0"/>
      <c r="AL1" s="3" t="s">
        <v>200</v>
      </c>
      <c r="AM1" s="0"/>
    </row>
    <row collapsed="false" customFormat="false" customHeight="false" hidden="false" ht="12.1" outlineLevel="0" r="2">
      <c r="A2" s="11" t="n">
        <v>45898</v>
      </c>
      <c r="B2" s="6" t="n">
        <v>3</v>
      </c>
      <c r="C2" s="6" t="n">
        <v>1335.8</v>
      </c>
      <c r="D2" s="11" t="n">
        <v>46051</v>
      </c>
      <c r="E2" s="6" t="n">
        <v>2000</v>
      </c>
      <c r="F2" s="6" t="n">
        <v>1620.97</v>
      </c>
      <c r="G2" s="11" t="n">
        <v>46051</v>
      </c>
      <c r="H2" s="6" t="n">
        <v>10</v>
      </c>
      <c r="I2" s="6" t="n">
        <v>1694.62</v>
      </c>
      <c r="J2" s="11" t="n">
        <v>45791</v>
      </c>
      <c r="K2" s="6" t="n">
        <v>10</v>
      </c>
      <c r="L2" s="6" t="n">
        <v>1450.87</v>
      </c>
      <c r="M2" s="11" t="n">
        <v>45791</v>
      </c>
      <c r="N2" s="6" t="n">
        <v>10</v>
      </c>
      <c r="O2" s="6" t="n">
        <v>1350.41</v>
      </c>
      <c r="P2" s="11" t="n">
        <v>45891</v>
      </c>
      <c r="Q2" s="6" t="n">
        <v>100</v>
      </c>
      <c r="R2" s="6" t="n">
        <v>315.18857142857</v>
      </c>
      <c r="S2" s="11" t="n">
        <v>45890</v>
      </c>
      <c r="T2" s="6" t="n">
        <v>16</v>
      </c>
      <c r="U2" s="6" t="n">
        <v>2353.41</v>
      </c>
      <c r="V2" s="11" t="n">
        <v>46190</v>
      </c>
      <c r="W2" s="6" t="n">
        <v>3</v>
      </c>
      <c r="X2" s="6" t="n">
        <v>56.221428571429</v>
      </c>
      <c r="Y2" s="11" t="n">
        <v>46000</v>
      </c>
      <c r="Z2" s="6" t="n">
        <v>358</v>
      </c>
      <c r="AA2" s="6" t="n">
        <v>362998.35</v>
      </c>
      <c r="AB2" s="11" t="n">
        <v>45916</v>
      </c>
      <c r="AC2" s="6" t="n">
        <v>17</v>
      </c>
      <c r="AD2" s="6" t="n">
        <v>141292.67</v>
      </c>
      <c r="AE2" s="11" t="n">
        <v>46066</v>
      </c>
      <c r="AF2" s="6" t="n">
        <v>20</v>
      </c>
      <c r="AG2" s="6" t="n">
        <v>20529.44</v>
      </c>
      <c r="AH2" s="11" t="n">
        <v>45999</v>
      </c>
      <c r="AI2" s="6" t="n">
        <v>14</v>
      </c>
      <c r="AJ2" s="6" t="n">
        <v>14260.97</v>
      </c>
      <c r="AK2" s="11" t="n">
        <v>46084</v>
      </c>
      <c r="AL2" s="6" t="n">
        <v>9</v>
      </c>
      <c r="AM2" s="6" t="n">
        <v>9386.84</v>
      </c>
    </row>
    <row collapsed="false" customFormat="false" customHeight="false" hidden="false" ht="12.1" outlineLevel="0" r="3">
      <c r="A3" s="11" t="n">
        <v>45902</v>
      </c>
      <c r="B3" s="6" t="n">
        <v>1</v>
      </c>
      <c r="C3" s="6" t="n">
        <v>445.27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45894</v>
      </c>
      <c r="Q3" s="6" t="n">
        <v>200</v>
      </c>
      <c r="R3" s="6" t="n">
        <v>630.38</v>
      </c>
      <c r="S3" s="0"/>
      <c r="T3" s="5" t="s">
        <f>=SUM(U2:U2)/SUM(T2:T2)</f>
      </c>
      <c r="U3" s="0" t="s">
        <v>11</v>
      </c>
      <c r="V3" s="11" t="n">
        <v>46197</v>
      </c>
      <c r="W3" s="6" t="n">
        <v>23</v>
      </c>
      <c r="X3" s="6" t="n">
        <v>432.16</v>
      </c>
      <c r="Y3" s="11" t="n">
        <v>46006</v>
      </c>
      <c r="Z3" s="6" t="n">
        <v>13</v>
      </c>
      <c r="AA3" s="6" t="n">
        <v>13181.5</v>
      </c>
      <c r="AB3" s="0"/>
      <c r="AC3" s="5" t="s">
        <f>=SUM(AD2:AD2)/SUM(AC2:AC2)</f>
      </c>
      <c r="AD3" s="0" t="s">
        <v>11</v>
      </c>
      <c r="AE3" s="11" t="n">
        <v>46075</v>
      </c>
      <c r="AF3" s="6" t="n">
        <v>22</v>
      </c>
      <c r="AG3" s="6" t="n">
        <v>23934.53</v>
      </c>
      <c r="AH3" s="0"/>
      <c r="AI3" s="5" t="s">
        <f>=SUM(AJ2:AJ2)/SUM(AI2:AI2)</f>
      </c>
      <c r="AJ3" s="0" t="s">
        <v>11</v>
      </c>
      <c r="AK3" s="11" t="n">
        <v>46107</v>
      </c>
      <c r="AL3" s="6" t="n">
        <v>1</v>
      </c>
      <c r="AM3" s="6" t="n">
        <v>992.23</v>
      </c>
    </row>
    <row collapsed="false" customFormat="false" customHeight="false" hidden="false" ht="12.1" outlineLevel="0" r="4">
      <c r="A4" s="11" t="n">
        <v>45910</v>
      </c>
      <c r="B4" s="6" t="n">
        <v>14</v>
      </c>
      <c r="C4" s="6" t="n">
        <v>6177.71</v>
      </c>
      <c r="D4" s="0"/>
      <c r="E4" s="6" t="n">
        <v>0.5978</v>
      </c>
      <c r="F4" s="0" t="s">
        <v>201</v>
      </c>
      <c r="G4" s="0"/>
      <c r="H4" s="6" t="n">
        <v>110.84</v>
      </c>
      <c r="I4" s="0" t="s">
        <v>201</v>
      </c>
      <c r="J4" s="0"/>
      <c r="K4" s="6" t="n">
        <v>93.93</v>
      </c>
      <c r="L4" s="0" t="s">
        <v>201</v>
      </c>
      <c r="M4" s="0"/>
      <c r="N4" s="6" t="n">
        <v>75.24</v>
      </c>
      <c r="O4" s="0" t="s">
        <v>201</v>
      </c>
      <c r="P4" s="0"/>
      <c r="Q4" s="5" t="s">
        <f>=SUM(R2:R3)/SUM(Q2:Q3)</f>
      </c>
      <c r="R4" s="0" t="s">
        <v>11</v>
      </c>
      <c r="S4" s="0"/>
      <c r="T4" s="6" t="n">
        <v>41.15</v>
      </c>
      <c r="U4" s="0" t="s">
        <v>201</v>
      </c>
      <c r="V4" s="0"/>
      <c r="W4" s="5" t="s">
        <f>=SUM(X2:X3)/SUM(W2:W3)</f>
      </c>
      <c r="X4" s="0" t="s">
        <v>11</v>
      </c>
      <c r="Y4" s="11" t="n">
        <v>46006</v>
      </c>
      <c r="Z4" s="6" t="n">
        <v>1</v>
      </c>
      <c r="AA4" s="6" t="n">
        <v>1011.36</v>
      </c>
      <c r="AB4" s="0"/>
      <c r="AC4" s="6" t="n">
        <v>96.8607</v>
      </c>
      <c r="AD4" s="0" t="s">
        <v>201</v>
      </c>
      <c r="AE4" s="11" t="n">
        <v>46100</v>
      </c>
      <c r="AF4" s="6" t="n">
        <v>8</v>
      </c>
      <c r="AG4" s="6" t="n">
        <v>8331.78</v>
      </c>
      <c r="AH4" s="0"/>
      <c r="AI4" s="6" t="n">
        <v>97</v>
      </c>
      <c r="AJ4" s="0" t="s">
        <v>201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2000</v>
      </c>
      <c r="F5" s="0" t="s">
        <v>202</v>
      </c>
      <c r="G5" s="0"/>
      <c r="H5" s="6" t="n">
        <v>10</v>
      </c>
      <c r="I5" s="0" t="s">
        <v>202</v>
      </c>
      <c r="J5" s="0"/>
      <c r="K5" s="6" t="n">
        <v>10</v>
      </c>
      <c r="L5" s="0" t="s">
        <v>202</v>
      </c>
      <c r="M5" s="0"/>
      <c r="N5" s="6" t="n">
        <v>10</v>
      </c>
      <c r="O5" s="0" t="s">
        <v>202</v>
      </c>
      <c r="P5" s="0"/>
      <c r="Q5" s="6" t="n">
        <v>2.3555</v>
      </c>
      <c r="R5" s="0" t="s">
        <v>201</v>
      </c>
      <c r="S5" s="0"/>
      <c r="T5" s="6" t="n">
        <v>16</v>
      </c>
      <c r="U5" s="0" t="s">
        <v>202</v>
      </c>
      <c r="V5" s="0"/>
      <c r="W5" s="6" t="n">
        <v>18.926</v>
      </c>
      <c r="X5" s="0" t="s">
        <v>201</v>
      </c>
      <c r="Y5" s="11" t="n">
        <v>46006</v>
      </c>
      <c r="Z5" s="6" t="n">
        <v>31</v>
      </c>
      <c r="AA5" s="6" t="n">
        <v>31152.44</v>
      </c>
      <c r="AB5" s="0"/>
      <c r="AC5" s="6" t="n">
        <v>17</v>
      </c>
      <c r="AD5" s="0" t="s">
        <v>202</v>
      </c>
      <c r="AE5" s="11" t="n">
        <v>46105</v>
      </c>
      <c r="AF5" s="6" t="n">
        <v>7</v>
      </c>
      <c r="AG5" s="6" t="n">
        <v>7300.6</v>
      </c>
      <c r="AH5" s="0"/>
      <c r="AI5" s="6" t="n">
        <v>14</v>
      </c>
      <c r="AJ5" s="0" t="s">
        <v>202</v>
      </c>
      <c r="AK5" s="0"/>
      <c r="AL5" s="6" t="n">
        <v>66.89</v>
      </c>
      <c r="AM5" s="0" t="s">
        <v>201</v>
      </c>
    </row>
    <row collapsed="false" customFormat="false" customHeight="false" hidden="false" ht="12.1" outlineLevel="0" r="6">
      <c r="A6" s="0"/>
      <c r="B6" s="6" t="n">
        <v>236.6</v>
      </c>
      <c r="C6" s="0" t="s">
        <v>201</v>
      </c>
      <c r="D6" s="0"/>
      <c r="E6" s="5" t="s">
        <f>=E5*(ABS(E4)-ABS(E3))</f>
      </c>
      <c r="F6" s="0" t="s">
        <v>203</v>
      </c>
      <c r="G6" s="0"/>
      <c r="H6" s="5" t="s">
        <f>=H5*(ABS(H4)-ABS(H3))</f>
      </c>
      <c r="I6" s="0" t="s">
        <v>203</v>
      </c>
      <c r="J6" s="0"/>
      <c r="K6" s="5" t="s">
        <f>=K5*(ABS(K4)-ABS(K3))</f>
      </c>
      <c r="L6" s="0" t="s">
        <v>203</v>
      </c>
      <c r="M6" s="0"/>
      <c r="N6" s="5" t="s">
        <f>=N5*(ABS(N4)-ABS(N3))</f>
      </c>
      <c r="O6" s="0" t="s">
        <v>203</v>
      </c>
      <c r="P6" s="0"/>
      <c r="Q6" s="6" t="n">
        <v>300</v>
      </c>
      <c r="R6" s="0" t="s">
        <v>202</v>
      </c>
      <c r="S6" s="0"/>
      <c r="T6" s="5" t="s">
        <f>=T5*(ABS(T4)-ABS(T3))</f>
      </c>
      <c r="U6" s="0" t="s">
        <v>203</v>
      </c>
      <c r="V6" s="0"/>
      <c r="W6" s="6" t="n">
        <v>26</v>
      </c>
      <c r="X6" s="0" t="s">
        <v>202</v>
      </c>
      <c r="Y6" s="11" t="n">
        <v>46008</v>
      </c>
      <c r="Z6" s="6" t="n">
        <v>7</v>
      </c>
      <c r="AA6" s="6" t="n">
        <v>6990.91</v>
      </c>
      <c r="AB6" s="0"/>
      <c r="AC6" s="6" t="s">
        <f>=Портфель!G13*Портфель!$Q$17</f>
      </c>
      <c r="AD6" s="0" t="s">
        <v>6</v>
      </c>
      <c r="AE6" s="11" t="n">
        <v>46105</v>
      </c>
      <c r="AF6" s="6" t="n">
        <v>2</v>
      </c>
      <c r="AG6" s="6" t="n">
        <v>2101.69</v>
      </c>
      <c r="AH6" s="0"/>
      <c r="AI6" s="6" t="s">
        <f>=Портфель!G15*Портфель!$Q$13</f>
      </c>
      <c r="AJ6" s="0" t="s">
        <v>6</v>
      </c>
      <c r="AK6" s="0"/>
      <c r="AL6" s="6" t="n">
        <v>10</v>
      </c>
      <c r="AM6" s="0" t="s">
        <v>202</v>
      </c>
    </row>
    <row collapsed="false" customFormat="false" customHeight="false" hidden="false" ht="12.1" outlineLevel="0" r="7">
      <c r="A7" s="0"/>
      <c r="B7" s="6" t="n">
        <v>18</v>
      </c>
      <c r="C7" s="0" t="s">
        <v>202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=Q6*(ABS(Q5)-ABS(Q4))</f>
      </c>
      <c r="R7" s="0" t="s">
        <v>203</v>
      </c>
      <c r="S7" s="0"/>
      <c r="T7" s="0"/>
      <c r="U7" s="0"/>
      <c r="V7" s="0"/>
      <c r="W7" s="5" t="s">
        <f>=W6*(ABS(W5)-ABS(W4))</f>
      </c>
      <c r="X7" s="0" t="s">
        <v>203</v>
      </c>
      <c r="Y7" s="11" t="n">
        <v>46013</v>
      </c>
      <c r="Z7" s="6" t="n">
        <v>30</v>
      </c>
      <c r="AA7" s="6" t="n">
        <v>29949.94</v>
      </c>
      <c r="AB7" s="0"/>
      <c r="AC7" s="6" t="s">
        <f>=Портфель!H13*Портфель!$Q$13</f>
      </c>
      <c r="AD7" s="0" t="s">
        <v>7</v>
      </c>
      <c r="AE7" s="11" t="n">
        <v>46135</v>
      </c>
      <c r="AF7" s="6" t="n">
        <v>1</v>
      </c>
      <c r="AG7" s="6" t="n">
        <v>1044.35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=Портфель!G16*Портфель!$Q$13</f>
      </c>
      <c r="AM7" s="0" t="s">
        <v>6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203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11" t="n">
        <v>46013</v>
      </c>
      <c r="Z8" s="6" t="n">
        <v>1</v>
      </c>
      <c r="AA8" s="6" t="n">
        <v>974.93</v>
      </c>
      <c r="AB8" s="0"/>
      <c r="AC8" s="5" t="s">
        <f>=AC5*(AC6*AC4/100-AC3+AC7)</f>
      </c>
      <c r="AD8" s="0" t="s">
        <v>203</v>
      </c>
      <c r="AE8" s="11" t="n">
        <v>46136</v>
      </c>
      <c r="AF8" s="6" t="n">
        <v>10</v>
      </c>
      <c r="AG8" s="6" t="n">
        <v>10394.23</v>
      </c>
      <c r="AH8" s="0"/>
      <c r="AI8" s="5" t="s">
        <f>=AI5*(AI6*AI4/100-AI3+AI7)</f>
      </c>
      <c r="AJ8" s="0" t="s">
        <v>203</v>
      </c>
      <c r="AK8" s="0"/>
      <c r="AL8" s="6" t="s">
        <f>=Портфель!H16*Портфель!$Q$13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=SUM(AA2:AA8)/SUM(Z2:Z8)</f>
      </c>
      <c r="AA9" s="0" t="s">
        <v>11</v>
      </c>
      <c r="AB9" s="0"/>
      <c r="AC9" s="0"/>
      <c r="AD9" s="0"/>
      <c r="AE9" s="11" t="n">
        <v>46136</v>
      </c>
      <c r="AF9" s="6" t="n">
        <v>1</v>
      </c>
      <c r="AG9" s="6" t="n">
        <v>1036.55</v>
      </c>
      <c r="AH9" s="0"/>
      <c r="AI9" s="0"/>
      <c r="AJ9" s="0"/>
      <c r="AK9" s="0"/>
      <c r="AL9" s="5" t="s">
        <f>=AL6*(AL7*AL5/100-AL4+AL8)</f>
      </c>
      <c r="AM9" s="0" t="s">
        <v>203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6" t="n">
        <v>50.9</v>
      </c>
      <c r="AA10" s="0" t="s">
        <v>201</v>
      </c>
      <c r="AB10" s="0"/>
      <c r="AC10" s="0"/>
      <c r="AD10" s="0"/>
      <c r="AE10" s="11" t="n">
        <v>46136</v>
      </c>
      <c r="AF10" s="6" t="n">
        <v>10</v>
      </c>
      <c r="AG10" s="6" t="n">
        <v>10174.37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6" t="n">
        <v>441</v>
      </c>
      <c r="AA11" s="0" t="s">
        <v>202</v>
      </c>
      <c r="AB11" s="0"/>
      <c r="AC11" s="0"/>
      <c r="AD11" s="0"/>
      <c r="AE11" s="11" t="n">
        <v>46147</v>
      </c>
      <c r="AF11" s="6" t="n">
        <v>11</v>
      </c>
      <c r="AG11" s="6" t="n">
        <v>11077.09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6" t="s">
        <f>=Портфель!G12*Портфель!$Q$13</f>
      </c>
      <c r="AA12" s="0" t="s">
        <v>6</v>
      </c>
      <c r="AB12" s="0"/>
      <c r="AC12" s="0"/>
      <c r="AD12" s="0"/>
      <c r="AE12" s="0"/>
      <c r="AF12" s="5" t="s">
        <f>=SUM(AG2:AG11)/SUM(AF2:AF11)</f>
      </c>
      <c r="AG12" s="0" t="s">
        <v>11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6" t="s">
        <f>=Портфель!H12*Портфель!$Q$13</f>
      </c>
      <c r="AA13" s="0" t="s">
        <v>7</v>
      </c>
      <c r="AB13" s="0"/>
      <c r="AC13" s="0"/>
      <c r="AD13" s="0"/>
      <c r="AE13" s="0"/>
      <c r="AF13" s="6" t="n">
        <v>99.65</v>
      </c>
      <c r="AG13" s="0" t="s">
        <v>201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5" t="s">
        <f>=Z11*(Z12*Z10/100-Z9+Z13)</f>
      </c>
      <c r="AA14" s="0" t="s">
        <v>203</v>
      </c>
      <c r="AB14" s="0"/>
      <c r="AC14" s="0"/>
      <c r="AD14" s="0"/>
      <c r="AE14" s="0"/>
      <c r="AF14" s="6" t="n">
        <v>92</v>
      </c>
      <c r="AG14" s="0" t="s">
        <v>202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6" t="s">
        <f>=Портфель!G14*Портфель!$Q$13</f>
      </c>
      <c r="AG15" s="0" t="s">
        <v>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6" t="s">
        <f>=Портфель!H14*Портфель!$Q$13</f>
      </c>
      <c r="AG16" s="0" t="s">
        <v>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5" t="s">
        <f>=AF14*(AF15*AF13/100-AF12+AF16)</f>
      </c>
      <c r="AG17" s="0" t="s">
        <v>203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72</v>
      </c>
      <c r="B1" s="18" t="s">
        <v>0</v>
      </c>
      <c r="C1" s="18" t="s">
        <v>2</v>
      </c>
      <c r="D1" s="18" t="s">
        <v>204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205</v>
      </c>
      <c r="L1" s="18" t="s">
        <v>206</v>
      </c>
      <c r="M1" s="18" t="s">
        <v>19</v>
      </c>
      <c r="N1" s="18" t="s">
        <v>207</v>
      </c>
    </row>
    <row collapsed="false" customFormat="false" customHeight="false" hidden="false" ht="12.1" outlineLevel="0" r="2">
      <c r="A2" s="21" t="n">
        <v>45761</v>
      </c>
      <c r="B2" s="22" t="s">
        <v>208</v>
      </c>
      <c r="C2" s="22" t="s">
        <v>81</v>
      </c>
      <c r="D2" s="22" t="s">
        <v>208</v>
      </c>
      <c r="E2" s="22" t="s">
        <v>208</v>
      </c>
      <c r="F2" s="22" t="s">
        <v>19</v>
      </c>
      <c r="G2" s="23" t="n">
        <v>1</v>
      </c>
      <c r="H2" s="24" t="n">
        <v>30000</v>
      </c>
      <c r="I2" s="24" t="n">
        <v>30000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5" t="n">
        <v>45765</v>
      </c>
      <c r="B3" s="26" t="s">
        <v>209</v>
      </c>
      <c r="C3" s="26" t="s">
        <v>80</v>
      </c>
      <c r="D3" s="26" t="s">
        <v>209</v>
      </c>
      <c r="E3" s="26" t="s">
        <v>209</v>
      </c>
      <c r="F3" s="26" t="s">
        <v>19</v>
      </c>
      <c r="G3" s="27" t="n">
        <v>1</v>
      </c>
      <c r="H3" s="28" t="n">
        <v>-25000</v>
      </c>
      <c r="I3" s="28" t="n">
        <v>-25000</v>
      </c>
      <c r="J3" s="28" t="n">
        <v>0</v>
      </c>
      <c r="K3" s="28" t="n">
        <v>-0</v>
      </c>
      <c r="L3" s="28" t="n">
        <v>-0</v>
      </c>
      <c r="M3" s="6" t="s">
        <f>=I3+J3+K3+L3</f>
      </c>
      <c r="N3" s="26"/>
    </row>
    <row collapsed="false" customFormat="false" customHeight="false" hidden="false" ht="12.1" outlineLevel="0" r="4">
      <c r="A4" s="21" t="n">
        <v>45768</v>
      </c>
      <c r="B4" s="22" t="s">
        <v>208</v>
      </c>
      <c r="C4" s="22" t="s">
        <v>81</v>
      </c>
      <c r="D4" s="22" t="s">
        <v>208</v>
      </c>
      <c r="E4" s="22" t="s">
        <v>208</v>
      </c>
      <c r="F4" s="22" t="s">
        <v>19</v>
      </c>
      <c r="G4" s="23" t="n">
        <v>1</v>
      </c>
      <c r="H4" s="24" t="n">
        <v>58763</v>
      </c>
      <c r="I4" s="24" t="n">
        <v>58763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45768.688958333</v>
      </c>
      <c r="B5" s="16" t="s">
        <v>170</v>
      </c>
      <c r="C5" s="16" t="s">
        <v>210</v>
      </c>
      <c r="D5" s="16" t="s">
        <v>166</v>
      </c>
      <c r="E5" s="16" t="s">
        <v>48</v>
      </c>
      <c r="F5" s="16" t="s">
        <v>19</v>
      </c>
      <c r="G5" s="7" t="n">
        <v>1</v>
      </c>
      <c r="H5" s="6" t="n">
        <v>88.81</v>
      </c>
      <c r="I5" s="6" t="n">
        <v>-888.1</v>
      </c>
      <c r="J5" s="6" t="n">
        <v>-20.88</v>
      </c>
      <c r="K5" s="6" t="n">
        <v>-0.53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45768.688958333</v>
      </c>
      <c r="B6" s="16" t="s">
        <v>170</v>
      </c>
      <c r="C6" s="16" t="s">
        <v>210</v>
      </c>
      <c r="D6" s="16" t="s">
        <v>166</v>
      </c>
      <c r="E6" s="16" t="s">
        <v>48</v>
      </c>
      <c r="F6" s="16" t="s">
        <v>19</v>
      </c>
      <c r="G6" s="7" t="n">
        <v>14</v>
      </c>
      <c r="H6" s="6" t="n">
        <v>88.82</v>
      </c>
      <c r="I6" s="6" t="n">
        <v>-12434.8</v>
      </c>
      <c r="J6" s="6" t="n">
        <v>-292.32</v>
      </c>
      <c r="K6" s="6" t="n">
        <v>-7.46</v>
      </c>
      <c r="L6" s="6" t="n">
        <v>-1.06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45775.419525463</v>
      </c>
      <c r="B7" s="16" t="s">
        <v>171</v>
      </c>
      <c r="C7" s="16" t="s">
        <v>211</v>
      </c>
      <c r="D7" s="16" t="s">
        <v>166</v>
      </c>
      <c r="E7" s="16" t="s">
        <v>48</v>
      </c>
      <c r="F7" s="16" t="s">
        <v>19</v>
      </c>
      <c r="G7" s="7" t="n">
        <v>12</v>
      </c>
      <c r="H7" s="6" t="n">
        <v>98.49</v>
      </c>
      <c r="I7" s="6" t="n">
        <v>-11818.8</v>
      </c>
      <c r="J7" s="6" t="n">
        <v>-90.36</v>
      </c>
      <c r="K7" s="6" t="n">
        <v>-7.09</v>
      </c>
      <c r="L7" s="6" t="n">
        <v>-1.01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45775.419525463</v>
      </c>
      <c r="B8" s="16" t="s">
        <v>171</v>
      </c>
      <c r="C8" s="16" t="s">
        <v>211</v>
      </c>
      <c r="D8" s="16" t="s">
        <v>166</v>
      </c>
      <c r="E8" s="16" t="s">
        <v>48</v>
      </c>
      <c r="F8" s="16" t="s">
        <v>19</v>
      </c>
      <c r="G8" s="7" t="n">
        <v>8</v>
      </c>
      <c r="H8" s="6" t="n">
        <v>98.5</v>
      </c>
      <c r="I8" s="6" t="n">
        <v>-7880</v>
      </c>
      <c r="J8" s="6" t="n">
        <v>-60.24</v>
      </c>
      <c r="K8" s="6" t="n">
        <v>-4.73</v>
      </c>
      <c r="L8" s="6" t="n">
        <v>-0.67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45782</v>
      </c>
      <c r="B9" s="22" t="s">
        <v>208</v>
      </c>
      <c r="C9" s="22" t="s">
        <v>81</v>
      </c>
      <c r="D9" s="22" t="s">
        <v>208</v>
      </c>
      <c r="E9" s="22" t="s">
        <v>208</v>
      </c>
      <c r="F9" s="22" t="s">
        <v>19</v>
      </c>
      <c r="G9" s="23" t="n">
        <v>1</v>
      </c>
      <c r="H9" s="24" t="n">
        <v>10000</v>
      </c>
      <c r="I9" s="24" t="n">
        <v>10000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45782.431284722</v>
      </c>
      <c r="B10" s="16" t="s">
        <v>172</v>
      </c>
      <c r="C10" s="16" t="s">
        <v>212</v>
      </c>
      <c r="D10" s="16" t="s">
        <v>166</v>
      </c>
      <c r="E10" s="16" t="s">
        <v>48</v>
      </c>
      <c r="F10" s="16" t="s">
        <v>19</v>
      </c>
      <c r="G10" s="7" t="n">
        <v>10</v>
      </c>
      <c r="H10" s="6" t="n">
        <v>91.8</v>
      </c>
      <c r="I10" s="6" t="n">
        <v>-9180</v>
      </c>
      <c r="J10" s="6" t="n">
        <v>-25.7</v>
      </c>
      <c r="K10" s="6" t="n">
        <v>-5.51</v>
      </c>
      <c r="L10" s="6" t="n">
        <v>-1.38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45782.432210648</v>
      </c>
      <c r="B11" s="16" t="s">
        <v>172</v>
      </c>
      <c r="C11" s="16" t="s">
        <v>212</v>
      </c>
      <c r="D11" s="16" t="s">
        <v>166</v>
      </c>
      <c r="E11" s="16" t="s">
        <v>48</v>
      </c>
      <c r="F11" s="16" t="s">
        <v>19</v>
      </c>
      <c r="G11" s="7" t="n">
        <v>17</v>
      </c>
      <c r="H11" s="6" t="n">
        <v>91.65</v>
      </c>
      <c r="I11" s="6" t="n">
        <v>-15580.5</v>
      </c>
      <c r="J11" s="6" t="n">
        <v>-43.69</v>
      </c>
      <c r="K11" s="6" t="n">
        <v>-9.35</v>
      </c>
      <c r="L11" s="6" t="n">
        <v>-2.33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45782.437349537</v>
      </c>
      <c r="B12" s="16" t="s">
        <v>172</v>
      </c>
      <c r="C12" s="16" t="s">
        <v>212</v>
      </c>
      <c r="D12" s="16" t="s">
        <v>166</v>
      </c>
      <c r="E12" s="16" t="s">
        <v>48</v>
      </c>
      <c r="F12" s="16" t="s">
        <v>19</v>
      </c>
      <c r="G12" s="7" t="n">
        <v>11</v>
      </c>
      <c r="H12" s="6" t="n">
        <v>91.55</v>
      </c>
      <c r="I12" s="6" t="n">
        <v>-10070.5</v>
      </c>
      <c r="J12" s="6" t="n">
        <v>-28.27</v>
      </c>
      <c r="K12" s="6" t="n">
        <v>-6.04</v>
      </c>
      <c r="L12" s="6" t="n">
        <v>-1.51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45782.440347222</v>
      </c>
      <c r="B13" s="16" t="s">
        <v>172</v>
      </c>
      <c r="C13" s="16" t="s">
        <v>212</v>
      </c>
      <c r="D13" s="16" t="s">
        <v>166</v>
      </c>
      <c r="E13" s="16" t="s">
        <v>48</v>
      </c>
      <c r="F13" s="16" t="s">
        <v>19</v>
      </c>
      <c r="G13" s="7" t="n">
        <v>5</v>
      </c>
      <c r="H13" s="6" t="n">
        <v>91.56</v>
      </c>
      <c r="I13" s="6" t="n">
        <v>-4578</v>
      </c>
      <c r="J13" s="6" t="n">
        <v>-12.85</v>
      </c>
      <c r="K13" s="6" t="n">
        <v>-2.75</v>
      </c>
      <c r="L13" s="6" t="n">
        <v>-0.68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45788</v>
      </c>
      <c r="B14" s="22" t="s">
        <v>208</v>
      </c>
      <c r="C14" s="22" t="s">
        <v>81</v>
      </c>
      <c r="D14" s="22" t="s">
        <v>208</v>
      </c>
      <c r="E14" s="22" t="s">
        <v>208</v>
      </c>
      <c r="F14" s="22" t="s">
        <v>19</v>
      </c>
      <c r="G14" s="23" t="n">
        <v>1</v>
      </c>
      <c r="H14" s="24" t="n">
        <v>970</v>
      </c>
      <c r="I14" s="24" t="n">
        <v>970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45788.509293981</v>
      </c>
      <c r="B15" s="16" t="s">
        <v>27</v>
      </c>
      <c r="C15" s="16" t="s">
        <v>213</v>
      </c>
      <c r="D15" s="16" t="s">
        <v>166</v>
      </c>
      <c r="E15" s="16" t="s">
        <v>17</v>
      </c>
      <c r="F15" s="16" t="s">
        <v>19</v>
      </c>
      <c r="G15" s="7" t="n">
        <v>10</v>
      </c>
      <c r="H15" s="6" t="n">
        <v>146.11</v>
      </c>
      <c r="I15" s="6" t="n">
        <v>-1461.1</v>
      </c>
      <c r="J15" s="6" t="n">
        <v>-0</v>
      </c>
      <c r="K15" s="6" t="n">
        <v>-0.88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45789</v>
      </c>
      <c r="B16" s="22" t="s">
        <v>208</v>
      </c>
      <c r="C16" s="22" t="s">
        <v>81</v>
      </c>
      <c r="D16" s="22" t="s">
        <v>208</v>
      </c>
      <c r="E16" s="22" t="s">
        <v>208</v>
      </c>
      <c r="F16" s="22" t="s">
        <v>19</v>
      </c>
      <c r="G16" s="23" t="n">
        <v>1</v>
      </c>
      <c r="H16" s="24" t="n">
        <v>12000</v>
      </c>
      <c r="I16" s="24" t="n">
        <v>12000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45789.41931713</v>
      </c>
      <c r="B17" s="16" t="s">
        <v>173</v>
      </c>
      <c r="C17" s="16" t="s">
        <v>214</v>
      </c>
      <c r="D17" s="16" t="s">
        <v>166</v>
      </c>
      <c r="E17" s="16" t="s">
        <v>48</v>
      </c>
      <c r="F17" s="16" t="s">
        <v>19</v>
      </c>
      <c r="G17" s="7" t="n">
        <v>17</v>
      </c>
      <c r="H17" s="6" t="n">
        <v>94.55</v>
      </c>
      <c r="I17" s="6" t="n">
        <v>-11572.92</v>
      </c>
      <c r="J17" s="6" t="n">
        <v>-21.42</v>
      </c>
      <c r="K17" s="6" t="n">
        <v>-6.94</v>
      </c>
      <c r="L17" s="6" t="n">
        <v>-1.74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45789.428935185</v>
      </c>
      <c r="B18" s="30" t="s">
        <v>27</v>
      </c>
      <c r="C18" s="30" t="s">
        <v>213</v>
      </c>
      <c r="D18" s="30" t="s">
        <v>167</v>
      </c>
      <c r="E18" s="30" t="s">
        <v>17</v>
      </c>
      <c r="F18" s="30" t="s">
        <v>19</v>
      </c>
      <c r="G18" s="31" t="n">
        <v>-10</v>
      </c>
      <c r="H18" s="32" t="n">
        <v>148.6</v>
      </c>
      <c r="I18" s="32" t="n">
        <v>1486</v>
      </c>
      <c r="J18" s="32" t="n">
        <v>0</v>
      </c>
      <c r="K18" s="32" t="n">
        <v>-0.9</v>
      </c>
      <c r="L18" s="32" t="n">
        <v>-0.45</v>
      </c>
      <c r="M18" s="6" t="s">
        <f>=I18+J18+K18+L18</f>
      </c>
      <c r="N18" s="30"/>
    </row>
    <row collapsed="false" customFormat="false" customHeight="false" hidden="false" ht="12.1" outlineLevel="0" r="19">
      <c r="A19" s="20" t="n">
        <v>45789.546145833</v>
      </c>
      <c r="B19" s="16" t="s">
        <v>174</v>
      </c>
      <c r="C19" s="16" t="s">
        <v>215</v>
      </c>
      <c r="D19" s="16" t="s">
        <v>166</v>
      </c>
      <c r="E19" s="16" t="s">
        <v>48</v>
      </c>
      <c r="F19" s="16" t="s">
        <v>19</v>
      </c>
      <c r="G19" s="7" t="n">
        <v>2</v>
      </c>
      <c r="H19" s="6" t="n">
        <v>96.24</v>
      </c>
      <c r="I19" s="6" t="n">
        <v>-1924.8</v>
      </c>
      <c r="J19" s="6" t="n">
        <v>-88.1</v>
      </c>
      <c r="K19" s="6" t="n">
        <v>-1.15</v>
      </c>
      <c r="L19" s="6" t="n">
        <v>-0.29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45790</v>
      </c>
      <c r="B20" s="22" t="s">
        <v>208</v>
      </c>
      <c r="C20" s="22" t="s">
        <v>81</v>
      </c>
      <c r="D20" s="22" t="s">
        <v>208</v>
      </c>
      <c r="E20" s="22" t="s">
        <v>208</v>
      </c>
      <c r="F20" s="22" t="s">
        <v>19</v>
      </c>
      <c r="G20" s="23" t="n">
        <v>1</v>
      </c>
      <c r="H20" s="24" t="n">
        <v>2000</v>
      </c>
      <c r="I20" s="24" t="n">
        <v>2000</v>
      </c>
      <c r="J20" s="24" t="n">
        <v>0</v>
      </c>
      <c r="K20" s="24" t="n">
        <v>-0</v>
      </c>
      <c r="L20" s="24" t="n">
        <v>-0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45790.487407407</v>
      </c>
      <c r="B21" s="16" t="s">
        <v>27</v>
      </c>
      <c r="C21" s="16" t="s">
        <v>213</v>
      </c>
      <c r="D21" s="16" t="s">
        <v>166</v>
      </c>
      <c r="E21" s="16" t="s">
        <v>17</v>
      </c>
      <c r="F21" s="16" t="s">
        <v>19</v>
      </c>
      <c r="G21" s="7" t="n">
        <v>10</v>
      </c>
      <c r="H21" s="6" t="n">
        <v>145.31</v>
      </c>
      <c r="I21" s="6" t="n">
        <v>-1453.1</v>
      </c>
      <c r="J21" s="6" t="n">
        <v>-0</v>
      </c>
      <c r="K21" s="6" t="n">
        <v>-0.87</v>
      </c>
      <c r="L21" s="6" t="n">
        <v>-0.44</v>
      </c>
      <c r="M21" s="6" t="s">
        <f>=I21+J21+K21+L21</f>
      </c>
      <c r="N21" s="16"/>
    </row>
    <row collapsed="false" customFormat="false" customHeight="false" hidden="false" ht="12.1" outlineLevel="0" r="22">
      <c r="A22" s="29" t="n">
        <v>45790.614548611</v>
      </c>
      <c r="B22" s="30" t="s">
        <v>173</v>
      </c>
      <c r="C22" s="30" t="s">
        <v>214</v>
      </c>
      <c r="D22" s="30" t="s">
        <v>167</v>
      </c>
      <c r="E22" s="30" t="s">
        <v>48</v>
      </c>
      <c r="F22" s="30" t="s">
        <v>19</v>
      </c>
      <c r="G22" s="31" t="n">
        <v>-6</v>
      </c>
      <c r="H22" s="32" t="n">
        <v>95.14</v>
      </c>
      <c r="I22" s="32" t="n">
        <v>4110.05</v>
      </c>
      <c r="J22" s="32" t="n">
        <v>9.48</v>
      </c>
      <c r="K22" s="32" t="n">
        <v>-2.47</v>
      </c>
      <c r="L22" s="32" t="n">
        <v>-0.52</v>
      </c>
      <c r="M22" s="6" t="s">
        <f>=I22+J22+K22+L22</f>
      </c>
      <c r="N22" s="30"/>
    </row>
    <row collapsed="false" customFormat="false" customHeight="false" hidden="false" ht="12.1" outlineLevel="0" r="23">
      <c r="A23" s="29" t="n">
        <v>45790.615</v>
      </c>
      <c r="B23" s="30" t="s">
        <v>173</v>
      </c>
      <c r="C23" s="30" t="s">
        <v>214</v>
      </c>
      <c r="D23" s="30" t="s">
        <v>167</v>
      </c>
      <c r="E23" s="30" t="s">
        <v>48</v>
      </c>
      <c r="F23" s="30" t="s">
        <v>19</v>
      </c>
      <c r="G23" s="31" t="n">
        <v>-1</v>
      </c>
      <c r="H23" s="32" t="n">
        <v>95.14</v>
      </c>
      <c r="I23" s="32" t="n">
        <v>685.01</v>
      </c>
      <c r="J23" s="32" t="n">
        <v>1.58</v>
      </c>
      <c r="K23" s="32" t="n">
        <v>-0.41</v>
      </c>
      <c r="L23" s="32" t="n">
        <v>-0.09</v>
      </c>
      <c r="M23" s="6" t="s">
        <f>=I23+J23+K23+L23</f>
      </c>
      <c r="N23" s="30"/>
    </row>
    <row collapsed="false" customFormat="false" customHeight="false" hidden="false" ht="12.1" outlineLevel="0" r="24">
      <c r="A24" s="29" t="n">
        <v>45790.615219907</v>
      </c>
      <c r="B24" s="30" t="s">
        <v>173</v>
      </c>
      <c r="C24" s="30" t="s">
        <v>214</v>
      </c>
      <c r="D24" s="30" t="s">
        <v>167</v>
      </c>
      <c r="E24" s="30" t="s">
        <v>48</v>
      </c>
      <c r="F24" s="30" t="s">
        <v>19</v>
      </c>
      <c r="G24" s="31" t="n">
        <v>-1</v>
      </c>
      <c r="H24" s="32" t="n">
        <v>95.14</v>
      </c>
      <c r="I24" s="32" t="n">
        <v>685.01</v>
      </c>
      <c r="J24" s="32" t="n">
        <v>1.58</v>
      </c>
      <c r="K24" s="32" t="n">
        <v>-0.41</v>
      </c>
      <c r="L24" s="32" t="n">
        <v>-0.09</v>
      </c>
      <c r="M24" s="6" t="s">
        <f>=I24+J24+K24+L24</f>
      </c>
      <c r="N24" s="30"/>
    </row>
    <row collapsed="false" customFormat="false" customHeight="false" hidden="false" ht="12.1" outlineLevel="0" r="25">
      <c r="A25" s="29" t="n">
        <v>45790.618356481</v>
      </c>
      <c r="B25" s="30" t="s">
        <v>173</v>
      </c>
      <c r="C25" s="30" t="s">
        <v>214</v>
      </c>
      <c r="D25" s="30" t="s">
        <v>167</v>
      </c>
      <c r="E25" s="30" t="s">
        <v>48</v>
      </c>
      <c r="F25" s="30" t="s">
        <v>19</v>
      </c>
      <c r="G25" s="31" t="n">
        <v>-9</v>
      </c>
      <c r="H25" s="32" t="n">
        <v>95.14</v>
      </c>
      <c r="I25" s="32" t="n">
        <v>6165.07</v>
      </c>
      <c r="J25" s="32" t="n">
        <v>14.22</v>
      </c>
      <c r="K25" s="32" t="n">
        <v>-3.7</v>
      </c>
      <c r="L25" s="32" t="n">
        <v>-0.77</v>
      </c>
      <c r="M25" s="6" t="s">
        <f>=I25+J25+K25+L25</f>
      </c>
      <c r="N25" s="30"/>
    </row>
    <row collapsed="false" customFormat="false" customHeight="false" hidden="false" ht="12.1" outlineLevel="0" r="26">
      <c r="A26" s="29" t="n">
        <v>45790.677222222</v>
      </c>
      <c r="B26" s="30" t="s">
        <v>27</v>
      </c>
      <c r="C26" s="30" t="s">
        <v>213</v>
      </c>
      <c r="D26" s="30" t="s">
        <v>167</v>
      </c>
      <c r="E26" s="30" t="s">
        <v>17</v>
      </c>
      <c r="F26" s="30" t="s">
        <v>19</v>
      </c>
      <c r="G26" s="31" t="n">
        <v>-10</v>
      </c>
      <c r="H26" s="32" t="n">
        <v>146.5</v>
      </c>
      <c r="I26" s="32" t="n">
        <v>1465</v>
      </c>
      <c r="J26" s="32" t="n">
        <v>0</v>
      </c>
      <c r="K26" s="32" t="n">
        <v>-0.88</v>
      </c>
      <c r="L26" s="32" t="n">
        <v>-0</v>
      </c>
      <c r="M26" s="6" t="s">
        <f>=I26+J26+K26+L26</f>
      </c>
      <c r="N26" s="30"/>
    </row>
    <row collapsed="false" customFormat="false" customHeight="false" hidden="false" ht="12.1" outlineLevel="0" r="27">
      <c r="A27" s="20" t="n">
        <v>45790.976979167</v>
      </c>
      <c r="B27" s="16" t="s">
        <v>30</v>
      </c>
      <c r="C27" s="16" t="s">
        <v>216</v>
      </c>
      <c r="D27" s="16" t="s">
        <v>166</v>
      </c>
      <c r="E27" s="16" t="s">
        <v>17</v>
      </c>
      <c r="F27" s="16" t="s">
        <v>19</v>
      </c>
      <c r="G27" s="7" t="n">
        <v>10</v>
      </c>
      <c r="H27" s="6" t="n">
        <v>138.8</v>
      </c>
      <c r="I27" s="6" t="n">
        <v>-1388</v>
      </c>
      <c r="J27" s="6" t="n">
        <v>-0</v>
      </c>
      <c r="K27" s="6" t="n">
        <v>-0.83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45791.446331019</v>
      </c>
      <c r="B28" s="16" t="s">
        <v>30</v>
      </c>
      <c r="C28" s="16" t="s">
        <v>216</v>
      </c>
      <c r="D28" s="16" t="s">
        <v>166</v>
      </c>
      <c r="E28" s="16" t="s">
        <v>17</v>
      </c>
      <c r="F28" s="16" t="s">
        <v>19</v>
      </c>
      <c r="G28" s="7" t="n">
        <v>10</v>
      </c>
      <c r="H28" s="6" t="n">
        <v>134.92</v>
      </c>
      <c r="I28" s="6" t="n">
        <v>-1349.2</v>
      </c>
      <c r="J28" s="6" t="n">
        <v>-0</v>
      </c>
      <c r="K28" s="6" t="n">
        <v>-0.81</v>
      </c>
      <c r="L28" s="6" t="n">
        <v>-0.4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45791.462708333</v>
      </c>
      <c r="B29" s="16" t="s">
        <v>27</v>
      </c>
      <c r="C29" s="16" t="s">
        <v>213</v>
      </c>
      <c r="D29" s="16" t="s">
        <v>166</v>
      </c>
      <c r="E29" s="16" t="s">
        <v>17</v>
      </c>
      <c r="F29" s="16" t="s">
        <v>19</v>
      </c>
      <c r="G29" s="7" t="n">
        <v>10</v>
      </c>
      <c r="H29" s="6" t="n">
        <v>144.75</v>
      </c>
      <c r="I29" s="6" t="n">
        <v>-1447.5</v>
      </c>
      <c r="J29" s="6" t="n">
        <v>-0</v>
      </c>
      <c r="K29" s="6" t="n">
        <v>-0.87</v>
      </c>
      <c r="L29" s="6" t="n">
        <v>-0</v>
      </c>
      <c r="M29" s="6" t="s">
        <f>=I29+J29+K29+L29</f>
      </c>
      <c r="N29" s="16"/>
    </row>
    <row collapsed="false" customFormat="false" customHeight="false" hidden="false" ht="12.1" outlineLevel="0" r="30">
      <c r="A30" s="29" t="n">
        <v>45791.693668981</v>
      </c>
      <c r="B30" s="30" t="s">
        <v>27</v>
      </c>
      <c r="C30" s="30" t="s">
        <v>213</v>
      </c>
      <c r="D30" s="30" t="s">
        <v>167</v>
      </c>
      <c r="E30" s="30" t="s">
        <v>17</v>
      </c>
      <c r="F30" s="30" t="s">
        <v>19</v>
      </c>
      <c r="G30" s="31" t="n">
        <v>-10</v>
      </c>
      <c r="H30" s="32" t="n">
        <v>146.7</v>
      </c>
      <c r="I30" s="32" t="n">
        <v>1467</v>
      </c>
      <c r="J30" s="32" t="n">
        <v>0</v>
      </c>
      <c r="K30" s="32" t="n">
        <v>-0.88</v>
      </c>
      <c r="L30" s="32" t="n">
        <v>-0</v>
      </c>
      <c r="M30" s="6" t="s">
        <f>=I30+J30+K30+L30</f>
      </c>
      <c r="N30" s="30"/>
    </row>
    <row collapsed="false" customFormat="false" customHeight="false" hidden="false" ht="12.1" outlineLevel="0" r="31">
      <c r="A31" s="20" t="n">
        <v>45791.826261574</v>
      </c>
      <c r="B31" s="16" t="s">
        <v>175</v>
      </c>
      <c r="C31" s="16" t="s">
        <v>217</v>
      </c>
      <c r="D31" s="16" t="s">
        <v>166</v>
      </c>
      <c r="E31" s="16" t="s">
        <v>17</v>
      </c>
      <c r="F31" s="16" t="s">
        <v>19</v>
      </c>
      <c r="G31" s="7" t="n">
        <v>20</v>
      </c>
      <c r="H31" s="6" t="n">
        <v>57.2</v>
      </c>
      <c r="I31" s="6" t="n">
        <v>-1144</v>
      </c>
      <c r="J31" s="6" t="n">
        <v>-0</v>
      </c>
      <c r="K31" s="6" t="n">
        <v>-0.68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45791.886180556</v>
      </c>
      <c r="B32" s="16" t="s">
        <v>27</v>
      </c>
      <c r="C32" s="16" t="s">
        <v>213</v>
      </c>
      <c r="D32" s="16" t="s">
        <v>166</v>
      </c>
      <c r="E32" s="16" t="s">
        <v>17</v>
      </c>
      <c r="F32" s="16" t="s">
        <v>19</v>
      </c>
      <c r="G32" s="7" t="n">
        <v>10</v>
      </c>
      <c r="H32" s="6" t="n">
        <v>145</v>
      </c>
      <c r="I32" s="6" t="n">
        <v>-1450</v>
      </c>
      <c r="J32" s="6" t="n">
        <v>-0</v>
      </c>
      <c r="K32" s="6" t="n">
        <v>-0.87</v>
      </c>
      <c r="L32" s="6" t="n">
        <v>-0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45791.95775463</v>
      </c>
      <c r="B33" s="16" t="s">
        <v>176</v>
      </c>
      <c r="C33" s="16" t="s">
        <v>218</v>
      </c>
      <c r="D33" s="16" t="s">
        <v>166</v>
      </c>
      <c r="E33" s="16" t="s">
        <v>17</v>
      </c>
      <c r="F33" s="16" t="s">
        <v>19</v>
      </c>
      <c r="G33" s="7" t="n">
        <v>10</v>
      </c>
      <c r="H33" s="6" t="n">
        <v>97.58</v>
      </c>
      <c r="I33" s="6" t="n">
        <v>-975.8</v>
      </c>
      <c r="J33" s="6" t="n">
        <v>-0</v>
      </c>
      <c r="K33" s="6" t="n">
        <v>-0.59</v>
      </c>
      <c r="L33" s="6" t="n">
        <v>-0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45793</v>
      </c>
      <c r="B34" s="22" t="s">
        <v>208</v>
      </c>
      <c r="C34" s="22" t="s">
        <v>81</v>
      </c>
      <c r="D34" s="22" t="s">
        <v>208</v>
      </c>
      <c r="E34" s="22" t="s">
        <v>208</v>
      </c>
      <c r="F34" s="22" t="s">
        <v>19</v>
      </c>
      <c r="G34" s="23" t="n">
        <v>1</v>
      </c>
      <c r="H34" s="24" t="n">
        <v>4000</v>
      </c>
      <c r="I34" s="24" t="n">
        <v>4000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45793.964479167</v>
      </c>
      <c r="B35" s="16" t="s">
        <v>177</v>
      </c>
      <c r="C35" s="16" t="s">
        <v>219</v>
      </c>
      <c r="D35" s="16" t="s">
        <v>166</v>
      </c>
      <c r="E35" s="16" t="s">
        <v>17</v>
      </c>
      <c r="F35" s="16" t="s">
        <v>19</v>
      </c>
      <c r="G35" s="7" t="n">
        <v>40</v>
      </c>
      <c r="H35" s="6" t="n">
        <v>31.205</v>
      </c>
      <c r="I35" s="6" t="n">
        <v>-1248.2</v>
      </c>
      <c r="J35" s="6" t="n">
        <v>-0</v>
      </c>
      <c r="K35" s="6" t="n">
        <v>-0.75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45796</v>
      </c>
      <c r="B36" s="22" t="s">
        <v>208</v>
      </c>
      <c r="C36" s="22" t="s">
        <v>81</v>
      </c>
      <c r="D36" s="22" t="s">
        <v>208</v>
      </c>
      <c r="E36" s="22" t="s">
        <v>208</v>
      </c>
      <c r="F36" s="22" t="s">
        <v>19</v>
      </c>
      <c r="G36" s="23" t="n">
        <v>1</v>
      </c>
      <c r="H36" s="24" t="n">
        <v>2200</v>
      </c>
      <c r="I36" s="24" t="n">
        <v>2200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45796.378877315</v>
      </c>
      <c r="B37" s="16" t="s">
        <v>178</v>
      </c>
      <c r="C37" s="16" t="s">
        <v>220</v>
      </c>
      <c r="D37" s="16" t="s">
        <v>166</v>
      </c>
      <c r="E37" s="16" t="s">
        <v>17</v>
      </c>
      <c r="F37" s="16" t="s">
        <v>19</v>
      </c>
      <c r="G37" s="7" t="n">
        <v>20</v>
      </c>
      <c r="H37" s="6" t="n">
        <v>48.5</v>
      </c>
      <c r="I37" s="6" t="n">
        <v>-970</v>
      </c>
      <c r="J37" s="6" t="n">
        <v>-0</v>
      </c>
      <c r="K37" s="6" t="n">
        <v>-0.58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45796.379201389</v>
      </c>
      <c r="B38" s="16" t="s">
        <v>24</v>
      </c>
      <c r="C38" s="16" t="s">
        <v>221</v>
      </c>
      <c r="D38" s="16" t="s">
        <v>166</v>
      </c>
      <c r="E38" s="16" t="s">
        <v>17</v>
      </c>
      <c r="F38" s="16" t="s">
        <v>19</v>
      </c>
      <c r="G38" s="7" t="n">
        <v>10</v>
      </c>
      <c r="H38" s="6" t="n">
        <v>111.5</v>
      </c>
      <c r="I38" s="6" t="n">
        <v>-1115</v>
      </c>
      <c r="J38" s="6" t="n">
        <v>-0</v>
      </c>
      <c r="K38" s="6" t="n">
        <v>-0.67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45796.944641204</v>
      </c>
      <c r="B39" s="16" t="s">
        <v>33</v>
      </c>
      <c r="C39" s="16" t="s">
        <v>222</v>
      </c>
      <c r="D39" s="16" t="s">
        <v>166</v>
      </c>
      <c r="E39" s="16" t="s">
        <v>17</v>
      </c>
      <c r="F39" s="16" t="s">
        <v>19</v>
      </c>
      <c r="G39" s="7" t="n">
        <v>300</v>
      </c>
      <c r="H39" s="6" t="n">
        <v>3.53</v>
      </c>
      <c r="I39" s="6" t="n">
        <v>-1059</v>
      </c>
      <c r="J39" s="6" t="n">
        <v>-0</v>
      </c>
      <c r="K39" s="6" t="n">
        <v>-0.64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45798</v>
      </c>
      <c r="B40" s="22" t="s">
        <v>208</v>
      </c>
      <c r="C40" s="22" t="s">
        <v>81</v>
      </c>
      <c r="D40" s="22" t="s">
        <v>208</v>
      </c>
      <c r="E40" s="22" t="s">
        <v>208</v>
      </c>
      <c r="F40" s="22" t="s">
        <v>19</v>
      </c>
      <c r="G40" s="23" t="n">
        <v>1</v>
      </c>
      <c r="H40" s="24" t="n">
        <v>612.32</v>
      </c>
      <c r="I40" s="24" t="n">
        <v>612.32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9" t="n">
        <v>45798.771134259</v>
      </c>
      <c r="B41" s="30" t="s">
        <v>174</v>
      </c>
      <c r="C41" s="30" t="s">
        <v>215</v>
      </c>
      <c r="D41" s="30" t="s">
        <v>167</v>
      </c>
      <c r="E41" s="30" t="s">
        <v>48</v>
      </c>
      <c r="F41" s="30" t="s">
        <v>19</v>
      </c>
      <c r="G41" s="31" t="n">
        <v>-2</v>
      </c>
      <c r="H41" s="32" t="n">
        <v>96.81</v>
      </c>
      <c r="I41" s="32" t="n">
        <v>1936.2</v>
      </c>
      <c r="J41" s="32" t="n">
        <v>99.94</v>
      </c>
      <c r="K41" s="32" t="n">
        <v>-1.16</v>
      </c>
      <c r="L41" s="32" t="n">
        <v>-0.19</v>
      </c>
      <c r="M41" s="6" t="s">
        <f>=I41+J41+K41+L41</f>
      </c>
      <c r="N41" s="30"/>
    </row>
    <row collapsed="false" customFormat="false" customHeight="false" hidden="false" ht="12.1" outlineLevel="0" r="42">
      <c r="A42" s="20" t="n">
        <v>45798.958483796</v>
      </c>
      <c r="B42" s="16" t="s">
        <v>179</v>
      </c>
      <c r="C42" s="16" t="s">
        <v>223</v>
      </c>
      <c r="D42" s="16" t="s">
        <v>166</v>
      </c>
      <c r="E42" s="16" t="s">
        <v>17</v>
      </c>
      <c r="F42" s="16" t="s">
        <v>19</v>
      </c>
      <c r="G42" s="7" t="n">
        <v>2000</v>
      </c>
      <c r="H42" s="6" t="n">
        <v>0.4501</v>
      </c>
      <c r="I42" s="6" t="n">
        <v>-900.2</v>
      </c>
      <c r="J42" s="6" t="n">
        <v>-0</v>
      </c>
      <c r="K42" s="6" t="n">
        <v>-0.54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45799.766006944</v>
      </c>
      <c r="B43" s="16" t="s">
        <v>171</v>
      </c>
      <c r="C43" s="16" t="s">
        <v>211</v>
      </c>
      <c r="D43" s="16" t="s">
        <v>166</v>
      </c>
      <c r="E43" s="16" t="s">
        <v>48</v>
      </c>
      <c r="F43" s="16" t="s">
        <v>19</v>
      </c>
      <c r="G43" s="7" t="n">
        <v>2</v>
      </c>
      <c r="H43" s="6" t="n">
        <v>98.8</v>
      </c>
      <c r="I43" s="6" t="n">
        <v>-1976</v>
      </c>
      <c r="J43" s="6" t="n">
        <v>-47.94</v>
      </c>
      <c r="K43" s="6" t="n">
        <v>-1.19</v>
      </c>
      <c r="L43" s="6" t="n">
        <v>-0.17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45800</v>
      </c>
      <c r="B44" s="22" t="s">
        <v>224</v>
      </c>
      <c r="C44" s="22" t="s">
        <v>225</v>
      </c>
      <c r="D44" s="22" t="s">
        <v>224</v>
      </c>
      <c r="E44" s="22" t="s">
        <v>224</v>
      </c>
      <c r="F44" s="22" t="s">
        <v>19</v>
      </c>
      <c r="G44" s="23" t="n">
        <v>1</v>
      </c>
      <c r="H44" s="24" t="n">
        <v>474.9</v>
      </c>
      <c r="I44" s="24" t="n">
        <v>474.9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45800.57943287</v>
      </c>
      <c r="B45" s="16" t="s">
        <v>180</v>
      </c>
      <c r="C45" s="16" t="s">
        <v>226</v>
      </c>
      <c r="D45" s="16" t="s">
        <v>166</v>
      </c>
      <c r="E45" s="16" t="s">
        <v>48</v>
      </c>
      <c r="F45" s="16" t="s">
        <v>19</v>
      </c>
      <c r="G45" s="7" t="n">
        <v>7</v>
      </c>
      <c r="H45" s="6" t="n">
        <v>100</v>
      </c>
      <c r="I45" s="6" t="n">
        <v>-7000</v>
      </c>
      <c r="J45" s="6" t="n">
        <v>-0</v>
      </c>
      <c r="K45" s="6" t="n">
        <v>-3.5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45803.294618056</v>
      </c>
      <c r="B46" s="16" t="s">
        <v>181</v>
      </c>
      <c r="C46" s="16" t="s">
        <v>227</v>
      </c>
      <c r="D46" s="16" t="s">
        <v>166</v>
      </c>
      <c r="E46" s="16" t="s">
        <v>17</v>
      </c>
      <c r="F46" s="16" t="s">
        <v>19</v>
      </c>
      <c r="G46" s="7" t="n">
        <v>8</v>
      </c>
      <c r="H46" s="6" t="n">
        <v>123</v>
      </c>
      <c r="I46" s="6" t="n">
        <v>-984</v>
      </c>
      <c r="J46" s="6" t="n">
        <v>-0</v>
      </c>
      <c r="K46" s="6" t="n">
        <v>-0.59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45804</v>
      </c>
      <c r="B47" s="22" t="s">
        <v>208</v>
      </c>
      <c r="C47" s="22" t="s">
        <v>81</v>
      </c>
      <c r="D47" s="22" t="s">
        <v>208</v>
      </c>
      <c r="E47" s="22" t="s">
        <v>208</v>
      </c>
      <c r="F47" s="22" t="s">
        <v>19</v>
      </c>
      <c r="G47" s="23" t="n">
        <v>1</v>
      </c>
      <c r="H47" s="24" t="n">
        <v>17000</v>
      </c>
      <c r="I47" s="24" t="n">
        <v>17000</v>
      </c>
      <c r="J47" s="24" t="n">
        <v>0</v>
      </c>
      <c r="K47" s="24" t="n">
        <v>-0</v>
      </c>
      <c r="L47" s="24" t="n">
        <v>-0</v>
      </c>
      <c r="M47" s="6" t="s">
        <f>=I47+J47+K47+L47</f>
      </c>
      <c r="N47" s="22"/>
    </row>
    <row collapsed="false" customFormat="false" customHeight="false" hidden="false" ht="12.1" outlineLevel="0" r="48">
      <c r="A48" s="33" t="n">
        <v>45804</v>
      </c>
      <c r="B48" s="34" t="s">
        <v>228</v>
      </c>
      <c r="C48" s="34" t="s">
        <v>229</v>
      </c>
      <c r="D48" s="34" t="s">
        <v>228</v>
      </c>
      <c r="E48" s="34" t="s">
        <v>228</v>
      </c>
      <c r="F48" s="34" t="s">
        <v>19</v>
      </c>
      <c r="G48" s="35" t="n">
        <v>1</v>
      </c>
      <c r="H48" s="36" t="n">
        <v>-38</v>
      </c>
      <c r="I48" s="36" t="n">
        <v>-38</v>
      </c>
      <c r="J48" s="36" t="n">
        <v>0</v>
      </c>
      <c r="K48" s="36" t="n">
        <v>-0</v>
      </c>
      <c r="L48" s="36" t="n">
        <v>-0</v>
      </c>
      <c r="M48" s="6" t="s">
        <f>=I48+J48+K48+L48</f>
      </c>
      <c r="N48" s="34"/>
    </row>
    <row collapsed="false" customFormat="false" customHeight="false" hidden="false" ht="12.1" outlineLevel="0" r="49">
      <c r="A49" s="25" t="n">
        <v>45804</v>
      </c>
      <c r="B49" s="26" t="s">
        <v>209</v>
      </c>
      <c r="C49" s="26" t="s">
        <v>80</v>
      </c>
      <c r="D49" s="26" t="s">
        <v>209</v>
      </c>
      <c r="E49" s="26" t="s">
        <v>209</v>
      </c>
      <c r="F49" s="26" t="s">
        <v>19</v>
      </c>
      <c r="G49" s="27" t="n">
        <v>1</v>
      </c>
      <c r="H49" s="28" t="n">
        <v>-18435.99</v>
      </c>
      <c r="I49" s="28" t="n">
        <v>-18435.99</v>
      </c>
      <c r="J49" s="28" t="n">
        <v>0</v>
      </c>
      <c r="K49" s="28" t="n">
        <v>-0</v>
      </c>
      <c r="L49" s="28" t="n">
        <v>-0</v>
      </c>
      <c r="M49" s="6" t="s">
        <f>=I49+J49+K49+L49</f>
      </c>
      <c r="N49" s="26"/>
    </row>
    <row collapsed="false" customFormat="false" customHeight="false" hidden="false" ht="12.1" outlineLevel="0" r="50">
      <c r="A50" s="29" t="n">
        <v>45804.561469907</v>
      </c>
      <c r="B50" s="30" t="s">
        <v>180</v>
      </c>
      <c r="C50" s="30" t="s">
        <v>226</v>
      </c>
      <c r="D50" s="30" t="s">
        <v>167</v>
      </c>
      <c r="E50" s="30" t="s">
        <v>48</v>
      </c>
      <c r="F50" s="30" t="s">
        <v>19</v>
      </c>
      <c r="G50" s="31" t="n">
        <v>-7</v>
      </c>
      <c r="H50" s="32" t="n">
        <v>100.35</v>
      </c>
      <c r="I50" s="32" t="n">
        <v>7024.5</v>
      </c>
      <c r="J50" s="32" t="n">
        <v>24.43</v>
      </c>
      <c r="K50" s="32" t="n">
        <v>-4.21</v>
      </c>
      <c r="L50" s="32" t="n">
        <v>-0.59</v>
      </c>
      <c r="M50" s="6" t="s">
        <f>=I50+J50+K50+L50</f>
      </c>
      <c r="N50" s="30"/>
    </row>
    <row collapsed="false" customFormat="false" customHeight="false" hidden="false" ht="12.1" outlineLevel="0" r="51">
      <c r="A51" s="20" t="n">
        <v>45805.60212963</v>
      </c>
      <c r="B51" s="16" t="s">
        <v>172</v>
      </c>
      <c r="C51" s="16" t="s">
        <v>212</v>
      </c>
      <c r="D51" s="16" t="s">
        <v>166</v>
      </c>
      <c r="E51" s="16" t="s">
        <v>48</v>
      </c>
      <c r="F51" s="16" t="s">
        <v>19</v>
      </c>
      <c r="G51" s="7" t="n">
        <v>6</v>
      </c>
      <c r="H51" s="6" t="n">
        <v>91.22</v>
      </c>
      <c r="I51" s="6" t="n">
        <v>-5473.2</v>
      </c>
      <c r="J51" s="6" t="n">
        <v>-0</v>
      </c>
      <c r="K51" s="6" t="n">
        <v>-3.28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45806</v>
      </c>
      <c r="B52" s="22" t="s">
        <v>224</v>
      </c>
      <c r="C52" s="22" t="s">
        <v>230</v>
      </c>
      <c r="D52" s="22" t="s">
        <v>224</v>
      </c>
      <c r="E52" s="22" t="s">
        <v>224</v>
      </c>
      <c r="F52" s="22" t="s">
        <v>19</v>
      </c>
      <c r="G52" s="23" t="n">
        <v>1</v>
      </c>
      <c r="H52" s="24" t="n">
        <v>473.43</v>
      </c>
      <c r="I52" s="24" t="n">
        <v>473.43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9" t="n">
        <v>45807.522337963</v>
      </c>
      <c r="B53" s="30" t="s">
        <v>179</v>
      </c>
      <c r="C53" s="30" t="s">
        <v>223</v>
      </c>
      <c r="D53" s="30" t="s">
        <v>167</v>
      </c>
      <c r="E53" s="30" t="s">
        <v>17</v>
      </c>
      <c r="F53" s="30" t="s">
        <v>19</v>
      </c>
      <c r="G53" s="31" t="n">
        <v>-2000</v>
      </c>
      <c r="H53" s="32" t="n">
        <v>0.4565</v>
      </c>
      <c r="I53" s="32" t="n">
        <v>913</v>
      </c>
      <c r="J53" s="32" t="n">
        <v>0</v>
      </c>
      <c r="K53" s="32" t="n">
        <v>-0.55</v>
      </c>
      <c r="L53" s="32" t="n">
        <v>-0</v>
      </c>
      <c r="M53" s="6" t="s">
        <f>=I53+J53+K53+L53</f>
      </c>
      <c r="N53" s="30"/>
    </row>
    <row collapsed="false" customFormat="false" customHeight="false" hidden="false" ht="12.1" outlineLevel="0" r="54">
      <c r="A54" s="29" t="n">
        <v>45808.456770833</v>
      </c>
      <c r="B54" s="30" t="s">
        <v>175</v>
      </c>
      <c r="C54" s="30" t="s">
        <v>217</v>
      </c>
      <c r="D54" s="30" t="s">
        <v>167</v>
      </c>
      <c r="E54" s="30" t="s">
        <v>17</v>
      </c>
      <c r="F54" s="30" t="s">
        <v>19</v>
      </c>
      <c r="G54" s="31" t="n">
        <v>-10</v>
      </c>
      <c r="H54" s="32" t="n">
        <v>58.64</v>
      </c>
      <c r="I54" s="32" t="n">
        <v>586.4</v>
      </c>
      <c r="J54" s="32" t="n">
        <v>0</v>
      </c>
      <c r="K54" s="32" t="n">
        <v>-0.35</v>
      </c>
      <c r="L54" s="32" t="n">
        <v>-0</v>
      </c>
      <c r="M54" s="6" t="s">
        <f>=I54+J54+K54+L54</f>
      </c>
      <c r="N54" s="30"/>
    </row>
    <row collapsed="false" customFormat="false" customHeight="false" hidden="false" ht="12.1" outlineLevel="0" r="55">
      <c r="A55" s="29" t="n">
        <v>45808.458888889</v>
      </c>
      <c r="B55" s="30" t="s">
        <v>175</v>
      </c>
      <c r="C55" s="30" t="s">
        <v>217</v>
      </c>
      <c r="D55" s="30" t="s">
        <v>167</v>
      </c>
      <c r="E55" s="30" t="s">
        <v>17</v>
      </c>
      <c r="F55" s="30" t="s">
        <v>19</v>
      </c>
      <c r="G55" s="31" t="n">
        <v>-10</v>
      </c>
      <c r="H55" s="32" t="n">
        <v>58.64</v>
      </c>
      <c r="I55" s="32" t="n">
        <v>586.4</v>
      </c>
      <c r="J55" s="32" t="n">
        <v>0</v>
      </c>
      <c r="K55" s="32" t="n">
        <v>-0.35</v>
      </c>
      <c r="L55" s="32" t="n">
        <v>-0</v>
      </c>
      <c r="M55" s="6" t="s">
        <f>=I55+J55+K55+L55</f>
      </c>
      <c r="N55" s="30"/>
    </row>
    <row collapsed="false" customFormat="false" customHeight="false" hidden="false" ht="12.1" outlineLevel="0" r="56">
      <c r="A56" s="20" t="n">
        <v>45808.4696875</v>
      </c>
      <c r="B56" s="16" t="s">
        <v>182</v>
      </c>
      <c r="C56" s="16" t="s">
        <v>231</v>
      </c>
      <c r="D56" s="16" t="s">
        <v>166</v>
      </c>
      <c r="E56" s="16" t="s">
        <v>17</v>
      </c>
      <c r="F56" s="16" t="s">
        <v>19</v>
      </c>
      <c r="G56" s="7" t="n">
        <v>1</v>
      </c>
      <c r="H56" s="6" t="n">
        <v>1107.2</v>
      </c>
      <c r="I56" s="6" t="n">
        <v>-1107.2</v>
      </c>
      <c r="J56" s="6" t="n">
        <v>-0</v>
      </c>
      <c r="K56" s="6" t="n">
        <v>-0.67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9" t="n">
        <v>45810.320231481</v>
      </c>
      <c r="B57" s="30" t="s">
        <v>33</v>
      </c>
      <c r="C57" s="30" t="s">
        <v>222</v>
      </c>
      <c r="D57" s="30" t="s">
        <v>167</v>
      </c>
      <c r="E57" s="30" t="s">
        <v>17</v>
      </c>
      <c r="F57" s="30" t="s">
        <v>19</v>
      </c>
      <c r="G57" s="31" t="n">
        <v>-100</v>
      </c>
      <c r="H57" s="32" t="n">
        <v>3.576</v>
      </c>
      <c r="I57" s="32" t="n">
        <v>357.6</v>
      </c>
      <c r="J57" s="32" t="n">
        <v>0</v>
      </c>
      <c r="K57" s="32" t="n">
        <v>-0.21</v>
      </c>
      <c r="L57" s="32" t="n">
        <v>-0</v>
      </c>
      <c r="M57" s="6" t="s">
        <f>=I57+J57+K57+L57</f>
      </c>
      <c r="N57" s="30"/>
    </row>
    <row collapsed="false" customFormat="false" customHeight="false" hidden="false" ht="12.1" outlineLevel="0" r="58">
      <c r="A58" s="29" t="n">
        <v>45810.32025463</v>
      </c>
      <c r="B58" s="30" t="s">
        <v>33</v>
      </c>
      <c r="C58" s="30" t="s">
        <v>222</v>
      </c>
      <c r="D58" s="30" t="s">
        <v>167</v>
      </c>
      <c r="E58" s="30" t="s">
        <v>17</v>
      </c>
      <c r="F58" s="30" t="s">
        <v>19</v>
      </c>
      <c r="G58" s="31" t="n">
        <v>-200</v>
      </c>
      <c r="H58" s="32" t="n">
        <v>3.576</v>
      </c>
      <c r="I58" s="32" t="n">
        <v>715.2</v>
      </c>
      <c r="J58" s="32" t="n">
        <v>0</v>
      </c>
      <c r="K58" s="32" t="n">
        <v>-0.43</v>
      </c>
      <c r="L58" s="32" t="n">
        <v>-0</v>
      </c>
      <c r="M58" s="6" t="s">
        <f>=I58+J58+K58+L58</f>
      </c>
      <c r="N58" s="30"/>
    </row>
    <row collapsed="false" customFormat="false" customHeight="false" hidden="false" ht="12.1" outlineLevel="0" r="59">
      <c r="A59" s="20" t="n">
        <v>45810.557800926</v>
      </c>
      <c r="B59" s="16" t="s">
        <v>36</v>
      </c>
      <c r="C59" s="16" t="s">
        <v>232</v>
      </c>
      <c r="D59" s="16" t="s">
        <v>166</v>
      </c>
      <c r="E59" s="16" t="s">
        <v>17</v>
      </c>
      <c r="F59" s="16" t="s">
        <v>19</v>
      </c>
      <c r="G59" s="7" t="n">
        <v>6</v>
      </c>
      <c r="H59" s="6" t="n">
        <v>164.55</v>
      </c>
      <c r="I59" s="6" t="n">
        <v>-987.3</v>
      </c>
      <c r="J59" s="6" t="n">
        <v>-0</v>
      </c>
      <c r="K59" s="6" t="n">
        <v>-0.6</v>
      </c>
      <c r="L59" s="6" t="n">
        <v>-0</v>
      </c>
      <c r="M59" s="6" t="s">
        <f>=I59+J59+K59+L59</f>
      </c>
      <c r="N59" s="16"/>
    </row>
    <row collapsed="false" customFormat="false" customHeight="false" hidden="false" ht="12.1" outlineLevel="0" r="60">
      <c r="A60" s="29" t="n">
        <v>45810.750069444</v>
      </c>
      <c r="B60" s="30" t="s">
        <v>182</v>
      </c>
      <c r="C60" s="30" t="s">
        <v>231</v>
      </c>
      <c r="D60" s="30" t="s">
        <v>167</v>
      </c>
      <c r="E60" s="30" t="s">
        <v>17</v>
      </c>
      <c r="F60" s="30" t="s">
        <v>19</v>
      </c>
      <c r="G60" s="31" t="n">
        <v>-1</v>
      </c>
      <c r="H60" s="32" t="n">
        <v>1114.6</v>
      </c>
      <c r="I60" s="32" t="n">
        <v>1114.6</v>
      </c>
      <c r="J60" s="32" t="n">
        <v>0</v>
      </c>
      <c r="K60" s="32" t="n">
        <v>-0.66</v>
      </c>
      <c r="L60" s="32" t="n">
        <v>-0</v>
      </c>
      <c r="M60" s="6" t="s">
        <f>=I60+J60+K60+L60</f>
      </c>
      <c r="N60" s="30"/>
    </row>
    <row collapsed="false" customFormat="false" customHeight="false" hidden="false" ht="12.1" outlineLevel="0" r="61">
      <c r="A61" s="29" t="n">
        <v>45810.751203704</v>
      </c>
      <c r="B61" s="30" t="s">
        <v>36</v>
      </c>
      <c r="C61" s="30" t="s">
        <v>232</v>
      </c>
      <c r="D61" s="30" t="s">
        <v>167</v>
      </c>
      <c r="E61" s="30" t="s">
        <v>17</v>
      </c>
      <c r="F61" s="30" t="s">
        <v>19</v>
      </c>
      <c r="G61" s="31" t="n">
        <v>-6</v>
      </c>
      <c r="H61" s="32" t="n">
        <v>166.7</v>
      </c>
      <c r="I61" s="32" t="n">
        <v>1000.2</v>
      </c>
      <c r="J61" s="32" t="n">
        <v>0</v>
      </c>
      <c r="K61" s="32" t="n">
        <v>-0.6</v>
      </c>
      <c r="L61" s="32" t="n">
        <v>-0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45810.799270833</v>
      </c>
      <c r="B62" s="16" t="s">
        <v>183</v>
      </c>
      <c r="C62" s="16" t="s">
        <v>233</v>
      </c>
      <c r="D62" s="16" t="s">
        <v>166</v>
      </c>
      <c r="E62" s="16" t="s">
        <v>17</v>
      </c>
      <c r="F62" s="16" t="s">
        <v>19</v>
      </c>
      <c r="G62" s="7" t="n">
        <v>1</v>
      </c>
      <c r="H62" s="6" t="n">
        <v>3203</v>
      </c>
      <c r="I62" s="6" t="n">
        <v>-3203</v>
      </c>
      <c r="J62" s="6" t="n">
        <v>-0</v>
      </c>
      <c r="K62" s="6" t="n">
        <v>-1.93</v>
      </c>
      <c r="L62" s="6" t="n">
        <v>-0</v>
      </c>
      <c r="M62" s="6" t="s">
        <f>=I62+J62+K62+L62</f>
      </c>
      <c r="N62" s="16"/>
    </row>
    <row collapsed="false" customFormat="false" customHeight="false" hidden="false" ht="12.1" outlineLevel="0" r="63">
      <c r="A63" s="29" t="n">
        <v>45811.319618056</v>
      </c>
      <c r="B63" s="30" t="s">
        <v>177</v>
      </c>
      <c r="C63" s="30" t="s">
        <v>219</v>
      </c>
      <c r="D63" s="30" t="s">
        <v>167</v>
      </c>
      <c r="E63" s="30" t="s">
        <v>17</v>
      </c>
      <c r="F63" s="30" t="s">
        <v>19</v>
      </c>
      <c r="G63" s="31" t="n">
        <v>-40</v>
      </c>
      <c r="H63" s="32" t="n">
        <v>31.715</v>
      </c>
      <c r="I63" s="32" t="n">
        <v>1268.6</v>
      </c>
      <c r="J63" s="32" t="n">
        <v>0</v>
      </c>
      <c r="K63" s="32" t="n">
        <v>-0.76</v>
      </c>
      <c r="L63" s="32" t="n">
        <v>-0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45811.692210648</v>
      </c>
      <c r="B64" s="16" t="s">
        <v>177</v>
      </c>
      <c r="C64" s="16" t="s">
        <v>219</v>
      </c>
      <c r="D64" s="16" t="s">
        <v>166</v>
      </c>
      <c r="E64" s="16" t="s">
        <v>17</v>
      </c>
      <c r="F64" s="16" t="s">
        <v>19</v>
      </c>
      <c r="G64" s="7" t="n">
        <v>40</v>
      </c>
      <c r="H64" s="6" t="n">
        <v>31.67</v>
      </c>
      <c r="I64" s="6" t="n">
        <v>-1266.8</v>
      </c>
      <c r="J64" s="6" t="n">
        <v>-0</v>
      </c>
      <c r="K64" s="6" t="n">
        <v>-0.76</v>
      </c>
      <c r="L64" s="6" t="n">
        <v>-0</v>
      </c>
      <c r="M64" s="6" t="s">
        <f>=I64+J64+K64+L64</f>
      </c>
      <c r="N64" s="16"/>
    </row>
    <row collapsed="false" customFormat="false" customHeight="false" hidden="false" ht="12.1" outlineLevel="0" r="65">
      <c r="A65" s="29" t="n">
        <v>45811.707083333</v>
      </c>
      <c r="B65" s="30" t="s">
        <v>177</v>
      </c>
      <c r="C65" s="30" t="s">
        <v>219</v>
      </c>
      <c r="D65" s="30" t="s">
        <v>167</v>
      </c>
      <c r="E65" s="30" t="s">
        <v>17</v>
      </c>
      <c r="F65" s="30" t="s">
        <v>19</v>
      </c>
      <c r="G65" s="31" t="n">
        <v>-40</v>
      </c>
      <c r="H65" s="32" t="n">
        <v>31.8</v>
      </c>
      <c r="I65" s="32" t="n">
        <v>1272</v>
      </c>
      <c r="J65" s="32" t="n">
        <v>0</v>
      </c>
      <c r="K65" s="32" t="n">
        <v>-0.76</v>
      </c>
      <c r="L65" s="32" t="n">
        <v>-0</v>
      </c>
      <c r="M65" s="6" t="s">
        <f>=I65+J65+K65+L65</f>
      </c>
      <c r="N65" s="30"/>
    </row>
    <row collapsed="false" customFormat="false" customHeight="false" hidden="false" ht="12.1" outlineLevel="0" r="66">
      <c r="A66" s="29" t="n">
        <v>45811.750069444</v>
      </c>
      <c r="B66" s="30" t="s">
        <v>183</v>
      </c>
      <c r="C66" s="30" t="s">
        <v>233</v>
      </c>
      <c r="D66" s="30" t="s">
        <v>167</v>
      </c>
      <c r="E66" s="30" t="s">
        <v>17</v>
      </c>
      <c r="F66" s="30" t="s">
        <v>19</v>
      </c>
      <c r="G66" s="31" t="n">
        <v>-1</v>
      </c>
      <c r="H66" s="32" t="n">
        <v>3230</v>
      </c>
      <c r="I66" s="32" t="n">
        <v>3230</v>
      </c>
      <c r="J66" s="32" t="n">
        <v>0</v>
      </c>
      <c r="K66" s="32" t="n">
        <v>-1.94</v>
      </c>
      <c r="L66" s="32" t="n">
        <v>-0</v>
      </c>
      <c r="M66" s="6" t="s">
        <f>=I66+J66+K66+L66</f>
      </c>
      <c r="N66" s="30"/>
    </row>
    <row collapsed="false" customFormat="false" customHeight="false" hidden="false" ht="12.1" outlineLevel="0" r="67">
      <c r="A67" s="29" t="n">
        <v>45812.362094907</v>
      </c>
      <c r="B67" s="30" t="s">
        <v>181</v>
      </c>
      <c r="C67" s="30" t="s">
        <v>227</v>
      </c>
      <c r="D67" s="30" t="s">
        <v>167</v>
      </c>
      <c r="E67" s="30" t="s">
        <v>17</v>
      </c>
      <c r="F67" s="30" t="s">
        <v>19</v>
      </c>
      <c r="G67" s="31" t="n">
        <v>-8</v>
      </c>
      <c r="H67" s="32" t="n">
        <v>125</v>
      </c>
      <c r="I67" s="32" t="n">
        <v>1000</v>
      </c>
      <c r="J67" s="32" t="n">
        <v>0</v>
      </c>
      <c r="K67" s="32" t="n">
        <v>-0.6</v>
      </c>
      <c r="L67" s="32" t="n">
        <v>-0</v>
      </c>
      <c r="M67" s="6" t="s">
        <f>=I67+J67+K67+L67</f>
      </c>
      <c r="N67" s="30"/>
    </row>
    <row collapsed="false" customFormat="false" customHeight="false" hidden="false" ht="12.1" outlineLevel="0" r="68">
      <c r="A68" s="20" t="n">
        <v>45812.387824074</v>
      </c>
      <c r="B68" s="16" t="s">
        <v>184</v>
      </c>
      <c r="C68" s="16" t="s">
        <v>234</v>
      </c>
      <c r="D68" s="16" t="s">
        <v>166</v>
      </c>
      <c r="E68" s="16" t="s">
        <v>17</v>
      </c>
      <c r="F68" s="16" t="s">
        <v>19</v>
      </c>
      <c r="G68" s="7" t="n">
        <v>1</v>
      </c>
      <c r="H68" s="6" t="n">
        <v>3320</v>
      </c>
      <c r="I68" s="6" t="n">
        <v>-3320</v>
      </c>
      <c r="J68" s="6" t="n">
        <v>-0</v>
      </c>
      <c r="K68" s="6" t="n">
        <v>-1.99</v>
      </c>
      <c r="L68" s="6" t="n">
        <v>-0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45812.563333333</v>
      </c>
      <c r="B69" s="16" t="s">
        <v>185</v>
      </c>
      <c r="C69" s="16" t="s">
        <v>235</v>
      </c>
      <c r="D69" s="16" t="s">
        <v>166</v>
      </c>
      <c r="E69" s="16" t="s">
        <v>17</v>
      </c>
      <c r="F69" s="16" t="s">
        <v>19</v>
      </c>
      <c r="G69" s="7" t="n">
        <v>1</v>
      </c>
      <c r="H69" s="6" t="n">
        <v>974.8</v>
      </c>
      <c r="I69" s="6" t="n">
        <v>-974.8</v>
      </c>
      <c r="J69" s="6" t="n">
        <v>-0</v>
      </c>
      <c r="K69" s="6" t="n">
        <v>-0.59</v>
      </c>
      <c r="L69" s="6" t="n">
        <v>-0</v>
      </c>
      <c r="M69" s="6" t="s">
        <f>=I69+J69+K69+L69</f>
      </c>
      <c r="N69" s="16"/>
    </row>
    <row collapsed="false" customFormat="false" customHeight="false" hidden="false" ht="12.1" outlineLevel="0" r="70">
      <c r="A70" s="29" t="n">
        <v>45812.624201389</v>
      </c>
      <c r="B70" s="30" t="s">
        <v>178</v>
      </c>
      <c r="C70" s="30" t="s">
        <v>220</v>
      </c>
      <c r="D70" s="30" t="s">
        <v>167</v>
      </c>
      <c r="E70" s="30" t="s">
        <v>17</v>
      </c>
      <c r="F70" s="30" t="s">
        <v>19</v>
      </c>
      <c r="G70" s="31" t="n">
        <v>-20</v>
      </c>
      <c r="H70" s="32" t="n">
        <v>49.55</v>
      </c>
      <c r="I70" s="32" t="n">
        <v>991</v>
      </c>
      <c r="J70" s="32" t="n">
        <v>0</v>
      </c>
      <c r="K70" s="32" t="n">
        <v>-0.59</v>
      </c>
      <c r="L70" s="32" t="n">
        <v>-0</v>
      </c>
      <c r="M70" s="6" t="s">
        <f>=I70+J70+K70+L70</f>
      </c>
      <c r="N70" s="30"/>
    </row>
    <row collapsed="false" customFormat="false" customHeight="false" hidden="false" ht="12.1" outlineLevel="0" r="71">
      <c r="A71" s="29" t="n">
        <v>45812.624571759</v>
      </c>
      <c r="B71" s="30" t="s">
        <v>184</v>
      </c>
      <c r="C71" s="30" t="s">
        <v>234</v>
      </c>
      <c r="D71" s="30" t="s">
        <v>167</v>
      </c>
      <c r="E71" s="30" t="s">
        <v>17</v>
      </c>
      <c r="F71" s="30" t="s">
        <v>19</v>
      </c>
      <c r="G71" s="31" t="n">
        <v>-1</v>
      </c>
      <c r="H71" s="32" t="n">
        <v>3380</v>
      </c>
      <c r="I71" s="32" t="n">
        <v>3380</v>
      </c>
      <c r="J71" s="32" t="n">
        <v>0</v>
      </c>
      <c r="K71" s="32" t="n">
        <v>-2.03</v>
      </c>
      <c r="L71" s="32" t="n">
        <v>-0</v>
      </c>
      <c r="M71" s="6" t="s">
        <f>=I71+J71+K71+L71</f>
      </c>
      <c r="N71" s="30"/>
    </row>
    <row collapsed="false" customFormat="false" customHeight="false" hidden="false" ht="12.1" outlineLevel="0" r="72">
      <c r="A72" s="20" t="n">
        <v>45812.677939815</v>
      </c>
      <c r="B72" s="16" t="s">
        <v>186</v>
      </c>
      <c r="C72" s="16" t="s">
        <v>236</v>
      </c>
      <c r="D72" s="16" t="s">
        <v>166</v>
      </c>
      <c r="E72" s="16" t="s">
        <v>17</v>
      </c>
      <c r="F72" s="16" t="s">
        <v>19</v>
      </c>
      <c r="G72" s="7" t="n">
        <v>1</v>
      </c>
      <c r="H72" s="6" t="n">
        <v>6459</v>
      </c>
      <c r="I72" s="6" t="n">
        <v>-6459</v>
      </c>
      <c r="J72" s="6" t="n">
        <v>-0</v>
      </c>
      <c r="K72" s="6" t="n">
        <v>-3.87</v>
      </c>
      <c r="L72" s="6" t="n">
        <v>-0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45812.678229167</v>
      </c>
      <c r="B73" s="16" t="s">
        <v>33</v>
      </c>
      <c r="C73" s="16" t="s">
        <v>222</v>
      </c>
      <c r="D73" s="16" t="s">
        <v>166</v>
      </c>
      <c r="E73" s="16" t="s">
        <v>17</v>
      </c>
      <c r="F73" s="16" t="s">
        <v>19</v>
      </c>
      <c r="G73" s="7" t="n">
        <v>300</v>
      </c>
      <c r="H73" s="6" t="n">
        <v>3.685</v>
      </c>
      <c r="I73" s="6" t="n">
        <v>-1105.5</v>
      </c>
      <c r="J73" s="6" t="n">
        <v>-0</v>
      </c>
      <c r="K73" s="6" t="n">
        <v>-0.67</v>
      </c>
      <c r="L73" s="6" t="n">
        <v>-0</v>
      </c>
      <c r="M73" s="6" t="s">
        <f>=I73+J73+K73+L73</f>
      </c>
      <c r="N73" s="16"/>
    </row>
    <row collapsed="false" customFormat="false" customHeight="false" hidden="false" ht="12.1" outlineLevel="0" r="74">
      <c r="A74" s="29" t="n">
        <v>45831.413923611</v>
      </c>
      <c r="B74" s="30" t="s">
        <v>176</v>
      </c>
      <c r="C74" s="30" t="s">
        <v>218</v>
      </c>
      <c r="D74" s="30" t="s">
        <v>167</v>
      </c>
      <c r="E74" s="30" t="s">
        <v>17</v>
      </c>
      <c r="F74" s="30" t="s">
        <v>19</v>
      </c>
      <c r="G74" s="31" t="n">
        <v>-10</v>
      </c>
      <c r="H74" s="32" t="n">
        <v>103.2</v>
      </c>
      <c r="I74" s="32" t="n">
        <v>1032</v>
      </c>
      <c r="J74" s="32" t="n">
        <v>0</v>
      </c>
      <c r="K74" s="32" t="n">
        <v>-0.62</v>
      </c>
      <c r="L74" s="32" t="n">
        <v>-0</v>
      </c>
      <c r="M74" s="6" t="s">
        <f>=I74+J74+K74+L74</f>
      </c>
      <c r="N74" s="30"/>
    </row>
    <row collapsed="false" customFormat="false" customHeight="false" hidden="false" ht="12.1" outlineLevel="0" r="75">
      <c r="A75" s="20" t="n">
        <v>45831.60025463</v>
      </c>
      <c r="B75" s="16" t="s">
        <v>16</v>
      </c>
      <c r="C75" s="16" t="s">
        <v>237</v>
      </c>
      <c r="D75" s="16" t="s">
        <v>166</v>
      </c>
      <c r="E75" s="16" t="s">
        <v>17</v>
      </c>
      <c r="F75" s="16" t="s">
        <v>19</v>
      </c>
      <c r="G75" s="7" t="n">
        <v>2</v>
      </c>
      <c r="H75" s="6" t="n">
        <v>429</v>
      </c>
      <c r="I75" s="6" t="n">
        <v>-858</v>
      </c>
      <c r="J75" s="6" t="n">
        <v>-0</v>
      </c>
      <c r="K75" s="6" t="n">
        <v>-0.51</v>
      </c>
      <c r="L75" s="6" t="n">
        <v>-0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45834</v>
      </c>
      <c r="B76" s="22" t="s">
        <v>224</v>
      </c>
      <c r="C76" s="22" t="s">
        <v>238</v>
      </c>
      <c r="D76" s="22" t="s">
        <v>224</v>
      </c>
      <c r="E76" s="22" t="s">
        <v>224</v>
      </c>
      <c r="F76" s="22" t="s">
        <v>19</v>
      </c>
      <c r="G76" s="23" t="n">
        <v>1</v>
      </c>
      <c r="H76" s="24" t="n">
        <v>92.12</v>
      </c>
      <c r="I76" s="24" t="n">
        <v>92.12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45838</v>
      </c>
      <c r="B77" s="22" t="s">
        <v>224</v>
      </c>
      <c r="C77" s="22" t="s">
        <v>239</v>
      </c>
      <c r="D77" s="22" t="s">
        <v>224</v>
      </c>
      <c r="E77" s="22" t="s">
        <v>224</v>
      </c>
      <c r="F77" s="22" t="s">
        <v>19</v>
      </c>
      <c r="G77" s="23" t="n">
        <v>1</v>
      </c>
      <c r="H77" s="24" t="n">
        <v>539.49</v>
      </c>
      <c r="I77" s="24" t="n">
        <v>539.49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9" t="n">
        <v>45838.722152778</v>
      </c>
      <c r="B78" s="30" t="s">
        <v>24</v>
      </c>
      <c r="C78" s="30" t="s">
        <v>221</v>
      </c>
      <c r="D78" s="30" t="s">
        <v>167</v>
      </c>
      <c r="E78" s="30" t="s">
        <v>17</v>
      </c>
      <c r="F78" s="30" t="s">
        <v>19</v>
      </c>
      <c r="G78" s="31" t="n">
        <v>-10</v>
      </c>
      <c r="H78" s="32" t="n">
        <v>112.5</v>
      </c>
      <c r="I78" s="32" t="n">
        <v>1125</v>
      </c>
      <c r="J78" s="32" t="n">
        <v>0</v>
      </c>
      <c r="K78" s="32" t="n">
        <v>-0.68</v>
      </c>
      <c r="L78" s="32" t="n">
        <v>-0</v>
      </c>
      <c r="M78" s="6" t="s">
        <f>=I78+J78+K78+L78</f>
      </c>
      <c r="N78" s="30"/>
    </row>
    <row collapsed="false" customFormat="false" customHeight="false" hidden="false" ht="12.1" outlineLevel="0" r="79">
      <c r="A79" s="20" t="n">
        <v>45840.594849537</v>
      </c>
      <c r="B79" s="16" t="s">
        <v>21</v>
      </c>
      <c r="C79" s="16" t="s">
        <v>22</v>
      </c>
      <c r="D79" s="16" t="s">
        <v>166</v>
      </c>
      <c r="E79" s="16" t="s">
        <v>17</v>
      </c>
      <c r="F79" s="16" t="s">
        <v>19</v>
      </c>
      <c r="G79" s="7" t="n">
        <v>2000</v>
      </c>
      <c r="H79" s="6" t="n">
        <v>0.586</v>
      </c>
      <c r="I79" s="6" t="n">
        <v>-1172</v>
      </c>
      <c r="J79" s="6" t="n">
        <v>-0</v>
      </c>
      <c r="K79" s="6" t="n">
        <v>-0.7</v>
      </c>
      <c r="L79" s="6" t="n">
        <v>-0</v>
      </c>
      <c r="M79" s="6" t="s">
        <f>=I79+J79+K79+L79</f>
      </c>
      <c r="N79" s="16"/>
    </row>
    <row collapsed="false" customFormat="false" customHeight="false" hidden="false" ht="12.1" outlineLevel="0" r="80">
      <c r="A80" s="29" t="n">
        <v>45853.480717593</v>
      </c>
      <c r="B80" s="30" t="s">
        <v>16</v>
      </c>
      <c r="C80" s="30" t="s">
        <v>237</v>
      </c>
      <c r="D80" s="30" t="s">
        <v>167</v>
      </c>
      <c r="E80" s="30" t="s">
        <v>17</v>
      </c>
      <c r="F80" s="30" t="s">
        <v>19</v>
      </c>
      <c r="G80" s="31" t="n">
        <v>-2</v>
      </c>
      <c r="H80" s="32" t="n">
        <v>440</v>
      </c>
      <c r="I80" s="32" t="n">
        <v>880</v>
      </c>
      <c r="J80" s="32" t="n">
        <v>0</v>
      </c>
      <c r="K80" s="32" t="n">
        <v>-0.53</v>
      </c>
      <c r="L80" s="32" t="n">
        <v>-0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45853.521782407</v>
      </c>
      <c r="B81" s="16" t="s">
        <v>16</v>
      </c>
      <c r="C81" s="16" t="s">
        <v>237</v>
      </c>
      <c r="D81" s="16" t="s">
        <v>166</v>
      </c>
      <c r="E81" s="16" t="s">
        <v>17</v>
      </c>
      <c r="F81" s="16" t="s">
        <v>19</v>
      </c>
      <c r="G81" s="7" t="n">
        <v>2</v>
      </c>
      <c r="H81" s="6" t="n">
        <v>424</v>
      </c>
      <c r="I81" s="6" t="n">
        <v>-848</v>
      </c>
      <c r="J81" s="6" t="n">
        <v>-0</v>
      </c>
      <c r="K81" s="6" t="n">
        <v>-0.51</v>
      </c>
      <c r="L81" s="6" t="n">
        <v>-0</v>
      </c>
      <c r="M81" s="6" t="s">
        <f>=I81+J81+K81+L81</f>
      </c>
      <c r="N81" s="16"/>
    </row>
    <row collapsed="false" customFormat="false" customHeight="false" hidden="false" ht="12.1" outlineLevel="0" r="82">
      <c r="A82" s="29" t="n">
        <v>45853.527881944</v>
      </c>
      <c r="B82" s="30" t="s">
        <v>16</v>
      </c>
      <c r="C82" s="30" t="s">
        <v>237</v>
      </c>
      <c r="D82" s="30" t="s">
        <v>167</v>
      </c>
      <c r="E82" s="30" t="s">
        <v>17</v>
      </c>
      <c r="F82" s="30" t="s">
        <v>19</v>
      </c>
      <c r="G82" s="31" t="n">
        <v>-2</v>
      </c>
      <c r="H82" s="32" t="n">
        <v>427</v>
      </c>
      <c r="I82" s="32" t="n">
        <v>854</v>
      </c>
      <c r="J82" s="32" t="n">
        <v>0</v>
      </c>
      <c r="K82" s="32" t="n">
        <v>-0.51</v>
      </c>
      <c r="L82" s="32" t="n">
        <v>-0</v>
      </c>
      <c r="M82" s="6" t="s">
        <f>=I82+J82+K82+L82</f>
      </c>
      <c r="N82" s="30"/>
    </row>
    <row collapsed="false" customFormat="false" customHeight="false" hidden="false" ht="12.1" outlineLevel="0" r="83">
      <c r="A83" s="20" t="n">
        <v>45853.534895833</v>
      </c>
      <c r="B83" s="16" t="s">
        <v>16</v>
      </c>
      <c r="C83" s="16" t="s">
        <v>237</v>
      </c>
      <c r="D83" s="16" t="s">
        <v>166</v>
      </c>
      <c r="E83" s="16" t="s">
        <v>17</v>
      </c>
      <c r="F83" s="16" t="s">
        <v>19</v>
      </c>
      <c r="G83" s="7" t="n">
        <v>2</v>
      </c>
      <c r="H83" s="6" t="n">
        <v>424</v>
      </c>
      <c r="I83" s="6" t="n">
        <v>-848</v>
      </c>
      <c r="J83" s="6" t="n">
        <v>-0</v>
      </c>
      <c r="K83" s="6" t="n">
        <v>-0.51</v>
      </c>
      <c r="L83" s="6" t="n">
        <v>-0</v>
      </c>
      <c r="M83" s="6" t="s">
        <f>=I83+J83+K83+L83</f>
      </c>
      <c r="N83" s="16"/>
    </row>
    <row collapsed="false" customFormat="false" customHeight="false" hidden="false" ht="12.1" outlineLevel="0" r="84">
      <c r="A84" s="29" t="n">
        <v>45853.570277778</v>
      </c>
      <c r="B84" s="30" t="s">
        <v>16</v>
      </c>
      <c r="C84" s="30" t="s">
        <v>237</v>
      </c>
      <c r="D84" s="30" t="s">
        <v>167</v>
      </c>
      <c r="E84" s="30" t="s">
        <v>17</v>
      </c>
      <c r="F84" s="30" t="s">
        <v>19</v>
      </c>
      <c r="G84" s="31" t="n">
        <v>-2</v>
      </c>
      <c r="H84" s="32" t="n">
        <v>431</v>
      </c>
      <c r="I84" s="32" t="n">
        <v>862</v>
      </c>
      <c r="J84" s="32" t="n">
        <v>0</v>
      </c>
      <c r="K84" s="32" t="n">
        <v>-0.52</v>
      </c>
      <c r="L84" s="32" t="n">
        <v>-0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45853.602708333</v>
      </c>
      <c r="B85" s="16" t="s">
        <v>16</v>
      </c>
      <c r="C85" s="16" t="s">
        <v>237</v>
      </c>
      <c r="D85" s="16" t="s">
        <v>166</v>
      </c>
      <c r="E85" s="16" t="s">
        <v>17</v>
      </c>
      <c r="F85" s="16" t="s">
        <v>19</v>
      </c>
      <c r="G85" s="7" t="n">
        <v>2</v>
      </c>
      <c r="H85" s="6" t="n">
        <v>424</v>
      </c>
      <c r="I85" s="6" t="n">
        <v>-848</v>
      </c>
      <c r="J85" s="6" t="n">
        <v>-0</v>
      </c>
      <c r="K85" s="6" t="n">
        <v>-0.5</v>
      </c>
      <c r="L85" s="6" t="n">
        <v>-0</v>
      </c>
      <c r="M85" s="6" t="s">
        <f>=I85+J85+K85+L85</f>
      </c>
      <c r="N85" s="16"/>
    </row>
    <row collapsed="false" customFormat="false" customHeight="false" hidden="false" ht="12.1" outlineLevel="0" r="86">
      <c r="A86" s="29" t="n">
        <v>45853.747164352</v>
      </c>
      <c r="B86" s="30" t="s">
        <v>16</v>
      </c>
      <c r="C86" s="30" t="s">
        <v>237</v>
      </c>
      <c r="D86" s="30" t="s">
        <v>167</v>
      </c>
      <c r="E86" s="30" t="s">
        <v>17</v>
      </c>
      <c r="F86" s="30" t="s">
        <v>19</v>
      </c>
      <c r="G86" s="31" t="n">
        <v>-2</v>
      </c>
      <c r="H86" s="32" t="n">
        <v>435</v>
      </c>
      <c r="I86" s="32" t="n">
        <v>870</v>
      </c>
      <c r="J86" s="32" t="n">
        <v>0</v>
      </c>
      <c r="K86" s="32" t="n">
        <v>-0.53</v>
      </c>
      <c r="L86" s="32" t="n">
        <v>-0</v>
      </c>
      <c r="M86" s="6" t="s">
        <f>=I86+J86+K86+L86</f>
      </c>
      <c r="N86" s="30"/>
    </row>
    <row collapsed="false" customFormat="false" customHeight="false" hidden="false" ht="12.1" outlineLevel="0" r="87">
      <c r="A87" s="20" t="n">
        <v>45854.441423611</v>
      </c>
      <c r="B87" s="16" t="s">
        <v>16</v>
      </c>
      <c r="C87" s="16" t="s">
        <v>237</v>
      </c>
      <c r="D87" s="16" t="s">
        <v>166</v>
      </c>
      <c r="E87" s="16" t="s">
        <v>17</v>
      </c>
      <c r="F87" s="16" t="s">
        <v>19</v>
      </c>
      <c r="G87" s="7" t="n">
        <v>2</v>
      </c>
      <c r="H87" s="6" t="n">
        <v>424</v>
      </c>
      <c r="I87" s="6" t="n">
        <v>-848</v>
      </c>
      <c r="J87" s="6" t="n">
        <v>-0</v>
      </c>
      <c r="K87" s="6" t="n">
        <v>-0.51</v>
      </c>
      <c r="L87" s="6" t="n">
        <v>-0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45856</v>
      </c>
      <c r="B88" s="22" t="s">
        <v>224</v>
      </c>
      <c r="C88" s="22" t="s">
        <v>240</v>
      </c>
      <c r="D88" s="22" t="s">
        <v>224</v>
      </c>
      <c r="E88" s="22" t="s">
        <v>224</v>
      </c>
      <c r="F88" s="22" t="s">
        <v>19</v>
      </c>
      <c r="G88" s="23" t="n">
        <v>1</v>
      </c>
      <c r="H88" s="24" t="n">
        <v>1371.26</v>
      </c>
      <c r="I88" s="24" t="n">
        <v>1371.26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45856</v>
      </c>
      <c r="B89" s="26" t="s">
        <v>209</v>
      </c>
      <c r="C89" s="26" t="s">
        <v>92</v>
      </c>
      <c r="D89" s="26" t="s">
        <v>209</v>
      </c>
      <c r="E89" s="26" t="s">
        <v>209</v>
      </c>
      <c r="F89" s="26" t="s">
        <v>19</v>
      </c>
      <c r="G89" s="27" t="n">
        <v>1</v>
      </c>
      <c r="H89" s="28" t="n">
        <v>-1910.75</v>
      </c>
      <c r="I89" s="28" t="n">
        <v>-1910.75</v>
      </c>
      <c r="J89" s="28" t="n">
        <v>0</v>
      </c>
      <c r="K89" s="28" t="n">
        <v>-0</v>
      </c>
      <c r="L89" s="28" t="n">
        <v>-0</v>
      </c>
      <c r="M89" s="6" t="s">
        <f>=I89+J89+K89+L89</f>
      </c>
      <c r="N89" s="26"/>
    </row>
    <row collapsed="false" customFormat="false" customHeight="false" hidden="false" ht="12.1" outlineLevel="0" r="90">
      <c r="A90" s="21" t="n">
        <v>45856</v>
      </c>
      <c r="B90" s="22" t="s">
        <v>208</v>
      </c>
      <c r="C90" s="22" t="s">
        <v>92</v>
      </c>
      <c r="D90" s="22" t="s">
        <v>208</v>
      </c>
      <c r="E90" s="22" t="s">
        <v>208</v>
      </c>
      <c r="F90" s="22" t="s">
        <v>19</v>
      </c>
      <c r="G90" s="23" t="n">
        <v>1</v>
      </c>
      <c r="H90" s="24" t="n">
        <v>1910.75</v>
      </c>
      <c r="I90" s="24" t="n">
        <v>1910.75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2"/>
    </row>
    <row collapsed="false" customFormat="false" customHeight="false" hidden="false" ht="12.1" outlineLevel="0" r="91">
      <c r="A91" s="29" t="n">
        <v>45856.761805556</v>
      </c>
      <c r="B91" s="30" t="s">
        <v>16</v>
      </c>
      <c r="C91" s="30" t="s">
        <v>237</v>
      </c>
      <c r="D91" s="30" t="s">
        <v>167</v>
      </c>
      <c r="E91" s="30" t="s">
        <v>17</v>
      </c>
      <c r="F91" s="30" t="s">
        <v>19</v>
      </c>
      <c r="G91" s="31" t="n">
        <v>-2</v>
      </c>
      <c r="H91" s="32" t="n">
        <v>435</v>
      </c>
      <c r="I91" s="32" t="n">
        <v>870</v>
      </c>
      <c r="J91" s="32" t="n">
        <v>0</v>
      </c>
      <c r="K91" s="32" t="n">
        <v>-0.52</v>
      </c>
      <c r="L91" s="32" t="n">
        <v>-0</v>
      </c>
      <c r="M91" s="6" t="s">
        <f>=I91+J91+K91+L91</f>
      </c>
      <c r="N91" s="30"/>
    </row>
    <row collapsed="false" customFormat="false" customHeight="false" hidden="false" ht="12.1" outlineLevel="0" r="92">
      <c r="A92" s="20" t="n">
        <v>45859.370902778</v>
      </c>
      <c r="B92" s="16" t="s">
        <v>33</v>
      </c>
      <c r="C92" s="16" t="s">
        <v>222</v>
      </c>
      <c r="D92" s="16" t="s">
        <v>166</v>
      </c>
      <c r="E92" s="16" t="s">
        <v>17</v>
      </c>
      <c r="F92" s="16" t="s">
        <v>19</v>
      </c>
      <c r="G92" s="7" t="n">
        <v>300</v>
      </c>
      <c r="H92" s="6" t="n">
        <v>3.2085</v>
      </c>
      <c r="I92" s="6" t="n">
        <v>-962.55</v>
      </c>
      <c r="J92" s="6" t="n">
        <v>-0</v>
      </c>
      <c r="K92" s="6" t="n">
        <v>-0.58</v>
      </c>
      <c r="L92" s="6" t="n">
        <v>-0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45866</v>
      </c>
      <c r="B93" s="22" t="s">
        <v>224</v>
      </c>
      <c r="C93" s="22" t="s">
        <v>241</v>
      </c>
      <c r="D93" s="22" t="s">
        <v>224</v>
      </c>
      <c r="E93" s="22" t="s">
        <v>224</v>
      </c>
      <c r="F93" s="22" t="s">
        <v>19</v>
      </c>
      <c r="G93" s="23" t="n">
        <v>1</v>
      </c>
      <c r="H93" s="24" t="n">
        <v>539.49</v>
      </c>
      <c r="I93" s="24" t="n">
        <v>539.49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9" t="n">
        <v>45866.73724537</v>
      </c>
      <c r="B94" s="30" t="s">
        <v>185</v>
      </c>
      <c r="C94" s="30" t="s">
        <v>235</v>
      </c>
      <c r="D94" s="30" t="s">
        <v>167</v>
      </c>
      <c r="E94" s="30" t="s">
        <v>17</v>
      </c>
      <c r="F94" s="30" t="s">
        <v>19</v>
      </c>
      <c r="G94" s="31" t="n">
        <v>-1</v>
      </c>
      <c r="H94" s="32" t="n">
        <v>1151.5</v>
      </c>
      <c r="I94" s="32" t="n">
        <v>1151.5</v>
      </c>
      <c r="J94" s="32" t="n">
        <v>0</v>
      </c>
      <c r="K94" s="32" t="n">
        <v>-0.69</v>
      </c>
      <c r="L94" s="32" t="n">
        <v>-0</v>
      </c>
      <c r="M94" s="6" t="s">
        <f>=I94+J94+K94+L94</f>
      </c>
      <c r="N94" s="30"/>
    </row>
    <row collapsed="false" customFormat="false" customHeight="false" hidden="false" ht="12.1" outlineLevel="0" r="95">
      <c r="A95" s="21" t="n">
        <v>45867</v>
      </c>
      <c r="B95" s="22" t="s">
        <v>208</v>
      </c>
      <c r="C95" s="22" t="s">
        <v>92</v>
      </c>
      <c r="D95" s="22" t="s">
        <v>208</v>
      </c>
      <c r="E95" s="22" t="s">
        <v>208</v>
      </c>
      <c r="F95" s="22" t="s">
        <v>19</v>
      </c>
      <c r="G95" s="23" t="n">
        <v>1</v>
      </c>
      <c r="H95" s="24" t="n">
        <v>539.49</v>
      </c>
      <c r="I95" s="24" t="n">
        <v>539.49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5" t="n">
        <v>45867</v>
      </c>
      <c r="B96" s="26" t="s">
        <v>209</v>
      </c>
      <c r="C96" s="26" t="s">
        <v>92</v>
      </c>
      <c r="D96" s="26" t="s">
        <v>209</v>
      </c>
      <c r="E96" s="26" t="s">
        <v>209</v>
      </c>
      <c r="F96" s="26" t="s">
        <v>19</v>
      </c>
      <c r="G96" s="27" t="n">
        <v>1</v>
      </c>
      <c r="H96" s="28" t="n">
        <v>-539.49</v>
      </c>
      <c r="I96" s="28" t="n">
        <v>-539.49</v>
      </c>
      <c r="J96" s="28" t="n">
        <v>0</v>
      </c>
      <c r="K96" s="28" t="n">
        <v>-0</v>
      </c>
      <c r="L96" s="28" t="n">
        <v>-0</v>
      </c>
      <c r="M96" s="6" t="s">
        <f>=I96+J96+K96+L96</f>
      </c>
      <c r="N96" s="26"/>
    </row>
    <row collapsed="false" customFormat="false" customHeight="false" hidden="false" ht="12.1" outlineLevel="0" r="97">
      <c r="A97" s="20" t="n">
        <v>45867.69369213</v>
      </c>
      <c r="B97" s="16" t="s">
        <v>185</v>
      </c>
      <c r="C97" s="16" t="s">
        <v>235</v>
      </c>
      <c r="D97" s="16" t="s">
        <v>166</v>
      </c>
      <c r="E97" s="16" t="s">
        <v>17</v>
      </c>
      <c r="F97" s="16" t="s">
        <v>19</v>
      </c>
      <c r="G97" s="7" t="n">
        <v>1</v>
      </c>
      <c r="H97" s="6" t="n">
        <v>1113</v>
      </c>
      <c r="I97" s="6" t="n">
        <v>-1113</v>
      </c>
      <c r="J97" s="6" t="n">
        <v>-0</v>
      </c>
      <c r="K97" s="6" t="n">
        <v>-0.67</v>
      </c>
      <c r="L97" s="6" t="n">
        <v>-0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45869</v>
      </c>
      <c r="B98" s="22" t="s">
        <v>208</v>
      </c>
      <c r="C98" s="22" t="s">
        <v>92</v>
      </c>
      <c r="D98" s="22" t="s">
        <v>208</v>
      </c>
      <c r="E98" s="22" t="s">
        <v>208</v>
      </c>
      <c r="F98" s="22" t="s">
        <v>19</v>
      </c>
      <c r="G98" s="23" t="n">
        <v>1</v>
      </c>
      <c r="H98" s="24" t="n">
        <v>539.49</v>
      </c>
      <c r="I98" s="24" t="n">
        <v>539.49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5" t="n">
        <v>45869</v>
      </c>
      <c r="B99" s="26" t="s">
        <v>209</v>
      </c>
      <c r="C99" s="26" t="s">
        <v>92</v>
      </c>
      <c r="D99" s="26" t="s">
        <v>209</v>
      </c>
      <c r="E99" s="26" t="s">
        <v>209</v>
      </c>
      <c r="F99" s="26" t="s">
        <v>19</v>
      </c>
      <c r="G99" s="27" t="n">
        <v>1</v>
      </c>
      <c r="H99" s="28" t="n">
        <v>-539.49</v>
      </c>
      <c r="I99" s="28" t="n">
        <v>-539.49</v>
      </c>
      <c r="J99" s="28" t="n">
        <v>0</v>
      </c>
      <c r="K99" s="28" t="n">
        <v>-0</v>
      </c>
      <c r="L99" s="28" t="n">
        <v>-0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45876.529398148</v>
      </c>
      <c r="B100" s="30" t="s">
        <v>33</v>
      </c>
      <c r="C100" s="30" t="s">
        <v>222</v>
      </c>
      <c r="D100" s="30" t="s">
        <v>167</v>
      </c>
      <c r="E100" s="30" t="s">
        <v>17</v>
      </c>
      <c r="F100" s="30" t="s">
        <v>19</v>
      </c>
      <c r="G100" s="31" t="n">
        <v>-300</v>
      </c>
      <c r="H100" s="32" t="n">
        <v>3.3</v>
      </c>
      <c r="I100" s="32" t="n">
        <v>990</v>
      </c>
      <c r="J100" s="32" t="n">
        <v>0</v>
      </c>
      <c r="K100" s="32" t="n">
        <v>-0.59</v>
      </c>
      <c r="L100" s="32" t="n">
        <v>-0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45877.605520833</v>
      </c>
      <c r="B101" s="30" t="s">
        <v>21</v>
      </c>
      <c r="C101" s="30" t="s">
        <v>22</v>
      </c>
      <c r="D101" s="30" t="s">
        <v>167</v>
      </c>
      <c r="E101" s="30" t="s">
        <v>17</v>
      </c>
      <c r="F101" s="30" t="s">
        <v>19</v>
      </c>
      <c r="G101" s="31" t="n">
        <v>-2000</v>
      </c>
      <c r="H101" s="32" t="n">
        <v>0.609</v>
      </c>
      <c r="I101" s="32" t="n">
        <v>1218</v>
      </c>
      <c r="J101" s="32" t="n">
        <v>0</v>
      </c>
      <c r="K101" s="32" t="n">
        <v>-0.73</v>
      </c>
      <c r="L101" s="32" t="n">
        <v>-0</v>
      </c>
      <c r="M101" s="6" t="s">
        <f>=I101+J101+K101+L101</f>
      </c>
      <c r="N101" s="30"/>
    </row>
    <row collapsed="false" customFormat="false" customHeight="false" hidden="false" ht="12.1" outlineLevel="0" r="102">
      <c r="A102" s="20" t="n">
        <v>45890.703159722</v>
      </c>
      <c r="B102" s="16" t="s">
        <v>36</v>
      </c>
      <c r="C102" s="16" t="s">
        <v>232</v>
      </c>
      <c r="D102" s="16" t="s">
        <v>166</v>
      </c>
      <c r="E102" s="16" t="s">
        <v>17</v>
      </c>
      <c r="F102" s="16" t="s">
        <v>19</v>
      </c>
      <c r="G102" s="7" t="n">
        <v>16</v>
      </c>
      <c r="H102" s="6" t="n">
        <v>147</v>
      </c>
      <c r="I102" s="6" t="n">
        <v>-2352</v>
      </c>
      <c r="J102" s="6" t="n">
        <v>-0</v>
      </c>
      <c r="K102" s="6" t="n">
        <v>-1.41</v>
      </c>
      <c r="L102" s="6" t="n">
        <v>-0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45891</v>
      </c>
      <c r="B103" s="22" t="s">
        <v>224</v>
      </c>
      <c r="C103" s="22" t="s">
        <v>242</v>
      </c>
      <c r="D103" s="22" t="s">
        <v>224</v>
      </c>
      <c r="E103" s="22" t="s">
        <v>224</v>
      </c>
      <c r="F103" s="22" t="s">
        <v>19</v>
      </c>
      <c r="G103" s="23" t="n">
        <v>1</v>
      </c>
      <c r="H103" s="24" t="n">
        <v>474.9</v>
      </c>
      <c r="I103" s="24" t="n">
        <v>474.9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5" t="n">
        <v>45891</v>
      </c>
      <c r="B104" s="26" t="s">
        <v>209</v>
      </c>
      <c r="C104" s="26" t="s">
        <v>92</v>
      </c>
      <c r="D104" s="26" t="s">
        <v>209</v>
      </c>
      <c r="E104" s="26" t="s">
        <v>209</v>
      </c>
      <c r="F104" s="26" t="s">
        <v>19</v>
      </c>
      <c r="G104" s="27" t="n">
        <v>1</v>
      </c>
      <c r="H104" s="28" t="n">
        <v>-474.9</v>
      </c>
      <c r="I104" s="28" t="n">
        <v>-474.9</v>
      </c>
      <c r="J104" s="28" t="n">
        <v>0</v>
      </c>
      <c r="K104" s="28" t="n">
        <v>-0</v>
      </c>
      <c r="L104" s="28" t="n">
        <v>-0</v>
      </c>
      <c r="M104" s="6" t="s">
        <f>=I104+J104+K104+L104</f>
      </c>
      <c r="N104" s="26"/>
    </row>
    <row collapsed="false" customFormat="false" customHeight="false" hidden="false" ht="12.1" outlineLevel="0" r="105">
      <c r="A105" s="21" t="n">
        <v>45891</v>
      </c>
      <c r="B105" s="22" t="s">
        <v>208</v>
      </c>
      <c r="C105" s="22" t="s">
        <v>92</v>
      </c>
      <c r="D105" s="22" t="s">
        <v>208</v>
      </c>
      <c r="E105" s="22" t="s">
        <v>208</v>
      </c>
      <c r="F105" s="22" t="s">
        <v>19</v>
      </c>
      <c r="G105" s="23" t="n">
        <v>1</v>
      </c>
      <c r="H105" s="24" t="n">
        <v>474.9</v>
      </c>
      <c r="I105" s="24" t="n">
        <v>474.9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45891.462280093</v>
      </c>
      <c r="B106" s="16" t="s">
        <v>33</v>
      </c>
      <c r="C106" s="16" t="s">
        <v>222</v>
      </c>
      <c r="D106" s="16" t="s">
        <v>166</v>
      </c>
      <c r="E106" s="16" t="s">
        <v>17</v>
      </c>
      <c r="F106" s="16" t="s">
        <v>19</v>
      </c>
      <c r="G106" s="7" t="n">
        <v>700</v>
      </c>
      <c r="H106" s="6" t="n">
        <v>3.15</v>
      </c>
      <c r="I106" s="6" t="n">
        <v>-2205</v>
      </c>
      <c r="J106" s="6" t="n">
        <v>-0</v>
      </c>
      <c r="K106" s="6" t="n">
        <v>-1.32</v>
      </c>
      <c r="L106" s="6" t="n">
        <v>-0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45894.470104167</v>
      </c>
      <c r="B107" s="16" t="s">
        <v>33</v>
      </c>
      <c r="C107" s="16" t="s">
        <v>222</v>
      </c>
      <c r="D107" s="16" t="s">
        <v>166</v>
      </c>
      <c r="E107" s="16" t="s">
        <v>17</v>
      </c>
      <c r="F107" s="16" t="s">
        <v>19</v>
      </c>
      <c r="G107" s="7" t="n">
        <v>200</v>
      </c>
      <c r="H107" s="6" t="n">
        <v>3.15</v>
      </c>
      <c r="I107" s="6" t="n">
        <v>-630</v>
      </c>
      <c r="J107" s="6" t="n">
        <v>-0</v>
      </c>
      <c r="K107" s="6" t="n">
        <v>-0.38</v>
      </c>
      <c r="L107" s="6" t="n">
        <v>-0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45896</v>
      </c>
      <c r="B108" s="22" t="s">
        <v>208</v>
      </c>
      <c r="C108" s="22" t="s">
        <v>92</v>
      </c>
      <c r="D108" s="22" t="s">
        <v>208</v>
      </c>
      <c r="E108" s="22" t="s">
        <v>208</v>
      </c>
      <c r="F108" s="22" t="s">
        <v>19</v>
      </c>
      <c r="G108" s="23" t="n">
        <v>1</v>
      </c>
      <c r="H108" s="24" t="n">
        <v>539.49</v>
      </c>
      <c r="I108" s="24" t="n">
        <v>539.49</v>
      </c>
      <c r="J108" s="24" t="n">
        <v>0</v>
      </c>
      <c r="K108" s="24" t="n">
        <v>-0</v>
      </c>
      <c r="L108" s="24" t="n">
        <v>-0</v>
      </c>
      <c r="M108" s="6" t="s">
        <f>=I108+J108+K108+L108</f>
      </c>
      <c r="N108" s="22"/>
    </row>
    <row collapsed="false" customFormat="false" customHeight="false" hidden="false" ht="12.1" outlineLevel="0" r="109">
      <c r="A109" s="25" t="n">
        <v>45896</v>
      </c>
      <c r="B109" s="26" t="s">
        <v>209</v>
      </c>
      <c r="C109" s="26" t="s">
        <v>92</v>
      </c>
      <c r="D109" s="26" t="s">
        <v>209</v>
      </c>
      <c r="E109" s="26" t="s">
        <v>209</v>
      </c>
      <c r="F109" s="26" t="s">
        <v>19</v>
      </c>
      <c r="G109" s="27" t="n">
        <v>1</v>
      </c>
      <c r="H109" s="28" t="n">
        <v>-539.49</v>
      </c>
      <c r="I109" s="28" t="n">
        <v>-539.49</v>
      </c>
      <c r="J109" s="28" t="n">
        <v>0</v>
      </c>
      <c r="K109" s="28" t="n">
        <v>-0</v>
      </c>
      <c r="L109" s="28" t="n">
        <v>-0</v>
      </c>
      <c r="M109" s="6" t="s">
        <f>=I109+J109+K109+L109</f>
      </c>
      <c r="N109" s="26"/>
    </row>
    <row collapsed="false" customFormat="false" customHeight="false" hidden="false" ht="12.1" outlineLevel="0" r="110">
      <c r="A110" s="21" t="n">
        <v>45896</v>
      </c>
      <c r="B110" s="22" t="s">
        <v>224</v>
      </c>
      <c r="C110" s="22" t="s">
        <v>243</v>
      </c>
      <c r="D110" s="22" t="s">
        <v>224</v>
      </c>
      <c r="E110" s="22" t="s">
        <v>224</v>
      </c>
      <c r="F110" s="22" t="s">
        <v>19</v>
      </c>
      <c r="G110" s="23" t="n">
        <v>1</v>
      </c>
      <c r="H110" s="24" t="n">
        <v>539.49</v>
      </c>
      <c r="I110" s="24" t="n">
        <v>539.49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9" t="n">
        <v>45896.558738426</v>
      </c>
      <c r="B111" s="30" t="s">
        <v>30</v>
      </c>
      <c r="C111" s="30" t="s">
        <v>216</v>
      </c>
      <c r="D111" s="30" t="s">
        <v>167</v>
      </c>
      <c r="E111" s="30" t="s">
        <v>17</v>
      </c>
      <c r="F111" s="30" t="s">
        <v>19</v>
      </c>
      <c r="G111" s="31" t="n">
        <v>-10</v>
      </c>
      <c r="H111" s="32" t="n">
        <v>136</v>
      </c>
      <c r="I111" s="32" t="n">
        <v>1360</v>
      </c>
      <c r="J111" s="32" t="n">
        <v>0</v>
      </c>
      <c r="K111" s="32" t="n">
        <v>-0.82</v>
      </c>
      <c r="L111" s="32" t="n">
        <v>-0</v>
      </c>
      <c r="M111" s="6" t="s">
        <f>=I111+J111+K111+L111</f>
      </c>
      <c r="N111" s="30"/>
    </row>
    <row collapsed="false" customFormat="false" customHeight="false" hidden="false" ht="12.1" outlineLevel="0" r="112">
      <c r="A112" s="20" t="n">
        <v>45898.715636574</v>
      </c>
      <c r="B112" s="16" t="s">
        <v>16</v>
      </c>
      <c r="C112" s="16" t="s">
        <v>237</v>
      </c>
      <c r="D112" s="16" t="s">
        <v>166</v>
      </c>
      <c r="E112" s="16" t="s">
        <v>17</v>
      </c>
      <c r="F112" s="16" t="s">
        <v>19</v>
      </c>
      <c r="G112" s="7" t="n">
        <v>3</v>
      </c>
      <c r="H112" s="6" t="n">
        <v>445</v>
      </c>
      <c r="I112" s="6" t="n">
        <v>-1335</v>
      </c>
      <c r="J112" s="6" t="n">
        <v>-0</v>
      </c>
      <c r="K112" s="6" t="n">
        <v>-0.8</v>
      </c>
      <c r="L112" s="6" t="n">
        <v>-0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45902.755138889</v>
      </c>
      <c r="B113" s="16" t="s">
        <v>16</v>
      </c>
      <c r="C113" s="16" t="s">
        <v>237</v>
      </c>
      <c r="D113" s="16" t="s">
        <v>166</v>
      </c>
      <c r="E113" s="16" t="s">
        <v>17</v>
      </c>
      <c r="F113" s="16" t="s">
        <v>19</v>
      </c>
      <c r="G113" s="7" t="n">
        <v>1</v>
      </c>
      <c r="H113" s="6" t="n">
        <v>445</v>
      </c>
      <c r="I113" s="6" t="n">
        <v>-445</v>
      </c>
      <c r="J113" s="6" t="n">
        <v>-0</v>
      </c>
      <c r="K113" s="6" t="n">
        <v>-0.27</v>
      </c>
      <c r="L113" s="6" t="n">
        <v>-0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45905</v>
      </c>
      <c r="B114" s="22" t="s">
        <v>208</v>
      </c>
      <c r="C114" s="22" t="s">
        <v>81</v>
      </c>
      <c r="D114" s="22" t="s">
        <v>208</v>
      </c>
      <c r="E114" s="22" t="s">
        <v>208</v>
      </c>
      <c r="F114" s="22" t="s">
        <v>19</v>
      </c>
      <c r="G114" s="23" t="n">
        <v>1</v>
      </c>
      <c r="H114" s="24" t="n">
        <v>115660</v>
      </c>
      <c r="I114" s="24" t="n">
        <v>115660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9" t="n">
        <v>45905.548206019</v>
      </c>
      <c r="B115" s="30" t="s">
        <v>171</v>
      </c>
      <c r="C115" s="30" t="s">
        <v>211</v>
      </c>
      <c r="D115" s="30" t="s">
        <v>167</v>
      </c>
      <c r="E115" s="30" t="s">
        <v>48</v>
      </c>
      <c r="F115" s="30" t="s">
        <v>19</v>
      </c>
      <c r="G115" s="31" t="n">
        <v>-22</v>
      </c>
      <c r="H115" s="32" t="n">
        <v>102.5</v>
      </c>
      <c r="I115" s="32" t="n">
        <v>22550</v>
      </c>
      <c r="J115" s="32" t="n">
        <v>783.64</v>
      </c>
      <c r="K115" s="32" t="n">
        <v>-13.53</v>
      </c>
      <c r="L115" s="32" t="n">
        <v>-2.82</v>
      </c>
      <c r="M115" s="6" t="s">
        <f>=I115+J115+K115+L115</f>
      </c>
      <c r="N115" s="30"/>
    </row>
    <row collapsed="false" customFormat="false" customHeight="false" hidden="false" ht="12.1" outlineLevel="0" r="116">
      <c r="A116" s="25" t="n">
        <v>45908</v>
      </c>
      <c r="B116" s="26" t="s">
        <v>209</v>
      </c>
      <c r="C116" s="26" t="s">
        <v>80</v>
      </c>
      <c r="D116" s="26" t="s">
        <v>209</v>
      </c>
      <c r="E116" s="26" t="s">
        <v>209</v>
      </c>
      <c r="F116" s="26" t="s">
        <v>19</v>
      </c>
      <c r="G116" s="27" t="n">
        <v>1</v>
      </c>
      <c r="H116" s="28" t="n">
        <v>-115033.73</v>
      </c>
      <c r="I116" s="28" t="n">
        <v>-115033.73</v>
      </c>
      <c r="J116" s="28" t="n">
        <v>0</v>
      </c>
      <c r="K116" s="28" t="n">
        <v>-0</v>
      </c>
      <c r="L116" s="28" t="n">
        <v>-0</v>
      </c>
      <c r="M116" s="6" t="s">
        <f>=I116+J116+K116+L116</f>
      </c>
      <c r="N116" s="26"/>
    </row>
    <row collapsed="false" customFormat="false" customHeight="false" hidden="false" ht="12.1" outlineLevel="0" r="117">
      <c r="A117" s="33" t="n">
        <v>45908</v>
      </c>
      <c r="B117" s="34" t="s">
        <v>228</v>
      </c>
      <c r="C117" s="34" t="s">
        <v>229</v>
      </c>
      <c r="D117" s="34" t="s">
        <v>228</v>
      </c>
      <c r="E117" s="34" t="s">
        <v>228</v>
      </c>
      <c r="F117" s="34" t="s">
        <v>19</v>
      </c>
      <c r="G117" s="35" t="n">
        <v>1</v>
      </c>
      <c r="H117" s="36" t="n">
        <v>-744</v>
      </c>
      <c r="I117" s="36" t="n">
        <v>-744</v>
      </c>
      <c r="J117" s="36" t="n">
        <v>0</v>
      </c>
      <c r="K117" s="36" t="n">
        <v>-0</v>
      </c>
      <c r="L117" s="36" t="n">
        <v>-0</v>
      </c>
      <c r="M117" s="6" t="s">
        <f>=I117+J117+K117+L117</f>
      </c>
      <c r="N117" s="34"/>
    </row>
    <row collapsed="false" customFormat="false" customHeight="false" hidden="false" ht="12.1" outlineLevel="0" r="118">
      <c r="A118" s="25" t="n">
        <v>45908</v>
      </c>
      <c r="B118" s="26" t="s">
        <v>209</v>
      </c>
      <c r="C118" s="26" t="s">
        <v>80</v>
      </c>
      <c r="D118" s="26" t="s">
        <v>209</v>
      </c>
      <c r="E118" s="26" t="s">
        <v>209</v>
      </c>
      <c r="F118" s="26" t="s">
        <v>19</v>
      </c>
      <c r="G118" s="27" t="n">
        <v>1</v>
      </c>
      <c r="H118" s="28" t="n">
        <v>-23317.29</v>
      </c>
      <c r="I118" s="28" t="n">
        <v>-23317.29</v>
      </c>
      <c r="J118" s="28" t="n">
        <v>0</v>
      </c>
      <c r="K118" s="28" t="n">
        <v>-0</v>
      </c>
      <c r="L118" s="28" t="n">
        <v>-0</v>
      </c>
      <c r="M118" s="6" t="s">
        <f>=I118+J118+K118+L118</f>
      </c>
      <c r="N118" s="26"/>
    </row>
    <row collapsed="false" customFormat="false" customHeight="false" hidden="false" ht="12.1" outlineLevel="0" r="119">
      <c r="A119" s="21" t="n">
        <v>45909</v>
      </c>
      <c r="B119" s="22" t="s">
        <v>208</v>
      </c>
      <c r="C119" s="22" t="s">
        <v>81</v>
      </c>
      <c r="D119" s="22" t="s">
        <v>208</v>
      </c>
      <c r="E119" s="22" t="s">
        <v>208</v>
      </c>
      <c r="F119" s="22" t="s">
        <v>19</v>
      </c>
      <c r="G119" s="23" t="n">
        <v>1</v>
      </c>
      <c r="H119" s="24" t="n">
        <v>140000</v>
      </c>
      <c r="I119" s="24" t="n">
        <v>140000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45909</v>
      </c>
      <c r="B120" s="22" t="s">
        <v>208</v>
      </c>
      <c r="C120" s="22" t="s">
        <v>81</v>
      </c>
      <c r="D120" s="22" t="s">
        <v>208</v>
      </c>
      <c r="E120" s="22" t="s">
        <v>208</v>
      </c>
      <c r="F120" s="22" t="s">
        <v>19</v>
      </c>
      <c r="G120" s="23" t="n">
        <v>1</v>
      </c>
      <c r="H120" s="24" t="n">
        <v>100</v>
      </c>
      <c r="I120" s="24" t="n">
        <v>100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9" t="n">
        <v>45910.474930556</v>
      </c>
      <c r="B121" s="30" t="s">
        <v>186</v>
      </c>
      <c r="C121" s="30" t="s">
        <v>236</v>
      </c>
      <c r="D121" s="30" t="s">
        <v>167</v>
      </c>
      <c r="E121" s="30" t="s">
        <v>17</v>
      </c>
      <c r="F121" s="30" t="s">
        <v>19</v>
      </c>
      <c r="G121" s="31" t="n">
        <v>-1</v>
      </c>
      <c r="H121" s="32" t="n">
        <v>6587</v>
      </c>
      <c r="I121" s="32" t="n">
        <v>6587</v>
      </c>
      <c r="J121" s="32" t="n">
        <v>0</v>
      </c>
      <c r="K121" s="32" t="n">
        <v>-3.95</v>
      </c>
      <c r="L121" s="32" t="n">
        <v>-0</v>
      </c>
      <c r="M121" s="6" t="s">
        <f>=I121+J121+K121+L121</f>
      </c>
      <c r="N121" s="30"/>
    </row>
    <row collapsed="false" customFormat="false" customHeight="false" hidden="false" ht="12.1" outlineLevel="0" r="122">
      <c r="A122" s="20" t="n">
        <v>45910.554791667</v>
      </c>
      <c r="B122" s="16" t="s">
        <v>16</v>
      </c>
      <c r="C122" s="16" t="s">
        <v>237</v>
      </c>
      <c r="D122" s="16" t="s">
        <v>166</v>
      </c>
      <c r="E122" s="16" t="s">
        <v>17</v>
      </c>
      <c r="F122" s="16" t="s">
        <v>19</v>
      </c>
      <c r="G122" s="7" t="n">
        <v>14</v>
      </c>
      <c r="H122" s="6" t="n">
        <v>441</v>
      </c>
      <c r="I122" s="6" t="n">
        <v>-6174</v>
      </c>
      <c r="J122" s="6" t="n">
        <v>-0</v>
      </c>
      <c r="K122" s="6" t="n">
        <v>-3.71</v>
      </c>
      <c r="L122" s="6" t="n">
        <v>-0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45916</v>
      </c>
      <c r="B123" s="22" t="s">
        <v>208</v>
      </c>
      <c r="C123" s="22" t="s">
        <v>81</v>
      </c>
      <c r="D123" s="22" t="s">
        <v>208</v>
      </c>
      <c r="E123" s="22" t="s">
        <v>208</v>
      </c>
      <c r="F123" s="22" t="s">
        <v>19</v>
      </c>
      <c r="G123" s="23" t="n">
        <v>1</v>
      </c>
      <c r="H123" s="24" t="n">
        <v>24000</v>
      </c>
      <c r="I123" s="24" t="n">
        <v>24000</v>
      </c>
      <c r="J123" s="24" t="n">
        <v>0</v>
      </c>
      <c r="K123" s="24" t="n">
        <v>-0</v>
      </c>
      <c r="L123" s="24" t="n">
        <v>-0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45916.590497685</v>
      </c>
      <c r="B124" s="16" t="s">
        <v>52</v>
      </c>
      <c r="C124" s="16" t="s">
        <v>244</v>
      </c>
      <c r="D124" s="16" t="s">
        <v>166</v>
      </c>
      <c r="E124" s="16" t="s">
        <v>48</v>
      </c>
      <c r="F124" s="16" t="s">
        <v>19</v>
      </c>
      <c r="G124" s="7" t="n">
        <v>17</v>
      </c>
      <c r="H124" s="6" t="n">
        <v>100</v>
      </c>
      <c r="I124" s="6" t="n">
        <v>-141222.06</v>
      </c>
      <c r="J124" s="6" t="n">
        <v>-0</v>
      </c>
      <c r="K124" s="6" t="n">
        <v>-70.61</v>
      </c>
      <c r="L124" s="6" t="n">
        <v>-0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45916.97787037</v>
      </c>
      <c r="B125" s="16" t="s">
        <v>41</v>
      </c>
      <c r="C125" s="16" t="s">
        <v>245</v>
      </c>
      <c r="D125" s="16" t="s">
        <v>166</v>
      </c>
      <c r="E125" s="16" t="s">
        <v>42</v>
      </c>
      <c r="F125" s="16" t="s">
        <v>19</v>
      </c>
      <c r="G125" s="7" t="n">
        <v>1458</v>
      </c>
      <c r="H125" s="6" t="n">
        <v>16.7075</v>
      </c>
      <c r="I125" s="6" t="n">
        <v>-24359.54</v>
      </c>
      <c r="J125" s="6" t="n">
        <v>-0</v>
      </c>
      <c r="K125" s="6" t="n">
        <v>-0</v>
      </c>
      <c r="L125" s="6" t="n">
        <v>-0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45919</v>
      </c>
      <c r="B126" s="22" t="s">
        <v>208</v>
      </c>
      <c r="C126" s="22" t="s">
        <v>81</v>
      </c>
      <c r="D126" s="22" t="s">
        <v>208</v>
      </c>
      <c r="E126" s="22" t="s">
        <v>208</v>
      </c>
      <c r="F126" s="22" t="s">
        <v>19</v>
      </c>
      <c r="G126" s="23" t="n">
        <v>1</v>
      </c>
      <c r="H126" s="24" t="n">
        <v>7500</v>
      </c>
      <c r="I126" s="24" t="n">
        <v>7500</v>
      </c>
      <c r="J126" s="24" t="n">
        <v>0</v>
      </c>
      <c r="K126" s="24" t="n">
        <v>-0</v>
      </c>
      <c r="L126" s="24" t="n">
        <v>-0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45919.796921296</v>
      </c>
      <c r="B127" s="16" t="s">
        <v>41</v>
      </c>
      <c r="C127" s="16" t="s">
        <v>245</v>
      </c>
      <c r="D127" s="16" t="s">
        <v>166</v>
      </c>
      <c r="E127" s="16" t="s">
        <v>42</v>
      </c>
      <c r="F127" s="16" t="s">
        <v>19</v>
      </c>
      <c r="G127" s="7" t="n">
        <v>449</v>
      </c>
      <c r="H127" s="6" t="n">
        <v>16.7465</v>
      </c>
      <c r="I127" s="6" t="n">
        <v>-7519.18</v>
      </c>
      <c r="J127" s="6" t="n">
        <v>-0</v>
      </c>
      <c r="K127" s="6" t="n">
        <v>-0</v>
      </c>
      <c r="L127" s="6" t="n">
        <v>-0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45919.80900463</v>
      </c>
      <c r="B128" s="16" t="s">
        <v>41</v>
      </c>
      <c r="C128" s="16" t="s">
        <v>245</v>
      </c>
      <c r="D128" s="16" t="s">
        <v>166</v>
      </c>
      <c r="E128" s="16" t="s">
        <v>42</v>
      </c>
      <c r="F128" s="16" t="s">
        <v>19</v>
      </c>
      <c r="G128" s="7" t="n">
        <v>1</v>
      </c>
      <c r="H128" s="6" t="n">
        <v>16.7465</v>
      </c>
      <c r="I128" s="6" t="n">
        <v>-16.75</v>
      </c>
      <c r="J128" s="6" t="n">
        <v>-0</v>
      </c>
      <c r="K128" s="6" t="n">
        <v>-0</v>
      </c>
      <c r="L128" s="6" t="n">
        <v>-0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45925</v>
      </c>
      <c r="B129" s="22" t="s">
        <v>208</v>
      </c>
      <c r="C129" s="22" t="s">
        <v>81</v>
      </c>
      <c r="D129" s="22" t="s">
        <v>208</v>
      </c>
      <c r="E129" s="22" t="s">
        <v>208</v>
      </c>
      <c r="F129" s="22" t="s">
        <v>19</v>
      </c>
      <c r="G129" s="23" t="n">
        <v>1</v>
      </c>
      <c r="H129" s="24" t="n">
        <v>20000</v>
      </c>
      <c r="I129" s="24" t="n">
        <v>20000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45925.932037037</v>
      </c>
      <c r="B130" s="16" t="s">
        <v>41</v>
      </c>
      <c r="C130" s="16" t="s">
        <v>245</v>
      </c>
      <c r="D130" s="16" t="s">
        <v>166</v>
      </c>
      <c r="E130" s="16" t="s">
        <v>42</v>
      </c>
      <c r="F130" s="16" t="s">
        <v>19</v>
      </c>
      <c r="G130" s="7" t="n">
        <v>1191</v>
      </c>
      <c r="H130" s="6" t="n">
        <v>16.777</v>
      </c>
      <c r="I130" s="6" t="n">
        <v>-19981.41</v>
      </c>
      <c r="J130" s="6" t="n">
        <v>-0</v>
      </c>
      <c r="K130" s="6" t="n">
        <v>-0</v>
      </c>
      <c r="L130" s="6" t="n">
        <v>-0</v>
      </c>
      <c r="M130" s="6" t="s">
        <f>=I130+J130+K130+L130</f>
      </c>
      <c r="N130" s="16"/>
    </row>
    <row collapsed="false" customFormat="false" customHeight="false" hidden="false" ht="12.1" outlineLevel="0" r="131">
      <c r="A131" s="21" t="n">
        <v>45926</v>
      </c>
      <c r="B131" s="22" t="s">
        <v>224</v>
      </c>
      <c r="C131" s="22" t="s">
        <v>246</v>
      </c>
      <c r="D131" s="22" t="s">
        <v>224</v>
      </c>
      <c r="E131" s="22" t="s">
        <v>224</v>
      </c>
      <c r="F131" s="22" t="s">
        <v>19</v>
      </c>
      <c r="G131" s="23" t="n">
        <v>1</v>
      </c>
      <c r="H131" s="24" t="n">
        <v>539.49</v>
      </c>
      <c r="I131" s="24" t="n">
        <v>539.49</v>
      </c>
      <c r="J131" s="24" t="n">
        <v>0</v>
      </c>
      <c r="K131" s="24" t="n">
        <v>-0</v>
      </c>
      <c r="L131" s="24" t="n">
        <v>-0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45940.724212963</v>
      </c>
      <c r="B132" s="16" t="s">
        <v>41</v>
      </c>
      <c r="C132" s="16" t="s">
        <v>245</v>
      </c>
      <c r="D132" s="16" t="s">
        <v>166</v>
      </c>
      <c r="E132" s="16" t="s">
        <v>42</v>
      </c>
      <c r="F132" s="16" t="s">
        <v>19</v>
      </c>
      <c r="G132" s="7" t="n">
        <v>10</v>
      </c>
      <c r="H132" s="6" t="n">
        <v>16.9075</v>
      </c>
      <c r="I132" s="6" t="n">
        <v>-169.08</v>
      </c>
      <c r="J132" s="6" t="n">
        <v>-0</v>
      </c>
      <c r="K132" s="6" t="n">
        <v>-0</v>
      </c>
      <c r="L132" s="6" t="n">
        <v>-0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45943</v>
      </c>
      <c r="B133" s="22" t="s">
        <v>208</v>
      </c>
      <c r="C133" s="22" t="s">
        <v>81</v>
      </c>
      <c r="D133" s="22" t="s">
        <v>208</v>
      </c>
      <c r="E133" s="22" t="s">
        <v>208</v>
      </c>
      <c r="F133" s="22" t="s">
        <v>19</v>
      </c>
      <c r="G133" s="23" t="n">
        <v>1</v>
      </c>
      <c r="H133" s="24" t="n">
        <v>13500</v>
      </c>
      <c r="I133" s="24" t="n">
        <v>13500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2"/>
    </row>
    <row collapsed="false" customFormat="false" customHeight="false" hidden="false" ht="12.1" outlineLevel="0" r="134">
      <c r="A134" s="29" t="n">
        <v>45943.623530093</v>
      </c>
      <c r="B134" s="30" t="s">
        <v>185</v>
      </c>
      <c r="C134" s="30" t="s">
        <v>235</v>
      </c>
      <c r="D134" s="30" t="s">
        <v>167</v>
      </c>
      <c r="E134" s="30" t="s">
        <v>17</v>
      </c>
      <c r="F134" s="30" t="s">
        <v>19</v>
      </c>
      <c r="G134" s="31" t="n">
        <v>-1</v>
      </c>
      <c r="H134" s="32" t="n">
        <v>1282</v>
      </c>
      <c r="I134" s="32" t="n">
        <v>1282</v>
      </c>
      <c r="J134" s="32" t="n">
        <v>0</v>
      </c>
      <c r="K134" s="32" t="n">
        <v>-0.77</v>
      </c>
      <c r="L134" s="32" t="n">
        <v>-0</v>
      </c>
      <c r="M134" s="6" t="s">
        <f>=I134+J134+K134+L134</f>
      </c>
      <c r="N134" s="30"/>
    </row>
    <row collapsed="false" customFormat="false" customHeight="false" hidden="false" ht="12.1" outlineLevel="0" r="135">
      <c r="A135" s="21" t="n">
        <v>45946</v>
      </c>
      <c r="B135" s="22" t="s">
        <v>224</v>
      </c>
      <c r="C135" s="22" t="s">
        <v>247</v>
      </c>
      <c r="D135" s="22" t="s">
        <v>224</v>
      </c>
      <c r="E135" s="22" t="s">
        <v>224</v>
      </c>
      <c r="F135" s="22" t="s">
        <v>19</v>
      </c>
      <c r="G135" s="23" t="n">
        <v>1</v>
      </c>
      <c r="H135" s="24" t="n">
        <v>720.46</v>
      </c>
      <c r="I135" s="24" t="n">
        <v>720.46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45947</v>
      </c>
      <c r="B136" s="22" t="s">
        <v>208</v>
      </c>
      <c r="C136" s="22" t="s">
        <v>81</v>
      </c>
      <c r="D136" s="22" t="s">
        <v>208</v>
      </c>
      <c r="E136" s="22" t="s">
        <v>208</v>
      </c>
      <c r="F136" s="22" t="s">
        <v>19</v>
      </c>
      <c r="G136" s="23" t="n">
        <v>1</v>
      </c>
      <c r="H136" s="24" t="n">
        <v>18000</v>
      </c>
      <c r="I136" s="24" t="n">
        <v>18000</v>
      </c>
      <c r="J136" s="24" t="n">
        <v>0</v>
      </c>
      <c r="K136" s="24" t="n">
        <v>-0</v>
      </c>
      <c r="L136" s="24" t="n">
        <v>-0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45947</v>
      </c>
      <c r="B137" s="22" t="s">
        <v>208</v>
      </c>
      <c r="C137" s="22" t="s">
        <v>81</v>
      </c>
      <c r="D137" s="22" t="s">
        <v>208</v>
      </c>
      <c r="E137" s="22" t="s">
        <v>208</v>
      </c>
      <c r="F137" s="22" t="s">
        <v>19</v>
      </c>
      <c r="G137" s="23" t="n">
        <v>1</v>
      </c>
      <c r="H137" s="24" t="n">
        <v>1000</v>
      </c>
      <c r="I137" s="24" t="n">
        <v>1000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2"/>
    </row>
    <row collapsed="false" customFormat="false" customHeight="false" hidden="false" ht="12.1" outlineLevel="0" r="138">
      <c r="A138" s="20" t="n">
        <v>45947.526631944</v>
      </c>
      <c r="B138" s="16" t="s">
        <v>41</v>
      </c>
      <c r="C138" s="16" t="s">
        <v>245</v>
      </c>
      <c r="D138" s="16" t="s">
        <v>166</v>
      </c>
      <c r="E138" s="16" t="s">
        <v>42</v>
      </c>
      <c r="F138" s="16" t="s">
        <v>19</v>
      </c>
      <c r="G138" s="7" t="n">
        <v>1931</v>
      </c>
      <c r="H138" s="6" t="n">
        <v>16.9605</v>
      </c>
      <c r="I138" s="6" t="n">
        <v>-32750.73</v>
      </c>
      <c r="J138" s="6" t="n">
        <v>-0</v>
      </c>
      <c r="K138" s="6" t="n">
        <v>-0</v>
      </c>
      <c r="L138" s="6" t="n">
        <v>-0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45947.526631944</v>
      </c>
      <c r="B139" s="16" t="s">
        <v>41</v>
      </c>
      <c r="C139" s="16" t="s">
        <v>245</v>
      </c>
      <c r="D139" s="16" t="s">
        <v>166</v>
      </c>
      <c r="E139" s="16" t="s">
        <v>42</v>
      </c>
      <c r="F139" s="16" t="s">
        <v>19</v>
      </c>
      <c r="G139" s="7" t="n">
        <v>60</v>
      </c>
      <c r="H139" s="6" t="n">
        <v>16.9605</v>
      </c>
      <c r="I139" s="6" t="n">
        <v>-1017.63</v>
      </c>
      <c r="J139" s="6" t="n">
        <v>-0</v>
      </c>
      <c r="K139" s="6" t="n">
        <v>-0</v>
      </c>
      <c r="L139" s="6" t="n">
        <v>-0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45957</v>
      </c>
      <c r="B140" s="22" t="s">
        <v>248</v>
      </c>
      <c r="C140" s="22" t="s">
        <v>249</v>
      </c>
      <c r="D140" s="22" t="s">
        <v>224</v>
      </c>
      <c r="E140" s="22" t="s">
        <v>224</v>
      </c>
      <c r="F140" s="22" t="s">
        <v>19</v>
      </c>
      <c r="G140" s="23" t="n">
        <v>-7.63</v>
      </c>
      <c r="H140" s="24" t="n">
        <v>1</v>
      </c>
      <c r="I140" s="24" t="n">
        <v>-7.63</v>
      </c>
      <c r="J140" s="24" t="n">
        <v>0</v>
      </c>
      <c r="K140" s="24" t="n">
        <v>-0.13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33" t="n">
        <v>45957</v>
      </c>
      <c r="B141" s="34" t="s">
        <v>228</v>
      </c>
      <c r="C141" s="34" t="s">
        <v>229</v>
      </c>
      <c r="D141" s="34" t="s">
        <v>228</v>
      </c>
      <c r="E141" s="34" t="s">
        <v>228</v>
      </c>
      <c r="F141" s="34" t="s">
        <v>19</v>
      </c>
      <c r="G141" s="35" t="n">
        <v>1</v>
      </c>
      <c r="H141" s="36" t="n">
        <v>-201</v>
      </c>
      <c r="I141" s="36" t="n">
        <v>-201</v>
      </c>
      <c r="J141" s="36" t="n">
        <v>0</v>
      </c>
      <c r="K141" s="36" t="n">
        <v>-0</v>
      </c>
      <c r="L141" s="36" t="n">
        <v>-0</v>
      </c>
      <c r="M141" s="6" t="s">
        <f>=I141+J141+K141+L141</f>
      </c>
      <c r="N141" s="34"/>
    </row>
    <row collapsed="false" customFormat="false" customHeight="false" hidden="false" ht="12.1" outlineLevel="0" r="142">
      <c r="A142" s="25" t="n">
        <v>45957</v>
      </c>
      <c r="B142" s="26" t="s">
        <v>209</v>
      </c>
      <c r="C142" s="26" t="s">
        <v>80</v>
      </c>
      <c r="D142" s="26" t="s">
        <v>209</v>
      </c>
      <c r="E142" s="26" t="s">
        <v>209</v>
      </c>
      <c r="F142" s="26" t="s">
        <v>19</v>
      </c>
      <c r="G142" s="27" t="n">
        <v>1</v>
      </c>
      <c r="H142" s="28" t="n">
        <v>-12790.6</v>
      </c>
      <c r="I142" s="28" t="n">
        <v>-12790.6</v>
      </c>
      <c r="J142" s="28" t="n">
        <v>0</v>
      </c>
      <c r="K142" s="28" t="n">
        <v>-0</v>
      </c>
      <c r="L142" s="28" t="n">
        <v>-0</v>
      </c>
      <c r="M142" s="6" t="s">
        <f>=I142+J142+K142+L142</f>
      </c>
      <c r="N142" s="26"/>
    </row>
    <row collapsed="false" customFormat="false" customHeight="false" hidden="false" ht="12.1" outlineLevel="0" r="143">
      <c r="A143" s="29" t="n">
        <v>45957.50287037</v>
      </c>
      <c r="B143" s="30" t="s">
        <v>41</v>
      </c>
      <c r="C143" s="30" t="s">
        <v>245</v>
      </c>
      <c r="D143" s="30" t="s">
        <v>167</v>
      </c>
      <c r="E143" s="30" t="s">
        <v>42</v>
      </c>
      <c r="F143" s="30" t="s">
        <v>19</v>
      </c>
      <c r="G143" s="31" t="n">
        <v>-770</v>
      </c>
      <c r="H143" s="32" t="n">
        <v>17.021</v>
      </c>
      <c r="I143" s="32" t="n">
        <v>13106.17</v>
      </c>
      <c r="J143" s="32" t="n">
        <v>0</v>
      </c>
      <c r="K143" s="32" t="n">
        <v>-0</v>
      </c>
      <c r="L143" s="32" t="n">
        <v>-0</v>
      </c>
      <c r="M143" s="6" t="s">
        <f>=I143+J143+K143+L143</f>
      </c>
      <c r="N143" s="30"/>
    </row>
    <row collapsed="false" customFormat="false" customHeight="false" hidden="false" ht="12.1" outlineLevel="0" r="144">
      <c r="A144" s="21" t="n">
        <v>45958</v>
      </c>
      <c r="B144" s="22" t="s">
        <v>224</v>
      </c>
      <c r="C144" s="22" t="s">
        <v>250</v>
      </c>
      <c r="D144" s="22" t="s">
        <v>224</v>
      </c>
      <c r="E144" s="22" t="s">
        <v>224</v>
      </c>
      <c r="F144" s="22" t="s">
        <v>19</v>
      </c>
      <c r="G144" s="23" t="n">
        <v>1</v>
      </c>
      <c r="H144" s="24" t="n">
        <v>539.49</v>
      </c>
      <c r="I144" s="24" t="n">
        <v>539.49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45961</v>
      </c>
      <c r="B145" s="22" t="s">
        <v>224</v>
      </c>
      <c r="C145" s="22" t="s">
        <v>251</v>
      </c>
      <c r="D145" s="22" t="s">
        <v>224</v>
      </c>
      <c r="E145" s="22" t="s">
        <v>224</v>
      </c>
      <c r="F145" s="22" t="s">
        <v>19</v>
      </c>
      <c r="G145" s="23" t="n">
        <v>1</v>
      </c>
      <c r="H145" s="24" t="n">
        <v>17</v>
      </c>
      <c r="I145" s="24" t="n">
        <v>17</v>
      </c>
      <c r="J145" s="24" t="n">
        <v>0</v>
      </c>
      <c r="K145" s="24" t="n">
        <v>-0</v>
      </c>
      <c r="L145" s="24" t="n">
        <v>-0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45961</v>
      </c>
      <c r="B146" s="22" t="s">
        <v>224</v>
      </c>
      <c r="C146" s="22" t="s">
        <v>252</v>
      </c>
      <c r="D146" s="22" t="s">
        <v>224</v>
      </c>
      <c r="E146" s="22" t="s">
        <v>224</v>
      </c>
      <c r="F146" s="22" t="s">
        <v>19</v>
      </c>
      <c r="G146" s="23" t="n">
        <v>1</v>
      </c>
      <c r="H146" s="24" t="n">
        <v>296</v>
      </c>
      <c r="I146" s="24" t="n">
        <v>296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45964</v>
      </c>
      <c r="B147" s="22" t="s">
        <v>208</v>
      </c>
      <c r="C147" s="22" t="s">
        <v>92</v>
      </c>
      <c r="D147" s="22" t="s">
        <v>208</v>
      </c>
      <c r="E147" s="22" t="s">
        <v>208</v>
      </c>
      <c r="F147" s="22" t="s">
        <v>19</v>
      </c>
      <c r="G147" s="23" t="n">
        <v>1</v>
      </c>
      <c r="H147" s="24" t="n">
        <v>444.14</v>
      </c>
      <c r="I147" s="24" t="n">
        <v>444.14</v>
      </c>
      <c r="J147" s="24" t="n">
        <v>0</v>
      </c>
      <c r="K147" s="24" t="n">
        <v>-0</v>
      </c>
      <c r="L147" s="24" t="n">
        <v>-0</v>
      </c>
      <c r="M147" s="6" t="s">
        <f>=I147+J147+K147+L147</f>
      </c>
      <c r="N147" s="22"/>
    </row>
    <row collapsed="false" customFormat="false" customHeight="false" hidden="false" ht="12.1" outlineLevel="0" r="148">
      <c r="A148" s="25" t="n">
        <v>45964</v>
      </c>
      <c r="B148" s="26" t="s">
        <v>209</v>
      </c>
      <c r="C148" s="26" t="s">
        <v>92</v>
      </c>
      <c r="D148" s="26" t="s">
        <v>209</v>
      </c>
      <c r="E148" s="26" t="s">
        <v>209</v>
      </c>
      <c r="F148" s="26" t="s">
        <v>19</v>
      </c>
      <c r="G148" s="27" t="n">
        <v>1</v>
      </c>
      <c r="H148" s="28" t="n">
        <v>-444.14</v>
      </c>
      <c r="I148" s="28" t="n">
        <v>-444.14</v>
      </c>
      <c r="J148" s="28" t="n">
        <v>0</v>
      </c>
      <c r="K148" s="28" t="n">
        <v>-0</v>
      </c>
      <c r="L148" s="28" t="n">
        <v>-0</v>
      </c>
      <c r="M148" s="6" t="s">
        <f>=I148+J148+K148+L148</f>
      </c>
      <c r="N148" s="26"/>
    </row>
    <row collapsed="false" customFormat="false" customHeight="false" hidden="false" ht="12.1" outlineLevel="0" r="149">
      <c r="A149" s="29" t="n">
        <v>45968.416458333</v>
      </c>
      <c r="B149" s="30" t="s">
        <v>41</v>
      </c>
      <c r="C149" s="30" t="s">
        <v>245</v>
      </c>
      <c r="D149" s="30" t="s">
        <v>167</v>
      </c>
      <c r="E149" s="30" t="s">
        <v>42</v>
      </c>
      <c r="F149" s="30" t="s">
        <v>19</v>
      </c>
      <c r="G149" s="31" t="n">
        <v>-500</v>
      </c>
      <c r="H149" s="32" t="n">
        <v>17.118</v>
      </c>
      <c r="I149" s="32" t="n">
        <v>8559</v>
      </c>
      <c r="J149" s="32" t="n">
        <v>0</v>
      </c>
      <c r="K149" s="32" t="n">
        <v>-0</v>
      </c>
      <c r="L149" s="32" t="n">
        <v>-0.86</v>
      </c>
      <c r="M149" s="6" t="s">
        <f>=I149+J149+K149+L149</f>
      </c>
      <c r="N149" s="30"/>
    </row>
    <row collapsed="false" customFormat="false" customHeight="false" hidden="false" ht="12.1" outlineLevel="0" r="150">
      <c r="A150" s="25" t="n">
        <v>45971</v>
      </c>
      <c r="B150" s="26" t="s">
        <v>209</v>
      </c>
      <c r="C150" s="26" t="s">
        <v>80</v>
      </c>
      <c r="D150" s="26" t="s">
        <v>209</v>
      </c>
      <c r="E150" s="26" t="s">
        <v>209</v>
      </c>
      <c r="F150" s="26" t="s">
        <v>19</v>
      </c>
      <c r="G150" s="27" t="n">
        <v>1</v>
      </c>
      <c r="H150" s="28" t="n">
        <v>-1</v>
      </c>
      <c r="I150" s="28" t="n">
        <v>-1</v>
      </c>
      <c r="J150" s="28" t="n">
        <v>0</v>
      </c>
      <c r="K150" s="28" t="n">
        <v>-0</v>
      </c>
      <c r="L150" s="28" t="n">
        <v>-0</v>
      </c>
      <c r="M150" s="6" t="s">
        <f>=I150+J150+K150+L150</f>
      </c>
      <c r="N150" s="26"/>
    </row>
    <row collapsed="false" customFormat="false" customHeight="false" hidden="false" ht="12.1" outlineLevel="0" r="151">
      <c r="A151" s="33" t="n">
        <v>45971</v>
      </c>
      <c r="B151" s="34" t="s">
        <v>228</v>
      </c>
      <c r="C151" s="34" t="s">
        <v>229</v>
      </c>
      <c r="D151" s="34" t="s">
        <v>228</v>
      </c>
      <c r="E151" s="34" t="s">
        <v>228</v>
      </c>
      <c r="F151" s="34" t="s">
        <v>19</v>
      </c>
      <c r="G151" s="35" t="n">
        <v>1</v>
      </c>
      <c r="H151" s="36" t="n">
        <v>-127</v>
      </c>
      <c r="I151" s="36" t="n">
        <v>-127</v>
      </c>
      <c r="J151" s="36" t="n">
        <v>0</v>
      </c>
      <c r="K151" s="36" t="n">
        <v>-0</v>
      </c>
      <c r="L151" s="36" t="n">
        <v>-0</v>
      </c>
      <c r="M151" s="6" t="s">
        <f>=I151+J151+K151+L151</f>
      </c>
      <c r="N151" s="34"/>
    </row>
    <row collapsed="false" customFormat="false" customHeight="false" hidden="false" ht="12.1" outlineLevel="0" r="152">
      <c r="A152" s="25" t="n">
        <v>45971</v>
      </c>
      <c r="B152" s="26" t="s">
        <v>209</v>
      </c>
      <c r="C152" s="26" t="s">
        <v>80</v>
      </c>
      <c r="D152" s="26" t="s">
        <v>209</v>
      </c>
      <c r="E152" s="26" t="s">
        <v>209</v>
      </c>
      <c r="F152" s="26" t="s">
        <v>19</v>
      </c>
      <c r="G152" s="27" t="n">
        <v>1</v>
      </c>
      <c r="H152" s="28" t="n">
        <v>-8430.14</v>
      </c>
      <c r="I152" s="28" t="n">
        <v>-8430.14</v>
      </c>
      <c r="J152" s="28" t="n">
        <v>0</v>
      </c>
      <c r="K152" s="28" t="n">
        <v>-0</v>
      </c>
      <c r="L152" s="28" t="n">
        <v>-0</v>
      </c>
      <c r="M152" s="6" t="s">
        <f>=I152+J152+K152+L152</f>
      </c>
      <c r="N152" s="26"/>
    </row>
    <row collapsed="false" customFormat="false" customHeight="false" hidden="false" ht="12.1" outlineLevel="0" r="153">
      <c r="A153" s="21" t="n">
        <v>45975</v>
      </c>
      <c r="B153" s="22" t="s">
        <v>208</v>
      </c>
      <c r="C153" s="22" t="s">
        <v>81</v>
      </c>
      <c r="D153" s="22" t="s">
        <v>208</v>
      </c>
      <c r="E153" s="22" t="s">
        <v>208</v>
      </c>
      <c r="F153" s="22" t="s">
        <v>19</v>
      </c>
      <c r="G153" s="23" t="n">
        <v>1</v>
      </c>
      <c r="H153" s="24" t="n">
        <v>20000</v>
      </c>
      <c r="I153" s="24" t="n">
        <v>20000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2"/>
    </row>
    <row collapsed="false" customFormat="false" customHeight="false" hidden="false" ht="12.1" outlineLevel="0" r="154">
      <c r="A154" s="20" t="n">
        <v>45975.652569444</v>
      </c>
      <c r="B154" s="16" t="s">
        <v>41</v>
      </c>
      <c r="C154" s="16" t="s">
        <v>245</v>
      </c>
      <c r="D154" s="16" t="s">
        <v>166</v>
      </c>
      <c r="E154" s="16" t="s">
        <v>42</v>
      </c>
      <c r="F154" s="16" t="s">
        <v>19</v>
      </c>
      <c r="G154" s="7" t="n">
        <v>1162</v>
      </c>
      <c r="H154" s="6" t="n">
        <v>17.1725</v>
      </c>
      <c r="I154" s="6" t="n">
        <v>-19954.45</v>
      </c>
      <c r="J154" s="6" t="n">
        <v>-0</v>
      </c>
      <c r="K154" s="6" t="n">
        <v>-0</v>
      </c>
      <c r="L154" s="6" t="n">
        <v>-3.99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45978</v>
      </c>
      <c r="B155" s="22" t="s">
        <v>208</v>
      </c>
      <c r="C155" s="22" t="s">
        <v>81</v>
      </c>
      <c r="D155" s="22" t="s">
        <v>208</v>
      </c>
      <c r="E155" s="22" t="s">
        <v>208</v>
      </c>
      <c r="F155" s="22" t="s">
        <v>19</v>
      </c>
      <c r="G155" s="23" t="n">
        <v>1</v>
      </c>
      <c r="H155" s="24" t="n">
        <v>190000</v>
      </c>
      <c r="I155" s="24" t="n">
        <v>190000</v>
      </c>
      <c r="J155" s="24" t="n">
        <v>0</v>
      </c>
      <c r="K155" s="24" t="n">
        <v>-0</v>
      </c>
      <c r="L155" s="24" t="n">
        <v>-0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45978</v>
      </c>
      <c r="B156" s="22" t="s">
        <v>224</v>
      </c>
      <c r="C156" s="22" t="s">
        <v>253</v>
      </c>
      <c r="D156" s="22" t="s">
        <v>224</v>
      </c>
      <c r="E156" s="22" t="s">
        <v>224</v>
      </c>
      <c r="F156" s="22" t="s">
        <v>19</v>
      </c>
      <c r="G156" s="23" t="n">
        <v>1</v>
      </c>
      <c r="H156" s="24" t="n">
        <v>726.24</v>
      </c>
      <c r="I156" s="24" t="n">
        <v>726.24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2"/>
    </row>
    <row collapsed="false" customFormat="false" customHeight="false" hidden="false" ht="12.1" outlineLevel="0" r="157">
      <c r="A157" s="29" t="n">
        <v>45978.472650463</v>
      </c>
      <c r="B157" s="30" t="s">
        <v>41</v>
      </c>
      <c r="C157" s="30" t="s">
        <v>245</v>
      </c>
      <c r="D157" s="30" t="s">
        <v>167</v>
      </c>
      <c r="E157" s="30" t="s">
        <v>42</v>
      </c>
      <c r="F157" s="30" t="s">
        <v>19</v>
      </c>
      <c r="G157" s="31" t="n">
        <v>-1</v>
      </c>
      <c r="H157" s="32" t="n">
        <v>17.18</v>
      </c>
      <c r="I157" s="32" t="n">
        <v>17.18</v>
      </c>
      <c r="J157" s="32" t="n">
        <v>0</v>
      </c>
      <c r="K157" s="32" t="n">
        <v>-0</v>
      </c>
      <c r="L157" s="32" t="n">
        <v>-0.02</v>
      </c>
      <c r="M157" s="6" t="s">
        <f>=I157+J157+K157+L157</f>
      </c>
      <c r="N157" s="30"/>
    </row>
    <row collapsed="false" customFormat="false" customHeight="false" hidden="false" ht="12.1" outlineLevel="0" r="158">
      <c r="A158" s="21" t="n">
        <v>45979</v>
      </c>
      <c r="B158" s="22" t="s">
        <v>208</v>
      </c>
      <c r="C158" s="22" t="s">
        <v>81</v>
      </c>
      <c r="D158" s="22" t="s">
        <v>208</v>
      </c>
      <c r="E158" s="22" t="s">
        <v>208</v>
      </c>
      <c r="F158" s="22" t="s">
        <v>19</v>
      </c>
      <c r="G158" s="23" t="n">
        <v>1</v>
      </c>
      <c r="H158" s="24" t="n">
        <v>4000</v>
      </c>
      <c r="I158" s="24" t="n">
        <v>4000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45980</v>
      </c>
      <c r="B159" s="22" t="s">
        <v>208</v>
      </c>
      <c r="C159" s="22" t="s">
        <v>81</v>
      </c>
      <c r="D159" s="22" t="s">
        <v>208</v>
      </c>
      <c r="E159" s="22" t="s">
        <v>208</v>
      </c>
      <c r="F159" s="22" t="s">
        <v>19</v>
      </c>
      <c r="G159" s="23" t="n">
        <v>1</v>
      </c>
      <c r="H159" s="24" t="n">
        <v>13000</v>
      </c>
      <c r="I159" s="24" t="n">
        <v>13000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2"/>
    </row>
    <row collapsed="false" customFormat="false" customHeight="false" hidden="false" ht="12.1" outlineLevel="0" r="160">
      <c r="A160" s="20" t="n">
        <v>45980.672881944</v>
      </c>
      <c r="B160" s="16" t="s">
        <v>41</v>
      </c>
      <c r="C160" s="16" t="s">
        <v>245</v>
      </c>
      <c r="D160" s="16" t="s">
        <v>166</v>
      </c>
      <c r="E160" s="16" t="s">
        <v>42</v>
      </c>
      <c r="F160" s="16" t="s">
        <v>19</v>
      </c>
      <c r="G160" s="7" t="n">
        <v>758</v>
      </c>
      <c r="H160" s="6" t="n">
        <v>17.1965</v>
      </c>
      <c r="I160" s="6" t="n">
        <v>-13034.95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45981</v>
      </c>
      <c r="B161" s="22" t="s">
        <v>208</v>
      </c>
      <c r="C161" s="22" t="s">
        <v>81</v>
      </c>
      <c r="D161" s="22" t="s">
        <v>208</v>
      </c>
      <c r="E161" s="22" t="s">
        <v>208</v>
      </c>
      <c r="F161" s="22" t="s">
        <v>19</v>
      </c>
      <c r="G161" s="23" t="n">
        <v>1</v>
      </c>
      <c r="H161" s="24" t="n">
        <v>7000</v>
      </c>
      <c r="I161" s="24" t="n">
        <v>7000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2"/>
    </row>
    <row collapsed="false" customFormat="false" customHeight="false" hidden="false" ht="12.1" outlineLevel="0" r="162">
      <c r="A162" s="20" t="n">
        <v>45981.530162037</v>
      </c>
      <c r="B162" s="16" t="s">
        <v>41</v>
      </c>
      <c r="C162" s="16" t="s">
        <v>245</v>
      </c>
      <c r="D162" s="16" t="s">
        <v>166</v>
      </c>
      <c r="E162" s="16" t="s">
        <v>42</v>
      </c>
      <c r="F162" s="16" t="s">
        <v>19</v>
      </c>
      <c r="G162" s="7" t="n">
        <v>407</v>
      </c>
      <c r="H162" s="6" t="n">
        <v>17.2045</v>
      </c>
      <c r="I162" s="6" t="n">
        <v>-7002.23</v>
      </c>
      <c r="J162" s="6" t="n">
        <v>-0</v>
      </c>
      <c r="K162" s="6" t="n">
        <v>-0</v>
      </c>
      <c r="L162" s="6" t="n">
        <v>-1.4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45981.709351852</v>
      </c>
      <c r="B163" s="16" t="s">
        <v>41</v>
      </c>
      <c r="C163" s="16" t="s">
        <v>245</v>
      </c>
      <c r="D163" s="16" t="s">
        <v>166</v>
      </c>
      <c r="E163" s="16" t="s">
        <v>42</v>
      </c>
      <c r="F163" s="16" t="s">
        <v>19</v>
      </c>
      <c r="G163" s="7" t="n">
        <v>11362</v>
      </c>
      <c r="H163" s="6" t="n">
        <v>17.2045</v>
      </c>
      <c r="I163" s="6" t="n">
        <v>-195477.53</v>
      </c>
      <c r="J163" s="6" t="n">
        <v>-0</v>
      </c>
      <c r="K163" s="6" t="n">
        <v>-0</v>
      </c>
      <c r="L163" s="6" t="n">
        <v>-0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45981.719097222</v>
      </c>
      <c r="B164" s="16" t="s">
        <v>41</v>
      </c>
      <c r="C164" s="16" t="s">
        <v>245</v>
      </c>
      <c r="D164" s="16" t="s">
        <v>166</v>
      </c>
      <c r="E164" s="16" t="s">
        <v>42</v>
      </c>
      <c r="F164" s="16" t="s">
        <v>19</v>
      </c>
      <c r="G164" s="7" t="n">
        <v>17</v>
      </c>
      <c r="H164" s="6" t="n">
        <v>17.2045</v>
      </c>
      <c r="I164" s="6" t="n">
        <v>-292.48</v>
      </c>
      <c r="J164" s="6" t="n">
        <v>-0</v>
      </c>
      <c r="K164" s="6" t="n">
        <v>-0</v>
      </c>
      <c r="L164" s="6" t="n">
        <v>-0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45982</v>
      </c>
      <c r="B165" s="22" t="s">
        <v>224</v>
      </c>
      <c r="C165" s="22" t="s">
        <v>254</v>
      </c>
      <c r="D165" s="22" t="s">
        <v>224</v>
      </c>
      <c r="E165" s="22" t="s">
        <v>224</v>
      </c>
      <c r="F165" s="22" t="s">
        <v>19</v>
      </c>
      <c r="G165" s="23" t="n">
        <v>1</v>
      </c>
      <c r="H165" s="24" t="n">
        <v>474.9</v>
      </c>
      <c r="I165" s="24" t="n">
        <v>474.9</v>
      </c>
      <c r="J165" s="24" t="n">
        <v>0</v>
      </c>
      <c r="K165" s="24" t="n">
        <v>-0</v>
      </c>
      <c r="L165" s="24" t="n">
        <v>-0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45982.564097222</v>
      </c>
      <c r="B166" s="16" t="s">
        <v>41</v>
      </c>
      <c r="C166" s="16" t="s">
        <v>245</v>
      </c>
      <c r="D166" s="16" t="s">
        <v>166</v>
      </c>
      <c r="E166" s="16" t="s">
        <v>42</v>
      </c>
      <c r="F166" s="16" t="s">
        <v>19</v>
      </c>
      <c r="G166" s="7" t="n">
        <v>27</v>
      </c>
      <c r="H166" s="6" t="n">
        <v>17.2285</v>
      </c>
      <c r="I166" s="6" t="n">
        <v>-465.17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9" t="n">
        <v>45985.802881944</v>
      </c>
      <c r="B167" s="30" t="s">
        <v>41</v>
      </c>
      <c r="C167" s="30" t="s">
        <v>245</v>
      </c>
      <c r="D167" s="30" t="s">
        <v>167</v>
      </c>
      <c r="E167" s="30" t="s">
        <v>42</v>
      </c>
      <c r="F167" s="30" t="s">
        <v>19</v>
      </c>
      <c r="G167" s="31" t="n">
        <v>-11406</v>
      </c>
      <c r="H167" s="32" t="n">
        <v>17.2365</v>
      </c>
      <c r="I167" s="32" t="n">
        <v>196599.52</v>
      </c>
      <c r="J167" s="32" t="n">
        <v>0</v>
      </c>
      <c r="K167" s="32" t="n">
        <v>-0</v>
      </c>
      <c r="L167" s="32" t="n">
        <v>-39.32</v>
      </c>
      <c r="M167" s="6" t="s">
        <f>=I167+J167+K167+L167</f>
      </c>
      <c r="N167" s="30"/>
    </row>
    <row collapsed="false" customFormat="false" customHeight="false" hidden="false" ht="12.1" outlineLevel="0" r="168">
      <c r="A168" s="21" t="n">
        <v>45986</v>
      </c>
      <c r="B168" s="22" t="s">
        <v>224</v>
      </c>
      <c r="C168" s="22" t="s">
        <v>255</v>
      </c>
      <c r="D168" s="22" t="s">
        <v>224</v>
      </c>
      <c r="E168" s="22" t="s">
        <v>224</v>
      </c>
      <c r="F168" s="22" t="s">
        <v>19</v>
      </c>
      <c r="G168" s="23" t="n">
        <v>1</v>
      </c>
      <c r="H168" s="24" t="n">
        <v>539.49</v>
      </c>
      <c r="I168" s="24" t="n">
        <v>539.49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2"/>
    </row>
    <row collapsed="false" customFormat="false" customHeight="false" hidden="false" ht="12.1" outlineLevel="0" r="169">
      <c r="A169" s="29" t="n">
        <v>45988.728043981</v>
      </c>
      <c r="B169" s="30" t="s">
        <v>41</v>
      </c>
      <c r="C169" s="30" t="s">
        <v>245</v>
      </c>
      <c r="D169" s="30" t="s">
        <v>167</v>
      </c>
      <c r="E169" s="30" t="s">
        <v>42</v>
      </c>
      <c r="F169" s="30" t="s">
        <v>19</v>
      </c>
      <c r="G169" s="31" t="n">
        <v>-6146</v>
      </c>
      <c r="H169" s="32" t="n">
        <v>17.2605</v>
      </c>
      <c r="I169" s="32" t="n">
        <v>106083.03</v>
      </c>
      <c r="J169" s="32" t="n">
        <v>0</v>
      </c>
      <c r="K169" s="32" t="n">
        <v>-0</v>
      </c>
      <c r="L169" s="32" t="n">
        <v>-0</v>
      </c>
      <c r="M169" s="6" t="s">
        <f>=I169+J169+K169+L169</f>
      </c>
      <c r="N169" s="30"/>
    </row>
    <row collapsed="false" customFormat="false" customHeight="false" hidden="false" ht="12.1" outlineLevel="0" r="170">
      <c r="A170" s="33" t="n">
        <v>45989</v>
      </c>
      <c r="B170" s="34" t="s">
        <v>228</v>
      </c>
      <c r="C170" s="34" t="s">
        <v>229</v>
      </c>
      <c r="D170" s="34" t="s">
        <v>228</v>
      </c>
      <c r="E170" s="34" t="s">
        <v>228</v>
      </c>
      <c r="F170" s="34" t="s">
        <v>19</v>
      </c>
      <c r="G170" s="35" t="n">
        <v>1</v>
      </c>
      <c r="H170" s="36" t="n">
        <v>-487</v>
      </c>
      <c r="I170" s="36" t="n">
        <v>-487</v>
      </c>
      <c r="J170" s="36" t="n">
        <v>0</v>
      </c>
      <c r="K170" s="36" t="n">
        <v>-0</v>
      </c>
      <c r="L170" s="36" t="n">
        <v>-0</v>
      </c>
      <c r="M170" s="6" t="s">
        <f>=I170+J170+K170+L170</f>
      </c>
      <c r="N170" s="34"/>
    </row>
    <row collapsed="false" customFormat="false" customHeight="false" hidden="false" ht="12.1" outlineLevel="0" r="171">
      <c r="A171" s="25" t="n">
        <v>45989</v>
      </c>
      <c r="B171" s="26" t="s">
        <v>209</v>
      </c>
      <c r="C171" s="26" t="s">
        <v>80</v>
      </c>
      <c r="D171" s="26" t="s">
        <v>209</v>
      </c>
      <c r="E171" s="26" t="s">
        <v>209</v>
      </c>
      <c r="F171" s="26" t="s">
        <v>19</v>
      </c>
      <c r="G171" s="27" t="n">
        <v>1</v>
      </c>
      <c r="H171" s="28" t="n">
        <v>-105616.17</v>
      </c>
      <c r="I171" s="28" t="n">
        <v>-105616.17</v>
      </c>
      <c r="J171" s="28" t="n">
        <v>0</v>
      </c>
      <c r="K171" s="28" t="n">
        <v>-0</v>
      </c>
      <c r="L171" s="28" t="n">
        <v>-0</v>
      </c>
      <c r="M171" s="6" t="s">
        <f>=I171+J171+K171+L171</f>
      </c>
      <c r="N171" s="26"/>
    </row>
    <row collapsed="false" customFormat="false" customHeight="false" hidden="false" ht="12.1" outlineLevel="0" r="172">
      <c r="A172" s="20" t="n">
        <v>45994.462581019</v>
      </c>
      <c r="B172" s="16" t="s">
        <v>41</v>
      </c>
      <c r="C172" s="16" t="s">
        <v>245</v>
      </c>
      <c r="D172" s="16" t="s">
        <v>166</v>
      </c>
      <c r="E172" s="16" t="s">
        <v>42</v>
      </c>
      <c r="F172" s="16" t="s">
        <v>19</v>
      </c>
      <c r="G172" s="7" t="n">
        <v>11374</v>
      </c>
      <c r="H172" s="6" t="n">
        <v>17.3085</v>
      </c>
      <c r="I172" s="6" t="n">
        <v>-196866.88</v>
      </c>
      <c r="J172" s="6" t="n">
        <v>-0</v>
      </c>
      <c r="K172" s="6" t="n">
        <v>-0</v>
      </c>
      <c r="L172" s="6" t="n">
        <v>-0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45994.469143519</v>
      </c>
      <c r="B173" s="16" t="s">
        <v>41</v>
      </c>
      <c r="C173" s="16" t="s">
        <v>245</v>
      </c>
      <c r="D173" s="16" t="s">
        <v>166</v>
      </c>
      <c r="E173" s="16" t="s">
        <v>42</v>
      </c>
      <c r="F173" s="16" t="s">
        <v>19</v>
      </c>
      <c r="G173" s="7" t="n">
        <v>14</v>
      </c>
      <c r="H173" s="6" t="n">
        <v>17.3085</v>
      </c>
      <c r="I173" s="6" t="n">
        <v>-242.32</v>
      </c>
      <c r="J173" s="6" t="n">
        <v>-0</v>
      </c>
      <c r="K173" s="6" t="n">
        <v>-0</v>
      </c>
      <c r="L173" s="6" t="n">
        <v>-0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45995.798738426</v>
      </c>
      <c r="B174" s="16" t="s">
        <v>41</v>
      </c>
      <c r="C174" s="16" t="s">
        <v>245</v>
      </c>
      <c r="D174" s="16" t="s">
        <v>166</v>
      </c>
      <c r="E174" s="16" t="s">
        <v>42</v>
      </c>
      <c r="F174" s="16" t="s">
        <v>19</v>
      </c>
      <c r="G174" s="7" t="n">
        <v>1</v>
      </c>
      <c r="H174" s="6" t="n">
        <v>17.316</v>
      </c>
      <c r="I174" s="6" t="n">
        <v>-17.32</v>
      </c>
      <c r="J174" s="6" t="n">
        <v>-0</v>
      </c>
      <c r="K174" s="6" t="n">
        <v>-0</v>
      </c>
      <c r="L174" s="6" t="n">
        <v>-0</v>
      </c>
      <c r="M174" s="6" t="s">
        <f>=I174+J174+K174+L174</f>
      </c>
      <c r="N174" s="16"/>
    </row>
    <row collapsed="false" customFormat="false" customHeight="false" hidden="false" ht="12.1" outlineLevel="0" r="175">
      <c r="A175" s="29" t="n">
        <v>45999.437372685</v>
      </c>
      <c r="B175" s="30" t="s">
        <v>172</v>
      </c>
      <c r="C175" s="30" t="s">
        <v>212</v>
      </c>
      <c r="D175" s="30" t="s">
        <v>167</v>
      </c>
      <c r="E175" s="30" t="s">
        <v>48</v>
      </c>
      <c r="F175" s="30" t="s">
        <v>19</v>
      </c>
      <c r="G175" s="31" t="n">
        <v>-45</v>
      </c>
      <c r="H175" s="32" t="n">
        <v>98.92</v>
      </c>
      <c r="I175" s="32" t="n">
        <v>44514</v>
      </c>
      <c r="J175" s="32" t="n">
        <v>231.3</v>
      </c>
      <c r="K175" s="32" t="n">
        <v>-26.71</v>
      </c>
      <c r="L175" s="32" t="n">
        <v>-2.09</v>
      </c>
      <c r="M175" s="6" t="s">
        <f>=I175+J175+K175+L175</f>
      </c>
      <c r="N175" s="30"/>
    </row>
    <row collapsed="false" customFormat="false" customHeight="false" hidden="false" ht="12.1" outlineLevel="0" r="176">
      <c r="A176" s="29" t="n">
        <v>45999.442395833</v>
      </c>
      <c r="B176" s="30" t="s">
        <v>172</v>
      </c>
      <c r="C176" s="30" t="s">
        <v>212</v>
      </c>
      <c r="D176" s="30" t="s">
        <v>167</v>
      </c>
      <c r="E176" s="30" t="s">
        <v>48</v>
      </c>
      <c r="F176" s="30" t="s">
        <v>19</v>
      </c>
      <c r="G176" s="31" t="n">
        <v>-1</v>
      </c>
      <c r="H176" s="32" t="n">
        <v>98.91</v>
      </c>
      <c r="I176" s="32" t="n">
        <v>989.1</v>
      </c>
      <c r="J176" s="32" t="n">
        <v>5.14</v>
      </c>
      <c r="K176" s="32" t="n">
        <v>-0.59</v>
      </c>
      <c r="L176" s="32" t="n">
        <v>-0.05</v>
      </c>
      <c r="M176" s="6" t="s">
        <f>=I176+J176+K176+L176</f>
      </c>
      <c r="N176" s="30"/>
    </row>
    <row collapsed="false" customFormat="false" customHeight="false" hidden="false" ht="12.1" outlineLevel="0" r="177">
      <c r="A177" s="29" t="n">
        <v>45999.442928241</v>
      </c>
      <c r="B177" s="30" t="s">
        <v>172</v>
      </c>
      <c r="C177" s="30" t="s">
        <v>212</v>
      </c>
      <c r="D177" s="30" t="s">
        <v>167</v>
      </c>
      <c r="E177" s="30" t="s">
        <v>48</v>
      </c>
      <c r="F177" s="30" t="s">
        <v>19</v>
      </c>
      <c r="G177" s="31" t="n">
        <v>-3</v>
      </c>
      <c r="H177" s="32" t="n">
        <v>98.91</v>
      </c>
      <c r="I177" s="32" t="n">
        <v>2967.3</v>
      </c>
      <c r="J177" s="32" t="n">
        <v>15.42</v>
      </c>
      <c r="K177" s="32" t="n">
        <v>-1.78</v>
      </c>
      <c r="L177" s="32" t="n">
        <v>-0.14</v>
      </c>
      <c r="M177" s="6" t="s">
        <f>=I177+J177+K177+L177</f>
      </c>
      <c r="N177" s="30"/>
    </row>
    <row collapsed="false" customFormat="false" customHeight="false" hidden="false" ht="12.1" outlineLevel="0" r="178">
      <c r="A178" s="29" t="n">
        <v>45999.504490741</v>
      </c>
      <c r="B178" s="30" t="s">
        <v>41</v>
      </c>
      <c r="C178" s="30" t="s">
        <v>245</v>
      </c>
      <c r="D178" s="30" t="s">
        <v>167</v>
      </c>
      <c r="E178" s="30" t="s">
        <v>42</v>
      </c>
      <c r="F178" s="30" t="s">
        <v>19</v>
      </c>
      <c r="G178" s="31" t="n">
        <v>-11388</v>
      </c>
      <c r="H178" s="32" t="n">
        <v>17.347</v>
      </c>
      <c r="I178" s="32" t="n">
        <v>197547.64</v>
      </c>
      <c r="J178" s="32" t="n">
        <v>0</v>
      </c>
      <c r="K178" s="32" t="n">
        <v>-0</v>
      </c>
      <c r="L178" s="32" t="n">
        <v>-0</v>
      </c>
      <c r="M178" s="6" t="s">
        <f>=I178+J178+K178+L178</f>
      </c>
      <c r="N178" s="30"/>
    </row>
    <row collapsed="false" customFormat="false" customHeight="false" hidden="false" ht="12.1" outlineLevel="0" r="179">
      <c r="A179" s="20" t="n">
        <v>45999.516053241</v>
      </c>
      <c r="B179" s="16" t="s">
        <v>187</v>
      </c>
      <c r="C179" s="16" t="s">
        <v>256</v>
      </c>
      <c r="D179" s="16" t="s">
        <v>166</v>
      </c>
      <c r="E179" s="16" t="s">
        <v>48</v>
      </c>
      <c r="F179" s="16" t="s">
        <v>19</v>
      </c>
      <c r="G179" s="7" t="n">
        <v>48</v>
      </c>
      <c r="H179" s="6" t="n">
        <v>99.84</v>
      </c>
      <c r="I179" s="6" t="n">
        <v>-47923.2</v>
      </c>
      <c r="J179" s="6" t="n">
        <v>-473.28</v>
      </c>
      <c r="K179" s="6" t="n">
        <v>-28.76</v>
      </c>
      <c r="L179" s="6" t="n">
        <v>-4.8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45999.52712963</v>
      </c>
      <c r="B180" s="16" t="s">
        <v>187</v>
      </c>
      <c r="C180" s="16" t="s">
        <v>256</v>
      </c>
      <c r="D180" s="16" t="s">
        <v>166</v>
      </c>
      <c r="E180" s="16" t="s">
        <v>48</v>
      </c>
      <c r="F180" s="16" t="s">
        <v>19</v>
      </c>
      <c r="G180" s="7" t="n">
        <v>43</v>
      </c>
      <c r="H180" s="6" t="n">
        <v>99.82</v>
      </c>
      <c r="I180" s="6" t="n">
        <v>-42922.6</v>
      </c>
      <c r="J180" s="6" t="n">
        <v>-423.98</v>
      </c>
      <c r="K180" s="6" t="n">
        <v>-25.75</v>
      </c>
      <c r="L180" s="6" t="n">
        <v>-4.29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45999.527268519</v>
      </c>
      <c r="B181" s="16" t="s">
        <v>187</v>
      </c>
      <c r="C181" s="16" t="s">
        <v>256</v>
      </c>
      <c r="D181" s="16" t="s">
        <v>166</v>
      </c>
      <c r="E181" s="16" t="s">
        <v>48</v>
      </c>
      <c r="F181" s="16" t="s">
        <v>19</v>
      </c>
      <c r="G181" s="7" t="n">
        <v>94</v>
      </c>
      <c r="H181" s="6" t="n">
        <v>99.82</v>
      </c>
      <c r="I181" s="6" t="n">
        <v>-93830.8</v>
      </c>
      <c r="J181" s="6" t="n">
        <v>-926.84</v>
      </c>
      <c r="K181" s="6" t="n">
        <v>-56.3</v>
      </c>
      <c r="L181" s="6" t="n">
        <v>-9.39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45999.528935185</v>
      </c>
      <c r="B182" s="16" t="s">
        <v>187</v>
      </c>
      <c r="C182" s="16" t="s">
        <v>256</v>
      </c>
      <c r="D182" s="16" t="s">
        <v>166</v>
      </c>
      <c r="E182" s="16" t="s">
        <v>48</v>
      </c>
      <c r="F182" s="16" t="s">
        <v>19</v>
      </c>
      <c r="G182" s="7" t="n">
        <v>21</v>
      </c>
      <c r="H182" s="6" t="n">
        <v>99.82</v>
      </c>
      <c r="I182" s="6" t="n">
        <v>-20962.2</v>
      </c>
      <c r="J182" s="6" t="n">
        <v>-207.06</v>
      </c>
      <c r="K182" s="6" t="n">
        <v>-12.58</v>
      </c>
      <c r="L182" s="6" t="n">
        <v>-2.1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45999.542210648</v>
      </c>
      <c r="B183" s="16" t="s">
        <v>187</v>
      </c>
      <c r="C183" s="16" t="s">
        <v>256</v>
      </c>
      <c r="D183" s="16" t="s">
        <v>166</v>
      </c>
      <c r="E183" s="16" t="s">
        <v>48</v>
      </c>
      <c r="F183" s="16" t="s">
        <v>19</v>
      </c>
      <c r="G183" s="7" t="n">
        <v>38</v>
      </c>
      <c r="H183" s="6" t="n">
        <v>99.82</v>
      </c>
      <c r="I183" s="6" t="n">
        <v>-37931.6</v>
      </c>
      <c r="J183" s="6" t="n">
        <v>-374.68</v>
      </c>
      <c r="K183" s="6" t="n">
        <v>-22.75</v>
      </c>
      <c r="L183" s="6" t="n">
        <v>-3.79</v>
      </c>
      <c r="M183" s="6" t="s">
        <f>=I183+J183+K183+L183</f>
      </c>
      <c r="N183" s="16"/>
    </row>
    <row collapsed="false" customFormat="false" customHeight="false" hidden="false" ht="12.1" outlineLevel="0" r="184">
      <c r="A184" s="29" t="n">
        <v>45999.556122685</v>
      </c>
      <c r="B184" s="30" t="s">
        <v>170</v>
      </c>
      <c r="C184" s="30" t="s">
        <v>210</v>
      </c>
      <c r="D184" s="30" t="s">
        <v>167</v>
      </c>
      <c r="E184" s="30" t="s">
        <v>48</v>
      </c>
      <c r="F184" s="30" t="s">
        <v>19</v>
      </c>
      <c r="G184" s="31" t="n">
        <v>-4</v>
      </c>
      <c r="H184" s="32" t="n">
        <v>95.06</v>
      </c>
      <c r="I184" s="32" t="n">
        <v>3802.4</v>
      </c>
      <c r="J184" s="32" t="n">
        <v>25.04</v>
      </c>
      <c r="K184" s="32" t="n">
        <v>-2.29</v>
      </c>
      <c r="L184" s="32" t="n">
        <v>-0.38</v>
      </c>
      <c r="M184" s="6" t="s">
        <f>=I184+J184+K184+L184</f>
      </c>
      <c r="N184" s="30"/>
    </row>
    <row collapsed="false" customFormat="false" customHeight="false" hidden="false" ht="12.1" outlineLevel="0" r="185">
      <c r="A185" s="29" t="n">
        <v>45999.556365741</v>
      </c>
      <c r="B185" s="30" t="s">
        <v>170</v>
      </c>
      <c r="C185" s="30" t="s">
        <v>210</v>
      </c>
      <c r="D185" s="30" t="s">
        <v>167</v>
      </c>
      <c r="E185" s="30" t="s">
        <v>48</v>
      </c>
      <c r="F185" s="30" t="s">
        <v>19</v>
      </c>
      <c r="G185" s="31" t="n">
        <v>-1</v>
      </c>
      <c r="H185" s="32" t="n">
        <v>95.06</v>
      </c>
      <c r="I185" s="32" t="n">
        <v>950.6</v>
      </c>
      <c r="J185" s="32" t="n">
        <v>6.26</v>
      </c>
      <c r="K185" s="32" t="n">
        <v>-0.57</v>
      </c>
      <c r="L185" s="32" t="n">
        <v>-0.09</v>
      </c>
      <c r="M185" s="6" t="s">
        <f>=I185+J185+K185+L185</f>
      </c>
      <c r="N185" s="30"/>
    </row>
    <row collapsed="false" customFormat="false" customHeight="false" hidden="false" ht="12.1" outlineLevel="0" r="186">
      <c r="A186" s="29" t="n">
        <v>45999.556516204</v>
      </c>
      <c r="B186" s="30" t="s">
        <v>170</v>
      </c>
      <c r="C186" s="30" t="s">
        <v>210</v>
      </c>
      <c r="D186" s="30" t="s">
        <v>167</v>
      </c>
      <c r="E186" s="30" t="s">
        <v>48</v>
      </c>
      <c r="F186" s="30" t="s">
        <v>19</v>
      </c>
      <c r="G186" s="31" t="n">
        <v>-10</v>
      </c>
      <c r="H186" s="32" t="n">
        <v>95.06</v>
      </c>
      <c r="I186" s="32" t="n">
        <v>9506</v>
      </c>
      <c r="J186" s="32" t="n">
        <v>62.6</v>
      </c>
      <c r="K186" s="32" t="n">
        <v>-5.7</v>
      </c>
      <c r="L186" s="32" t="n">
        <v>-0.95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45999.583194444</v>
      </c>
      <c r="B187" s="16" t="s">
        <v>60</v>
      </c>
      <c r="C187" s="16" t="s">
        <v>257</v>
      </c>
      <c r="D187" s="16" t="s">
        <v>166</v>
      </c>
      <c r="E187" s="16" t="s">
        <v>48</v>
      </c>
      <c r="F187" s="16" t="s">
        <v>19</v>
      </c>
      <c r="G187" s="7" t="n">
        <v>14</v>
      </c>
      <c r="H187" s="6" t="n">
        <v>101.6</v>
      </c>
      <c r="I187" s="6" t="n">
        <v>-14224</v>
      </c>
      <c r="J187" s="6" t="n">
        <v>-27.02</v>
      </c>
      <c r="K187" s="6" t="n">
        <v>-8.53</v>
      </c>
      <c r="L187" s="6" t="n">
        <v>-1.42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45999.609363426</v>
      </c>
      <c r="B188" s="16" t="s">
        <v>41</v>
      </c>
      <c r="C188" s="16" t="s">
        <v>245</v>
      </c>
      <c r="D188" s="16" t="s">
        <v>166</v>
      </c>
      <c r="E188" s="16" t="s">
        <v>42</v>
      </c>
      <c r="F188" s="16" t="s">
        <v>19</v>
      </c>
      <c r="G188" s="7" t="n">
        <v>10</v>
      </c>
      <c r="H188" s="6" t="n">
        <v>17.347</v>
      </c>
      <c r="I188" s="6" t="n">
        <v>-173.47</v>
      </c>
      <c r="J188" s="6" t="n">
        <v>-0</v>
      </c>
      <c r="K188" s="6" t="n">
        <v>-0</v>
      </c>
      <c r="L188" s="6" t="n">
        <v>-0</v>
      </c>
      <c r="M188" s="6" t="s">
        <f>=I188+J188+K188+L188</f>
      </c>
      <c r="N188" s="16"/>
    </row>
    <row collapsed="false" customFormat="false" customHeight="false" hidden="false" ht="12.1" outlineLevel="0" r="189">
      <c r="A189" s="29" t="n">
        <v>45999.744270833</v>
      </c>
      <c r="B189" s="30" t="s">
        <v>187</v>
      </c>
      <c r="C189" s="30" t="s">
        <v>256</v>
      </c>
      <c r="D189" s="30" t="s">
        <v>167</v>
      </c>
      <c r="E189" s="30" t="s">
        <v>48</v>
      </c>
      <c r="F189" s="30" t="s">
        <v>19</v>
      </c>
      <c r="G189" s="31" t="n">
        <v>-43</v>
      </c>
      <c r="H189" s="32" t="n">
        <v>99.97</v>
      </c>
      <c r="I189" s="32" t="n">
        <v>42987.1</v>
      </c>
      <c r="J189" s="32" t="n">
        <v>423.98</v>
      </c>
      <c r="K189" s="32" t="n">
        <v>-25.8</v>
      </c>
      <c r="L189" s="32" t="n">
        <v>-4.3</v>
      </c>
      <c r="M189" s="6" t="s">
        <f>=I189+J189+K189+L189</f>
      </c>
      <c r="N189" s="30"/>
    </row>
    <row collapsed="false" customFormat="false" customHeight="false" hidden="false" ht="12.1" outlineLevel="0" r="190">
      <c r="A190" s="29" t="n">
        <v>45999.74443287</v>
      </c>
      <c r="B190" s="30" t="s">
        <v>187</v>
      </c>
      <c r="C190" s="30" t="s">
        <v>256</v>
      </c>
      <c r="D190" s="30" t="s">
        <v>167</v>
      </c>
      <c r="E190" s="30" t="s">
        <v>48</v>
      </c>
      <c r="F190" s="30" t="s">
        <v>19</v>
      </c>
      <c r="G190" s="31" t="n">
        <v>-5</v>
      </c>
      <c r="H190" s="32" t="n">
        <v>99.97</v>
      </c>
      <c r="I190" s="32" t="n">
        <v>4998.5</v>
      </c>
      <c r="J190" s="32" t="n">
        <v>49.3</v>
      </c>
      <c r="K190" s="32" t="n">
        <v>-3</v>
      </c>
      <c r="L190" s="32" t="n">
        <v>-0.5</v>
      </c>
      <c r="M190" s="6" t="s">
        <f>=I190+J190+K190+L190</f>
      </c>
      <c r="N190" s="30"/>
    </row>
    <row collapsed="false" customFormat="false" customHeight="false" hidden="false" ht="12.1" outlineLevel="0" r="191">
      <c r="A191" s="29" t="n">
        <v>45999.744780093</v>
      </c>
      <c r="B191" s="30" t="s">
        <v>187</v>
      </c>
      <c r="C191" s="30" t="s">
        <v>256</v>
      </c>
      <c r="D191" s="30" t="s">
        <v>167</v>
      </c>
      <c r="E191" s="30" t="s">
        <v>48</v>
      </c>
      <c r="F191" s="30" t="s">
        <v>19</v>
      </c>
      <c r="G191" s="31" t="n">
        <v>-1</v>
      </c>
      <c r="H191" s="32" t="n">
        <v>99.97</v>
      </c>
      <c r="I191" s="32" t="n">
        <v>999.7</v>
      </c>
      <c r="J191" s="32" t="n">
        <v>9.86</v>
      </c>
      <c r="K191" s="32" t="n">
        <v>-0.6</v>
      </c>
      <c r="L191" s="32" t="n">
        <v>-0.1</v>
      </c>
      <c r="M191" s="6" t="s">
        <f>=I191+J191+K191+L191</f>
      </c>
      <c r="N191" s="30"/>
    </row>
    <row collapsed="false" customFormat="false" customHeight="false" hidden="false" ht="12.1" outlineLevel="0" r="192">
      <c r="A192" s="29" t="n">
        <v>45999.744930556</v>
      </c>
      <c r="B192" s="30" t="s">
        <v>187</v>
      </c>
      <c r="C192" s="30" t="s">
        <v>256</v>
      </c>
      <c r="D192" s="30" t="s">
        <v>167</v>
      </c>
      <c r="E192" s="30" t="s">
        <v>48</v>
      </c>
      <c r="F192" s="30" t="s">
        <v>19</v>
      </c>
      <c r="G192" s="31" t="n">
        <v>-1</v>
      </c>
      <c r="H192" s="32" t="n">
        <v>99.97</v>
      </c>
      <c r="I192" s="32" t="n">
        <v>999.7</v>
      </c>
      <c r="J192" s="32" t="n">
        <v>9.86</v>
      </c>
      <c r="K192" s="32" t="n">
        <v>-0.6</v>
      </c>
      <c r="L192" s="32" t="n">
        <v>-0.1</v>
      </c>
      <c r="M192" s="6" t="s">
        <f>=I192+J192+K192+L192</f>
      </c>
      <c r="N192" s="30"/>
    </row>
    <row collapsed="false" customFormat="false" customHeight="false" hidden="false" ht="12.1" outlineLevel="0" r="193">
      <c r="A193" s="20" t="n">
        <v>46000.417719907</v>
      </c>
      <c r="B193" s="16" t="s">
        <v>47</v>
      </c>
      <c r="C193" s="16" t="s">
        <v>258</v>
      </c>
      <c r="D193" s="16" t="s">
        <v>166</v>
      </c>
      <c r="E193" s="16" t="s">
        <v>48</v>
      </c>
      <c r="F193" s="16" t="s">
        <v>19</v>
      </c>
      <c r="G193" s="7" t="n">
        <v>35</v>
      </c>
      <c r="H193" s="6" t="n">
        <v>101.26</v>
      </c>
      <c r="I193" s="6" t="n">
        <v>-35441</v>
      </c>
      <c r="J193" s="6" t="n">
        <v>-374.85</v>
      </c>
      <c r="K193" s="6" t="n">
        <v>-21.26</v>
      </c>
      <c r="L193" s="6" t="n">
        <v>-3.55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46000.424560185</v>
      </c>
      <c r="B194" s="16" t="s">
        <v>187</v>
      </c>
      <c r="C194" s="16" t="s">
        <v>256</v>
      </c>
      <c r="D194" s="16" t="s">
        <v>166</v>
      </c>
      <c r="E194" s="16" t="s">
        <v>48</v>
      </c>
      <c r="F194" s="16" t="s">
        <v>19</v>
      </c>
      <c r="G194" s="7" t="n">
        <v>14</v>
      </c>
      <c r="H194" s="6" t="n">
        <v>99.65</v>
      </c>
      <c r="I194" s="6" t="n">
        <v>-13951</v>
      </c>
      <c r="J194" s="6" t="n">
        <v>-145.74</v>
      </c>
      <c r="K194" s="6" t="n">
        <v>-8.38</v>
      </c>
      <c r="L194" s="6" t="n">
        <v>-1.39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46000.438090278</v>
      </c>
      <c r="B195" s="16" t="s">
        <v>41</v>
      </c>
      <c r="C195" s="16" t="s">
        <v>245</v>
      </c>
      <c r="D195" s="16" t="s">
        <v>166</v>
      </c>
      <c r="E195" s="16" t="s">
        <v>42</v>
      </c>
      <c r="F195" s="16" t="s">
        <v>19</v>
      </c>
      <c r="G195" s="7" t="n">
        <v>28</v>
      </c>
      <c r="H195" s="6" t="n">
        <v>17.355</v>
      </c>
      <c r="I195" s="6" t="n">
        <v>-485.94</v>
      </c>
      <c r="J195" s="6" t="n">
        <v>-0</v>
      </c>
      <c r="K195" s="6" t="n">
        <v>-0</v>
      </c>
      <c r="L195" s="6" t="n">
        <v>-0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46002.86474537</v>
      </c>
      <c r="B196" s="16" t="s">
        <v>41</v>
      </c>
      <c r="C196" s="16" t="s">
        <v>245</v>
      </c>
      <c r="D196" s="16" t="s">
        <v>166</v>
      </c>
      <c r="E196" s="16" t="s">
        <v>42</v>
      </c>
      <c r="F196" s="16" t="s">
        <v>19</v>
      </c>
      <c r="G196" s="7" t="n">
        <v>1</v>
      </c>
      <c r="H196" s="6" t="n">
        <v>17.3705</v>
      </c>
      <c r="I196" s="6" t="n">
        <v>-17.37</v>
      </c>
      <c r="J196" s="6" t="n">
        <v>-0</v>
      </c>
      <c r="K196" s="6" t="n">
        <v>-0</v>
      </c>
      <c r="L196" s="6" t="n">
        <v>-0</v>
      </c>
      <c r="M196" s="6" t="s">
        <f>=I196+J196+K196+L196</f>
      </c>
      <c r="N196" s="16"/>
    </row>
    <row collapsed="false" customFormat="false" customHeight="false" hidden="false" ht="12.1" outlineLevel="0" r="197">
      <c r="A197" s="29" t="n">
        <v>46003.427916667</v>
      </c>
      <c r="B197" s="30" t="s">
        <v>187</v>
      </c>
      <c r="C197" s="30" t="s">
        <v>256</v>
      </c>
      <c r="D197" s="30" t="s">
        <v>167</v>
      </c>
      <c r="E197" s="30" t="s">
        <v>48</v>
      </c>
      <c r="F197" s="30" t="s">
        <v>19</v>
      </c>
      <c r="G197" s="31" t="n">
        <v>-140</v>
      </c>
      <c r="H197" s="32" t="n">
        <v>99.89</v>
      </c>
      <c r="I197" s="32" t="n">
        <v>139846</v>
      </c>
      <c r="J197" s="32" t="n">
        <v>1841</v>
      </c>
      <c r="K197" s="32" t="n">
        <v>-83.91</v>
      </c>
      <c r="L197" s="32" t="n">
        <v>-11.88</v>
      </c>
      <c r="M197" s="6" t="s">
        <f>=I197+J197+K197+L197</f>
      </c>
      <c r="N197" s="30"/>
    </row>
    <row collapsed="false" customFormat="false" customHeight="false" hidden="false" ht="12.1" outlineLevel="0" r="198">
      <c r="A198" s="29" t="n">
        <v>46003.478680556</v>
      </c>
      <c r="B198" s="30" t="s">
        <v>187</v>
      </c>
      <c r="C198" s="30" t="s">
        <v>256</v>
      </c>
      <c r="D198" s="30" t="s">
        <v>167</v>
      </c>
      <c r="E198" s="30" t="s">
        <v>48</v>
      </c>
      <c r="F198" s="30" t="s">
        <v>19</v>
      </c>
      <c r="G198" s="31" t="n">
        <v>-68</v>
      </c>
      <c r="H198" s="32" t="n">
        <v>99.83</v>
      </c>
      <c r="I198" s="32" t="n">
        <v>67884.4</v>
      </c>
      <c r="J198" s="32" t="n">
        <v>894.2</v>
      </c>
      <c r="K198" s="32" t="n">
        <v>-40.73</v>
      </c>
      <c r="L198" s="32" t="n">
        <v>-5.77</v>
      </c>
      <c r="M198" s="6" t="s">
        <f>=I198+J198+K198+L198</f>
      </c>
      <c r="N198" s="30"/>
    </row>
    <row collapsed="false" customFormat="false" customHeight="false" hidden="false" ht="12.1" outlineLevel="0" r="199">
      <c r="A199" s="21" t="n">
        <v>46006</v>
      </c>
      <c r="B199" s="22" t="s">
        <v>224</v>
      </c>
      <c r="C199" s="22" t="s">
        <v>259</v>
      </c>
      <c r="D199" s="22" t="s">
        <v>224</v>
      </c>
      <c r="E199" s="22" t="s">
        <v>224</v>
      </c>
      <c r="F199" s="22" t="s">
        <v>19</v>
      </c>
      <c r="G199" s="23" t="n">
        <v>1</v>
      </c>
      <c r="H199" s="24" t="n">
        <v>714.85</v>
      </c>
      <c r="I199" s="24" t="n">
        <v>714.85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46006</v>
      </c>
      <c r="B200" s="22" t="s">
        <v>208</v>
      </c>
      <c r="C200" s="22" t="s">
        <v>81</v>
      </c>
      <c r="D200" s="22" t="s">
        <v>208</v>
      </c>
      <c r="E200" s="22" t="s">
        <v>208</v>
      </c>
      <c r="F200" s="22" t="s">
        <v>19</v>
      </c>
      <c r="G200" s="23" t="n">
        <v>1</v>
      </c>
      <c r="H200" s="24" t="n">
        <v>40</v>
      </c>
      <c r="I200" s="24" t="n">
        <v>40</v>
      </c>
      <c r="J200" s="24" t="n">
        <v>0</v>
      </c>
      <c r="K200" s="24" t="n">
        <v>-0</v>
      </c>
      <c r="L200" s="24" t="n">
        <v>-0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46006</v>
      </c>
      <c r="B201" s="22" t="s">
        <v>224</v>
      </c>
      <c r="C201" s="22" t="s">
        <v>260</v>
      </c>
      <c r="D201" s="22" t="s">
        <v>224</v>
      </c>
      <c r="E201" s="22" t="s">
        <v>224</v>
      </c>
      <c r="F201" s="22" t="s">
        <v>19</v>
      </c>
      <c r="G201" s="23" t="n">
        <v>1</v>
      </c>
      <c r="H201" s="24" t="n">
        <v>714.85</v>
      </c>
      <c r="I201" s="24" t="n">
        <v>714.85</v>
      </c>
      <c r="J201" s="24" t="n">
        <v>0</v>
      </c>
      <c r="K201" s="24" t="n">
        <v>-0</v>
      </c>
      <c r="L201" s="24" t="n">
        <v>-0</v>
      </c>
      <c r="M201" s="6" t="s">
        <f>=I201+J201+K201+L201</f>
      </c>
      <c r="N201" s="22"/>
    </row>
    <row collapsed="false" customFormat="false" customHeight="false" hidden="false" ht="12.1" outlineLevel="0" r="202">
      <c r="A202" s="20" t="n">
        <v>46006.645231481</v>
      </c>
      <c r="B202" s="16" t="s">
        <v>47</v>
      </c>
      <c r="C202" s="16" t="s">
        <v>258</v>
      </c>
      <c r="D202" s="16" t="s">
        <v>166</v>
      </c>
      <c r="E202" s="16" t="s">
        <v>48</v>
      </c>
      <c r="F202" s="16" t="s">
        <v>19</v>
      </c>
      <c r="G202" s="7" t="n">
        <v>88</v>
      </c>
      <c r="H202" s="6" t="n">
        <v>100.95</v>
      </c>
      <c r="I202" s="6" t="n">
        <v>-88836</v>
      </c>
      <c r="J202" s="6" t="n">
        <v>-1275.12</v>
      </c>
      <c r="K202" s="6" t="n">
        <v>-53.3</v>
      </c>
      <c r="L202" s="6" t="n">
        <v>-7.55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46006.647824074</v>
      </c>
      <c r="B203" s="16" t="s">
        <v>47</v>
      </c>
      <c r="C203" s="16" t="s">
        <v>258</v>
      </c>
      <c r="D203" s="16" t="s">
        <v>166</v>
      </c>
      <c r="E203" s="16" t="s">
        <v>48</v>
      </c>
      <c r="F203" s="16" t="s">
        <v>19</v>
      </c>
      <c r="G203" s="7" t="n">
        <v>99</v>
      </c>
      <c r="H203" s="6" t="n">
        <v>100.95</v>
      </c>
      <c r="I203" s="6" t="n">
        <v>-99940.5</v>
      </c>
      <c r="J203" s="6" t="n">
        <v>-1434.51</v>
      </c>
      <c r="K203" s="6" t="n">
        <v>-59.97</v>
      </c>
      <c r="L203" s="6" t="n">
        <v>-8.49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46006.649953704</v>
      </c>
      <c r="B204" s="16" t="s">
        <v>47</v>
      </c>
      <c r="C204" s="16" t="s">
        <v>258</v>
      </c>
      <c r="D204" s="16" t="s">
        <v>166</v>
      </c>
      <c r="E204" s="16" t="s">
        <v>48</v>
      </c>
      <c r="F204" s="16" t="s">
        <v>19</v>
      </c>
      <c r="G204" s="7" t="n">
        <v>18</v>
      </c>
      <c r="H204" s="6" t="n">
        <v>100.87</v>
      </c>
      <c r="I204" s="6" t="n">
        <v>-18156.6</v>
      </c>
      <c r="J204" s="6" t="n">
        <v>-260.82</v>
      </c>
      <c r="K204" s="6" t="n">
        <v>-10.89</v>
      </c>
      <c r="L204" s="6" t="n">
        <v>-1.55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46008.434594907</v>
      </c>
      <c r="B205" s="16" t="s">
        <v>47</v>
      </c>
      <c r="C205" s="16" t="s">
        <v>258</v>
      </c>
      <c r="D205" s="16" t="s">
        <v>166</v>
      </c>
      <c r="E205" s="16" t="s">
        <v>48</v>
      </c>
      <c r="F205" s="16" t="s">
        <v>19</v>
      </c>
      <c r="G205" s="7" t="n">
        <v>1</v>
      </c>
      <c r="H205" s="6" t="n">
        <v>100.55</v>
      </c>
      <c r="I205" s="6" t="n">
        <v>-1005.5</v>
      </c>
      <c r="J205" s="6" t="n">
        <v>-15.75</v>
      </c>
      <c r="K205" s="6" t="n">
        <v>-0.6</v>
      </c>
      <c r="L205" s="6" t="n">
        <v>-0.09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46012</v>
      </c>
      <c r="B206" s="22" t="s">
        <v>208</v>
      </c>
      <c r="C206" s="22" t="s">
        <v>81</v>
      </c>
      <c r="D206" s="22" t="s">
        <v>208</v>
      </c>
      <c r="E206" s="22" t="s">
        <v>208</v>
      </c>
      <c r="F206" s="22" t="s">
        <v>19</v>
      </c>
      <c r="G206" s="23" t="n">
        <v>1</v>
      </c>
      <c r="H206" s="24" t="n">
        <v>123151</v>
      </c>
      <c r="I206" s="24" t="n">
        <v>123151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46013.439525463</v>
      </c>
      <c r="B207" s="16" t="s">
        <v>47</v>
      </c>
      <c r="C207" s="16" t="s">
        <v>258</v>
      </c>
      <c r="D207" s="16" t="s">
        <v>166</v>
      </c>
      <c r="E207" s="16" t="s">
        <v>48</v>
      </c>
      <c r="F207" s="16" t="s">
        <v>19</v>
      </c>
      <c r="G207" s="7" t="n">
        <v>78</v>
      </c>
      <c r="H207" s="6" t="n">
        <v>100.3</v>
      </c>
      <c r="I207" s="6" t="n">
        <v>-78234</v>
      </c>
      <c r="J207" s="6" t="n">
        <v>-0</v>
      </c>
      <c r="K207" s="6" t="n">
        <v>-46.94</v>
      </c>
      <c r="L207" s="6" t="n">
        <v>-6.65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46013.440185185</v>
      </c>
      <c r="B208" s="16" t="s">
        <v>47</v>
      </c>
      <c r="C208" s="16" t="s">
        <v>258</v>
      </c>
      <c r="D208" s="16" t="s">
        <v>166</v>
      </c>
      <c r="E208" s="16" t="s">
        <v>48</v>
      </c>
      <c r="F208" s="16" t="s">
        <v>19</v>
      </c>
      <c r="G208" s="7" t="n">
        <v>44</v>
      </c>
      <c r="H208" s="6" t="n">
        <v>100.3</v>
      </c>
      <c r="I208" s="6" t="n">
        <v>-44132</v>
      </c>
      <c r="J208" s="6" t="n">
        <v>-0</v>
      </c>
      <c r="K208" s="6" t="n">
        <v>-26.48</v>
      </c>
      <c r="L208" s="6" t="n">
        <v>-3.75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46014</v>
      </c>
      <c r="B209" s="22" t="s">
        <v>208</v>
      </c>
      <c r="C209" s="22" t="s">
        <v>81</v>
      </c>
      <c r="D209" s="22" t="s">
        <v>208</v>
      </c>
      <c r="E209" s="22" t="s">
        <v>208</v>
      </c>
      <c r="F209" s="22" t="s">
        <v>19</v>
      </c>
      <c r="G209" s="23" t="n">
        <v>1</v>
      </c>
      <c r="H209" s="24" t="n">
        <v>1060</v>
      </c>
      <c r="I209" s="24" t="n">
        <v>1060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46014</v>
      </c>
      <c r="B210" s="22" t="s">
        <v>224</v>
      </c>
      <c r="C210" s="22" t="s">
        <v>261</v>
      </c>
      <c r="D210" s="22" t="s">
        <v>224</v>
      </c>
      <c r="E210" s="22" t="s">
        <v>224</v>
      </c>
      <c r="F210" s="22" t="s">
        <v>19</v>
      </c>
      <c r="G210" s="23" t="n">
        <v>1</v>
      </c>
      <c r="H210" s="24" t="n">
        <v>4554.9</v>
      </c>
      <c r="I210" s="24" t="n">
        <v>4554.9</v>
      </c>
      <c r="J210" s="24" t="n">
        <v>0</v>
      </c>
      <c r="K210" s="24" t="n">
        <v>-0</v>
      </c>
      <c r="L210" s="24" t="n">
        <v>-0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46014</v>
      </c>
      <c r="B211" s="22" t="s">
        <v>224</v>
      </c>
      <c r="C211" s="22" t="s">
        <v>262</v>
      </c>
      <c r="D211" s="22" t="s">
        <v>224</v>
      </c>
      <c r="E211" s="22" t="s">
        <v>224</v>
      </c>
      <c r="F211" s="22" t="s">
        <v>19</v>
      </c>
      <c r="G211" s="23" t="n">
        <v>1</v>
      </c>
      <c r="H211" s="24" t="n">
        <v>4554.9</v>
      </c>
      <c r="I211" s="24" t="n">
        <v>4554.9</v>
      </c>
      <c r="J211" s="24" t="n">
        <v>0</v>
      </c>
      <c r="K211" s="24" t="n">
        <v>-0</v>
      </c>
      <c r="L211" s="24" t="n">
        <v>-0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46014</v>
      </c>
      <c r="B212" s="22" t="s">
        <v>208</v>
      </c>
      <c r="C212" s="22" t="s">
        <v>81</v>
      </c>
      <c r="D212" s="22" t="s">
        <v>208</v>
      </c>
      <c r="E212" s="22" t="s">
        <v>208</v>
      </c>
      <c r="F212" s="22" t="s">
        <v>19</v>
      </c>
      <c r="G212" s="23" t="n">
        <v>1</v>
      </c>
      <c r="H212" s="24" t="n">
        <v>1000</v>
      </c>
      <c r="I212" s="24" t="n">
        <v>1000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46014</v>
      </c>
      <c r="B213" s="22" t="s">
        <v>208</v>
      </c>
      <c r="C213" s="22" t="s">
        <v>81</v>
      </c>
      <c r="D213" s="22" t="s">
        <v>208</v>
      </c>
      <c r="E213" s="22" t="s">
        <v>208</v>
      </c>
      <c r="F213" s="22" t="s">
        <v>19</v>
      </c>
      <c r="G213" s="23" t="n">
        <v>1</v>
      </c>
      <c r="H213" s="24" t="n">
        <v>60</v>
      </c>
      <c r="I213" s="24" t="n">
        <v>60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2"/>
    </row>
    <row collapsed="false" customFormat="false" customHeight="false" hidden="false" ht="12.1" outlineLevel="0" r="214">
      <c r="A214" s="29" t="n">
        <v>46014.451354167</v>
      </c>
      <c r="B214" s="30" t="s">
        <v>41</v>
      </c>
      <c r="C214" s="30" t="s">
        <v>245</v>
      </c>
      <c r="D214" s="30" t="s">
        <v>167</v>
      </c>
      <c r="E214" s="30" t="s">
        <v>42</v>
      </c>
      <c r="F214" s="30" t="s">
        <v>19</v>
      </c>
      <c r="G214" s="31" t="n">
        <v>-39</v>
      </c>
      <c r="H214" s="32" t="n">
        <v>17.4615</v>
      </c>
      <c r="I214" s="32" t="n">
        <v>681</v>
      </c>
      <c r="J214" s="32" t="n">
        <v>0</v>
      </c>
      <c r="K214" s="32" t="n">
        <v>-0</v>
      </c>
      <c r="L214" s="32" t="n">
        <v>-0</v>
      </c>
      <c r="M214" s="6" t="s">
        <f>=I214+J214+K214+L214</f>
      </c>
      <c r="N214" s="30"/>
    </row>
    <row collapsed="false" customFormat="false" customHeight="false" hidden="false" ht="12.1" outlineLevel="0" r="215">
      <c r="A215" s="20" t="n">
        <v>46014.455219907</v>
      </c>
      <c r="B215" s="16" t="s">
        <v>47</v>
      </c>
      <c r="C215" s="16" t="s">
        <v>258</v>
      </c>
      <c r="D215" s="16" t="s">
        <v>166</v>
      </c>
      <c r="E215" s="16" t="s">
        <v>48</v>
      </c>
      <c r="F215" s="16" t="s">
        <v>19</v>
      </c>
      <c r="G215" s="7" t="n">
        <v>1</v>
      </c>
      <c r="H215" s="6" t="n">
        <v>100.2</v>
      </c>
      <c r="I215" s="6" t="n">
        <v>-1002</v>
      </c>
      <c r="J215" s="6" t="n">
        <v>-0.63</v>
      </c>
      <c r="K215" s="6" t="n">
        <v>-0.6</v>
      </c>
      <c r="L215" s="6" t="n">
        <v>-0.09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46014.678425926</v>
      </c>
      <c r="B216" s="16" t="s">
        <v>47</v>
      </c>
      <c r="C216" s="16" t="s">
        <v>258</v>
      </c>
      <c r="D216" s="16" t="s">
        <v>166</v>
      </c>
      <c r="E216" s="16" t="s">
        <v>48</v>
      </c>
      <c r="F216" s="16" t="s">
        <v>19</v>
      </c>
      <c r="G216" s="7" t="n">
        <v>4</v>
      </c>
      <c r="H216" s="6" t="n">
        <v>99.93</v>
      </c>
      <c r="I216" s="6" t="n">
        <v>-3997.2</v>
      </c>
      <c r="J216" s="6" t="n">
        <v>-2.52</v>
      </c>
      <c r="K216" s="6" t="n">
        <v>-2.4</v>
      </c>
      <c r="L216" s="6" t="n">
        <v>-0.34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46014.68494213</v>
      </c>
      <c r="B217" s="16" t="s">
        <v>47</v>
      </c>
      <c r="C217" s="16" t="s">
        <v>258</v>
      </c>
      <c r="D217" s="16" t="s">
        <v>166</v>
      </c>
      <c r="E217" s="16" t="s">
        <v>48</v>
      </c>
      <c r="F217" s="16" t="s">
        <v>19</v>
      </c>
      <c r="G217" s="7" t="n">
        <v>1</v>
      </c>
      <c r="H217" s="6" t="n">
        <v>99.85</v>
      </c>
      <c r="I217" s="6" t="n">
        <v>-998.5</v>
      </c>
      <c r="J217" s="6" t="n">
        <v>-0.63</v>
      </c>
      <c r="K217" s="6" t="n">
        <v>-0.6</v>
      </c>
      <c r="L217" s="6" t="n">
        <v>-0.09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46014.714108796</v>
      </c>
      <c r="B218" s="16" t="s">
        <v>47</v>
      </c>
      <c r="C218" s="16" t="s">
        <v>258</v>
      </c>
      <c r="D218" s="16" t="s">
        <v>166</v>
      </c>
      <c r="E218" s="16" t="s">
        <v>48</v>
      </c>
      <c r="F218" s="16" t="s">
        <v>19</v>
      </c>
      <c r="G218" s="7" t="n">
        <v>1</v>
      </c>
      <c r="H218" s="6" t="n">
        <v>99.84</v>
      </c>
      <c r="I218" s="6" t="n">
        <v>-998.4</v>
      </c>
      <c r="J218" s="6" t="n">
        <v>-0.63</v>
      </c>
      <c r="K218" s="6" t="n">
        <v>-0.6</v>
      </c>
      <c r="L218" s="6" t="n">
        <v>-0.09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46021</v>
      </c>
      <c r="B219" s="22" t="s">
        <v>208</v>
      </c>
      <c r="C219" s="22" t="s">
        <v>81</v>
      </c>
      <c r="D219" s="22" t="s">
        <v>208</v>
      </c>
      <c r="E219" s="22" t="s">
        <v>208</v>
      </c>
      <c r="F219" s="22" t="s">
        <v>19</v>
      </c>
      <c r="G219" s="23" t="n">
        <v>1</v>
      </c>
      <c r="H219" s="24" t="n">
        <v>900</v>
      </c>
      <c r="I219" s="24" t="n">
        <v>900</v>
      </c>
      <c r="J219" s="24" t="n">
        <v>0</v>
      </c>
      <c r="K219" s="24" t="n">
        <v>-0</v>
      </c>
      <c r="L219" s="24" t="n">
        <v>-0</v>
      </c>
      <c r="M219" s="6" t="s">
        <f>=I219+J219+K219+L219</f>
      </c>
      <c r="N219" s="22"/>
    </row>
    <row collapsed="false" customFormat="false" customHeight="false" hidden="false" ht="12.1" outlineLevel="0" r="220">
      <c r="A220" s="29" t="n">
        <v>46021.887928241</v>
      </c>
      <c r="B220" s="30" t="s">
        <v>47</v>
      </c>
      <c r="C220" s="30" t="s">
        <v>258</v>
      </c>
      <c r="D220" s="30" t="s">
        <v>167</v>
      </c>
      <c r="E220" s="30" t="s">
        <v>48</v>
      </c>
      <c r="F220" s="30" t="s">
        <v>19</v>
      </c>
      <c r="G220" s="31" t="n">
        <v>-54</v>
      </c>
      <c r="H220" s="32" t="n">
        <v>101.33</v>
      </c>
      <c r="I220" s="32" t="n">
        <v>54718.2</v>
      </c>
      <c r="J220" s="32" t="n">
        <v>442.26</v>
      </c>
      <c r="K220" s="32" t="n">
        <v>-32.83</v>
      </c>
      <c r="L220" s="32" t="n">
        <v>-4.65</v>
      </c>
      <c r="M220" s="6" t="s">
        <f>=I220+J220+K220+L220</f>
      </c>
      <c r="N220" s="30"/>
    </row>
    <row collapsed="false" customFormat="false" customHeight="false" hidden="false" ht="12.1" outlineLevel="0" r="221">
      <c r="A221" s="29" t="n">
        <v>46021.918113426</v>
      </c>
      <c r="B221" s="30" t="s">
        <v>47</v>
      </c>
      <c r="C221" s="30" t="s">
        <v>258</v>
      </c>
      <c r="D221" s="30" t="s">
        <v>167</v>
      </c>
      <c r="E221" s="30" t="s">
        <v>48</v>
      </c>
      <c r="F221" s="30" t="s">
        <v>19</v>
      </c>
      <c r="G221" s="31" t="n">
        <v>-316</v>
      </c>
      <c r="H221" s="32" t="n">
        <v>101.36</v>
      </c>
      <c r="I221" s="32" t="n">
        <v>320297.6</v>
      </c>
      <c r="J221" s="32" t="n">
        <v>2588.04</v>
      </c>
      <c r="K221" s="32" t="n">
        <v>-192.18</v>
      </c>
      <c r="L221" s="32" t="n">
        <v>-27.22</v>
      </c>
      <c r="M221" s="6" t="s">
        <f>=I221+J221+K221+L221</f>
      </c>
      <c r="N221" s="30"/>
    </row>
    <row collapsed="false" customFormat="false" customHeight="false" hidden="false" ht="12.1" outlineLevel="0" r="222">
      <c r="A222" s="33" t="n">
        <v>46026</v>
      </c>
      <c r="B222" s="34" t="s">
        <v>228</v>
      </c>
      <c r="C222" s="34" t="s">
        <v>263</v>
      </c>
      <c r="D222" s="34" t="s">
        <v>228</v>
      </c>
      <c r="E222" s="34" t="s">
        <v>228</v>
      </c>
      <c r="F222" s="34" t="s">
        <v>19</v>
      </c>
      <c r="G222" s="35" t="n">
        <v>1</v>
      </c>
      <c r="H222" s="36" t="n">
        <v>-2</v>
      </c>
      <c r="I222" s="36" t="n">
        <v>-2</v>
      </c>
      <c r="J222" s="36" t="n">
        <v>0</v>
      </c>
      <c r="K222" s="36" t="n">
        <v>-0</v>
      </c>
      <c r="L222" s="36" t="n">
        <v>-0</v>
      </c>
      <c r="M222" s="6" t="s">
        <f>=I222+J222+K222+L222</f>
      </c>
      <c r="N222" s="34"/>
    </row>
    <row collapsed="false" customFormat="false" customHeight="false" hidden="false" ht="12.1" outlineLevel="0" r="223">
      <c r="A223" s="33" t="n">
        <v>46027</v>
      </c>
      <c r="B223" s="34" t="s">
        <v>228</v>
      </c>
      <c r="C223" s="34" t="s">
        <v>263</v>
      </c>
      <c r="D223" s="34" t="s">
        <v>228</v>
      </c>
      <c r="E223" s="34" t="s">
        <v>228</v>
      </c>
      <c r="F223" s="34" t="s">
        <v>19</v>
      </c>
      <c r="G223" s="35" t="n">
        <v>1</v>
      </c>
      <c r="H223" s="36" t="n">
        <v>-992</v>
      </c>
      <c r="I223" s="36" t="n">
        <v>-992</v>
      </c>
      <c r="J223" s="36" t="n">
        <v>0</v>
      </c>
      <c r="K223" s="36" t="n">
        <v>-0</v>
      </c>
      <c r="L223" s="36" t="n">
        <v>-0</v>
      </c>
      <c r="M223" s="6" t="s">
        <f>=I223+J223+K223+L223</f>
      </c>
      <c r="N223" s="34"/>
    </row>
    <row collapsed="false" customFormat="false" customHeight="false" hidden="false" ht="12.1" outlineLevel="0" r="224">
      <c r="A224" s="25" t="n">
        <v>46030</v>
      </c>
      <c r="B224" s="26" t="s">
        <v>209</v>
      </c>
      <c r="C224" s="26" t="s">
        <v>114</v>
      </c>
      <c r="D224" s="26" t="s">
        <v>209</v>
      </c>
      <c r="E224" s="26" t="s">
        <v>209</v>
      </c>
      <c r="F224" s="26" t="s">
        <v>19</v>
      </c>
      <c r="G224" s="27" t="n">
        <v>1</v>
      </c>
      <c r="H224" s="28" t="n">
        <v>-900</v>
      </c>
      <c r="I224" s="28" t="n">
        <v>-900</v>
      </c>
      <c r="J224" s="28" t="n">
        <v>0</v>
      </c>
      <c r="K224" s="28" t="n">
        <v>-0</v>
      </c>
      <c r="L224" s="28" t="n">
        <v>-0</v>
      </c>
      <c r="M224" s="6" t="s">
        <f>=I224+J224+K224+L224</f>
      </c>
      <c r="N224" s="26"/>
    </row>
    <row collapsed="false" customFormat="false" customHeight="false" hidden="false" ht="12.1" outlineLevel="0" r="225">
      <c r="A225" s="21" t="n">
        <v>46030</v>
      </c>
      <c r="B225" s="22" t="s">
        <v>208</v>
      </c>
      <c r="C225" s="22" t="s">
        <v>114</v>
      </c>
      <c r="D225" s="22" t="s">
        <v>208</v>
      </c>
      <c r="E225" s="22" t="s">
        <v>208</v>
      </c>
      <c r="F225" s="22" t="s">
        <v>19</v>
      </c>
      <c r="G225" s="23" t="n">
        <v>1</v>
      </c>
      <c r="H225" s="24" t="n">
        <v>900</v>
      </c>
      <c r="I225" s="24" t="n">
        <v>900</v>
      </c>
      <c r="J225" s="24" t="n">
        <v>0</v>
      </c>
      <c r="K225" s="24" t="n">
        <v>-0</v>
      </c>
      <c r="L225" s="24" t="n">
        <v>-0</v>
      </c>
      <c r="M225" s="6" t="s">
        <f>=I225+J225+K225+L225</f>
      </c>
      <c r="N225" s="22"/>
    </row>
    <row collapsed="false" customFormat="false" customHeight="false" hidden="false" ht="12.1" outlineLevel="0" r="226">
      <c r="A226" s="20" t="n">
        <v>46030.603842593</v>
      </c>
      <c r="B226" s="16" t="s">
        <v>47</v>
      </c>
      <c r="C226" s="16" t="s">
        <v>258</v>
      </c>
      <c r="D226" s="16" t="s">
        <v>166</v>
      </c>
      <c r="E226" s="16" t="s">
        <v>48</v>
      </c>
      <c r="F226" s="16" t="s">
        <v>19</v>
      </c>
      <c r="G226" s="7" t="n">
        <v>358</v>
      </c>
      <c r="H226" s="6" t="n">
        <v>100.25</v>
      </c>
      <c r="I226" s="6" t="n">
        <v>-358895</v>
      </c>
      <c r="J226" s="6" t="n">
        <v>-3834.18</v>
      </c>
      <c r="K226" s="6" t="n">
        <v>-215.34</v>
      </c>
      <c r="L226" s="6" t="n">
        <v>-53.83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46030.604583333</v>
      </c>
      <c r="B227" s="16" t="s">
        <v>47</v>
      </c>
      <c r="C227" s="16" t="s">
        <v>258</v>
      </c>
      <c r="D227" s="16" t="s">
        <v>166</v>
      </c>
      <c r="E227" s="16" t="s">
        <v>48</v>
      </c>
      <c r="F227" s="16" t="s">
        <v>19</v>
      </c>
      <c r="G227" s="7" t="n">
        <v>13</v>
      </c>
      <c r="H227" s="6" t="n">
        <v>100.25</v>
      </c>
      <c r="I227" s="6" t="n">
        <v>-13032.5</v>
      </c>
      <c r="J227" s="6" t="n">
        <v>-139.23</v>
      </c>
      <c r="K227" s="6" t="n">
        <v>-7.82</v>
      </c>
      <c r="L227" s="6" t="n">
        <v>-1.95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46030.949756944</v>
      </c>
      <c r="B228" s="16" t="s">
        <v>47</v>
      </c>
      <c r="C228" s="16" t="s">
        <v>258</v>
      </c>
      <c r="D228" s="16" t="s">
        <v>166</v>
      </c>
      <c r="E228" s="16" t="s">
        <v>48</v>
      </c>
      <c r="F228" s="16" t="s">
        <v>19</v>
      </c>
      <c r="G228" s="7" t="n">
        <v>1</v>
      </c>
      <c r="H228" s="6" t="n">
        <v>99.99</v>
      </c>
      <c r="I228" s="6" t="n">
        <v>-999.9</v>
      </c>
      <c r="J228" s="6" t="n">
        <v>-10.71</v>
      </c>
      <c r="K228" s="6" t="n">
        <v>-0.6</v>
      </c>
      <c r="L228" s="6" t="n">
        <v>-0.15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46031.540844907</v>
      </c>
      <c r="B229" s="16" t="s">
        <v>41</v>
      </c>
      <c r="C229" s="16" t="s">
        <v>245</v>
      </c>
      <c r="D229" s="16" t="s">
        <v>166</v>
      </c>
      <c r="E229" s="16" t="s">
        <v>42</v>
      </c>
      <c r="F229" s="16" t="s">
        <v>19</v>
      </c>
      <c r="G229" s="7" t="n">
        <v>28</v>
      </c>
      <c r="H229" s="6" t="n">
        <v>17.6055</v>
      </c>
      <c r="I229" s="6" t="n">
        <v>-492.95</v>
      </c>
      <c r="J229" s="6" t="n">
        <v>-0</v>
      </c>
      <c r="K229" s="6" t="n">
        <v>-0</v>
      </c>
      <c r="L229" s="6" t="n">
        <v>-0</v>
      </c>
      <c r="M229" s="6" t="s">
        <f>=I229+J229+K229+L229</f>
      </c>
      <c r="N229" s="16"/>
    </row>
    <row collapsed="false" customFormat="false" customHeight="false" hidden="false" ht="12.1" outlineLevel="0" r="230">
      <c r="A230" s="21" t="n">
        <v>46035</v>
      </c>
      <c r="B230" s="22" t="s">
        <v>224</v>
      </c>
      <c r="C230" s="22" t="s">
        <v>264</v>
      </c>
      <c r="D230" s="22" t="s">
        <v>224</v>
      </c>
      <c r="E230" s="22" t="s">
        <v>224</v>
      </c>
      <c r="F230" s="22" t="s">
        <v>19</v>
      </c>
      <c r="G230" s="23" t="n">
        <v>1</v>
      </c>
      <c r="H230" s="24" t="n">
        <v>270.48</v>
      </c>
      <c r="I230" s="24" t="n">
        <v>270.48</v>
      </c>
      <c r="J230" s="24" t="n">
        <v>0</v>
      </c>
      <c r="K230" s="24" t="n">
        <v>-0</v>
      </c>
      <c r="L230" s="24" t="n">
        <v>-0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46036</v>
      </c>
      <c r="B231" s="22" t="s">
        <v>224</v>
      </c>
      <c r="C231" s="22" t="s">
        <v>265</v>
      </c>
      <c r="D231" s="22" t="s">
        <v>224</v>
      </c>
      <c r="E231" s="22" t="s">
        <v>224</v>
      </c>
      <c r="F231" s="22" t="s">
        <v>19</v>
      </c>
      <c r="G231" s="23" t="n">
        <v>1</v>
      </c>
      <c r="H231" s="24" t="n">
        <v>709.92</v>
      </c>
      <c r="I231" s="24" t="n">
        <v>709.92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</row>
    <row collapsed="false" customFormat="false" customHeight="false" hidden="false" ht="12.1" outlineLevel="0" r="232">
      <c r="A232" s="29" t="n">
        <v>46036.424895833</v>
      </c>
      <c r="B232" s="30" t="s">
        <v>41</v>
      </c>
      <c r="C232" s="30" t="s">
        <v>245</v>
      </c>
      <c r="D232" s="30" t="s">
        <v>167</v>
      </c>
      <c r="E232" s="30" t="s">
        <v>42</v>
      </c>
      <c r="F232" s="30" t="s">
        <v>19</v>
      </c>
      <c r="G232" s="31" t="n">
        <v>-28</v>
      </c>
      <c r="H232" s="32" t="n">
        <v>17.629</v>
      </c>
      <c r="I232" s="32" t="n">
        <v>493.61</v>
      </c>
      <c r="J232" s="32" t="n">
        <v>0</v>
      </c>
      <c r="K232" s="32" t="n">
        <v>-0</v>
      </c>
      <c r="L232" s="32" t="n">
        <v>-0</v>
      </c>
      <c r="M232" s="6" t="s">
        <f>=I232+J232+K232+L232</f>
      </c>
      <c r="N232" s="30"/>
    </row>
    <row collapsed="false" customFormat="false" customHeight="false" hidden="false" ht="12.1" outlineLevel="0" r="233">
      <c r="A233" s="21" t="n">
        <v>46041</v>
      </c>
      <c r="B233" s="22" t="s">
        <v>208</v>
      </c>
      <c r="C233" s="22" t="s">
        <v>118</v>
      </c>
      <c r="D233" s="22" t="s">
        <v>208</v>
      </c>
      <c r="E233" s="22" t="s">
        <v>208</v>
      </c>
      <c r="F233" s="22" t="s">
        <v>19</v>
      </c>
      <c r="G233" s="23" t="n">
        <v>1</v>
      </c>
      <c r="H233" s="24" t="n">
        <v>20</v>
      </c>
      <c r="I233" s="24" t="n">
        <v>20</v>
      </c>
      <c r="J233" s="24" t="n">
        <v>0</v>
      </c>
      <c r="K233" s="24" t="n">
        <v>-0</v>
      </c>
      <c r="L233" s="24" t="n">
        <v>-0</v>
      </c>
      <c r="M233" s="6" t="s">
        <f>=I233+J233+K233+L233</f>
      </c>
      <c r="N233" s="22"/>
    </row>
    <row collapsed="false" customFormat="false" customHeight="false" hidden="false" ht="12.1" outlineLevel="0" r="234">
      <c r="A234" s="25" t="n">
        <v>46041</v>
      </c>
      <c r="B234" s="26" t="s">
        <v>209</v>
      </c>
      <c r="C234" s="26" t="s">
        <v>118</v>
      </c>
      <c r="D234" s="26" t="s">
        <v>209</v>
      </c>
      <c r="E234" s="26" t="s">
        <v>209</v>
      </c>
      <c r="F234" s="26" t="s">
        <v>19</v>
      </c>
      <c r="G234" s="27" t="n">
        <v>1</v>
      </c>
      <c r="H234" s="28" t="n">
        <v>-20</v>
      </c>
      <c r="I234" s="28" t="n">
        <v>-20</v>
      </c>
      <c r="J234" s="28" t="n">
        <v>0</v>
      </c>
      <c r="K234" s="28" t="n">
        <v>-0</v>
      </c>
      <c r="L234" s="28" t="n">
        <v>-0</v>
      </c>
      <c r="M234" s="6" t="s">
        <f>=I234+J234+K234+L234</f>
      </c>
      <c r="N234" s="26"/>
    </row>
    <row collapsed="false" customFormat="false" customHeight="false" hidden="false" ht="12.1" outlineLevel="0" r="235">
      <c r="A235" s="20" t="n">
        <v>46041.722939815</v>
      </c>
      <c r="B235" s="16" t="s">
        <v>41</v>
      </c>
      <c r="C235" s="16" t="s">
        <v>245</v>
      </c>
      <c r="D235" s="16" t="s">
        <v>166</v>
      </c>
      <c r="E235" s="16" t="s">
        <v>42</v>
      </c>
      <c r="F235" s="16" t="s">
        <v>19</v>
      </c>
      <c r="G235" s="7" t="n">
        <v>1</v>
      </c>
      <c r="H235" s="6" t="n">
        <v>17.6685</v>
      </c>
      <c r="I235" s="6" t="n">
        <v>-17.67</v>
      </c>
      <c r="J235" s="6" t="n">
        <v>-0</v>
      </c>
      <c r="K235" s="6" t="n">
        <v>-0</v>
      </c>
      <c r="L235" s="6" t="n">
        <v>-0</v>
      </c>
      <c r="M235" s="6" t="s">
        <f>=I235+J235+K235+L235</f>
      </c>
      <c r="N235" s="16"/>
    </row>
    <row collapsed="false" customFormat="false" customHeight="false" hidden="false" ht="12.1" outlineLevel="0" r="236">
      <c r="A236" s="21" t="n">
        <v>46043</v>
      </c>
      <c r="B236" s="22" t="s">
        <v>208</v>
      </c>
      <c r="C236" s="22" t="s">
        <v>81</v>
      </c>
      <c r="D236" s="22" t="s">
        <v>208</v>
      </c>
      <c r="E236" s="22" t="s">
        <v>208</v>
      </c>
      <c r="F236" s="22" t="s">
        <v>19</v>
      </c>
      <c r="G236" s="23" t="n">
        <v>1</v>
      </c>
      <c r="H236" s="24" t="n">
        <v>30000</v>
      </c>
      <c r="I236" s="24" t="n">
        <v>30000</v>
      </c>
      <c r="J236" s="24" t="n">
        <v>0</v>
      </c>
      <c r="K236" s="24" t="n">
        <v>-0</v>
      </c>
      <c r="L236" s="24" t="n">
        <v>-0</v>
      </c>
      <c r="M236" s="6" t="s">
        <f>=I236+J236+K236+L236</f>
      </c>
      <c r="N236" s="22"/>
    </row>
    <row collapsed="false" customFormat="false" customHeight="false" hidden="false" ht="12.1" outlineLevel="0" r="237">
      <c r="A237" s="20" t="n">
        <v>46044.633622685</v>
      </c>
      <c r="B237" s="16" t="s">
        <v>47</v>
      </c>
      <c r="C237" s="16" t="s">
        <v>258</v>
      </c>
      <c r="D237" s="16" t="s">
        <v>166</v>
      </c>
      <c r="E237" s="16" t="s">
        <v>48</v>
      </c>
      <c r="F237" s="16" t="s">
        <v>19</v>
      </c>
      <c r="G237" s="7" t="n">
        <v>31</v>
      </c>
      <c r="H237" s="6" t="n">
        <v>100.36</v>
      </c>
      <c r="I237" s="6" t="n">
        <v>-31111.6</v>
      </c>
      <c r="J237" s="6" t="n">
        <v>-19.53</v>
      </c>
      <c r="K237" s="6" t="n">
        <v>-18.67</v>
      </c>
      <c r="L237" s="6" t="n">
        <v>-2.64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46045</v>
      </c>
      <c r="B238" s="22" t="s">
        <v>224</v>
      </c>
      <c r="C238" s="22" t="s">
        <v>266</v>
      </c>
      <c r="D238" s="22" t="s">
        <v>224</v>
      </c>
      <c r="E238" s="22" t="s">
        <v>224</v>
      </c>
      <c r="F238" s="22" t="s">
        <v>19</v>
      </c>
      <c r="G238" s="23" t="n">
        <v>1</v>
      </c>
      <c r="H238" s="24" t="n">
        <v>7030.8</v>
      </c>
      <c r="I238" s="24" t="n">
        <v>7030.8</v>
      </c>
      <c r="J238" s="24" t="n">
        <v>0</v>
      </c>
      <c r="K238" s="24" t="n">
        <v>-0</v>
      </c>
      <c r="L238" s="24" t="n">
        <v>-0</v>
      </c>
      <c r="M238" s="6" t="s">
        <f>=I238+J238+K238+L238</f>
      </c>
      <c r="N238" s="22"/>
    </row>
    <row collapsed="false" customFormat="false" customHeight="false" hidden="false" ht="12.1" outlineLevel="0" r="239">
      <c r="A239" s="20" t="n">
        <v>46045.463877315</v>
      </c>
      <c r="B239" s="16" t="s">
        <v>47</v>
      </c>
      <c r="C239" s="16" t="s">
        <v>258</v>
      </c>
      <c r="D239" s="16" t="s">
        <v>166</v>
      </c>
      <c r="E239" s="16" t="s">
        <v>48</v>
      </c>
      <c r="F239" s="16" t="s">
        <v>19</v>
      </c>
      <c r="G239" s="7" t="n">
        <v>7</v>
      </c>
      <c r="H239" s="6" t="n">
        <v>99.55</v>
      </c>
      <c r="I239" s="6" t="n">
        <v>-6968.5</v>
      </c>
      <c r="J239" s="6" t="n">
        <v>-17.64</v>
      </c>
      <c r="K239" s="6" t="n">
        <v>-4.18</v>
      </c>
      <c r="L239" s="6" t="n">
        <v>-0.59</v>
      </c>
      <c r="M239" s="6" t="s">
        <f>=I239+J239+K239+L239</f>
      </c>
      <c r="N239" s="16"/>
    </row>
    <row collapsed="false" customFormat="false" customHeight="false" hidden="false" ht="12.1" outlineLevel="0" r="240">
      <c r="A240" s="29" t="n">
        <v>46046.619722222</v>
      </c>
      <c r="B240" s="30" t="s">
        <v>33</v>
      </c>
      <c r="C240" s="30" t="s">
        <v>222</v>
      </c>
      <c r="D240" s="30" t="s">
        <v>167</v>
      </c>
      <c r="E240" s="30" t="s">
        <v>17</v>
      </c>
      <c r="F240" s="30" t="s">
        <v>19</v>
      </c>
      <c r="G240" s="31" t="n">
        <v>-700</v>
      </c>
      <c r="H240" s="32" t="n">
        <v>3.527</v>
      </c>
      <c r="I240" s="32" t="n">
        <v>2468.9</v>
      </c>
      <c r="J240" s="32" t="n">
        <v>0</v>
      </c>
      <c r="K240" s="32" t="n">
        <v>-1.48</v>
      </c>
      <c r="L240" s="32" t="n">
        <v>-0</v>
      </c>
      <c r="M240" s="6" t="s">
        <f>=I240+J240+K240+L240</f>
      </c>
      <c r="N240" s="30"/>
    </row>
    <row collapsed="false" customFormat="false" customHeight="false" hidden="false" ht="12.1" outlineLevel="0" r="241">
      <c r="A241" s="29" t="n">
        <v>46046.619849537</v>
      </c>
      <c r="B241" s="30" t="s">
        <v>33</v>
      </c>
      <c r="C241" s="30" t="s">
        <v>222</v>
      </c>
      <c r="D241" s="30" t="s">
        <v>167</v>
      </c>
      <c r="E241" s="30" t="s">
        <v>17</v>
      </c>
      <c r="F241" s="30" t="s">
        <v>19</v>
      </c>
      <c r="G241" s="31" t="n">
        <v>-200</v>
      </c>
      <c r="H241" s="32" t="n">
        <v>3.527</v>
      </c>
      <c r="I241" s="32" t="n">
        <v>705.4</v>
      </c>
      <c r="J241" s="32" t="n">
        <v>0</v>
      </c>
      <c r="K241" s="32" t="n">
        <v>-0.42</v>
      </c>
      <c r="L241" s="32" t="n">
        <v>-0</v>
      </c>
      <c r="M241" s="6" t="s">
        <f>=I241+J241+K241+L241</f>
      </c>
      <c r="N241" s="30"/>
    </row>
    <row collapsed="false" customFormat="false" customHeight="false" hidden="false" ht="12.1" outlineLevel="0" r="242">
      <c r="A242" s="21" t="n">
        <v>46048</v>
      </c>
      <c r="B242" s="22" t="s">
        <v>208</v>
      </c>
      <c r="C242" s="22" t="s">
        <v>81</v>
      </c>
      <c r="D242" s="22" t="s">
        <v>208</v>
      </c>
      <c r="E242" s="22" t="s">
        <v>208</v>
      </c>
      <c r="F242" s="22" t="s">
        <v>19</v>
      </c>
      <c r="G242" s="23" t="n">
        <v>1</v>
      </c>
      <c r="H242" s="24" t="n">
        <v>30000</v>
      </c>
      <c r="I242" s="24" t="n">
        <v>30000</v>
      </c>
      <c r="J242" s="24" t="n">
        <v>0</v>
      </c>
      <c r="K242" s="24" t="n">
        <v>-0</v>
      </c>
      <c r="L242" s="24" t="n">
        <v>-0</v>
      </c>
      <c r="M242" s="6" t="s">
        <f>=I242+J242+K242+L242</f>
      </c>
      <c r="N242" s="22"/>
    </row>
    <row collapsed="false" customFormat="false" customHeight="false" hidden="false" ht="12.1" outlineLevel="0" r="243">
      <c r="A243" s="20" t="n">
        <v>46048.418877315</v>
      </c>
      <c r="B243" s="16" t="s">
        <v>47</v>
      </c>
      <c r="C243" s="16" t="s">
        <v>258</v>
      </c>
      <c r="D243" s="16" t="s">
        <v>166</v>
      </c>
      <c r="E243" s="16" t="s">
        <v>48</v>
      </c>
      <c r="F243" s="16" t="s">
        <v>19</v>
      </c>
      <c r="G243" s="7" t="n">
        <v>30</v>
      </c>
      <c r="H243" s="6" t="n">
        <v>99.45</v>
      </c>
      <c r="I243" s="6" t="n">
        <v>-29835</v>
      </c>
      <c r="J243" s="6" t="n">
        <v>-94.5</v>
      </c>
      <c r="K243" s="6" t="n">
        <v>-17.9</v>
      </c>
      <c r="L243" s="6" t="n">
        <v>-2.54</v>
      </c>
      <c r="M243" s="6" t="s">
        <f>=I243+J243+K243+L243</f>
      </c>
      <c r="N243" s="16"/>
    </row>
    <row collapsed="false" customFormat="false" customHeight="false" hidden="false" ht="12.1" outlineLevel="0" r="244">
      <c r="A244" s="20" t="n">
        <v>46048.884097222</v>
      </c>
      <c r="B244" s="16" t="s">
        <v>41</v>
      </c>
      <c r="C244" s="16" t="s">
        <v>245</v>
      </c>
      <c r="D244" s="16" t="s">
        <v>166</v>
      </c>
      <c r="E244" s="16" t="s">
        <v>42</v>
      </c>
      <c r="F244" s="16" t="s">
        <v>19</v>
      </c>
      <c r="G244" s="7" t="n">
        <v>21</v>
      </c>
      <c r="H244" s="6" t="n">
        <v>17.722</v>
      </c>
      <c r="I244" s="6" t="n">
        <v>-372.16</v>
      </c>
      <c r="J244" s="6" t="n">
        <v>-0</v>
      </c>
      <c r="K244" s="6" t="n">
        <v>-0</v>
      </c>
      <c r="L244" s="6" t="n">
        <v>-0</v>
      </c>
      <c r="M244" s="6" t="s">
        <f>=I244+J244+K244+L244</f>
      </c>
      <c r="N244" s="16"/>
    </row>
    <row collapsed="false" customFormat="false" customHeight="false" hidden="false" ht="12.1" outlineLevel="0" r="245">
      <c r="A245" s="20" t="n">
        <v>46051.915821759</v>
      </c>
      <c r="B245" s="16" t="s">
        <v>24</v>
      </c>
      <c r="C245" s="16" t="s">
        <v>221</v>
      </c>
      <c r="D245" s="16" t="s">
        <v>166</v>
      </c>
      <c r="E245" s="16" t="s">
        <v>17</v>
      </c>
      <c r="F245" s="16" t="s">
        <v>19</v>
      </c>
      <c r="G245" s="7" t="n">
        <v>10</v>
      </c>
      <c r="H245" s="6" t="n">
        <v>169.36</v>
      </c>
      <c r="I245" s="6" t="n">
        <v>-1693.6</v>
      </c>
      <c r="J245" s="6" t="n">
        <v>-0</v>
      </c>
      <c r="K245" s="6" t="n">
        <v>-1.02</v>
      </c>
      <c r="L245" s="6" t="n">
        <v>-0</v>
      </c>
      <c r="M245" s="6" t="s">
        <f>=I245+J245+K245+L245</f>
      </c>
      <c r="N245" s="16"/>
    </row>
    <row collapsed="false" customFormat="false" customHeight="false" hidden="false" ht="12.1" outlineLevel="0" r="246">
      <c r="A246" s="29" t="n">
        <v>46051.918171296</v>
      </c>
      <c r="B246" s="30" t="s">
        <v>41</v>
      </c>
      <c r="C246" s="30" t="s">
        <v>245</v>
      </c>
      <c r="D246" s="30" t="s">
        <v>167</v>
      </c>
      <c r="E246" s="30" t="s">
        <v>42</v>
      </c>
      <c r="F246" s="30" t="s">
        <v>19</v>
      </c>
      <c r="G246" s="31" t="n">
        <v>-11</v>
      </c>
      <c r="H246" s="32" t="n">
        <v>17.745</v>
      </c>
      <c r="I246" s="32" t="n">
        <v>195.2</v>
      </c>
      <c r="J246" s="32" t="n">
        <v>0</v>
      </c>
      <c r="K246" s="32" t="n">
        <v>-0</v>
      </c>
      <c r="L246" s="32" t="n">
        <v>-0.03</v>
      </c>
      <c r="M246" s="6" t="s">
        <f>=I246+J246+K246+L246</f>
      </c>
      <c r="N246" s="30"/>
    </row>
    <row collapsed="false" customFormat="false" customHeight="false" hidden="false" ht="12.1" outlineLevel="0" r="247">
      <c r="A247" s="20" t="n">
        <v>46051.921863426</v>
      </c>
      <c r="B247" s="16" t="s">
        <v>21</v>
      </c>
      <c r="C247" s="16" t="s">
        <v>22</v>
      </c>
      <c r="D247" s="16" t="s">
        <v>166</v>
      </c>
      <c r="E247" s="16" t="s">
        <v>17</v>
      </c>
      <c r="F247" s="16" t="s">
        <v>19</v>
      </c>
      <c r="G247" s="7" t="n">
        <v>2000</v>
      </c>
      <c r="H247" s="6" t="n">
        <v>0.81</v>
      </c>
      <c r="I247" s="6" t="n">
        <v>-1620</v>
      </c>
      <c r="J247" s="6" t="n">
        <v>-0</v>
      </c>
      <c r="K247" s="6" t="n">
        <v>-0.97</v>
      </c>
      <c r="L247" s="6" t="n">
        <v>-0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46058</v>
      </c>
      <c r="B248" s="22" t="s">
        <v>224</v>
      </c>
      <c r="C248" s="22" t="s">
        <v>267</v>
      </c>
      <c r="D248" s="22" t="s">
        <v>224</v>
      </c>
      <c r="E248" s="22" t="s">
        <v>224</v>
      </c>
      <c r="F248" s="22" t="s">
        <v>19</v>
      </c>
      <c r="G248" s="23" t="n">
        <v>1</v>
      </c>
      <c r="H248" s="24" t="n">
        <v>270.48</v>
      </c>
      <c r="I248" s="24" t="n">
        <v>270.48</v>
      </c>
      <c r="J248" s="24" t="n">
        <v>0</v>
      </c>
      <c r="K248" s="24" t="n">
        <v>-0</v>
      </c>
      <c r="L248" s="24" t="n">
        <v>-0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46064</v>
      </c>
      <c r="B249" s="22" t="s">
        <v>208</v>
      </c>
      <c r="C249" s="22" t="s">
        <v>81</v>
      </c>
      <c r="D249" s="22" t="s">
        <v>208</v>
      </c>
      <c r="E249" s="22" t="s">
        <v>208</v>
      </c>
      <c r="F249" s="22" t="s">
        <v>19</v>
      </c>
      <c r="G249" s="23" t="n">
        <v>1</v>
      </c>
      <c r="H249" s="24" t="n">
        <v>21000</v>
      </c>
      <c r="I249" s="24" t="n">
        <v>21000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46066</v>
      </c>
      <c r="B250" s="22" t="s">
        <v>224</v>
      </c>
      <c r="C250" s="22" t="s">
        <v>268</v>
      </c>
      <c r="D250" s="22" t="s">
        <v>224</v>
      </c>
      <c r="E250" s="22" t="s">
        <v>224</v>
      </c>
      <c r="F250" s="22" t="s">
        <v>19</v>
      </c>
      <c r="G250" s="23" t="n">
        <v>1</v>
      </c>
      <c r="H250" s="24" t="n">
        <v>698.02</v>
      </c>
      <c r="I250" s="24" t="n">
        <v>698.02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46066.426377315</v>
      </c>
      <c r="B251" s="16" t="s">
        <v>56</v>
      </c>
      <c r="C251" s="16" t="s">
        <v>269</v>
      </c>
      <c r="D251" s="16" t="s">
        <v>166</v>
      </c>
      <c r="E251" s="16" t="s">
        <v>48</v>
      </c>
      <c r="F251" s="16" t="s">
        <v>19</v>
      </c>
      <c r="G251" s="7" t="n">
        <v>20</v>
      </c>
      <c r="H251" s="6" t="n">
        <v>101</v>
      </c>
      <c r="I251" s="6" t="n">
        <v>-20200</v>
      </c>
      <c r="J251" s="6" t="n">
        <v>-315.6</v>
      </c>
      <c r="K251" s="6" t="n">
        <v>-12.12</v>
      </c>
      <c r="L251" s="6" t="n">
        <v>-1.72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46069.49005787</v>
      </c>
      <c r="B252" s="16" t="s">
        <v>47</v>
      </c>
      <c r="C252" s="16" t="s">
        <v>258</v>
      </c>
      <c r="D252" s="16" t="s">
        <v>166</v>
      </c>
      <c r="E252" s="16" t="s">
        <v>48</v>
      </c>
      <c r="F252" s="16" t="s">
        <v>19</v>
      </c>
      <c r="G252" s="7" t="n">
        <v>1</v>
      </c>
      <c r="H252" s="6" t="n">
        <v>95.79</v>
      </c>
      <c r="I252" s="6" t="n">
        <v>-957.9</v>
      </c>
      <c r="J252" s="6" t="n">
        <v>-16.38</v>
      </c>
      <c r="K252" s="6" t="n">
        <v>-0.57</v>
      </c>
      <c r="L252" s="6" t="n">
        <v>-0.08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46069.620625</v>
      </c>
      <c r="B253" s="16" t="s">
        <v>41</v>
      </c>
      <c r="C253" s="16" t="s">
        <v>245</v>
      </c>
      <c r="D253" s="16" t="s">
        <v>166</v>
      </c>
      <c r="E253" s="16" t="s">
        <v>42</v>
      </c>
      <c r="F253" s="16" t="s">
        <v>19</v>
      </c>
      <c r="G253" s="7" t="n">
        <v>26</v>
      </c>
      <c r="H253" s="6" t="n">
        <v>17.8805</v>
      </c>
      <c r="I253" s="6" t="n">
        <v>-464.89</v>
      </c>
      <c r="J253" s="6" t="n">
        <v>-0</v>
      </c>
      <c r="K253" s="6" t="n">
        <v>-0</v>
      </c>
      <c r="L253" s="6" t="n">
        <v>-0</v>
      </c>
      <c r="M253" s="6" t="s">
        <f>=I253+J253+K253+L253</f>
      </c>
      <c r="N253" s="16"/>
    </row>
    <row collapsed="false" customFormat="false" customHeight="false" hidden="false" ht="12.1" outlineLevel="0" r="254">
      <c r="A254" s="21" t="n">
        <v>46078</v>
      </c>
      <c r="B254" s="22" t="s">
        <v>224</v>
      </c>
      <c r="C254" s="22" t="s">
        <v>270</v>
      </c>
      <c r="D254" s="22" t="s">
        <v>224</v>
      </c>
      <c r="E254" s="22" t="s">
        <v>224</v>
      </c>
      <c r="F254" s="22" t="s">
        <v>19</v>
      </c>
      <c r="G254" s="23" t="n">
        <v>1</v>
      </c>
      <c r="H254" s="24" t="n">
        <v>8334.9</v>
      </c>
      <c r="I254" s="24" t="n">
        <v>8334.9</v>
      </c>
      <c r="J254" s="24" t="n">
        <v>0</v>
      </c>
      <c r="K254" s="24" t="n">
        <v>-0</v>
      </c>
      <c r="L254" s="24" t="n">
        <v>-0</v>
      </c>
      <c r="M254" s="6" t="s">
        <f>=I254+J254+K254+L254</f>
      </c>
      <c r="N254" s="22"/>
    </row>
    <row collapsed="false" customFormat="false" customHeight="false" hidden="false" ht="12.1" outlineLevel="0" r="255">
      <c r="A255" s="21" t="n">
        <v>46078</v>
      </c>
      <c r="B255" s="22" t="s">
        <v>224</v>
      </c>
      <c r="C255" s="22" t="s">
        <v>271</v>
      </c>
      <c r="D255" s="22" t="s">
        <v>224</v>
      </c>
      <c r="E255" s="22" t="s">
        <v>224</v>
      </c>
      <c r="F255" s="22" t="s">
        <v>19</v>
      </c>
      <c r="G255" s="23" t="n">
        <v>1</v>
      </c>
      <c r="H255" s="24" t="n">
        <v>394.6</v>
      </c>
      <c r="I255" s="24" t="n">
        <v>394.6</v>
      </c>
      <c r="J255" s="24" t="n">
        <v>0</v>
      </c>
      <c r="K255" s="24" t="n">
        <v>-0</v>
      </c>
      <c r="L255" s="24" t="n">
        <v>-0</v>
      </c>
      <c r="M255" s="6" t="s">
        <f>=I255+J255+K255+L255</f>
      </c>
      <c r="N255" s="22"/>
    </row>
    <row collapsed="false" customFormat="false" customHeight="false" hidden="false" ht="12.1" outlineLevel="0" r="256">
      <c r="A256" s="29" t="n">
        <v>46078.455891204</v>
      </c>
      <c r="B256" s="30" t="s">
        <v>41</v>
      </c>
      <c r="C256" s="30" t="s">
        <v>245</v>
      </c>
      <c r="D256" s="30" t="s">
        <v>167</v>
      </c>
      <c r="E256" s="30" t="s">
        <v>42</v>
      </c>
      <c r="F256" s="30" t="s">
        <v>19</v>
      </c>
      <c r="G256" s="31" t="n">
        <v>-48</v>
      </c>
      <c r="H256" s="32" t="n">
        <v>17.9475</v>
      </c>
      <c r="I256" s="32" t="n">
        <v>861.48</v>
      </c>
      <c r="J256" s="32" t="n">
        <v>0</v>
      </c>
      <c r="K256" s="32" t="n">
        <v>-0</v>
      </c>
      <c r="L256" s="32" t="n">
        <v>-0.17</v>
      </c>
      <c r="M256" s="6" t="s">
        <f>=I256+J256+K256+L256</f>
      </c>
      <c r="N256" s="30"/>
    </row>
    <row collapsed="false" customFormat="false" customHeight="false" hidden="false" ht="12.1" outlineLevel="0" r="257">
      <c r="A257" s="20" t="n">
        <v>46084.755787037</v>
      </c>
      <c r="B257" s="16" t="s">
        <v>64</v>
      </c>
      <c r="C257" s="16" t="s">
        <v>272</v>
      </c>
      <c r="D257" s="16" t="s">
        <v>166</v>
      </c>
      <c r="E257" s="16" t="s">
        <v>48</v>
      </c>
      <c r="F257" s="16" t="s">
        <v>19</v>
      </c>
      <c r="G257" s="7" t="n">
        <v>9</v>
      </c>
      <c r="H257" s="6" t="n">
        <v>104.22</v>
      </c>
      <c r="I257" s="6" t="n">
        <v>-9379.8</v>
      </c>
      <c r="J257" s="6" t="n">
        <v>-0</v>
      </c>
      <c r="K257" s="6" t="n">
        <v>-5.63</v>
      </c>
      <c r="L257" s="6" t="n">
        <v>-1.41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46091</v>
      </c>
      <c r="B258" s="22" t="s">
        <v>224</v>
      </c>
      <c r="C258" s="22" t="s">
        <v>273</v>
      </c>
      <c r="D258" s="22" t="s">
        <v>224</v>
      </c>
      <c r="E258" s="22" t="s">
        <v>224</v>
      </c>
      <c r="F258" s="22" t="s">
        <v>19</v>
      </c>
      <c r="G258" s="23" t="n">
        <v>1</v>
      </c>
      <c r="H258" s="24" t="n">
        <v>270.48</v>
      </c>
      <c r="I258" s="24" t="n">
        <v>270.48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46091.904282407</v>
      </c>
      <c r="B259" s="16" t="s">
        <v>41</v>
      </c>
      <c r="C259" s="16" t="s">
        <v>245</v>
      </c>
      <c r="D259" s="16" t="s">
        <v>166</v>
      </c>
      <c r="E259" s="16" t="s">
        <v>42</v>
      </c>
      <c r="F259" s="16" t="s">
        <v>19</v>
      </c>
      <c r="G259" s="7" t="n">
        <v>27</v>
      </c>
      <c r="H259" s="6" t="n">
        <v>18.0455</v>
      </c>
      <c r="I259" s="6" t="n">
        <v>-487.23</v>
      </c>
      <c r="J259" s="6" t="n">
        <v>-0</v>
      </c>
      <c r="K259" s="6" t="n">
        <v>-0</v>
      </c>
      <c r="L259" s="6" t="n">
        <v>-0.1</v>
      </c>
      <c r="M259" s="6" t="s">
        <f>=I259+J259+K259+L259</f>
      </c>
      <c r="N259" s="16"/>
    </row>
    <row collapsed="false" customFormat="false" customHeight="false" hidden="false" ht="12.1" outlineLevel="0" r="260">
      <c r="A260" s="21" t="n">
        <v>46097</v>
      </c>
      <c r="B260" s="22" t="s">
        <v>224</v>
      </c>
      <c r="C260" s="22" t="s">
        <v>274</v>
      </c>
      <c r="D260" s="22" t="s">
        <v>224</v>
      </c>
      <c r="E260" s="22" t="s">
        <v>224</v>
      </c>
      <c r="F260" s="22" t="s">
        <v>19</v>
      </c>
      <c r="G260" s="23" t="n">
        <v>1</v>
      </c>
      <c r="H260" s="24" t="n">
        <v>712.47</v>
      </c>
      <c r="I260" s="24" t="n">
        <v>712.47</v>
      </c>
      <c r="J260" s="24" t="n">
        <v>0</v>
      </c>
      <c r="K260" s="24" t="n">
        <v>-0</v>
      </c>
      <c r="L260" s="24" t="n">
        <v>-0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46098</v>
      </c>
      <c r="B261" s="22" t="s">
        <v>208</v>
      </c>
      <c r="C261" s="22" t="s">
        <v>81</v>
      </c>
      <c r="D261" s="22" t="s">
        <v>208</v>
      </c>
      <c r="E261" s="22" t="s">
        <v>208</v>
      </c>
      <c r="F261" s="22" t="s">
        <v>19</v>
      </c>
      <c r="G261" s="23" t="n">
        <v>1</v>
      </c>
      <c r="H261" s="24" t="n">
        <v>23500</v>
      </c>
      <c r="I261" s="24" t="n">
        <v>23500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2"/>
    </row>
    <row collapsed="false" customFormat="false" customHeight="false" hidden="false" ht="12.1" outlineLevel="0" r="262">
      <c r="A262" s="29" t="n">
        <v>46098.813622685</v>
      </c>
      <c r="B262" s="30" t="s">
        <v>41</v>
      </c>
      <c r="C262" s="30" t="s">
        <v>245</v>
      </c>
      <c r="D262" s="30" t="s">
        <v>167</v>
      </c>
      <c r="E262" s="30" t="s">
        <v>42</v>
      </c>
      <c r="F262" s="30" t="s">
        <v>19</v>
      </c>
      <c r="G262" s="31" t="n">
        <v>-27</v>
      </c>
      <c r="H262" s="32" t="n">
        <v>18.0965</v>
      </c>
      <c r="I262" s="32" t="n">
        <v>488.61</v>
      </c>
      <c r="J262" s="32" t="n">
        <v>0</v>
      </c>
      <c r="K262" s="32" t="n">
        <v>-0</v>
      </c>
      <c r="L262" s="32" t="n">
        <v>-0</v>
      </c>
      <c r="M262" s="6" t="s">
        <f>=I262+J262+K262+L262</f>
      </c>
      <c r="N262" s="30"/>
    </row>
    <row collapsed="false" customFormat="false" customHeight="false" hidden="false" ht="12.1" outlineLevel="0" r="263">
      <c r="A263" s="20" t="n">
        <v>46100.740138889</v>
      </c>
      <c r="B263" s="16" t="s">
        <v>41</v>
      </c>
      <c r="C263" s="16" t="s">
        <v>245</v>
      </c>
      <c r="D263" s="16" t="s">
        <v>166</v>
      </c>
      <c r="E263" s="16" t="s">
        <v>42</v>
      </c>
      <c r="F263" s="16" t="s">
        <v>19</v>
      </c>
      <c r="G263" s="7" t="n">
        <v>1361</v>
      </c>
      <c r="H263" s="6" t="n">
        <v>18.1105</v>
      </c>
      <c r="I263" s="6" t="n">
        <v>-24648.39</v>
      </c>
      <c r="J263" s="6" t="n">
        <v>-0</v>
      </c>
      <c r="K263" s="6" t="n">
        <v>-0</v>
      </c>
      <c r="L263" s="6" t="n">
        <v>-4.93</v>
      </c>
      <c r="M263" s="6" t="s">
        <f>=I263+J263+K263+L263</f>
      </c>
      <c r="N263" s="16"/>
    </row>
    <row collapsed="false" customFormat="false" customHeight="false" hidden="false" ht="12.1" outlineLevel="0" r="264">
      <c r="A264" s="29" t="n">
        <v>46100.742488426</v>
      </c>
      <c r="B264" s="30" t="s">
        <v>41</v>
      </c>
      <c r="C264" s="30" t="s">
        <v>245</v>
      </c>
      <c r="D264" s="30" t="s">
        <v>167</v>
      </c>
      <c r="E264" s="30" t="s">
        <v>42</v>
      </c>
      <c r="F264" s="30" t="s">
        <v>19</v>
      </c>
      <c r="G264" s="31" t="n">
        <v>-1361</v>
      </c>
      <c r="H264" s="32" t="n">
        <v>18.1105</v>
      </c>
      <c r="I264" s="32" t="n">
        <v>24648.39</v>
      </c>
      <c r="J264" s="32" t="n">
        <v>0</v>
      </c>
      <c r="K264" s="32" t="n">
        <v>-0</v>
      </c>
      <c r="L264" s="32" t="n">
        <v>-0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46100.743958333</v>
      </c>
      <c r="B265" s="16" t="s">
        <v>56</v>
      </c>
      <c r="C265" s="16" t="s">
        <v>269</v>
      </c>
      <c r="D265" s="16" t="s">
        <v>166</v>
      </c>
      <c r="E265" s="16" t="s">
        <v>48</v>
      </c>
      <c r="F265" s="16" t="s">
        <v>19</v>
      </c>
      <c r="G265" s="7" t="n">
        <v>22</v>
      </c>
      <c r="H265" s="6" t="n">
        <v>107.01</v>
      </c>
      <c r="I265" s="6" t="n">
        <v>-23542.2</v>
      </c>
      <c r="J265" s="6" t="n">
        <v>-376.2</v>
      </c>
      <c r="K265" s="6" t="n">
        <v>-14.13</v>
      </c>
      <c r="L265" s="6" t="n">
        <v>-2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46100.751006944</v>
      </c>
      <c r="B266" s="16" t="s">
        <v>41</v>
      </c>
      <c r="C266" s="16" t="s">
        <v>245</v>
      </c>
      <c r="D266" s="16" t="s">
        <v>166</v>
      </c>
      <c r="E266" s="16" t="s">
        <v>42</v>
      </c>
      <c r="F266" s="16" t="s">
        <v>19</v>
      </c>
      <c r="G266" s="7" t="n">
        <v>42</v>
      </c>
      <c r="H266" s="6" t="n">
        <v>18.1105</v>
      </c>
      <c r="I266" s="6" t="n">
        <v>-760.64</v>
      </c>
      <c r="J266" s="6" t="n">
        <v>-0</v>
      </c>
      <c r="K266" s="6" t="n">
        <v>-0</v>
      </c>
      <c r="L266" s="6" t="n">
        <v>-0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46105</v>
      </c>
      <c r="B267" s="22" t="s">
        <v>224</v>
      </c>
      <c r="C267" s="22" t="s">
        <v>275</v>
      </c>
      <c r="D267" s="22" t="s">
        <v>224</v>
      </c>
      <c r="E267" s="22" t="s">
        <v>224</v>
      </c>
      <c r="F267" s="22" t="s">
        <v>19</v>
      </c>
      <c r="G267" s="23" t="n">
        <v>1</v>
      </c>
      <c r="H267" s="24" t="n">
        <v>8334.9</v>
      </c>
      <c r="I267" s="24" t="n">
        <v>8334.9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2"/>
    </row>
    <row collapsed="false" customFormat="false" customHeight="false" hidden="false" ht="12.1" outlineLevel="0" r="268">
      <c r="A268" s="20" t="n">
        <v>46105.559074074</v>
      </c>
      <c r="B268" s="16" t="s">
        <v>41</v>
      </c>
      <c r="C268" s="16" t="s">
        <v>245</v>
      </c>
      <c r="D268" s="16" t="s">
        <v>166</v>
      </c>
      <c r="E268" s="16" t="s">
        <v>42</v>
      </c>
      <c r="F268" s="16" t="s">
        <v>19</v>
      </c>
      <c r="G268" s="7" t="n">
        <v>457</v>
      </c>
      <c r="H268" s="6" t="n">
        <v>18.1445</v>
      </c>
      <c r="I268" s="6" t="n">
        <v>-8292.04</v>
      </c>
      <c r="J268" s="6" t="n">
        <v>-0</v>
      </c>
      <c r="K268" s="6" t="n">
        <v>-0</v>
      </c>
      <c r="L268" s="6" t="n">
        <v>-0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46105.559074074</v>
      </c>
      <c r="B269" s="16" t="s">
        <v>41</v>
      </c>
      <c r="C269" s="16" t="s">
        <v>245</v>
      </c>
      <c r="D269" s="16" t="s">
        <v>166</v>
      </c>
      <c r="E269" s="16" t="s">
        <v>42</v>
      </c>
      <c r="F269" s="16" t="s">
        <v>19</v>
      </c>
      <c r="G269" s="7" t="n">
        <v>1</v>
      </c>
      <c r="H269" s="6" t="n">
        <v>18.1445</v>
      </c>
      <c r="I269" s="6" t="n">
        <v>-18.14</v>
      </c>
      <c r="J269" s="6" t="n">
        <v>-0</v>
      </c>
      <c r="K269" s="6" t="n">
        <v>-0</v>
      </c>
      <c r="L269" s="6" t="n">
        <v>-0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46105.560578704</v>
      </c>
      <c r="B270" s="16" t="s">
        <v>41</v>
      </c>
      <c r="C270" s="16" t="s">
        <v>245</v>
      </c>
      <c r="D270" s="16" t="s">
        <v>166</v>
      </c>
      <c r="E270" s="16" t="s">
        <v>42</v>
      </c>
      <c r="F270" s="16" t="s">
        <v>19</v>
      </c>
      <c r="G270" s="7" t="n">
        <v>1</v>
      </c>
      <c r="H270" s="6" t="n">
        <v>18.1445</v>
      </c>
      <c r="I270" s="6" t="n">
        <v>-18.14</v>
      </c>
      <c r="J270" s="6" t="n">
        <v>-0</v>
      </c>
      <c r="K270" s="6" t="n">
        <v>-0</v>
      </c>
      <c r="L270" s="6" t="n">
        <v>-0</v>
      </c>
      <c r="M270" s="6" t="s">
        <f>=I270+J270+K270+L270</f>
      </c>
      <c r="N270" s="16"/>
    </row>
    <row collapsed="false" customFormat="false" customHeight="false" hidden="false" ht="12.1" outlineLevel="0" r="271">
      <c r="A271" s="29" t="n">
        <v>46105.715983796</v>
      </c>
      <c r="B271" s="30" t="s">
        <v>41</v>
      </c>
      <c r="C271" s="30" t="s">
        <v>245</v>
      </c>
      <c r="D271" s="30" t="s">
        <v>167</v>
      </c>
      <c r="E271" s="30" t="s">
        <v>42</v>
      </c>
      <c r="F271" s="30" t="s">
        <v>19</v>
      </c>
      <c r="G271" s="31" t="n">
        <v>-501</v>
      </c>
      <c r="H271" s="32" t="n">
        <v>18.1445</v>
      </c>
      <c r="I271" s="32" t="n">
        <v>9090.39</v>
      </c>
      <c r="J271" s="32" t="n">
        <v>0</v>
      </c>
      <c r="K271" s="32" t="n">
        <v>-0</v>
      </c>
      <c r="L271" s="32" t="n">
        <v>-1.82</v>
      </c>
      <c r="M271" s="6" t="s">
        <f>=I271+J271+K271+L271</f>
      </c>
      <c r="N271" s="30"/>
    </row>
    <row collapsed="false" customFormat="false" customHeight="false" hidden="false" ht="12.1" outlineLevel="0" r="272">
      <c r="A272" s="20" t="n">
        <v>46105.843356481</v>
      </c>
      <c r="B272" s="16" t="s">
        <v>56</v>
      </c>
      <c r="C272" s="16" t="s">
        <v>269</v>
      </c>
      <c r="D272" s="16" t="s">
        <v>166</v>
      </c>
      <c r="E272" s="16" t="s">
        <v>48</v>
      </c>
      <c r="F272" s="16" t="s">
        <v>19</v>
      </c>
      <c r="G272" s="7" t="n">
        <v>8</v>
      </c>
      <c r="H272" s="6" t="n">
        <v>104.01</v>
      </c>
      <c r="I272" s="6" t="n">
        <v>-8320.8</v>
      </c>
      <c r="J272" s="6" t="n">
        <v>-5.28</v>
      </c>
      <c r="K272" s="6" t="n">
        <v>-4.99</v>
      </c>
      <c r="L272" s="6" t="n">
        <v>-0.71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46106</v>
      </c>
      <c r="B273" s="22" t="s">
        <v>224</v>
      </c>
      <c r="C273" s="22" t="s">
        <v>276</v>
      </c>
      <c r="D273" s="22" t="s">
        <v>224</v>
      </c>
      <c r="E273" s="22" t="s">
        <v>224</v>
      </c>
      <c r="F273" s="22" t="s">
        <v>19</v>
      </c>
      <c r="G273" s="23" t="n">
        <v>1</v>
      </c>
      <c r="H273" s="24" t="n">
        <v>828.66</v>
      </c>
      <c r="I273" s="24" t="n">
        <v>828.66</v>
      </c>
      <c r="J273" s="24" t="n">
        <v>0</v>
      </c>
      <c r="K273" s="24" t="n">
        <v>-0</v>
      </c>
      <c r="L273" s="24" t="n">
        <v>-0</v>
      </c>
      <c r="M273" s="6" t="s">
        <f>=I273+J273+K273+L273</f>
      </c>
      <c r="N273" s="22"/>
    </row>
    <row collapsed="false" customFormat="false" customHeight="false" hidden="false" ht="12.1" outlineLevel="0" r="274">
      <c r="A274" s="20" t="n">
        <v>46107.608240741</v>
      </c>
      <c r="B274" s="16" t="s">
        <v>64</v>
      </c>
      <c r="C274" s="16" t="s">
        <v>272</v>
      </c>
      <c r="D274" s="16" t="s">
        <v>166</v>
      </c>
      <c r="E274" s="16" t="s">
        <v>48</v>
      </c>
      <c r="F274" s="16" t="s">
        <v>19</v>
      </c>
      <c r="G274" s="7" t="n">
        <v>1</v>
      </c>
      <c r="H274" s="6" t="n">
        <v>97.58</v>
      </c>
      <c r="I274" s="6" t="n">
        <v>-975.8</v>
      </c>
      <c r="J274" s="6" t="n">
        <v>-15.75</v>
      </c>
      <c r="K274" s="6" t="n">
        <v>-0.59</v>
      </c>
      <c r="L274" s="6" t="n">
        <v>-0.09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46107.727858796</v>
      </c>
      <c r="B275" s="16" t="s">
        <v>41</v>
      </c>
      <c r="C275" s="16" t="s">
        <v>245</v>
      </c>
      <c r="D275" s="16" t="s">
        <v>166</v>
      </c>
      <c r="E275" s="16" t="s">
        <v>42</v>
      </c>
      <c r="F275" s="16" t="s">
        <v>19</v>
      </c>
      <c r="G275" s="7" t="n">
        <v>33</v>
      </c>
      <c r="H275" s="6" t="n">
        <v>18.1585</v>
      </c>
      <c r="I275" s="6" t="n">
        <v>-599.23</v>
      </c>
      <c r="J275" s="6" t="n">
        <v>-0</v>
      </c>
      <c r="K275" s="6" t="n">
        <v>-0</v>
      </c>
      <c r="L275" s="6" t="n">
        <v>-0</v>
      </c>
      <c r="M275" s="6" t="s">
        <f>=I275+J275+K275+L275</f>
      </c>
      <c r="N275" s="16"/>
    </row>
    <row collapsed="false" customFormat="false" customHeight="false" hidden="false" ht="12.1" outlineLevel="0" r="276">
      <c r="A276" s="21" t="n">
        <v>46118</v>
      </c>
      <c r="B276" s="22" t="s">
        <v>224</v>
      </c>
      <c r="C276" s="22" t="s">
        <v>277</v>
      </c>
      <c r="D276" s="22" t="s">
        <v>224</v>
      </c>
      <c r="E276" s="22" t="s">
        <v>224</v>
      </c>
      <c r="F276" s="22" t="s">
        <v>19</v>
      </c>
      <c r="G276" s="23" t="n">
        <v>1</v>
      </c>
      <c r="H276" s="24" t="n">
        <v>205.5</v>
      </c>
      <c r="I276" s="24" t="n">
        <v>205.5</v>
      </c>
      <c r="J276" s="24" t="n">
        <v>0</v>
      </c>
      <c r="K276" s="24" t="n">
        <v>-0</v>
      </c>
      <c r="L276" s="24" t="n">
        <v>-0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46118.573611111</v>
      </c>
      <c r="B277" s="16" t="s">
        <v>41</v>
      </c>
      <c r="C277" s="16" t="s">
        <v>245</v>
      </c>
      <c r="D277" s="16" t="s">
        <v>166</v>
      </c>
      <c r="E277" s="16" t="s">
        <v>42</v>
      </c>
      <c r="F277" s="16" t="s">
        <v>19</v>
      </c>
      <c r="G277" s="7" t="n">
        <v>11</v>
      </c>
      <c r="H277" s="6" t="n">
        <v>18.233</v>
      </c>
      <c r="I277" s="6" t="n">
        <v>-200.56</v>
      </c>
      <c r="J277" s="6" t="n">
        <v>-0</v>
      </c>
      <c r="K277" s="6" t="n">
        <v>-0</v>
      </c>
      <c r="L277" s="6" t="n">
        <v>-0</v>
      </c>
      <c r="M277" s="6" t="s">
        <f>=I277+J277+K277+L277</f>
      </c>
      <c r="N277" s="16"/>
    </row>
    <row collapsed="false" customFormat="false" customHeight="false" hidden="false" ht="12.1" outlineLevel="0" r="278">
      <c r="A278" s="21" t="n">
        <v>46119</v>
      </c>
      <c r="B278" s="22" t="s">
        <v>224</v>
      </c>
      <c r="C278" s="22" t="s">
        <v>278</v>
      </c>
      <c r="D278" s="22" t="s">
        <v>224</v>
      </c>
      <c r="E278" s="22" t="s">
        <v>224</v>
      </c>
      <c r="F278" s="22" t="s">
        <v>19</v>
      </c>
      <c r="G278" s="23" t="n">
        <v>1</v>
      </c>
      <c r="H278" s="24" t="n">
        <v>270.48</v>
      </c>
      <c r="I278" s="24" t="n">
        <v>270.48</v>
      </c>
      <c r="J278" s="24" t="n">
        <v>0</v>
      </c>
      <c r="K278" s="24" t="n">
        <v>-0</v>
      </c>
      <c r="L278" s="24" t="n">
        <v>-0</v>
      </c>
      <c r="M278" s="6" t="s">
        <f>=I278+J278+K278+L278</f>
      </c>
      <c r="N278" s="22"/>
    </row>
    <row collapsed="false" customFormat="false" customHeight="false" hidden="false" ht="12.1" outlineLevel="0" r="279">
      <c r="A279" s="20" t="n">
        <v>46119.748032407</v>
      </c>
      <c r="B279" s="16" t="s">
        <v>41</v>
      </c>
      <c r="C279" s="16" t="s">
        <v>245</v>
      </c>
      <c r="D279" s="16" t="s">
        <v>166</v>
      </c>
      <c r="E279" s="16" t="s">
        <v>42</v>
      </c>
      <c r="F279" s="16" t="s">
        <v>19</v>
      </c>
      <c r="G279" s="7" t="n">
        <v>15</v>
      </c>
      <c r="H279" s="6" t="n">
        <v>18.24</v>
      </c>
      <c r="I279" s="6" t="n">
        <v>-273.6</v>
      </c>
      <c r="J279" s="6" t="n">
        <v>-0</v>
      </c>
      <c r="K279" s="6" t="n">
        <v>-0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46126</v>
      </c>
      <c r="B280" s="22" t="s">
        <v>224</v>
      </c>
      <c r="C280" s="22" t="s">
        <v>279</v>
      </c>
      <c r="D280" s="22" t="s">
        <v>224</v>
      </c>
      <c r="E280" s="22" t="s">
        <v>224</v>
      </c>
      <c r="F280" s="22" t="s">
        <v>19</v>
      </c>
      <c r="G280" s="23" t="n">
        <v>1</v>
      </c>
      <c r="H280" s="24" t="n">
        <v>693.6</v>
      </c>
      <c r="I280" s="24" t="n">
        <v>693.6</v>
      </c>
      <c r="J280" s="24" t="n">
        <v>0</v>
      </c>
      <c r="K280" s="24" t="n">
        <v>-0</v>
      </c>
      <c r="L280" s="24" t="n">
        <v>-0</v>
      </c>
      <c r="M280" s="6" t="s">
        <f>=I280+J280+K280+L280</f>
      </c>
      <c r="N280" s="22"/>
    </row>
    <row collapsed="false" customFormat="false" customHeight="false" hidden="false" ht="12.1" outlineLevel="0" r="281">
      <c r="A281" s="20" t="n">
        <v>46128.524143519</v>
      </c>
      <c r="B281" s="16" t="s">
        <v>41</v>
      </c>
      <c r="C281" s="16" t="s">
        <v>245</v>
      </c>
      <c r="D281" s="16" t="s">
        <v>166</v>
      </c>
      <c r="E281" s="16" t="s">
        <v>42</v>
      </c>
      <c r="F281" s="16" t="s">
        <v>19</v>
      </c>
      <c r="G281" s="7" t="n">
        <v>3</v>
      </c>
      <c r="H281" s="6" t="n">
        <v>18.3035</v>
      </c>
      <c r="I281" s="6" t="n">
        <v>-54.91</v>
      </c>
      <c r="J281" s="6" t="n">
        <v>-0</v>
      </c>
      <c r="K281" s="6" t="n">
        <v>-0</v>
      </c>
      <c r="L281" s="6" t="n">
        <v>-0.02</v>
      </c>
      <c r="M281" s="6" t="s">
        <f>=I281+J281+K281+L281</f>
      </c>
      <c r="N281" s="16"/>
    </row>
    <row collapsed="false" customFormat="false" customHeight="false" hidden="false" ht="12.1" outlineLevel="0" r="282">
      <c r="A282" s="20" t="n">
        <v>46128.896064815</v>
      </c>
      <c r="B282" s="16" t="s">
        <v>41</v>
      </c>
      <c r="C282" s="16" t="s">
        <v>245</v>
      </c>
      <c r="D282" s="16" t="s">
        <v>166</v>
      </c>
      <c r="E282" s="16" t="s">
        <v>42</v>
      </c>
      <c r="F282" s="16" t="s">
        <v>19</v>
      </c>
      <c r="G282" s="7" t="n">
        <v>38</v>
      </c>
      <c r="H282" s="6" t="n">
        <v>18.3035</v>
      </c>
      <c r="I282" s="6" t="n">
        <v>-695.53</v>
      </c>
      <c r="J282" s="6" t="n">
        <v>-0</v>
      </c>
      <c r="K282" s="6" t="n">
        <v>-0</v>
      </c>
      <c r="L282" s="6" t="n">
        <v>-0</v>
      </c>
      <c r="M282" s="6" t="s">
        <f>=I282+J282+K282+L282</f>
      </c>
      <c r="N282" s="16"/>
    </row>
    <row collapsed="false" customFormat="false" customHeight="false" hidden="false" ht="12.1" outlineLevel="0" r="283">
      <c r="A283" s="21" t="n">
        <v>46135</v>
      </c>
      <c r="B283" s="22" t="s">
        <v>224</v>
      </c>
      <c r="C283" s="22" t="s">
        <v>280</v>
      </c>
      <c r="D283" s="22" t="s">
        <v>224</v>
      </c>
      <c r="E283" s="22" t="s">
        <v>224</v>
      </c>
      <c r="F283" s="22" t="s">
        <v>19</v>
      </c>
      <c r="G283" s="23" t="n">
        <v>1</v>
      </c>
      <c r="H283" s="24" t="n">
        <v>8334.9</v>
      </c>
      <c r="I283" s="24" t="n">
        <v>8334.9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2"/>
    </row>
    <row collapsed="false" customFormat="false" customHeight="false" hidden="false" ht="12.1" outlineLevel="0" r="284">
      <c r="A284" s="21" t="n">
        <v>46136</v>
      </c>
      <c r="B284" s="22" t="s">
        <v>224</v>
      </c>
      <c r="C284" s="22" t="s">
        <v>281</v>
      </c>
      <c r="D284" s="22" t="s">
        <v>224</v>
      </c>
      <c r="E284" s="22" t="s">
        <v>224</v>
      </c>
      <c r="F284" s="22" t="s">
        <v>19</v>
      </c>
      <c r="G284" s="23" t="n">
        <v>1</v>
      </c>
      <c r="H284" s="24" t="n">
        <v>986.5</v>
      </c>
      <c r="I284" s="24" t="n">
        <v>986.5</v>
      </c>
      <c r="J284" s="24" t="n">
        <v>0</v>
      </c>
      <c r="K284" s="24" t="n">
        <v>-0</v>
      </c>
      <c r="L284" s="24" t="n">
        <v>-0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46136.436168981</v>
      </c>
      <c r="B285" s="16" t="s">
        <v>56</v>
      </c>
      <c r="C285" s="16" t="s">
        <v>269</v>
      </c>
      <c r="D285" s="16" t="s">
        <v>166</v>
      </c>
      <c r="E285" s="16" t="s">
        <v>48</v>
      </c>
      <c r="F285" s="16" t="s">
        <v>19</v>
      </c>
      <c r="G285" s="7" t="n">
        <v>7</v>
      </c>
      <c r="H285" s="6" t="n">
        <v>103.96</v>
      </c>
      <c r="I285" s="6" t="n">
        <v>-7277.2</v>
      </c>
      <c r="J285" s="6" t="n">
        <v>-18.41</v>
      </c>
      <c r="K285" s="6" t="n">
        <v>-4.37</v>
      </c>
      <c r="L285" s="6" t="n">
        <v>-0.62</v>
      </c>
      <c r="M285" s="6" t="s">
        <f>=I285+J285+K285+L285</f>
      </c>
      <c r="N285" s="16"/>
    </row>
    <row collapsed="false" customFormat="false" customHeight="false" hidden="false" ht="12.1" outlineLevel="0" r="286">
      <c r="A286" s="29" t="n">
        <v>46136.466168981</v>
      </c>
      <c r="B286" s="30" t="s">
        <v>41</v>
      </c>
      <c r="C286" s="30" t="s">
        <v>245</v>
      </c>
      <c r="D286" s="30" t="s">
        <v>167</v>
      </c>
      <c r="E286" s="30" t="s">
        <v>42</v>
      </c>
      <c r="F286" s="30" t="s">
        <v>19</v>
      </c>
      <c r="G286" s="31" t="n">
        <v>-97</v>
      </c>
      <c r="H286" s="32" t="n">
        <v>18.3735</v>
      </c>
      <c r="I286" s="32" t="n">
        <v>1782.23</v>
      </c>
      <c r="J286" s="32" t="n">
        <v>0</v>
      </c>
      <c r="K286" s="32" t="n">
        <v>-0</v>
      </c>
      <c r="L286" s="32" t="n">
        <v>-0.36</v>
      </c>
      <c r="M286" s="6" t="s">
        <f>=I286+J286+K286+L286</f>
      </c>
      <c r="N286" s="30"/>
    </row>
    <row collapsed="false" customFormat="false" customHeight="false" hidden="false" ht="12.1" outlineLevel="0" r="287">
      <c r="A287" s="20" t="n">
        <v>46136.587939815</v>
      </c>
      <c r="B287" s="16" t="s">
        <v>56</v>
      </c>
      <c r="C287" s="16" t="s">
        <v>269</v>
      </c>
      <c r="D287" s="16" t="s">
        <v>166</v>
      </c>
      <c r="E287" s="16" t="s">
        <v>48</v>
      </c>
      <c r="F287" s="16" t="s">
        <v>19</v>
      </c>
      <c r="G287" s="7" t="n">
        <v>2</v>
      </c>
      <c r="H287" s="6" t="n">
        <v>104.75</v>
      </c>
      <c r="I287" s="6" t="n">
        <v>-2095</v>
      </c>
      <c r="J287" s="6" t="n">
        <v>-5.26</v>
      </c>
      <c r="K287" s="6" t="n">
        <v>-1.25</v>
      </c>
      <c r="L287" s="6" t="n">
        <v>-0.18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46136.658587963</v>
      </c>
      <c r="B288" s="16" t="s">
        <v>56</v>
      </c>
      <c r="C288" s="16" t="s">
        <v>269</v>
      </c>
      <c r="D288" s="16" t="s">
        <v>166</v>
      </c>
      <c r="E288" s="16" t="s">
        <v>48</v>
      </c>
      <c r="F288" s="16" t="s">
        <v>19</v>
      </c>
      <c r="G288" s="7" t="n">
        <v>1</v>
      </c>
      <c r="H288" s="6" t="n">
        <v>104.1</v>
      </c>
      <c r="I288" s="6" t="n">
        <v>-1041</v>
      </c>
      <c r="J288" s="6" t="n">
        <v>-2.63</v>
      </c>
      <c r="K288" s="6" t="n">
        <v>-0.63</v>
      </c>
      <c r="L288" s="6" t="n">
        <v>-0.09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46139.416574074</v>
      </c>
      <c r="B289" s="16" t="s">
        <v>41</v>
      </c>
      <c r="C289" s="16" t="s">
        <v>245</v>
      </c>
      <c r="D289" s="16" t="s">
        <v>166</v>
      </c>
      <c r="E289" s="16" t="s">
        <v>42</v>
      </c>
      <c r="F289" s="16" t="s">
        <v>19</v>
      </c>
      <c r="G289" s="7" t="n">
        <v>35</v>
      </c>
      <c r="H289" s="6" t="n">
        <v>18.382</v>
      </c>
      <c r="I289" s="6" t="n">
        <v>-643.37</v>
      </c>
      <c r="J289" s="6" t="n">
        <v>-0</v>
      </c>
      <c r="K289" s="6" t="n">
        <v>-0</v>
      </c>
      <c r="L289" s="6" t="n">
        <v>-0.06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46147</v>
      </c>
      <c r="B290" s="22" t="s">
        <v>224</v>
      </c>
      <c r="C290" s="22" t="s">
        <v>282</v>
      </c>
      <c r="D290" s="22" t="s">
        <v>224</v>
      </c>
      <c r="E290" s="22" t="s">
        <v>224</v>
      </c>
      <c r="F290" s="22" t="s">
        <v>19</v>
      </c>
      <c r="G290" s="23" t="n">
        <v>1</v>
      </c>
      <c r="H290" s="24" t="n">
        <v>205.5</v>
      </c>
      <c r="I290" s="24" t="n">
        <v>205.5</v>
      </c>
      <c r="J290" s="24" t="n">
        <v>0</v>
      </c>
      <c r="K290" s="24" t="n">
        <v>-0</v>
      </c>
      <c r="L290" s="24" t="n">
        <v>-0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46147</v>
      </c>
      <c r="B291" s="22" t="s">
        <v>208</v>
      </c>
      <c r="C291" s="22" t="s">
        <v>81</v>
      </c>
      <c r="D291" s="22" t="s">
        <v>208</v>
      </c>
      <c r="E291" s="22" t="s">
        <v>208</v>
      </c>
      <c r="F291" s="22" t="s">
        <v>19</v>
      </c>
      <c r="G291" s="23" t="n">
        <v>1</v>
      </c>
      <c r="H291" s="24" t="n">
        <v>10500</v>
      </c>
      <c r="I291" s="24" t="n">
        <v>10500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46147.51025463</v>
      </c>
      <c r="B292" s="16" t="s">
        <v>41</v>
      </c>
      <c r="C292" s="16" t="s">
        <v>245</v>
      </c>
      <c r="D292" s="16" t="s">
        <v>166</v>
      </c>
      <c r="E292" s="16" t="s">
        <v>42</v>
      </c>
      <c r="F292" s="16" t="s">
        <v>19</v>
      </c>
      <c r="G292" s="7" t="n">
        <v>12</v>
      </c>
      <c r="H292" s="6" t="n">
        <v>18.4375</v>
      </c>
      <c r="I292" s="6" t="n">
        <v>-221.25</v>
      </c>
      <c r="J292" s="6" t="n">
        <v>-0</v>
      </c>
      <c r="K292" s="6" t="n">
        <v>-0</v>
      </c>
      <c r="L292" s="6" t="n">
        <v>-0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46147.519027778</v>
      </c>
      <c r="B293" s="16" t="s">
        <v>56</v>
      </c>
      <c r="C293" s="16" t="s">
        <v>269</v>
      </c>
      <c r="D293" s="16" t="s">
        <v>166</v>
      </c>
      <c r="E293" s="16" t="s">
        <v>48</v>
      </c>
      <c r="F293" s="16" t="s">
        <v>19</v>
      </c>
      <c r="G293" s="7" t="n">
        <v>10</v>
      </c>
      <c r="H293" s="6" t="n">
        <v>103.01</v>
      </c>
      <c r="I293" s="6" t="n">
        <v>-10301</v>
      </c>
      <c r="J293" s="6" t="n">
        <v>-85.5</v>
      </c>
      <c r="K293" s="6" t="n">
        <v>-6.18</v>
      </c>
      <c r="L293" s="6" t="n">
        <v>-1.55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46147.522997685</v>
      </c>
      <c r="B294" s="16" t="s">
        <v>41</v>
      </c>
      <c r="C294" s="16" t="s">
        <v>245</v>
      </c>
      <c r="D294" s="16" t="s">
        <v>166</v>
      </c>
      <c r="E294" s="16" t="s">
        <v>42</v>
      </c>
      <c r="F294" s="16" t="s">
        <v>19</v>
      </c>
      <c r="G294" s="7" t="n">
        <v>5</v>
      </c>
      <c r="H294" s="6" t="n">
        <v>18.4375</v>
      </c>
      <c r="I294" s="6" t="n">
        <v>-92.19</v>
      </c>
      <c r="J294" s="6" t="n">
        <v>-0</v>
      </c>
      <c r="K294" s="6" t="n">
        <v>-0</v>
      </c>
      <c r="L294" s="6" t="n">
        <v>-0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46148</v>
      </c>
      <c r="B295" s="22" t="s">
        <v>224</v>
      </c>
      <c r="C295" s="22" t="s">
        <v>283</v>
      </c>
      <c r="D295" s="22" t="s">
        <v>224</v>
      </c>
      <c r="E295" s="22" t="s">
        <v>224</v>
      </c>
      <c r="F295" s="22" t="s">
        <v>19</v>
      </c>
      <c r="G295" s="23" t="n">
        <v>1</v>
      </c>
      <c r="H295" s="24" t="n">
        <v>270.48</v>
      </c>
      <c r="I295" s="24" t="n">
        <v>270.48</v>
      </c>
      <c r="J295" s="24" t="n">
        <v>0</v>
      </c>
      <c r="K295" s="24" t="n">
        <v>-0</v>
      </c>
      <c r="L295" s="24" t="n">
        <v>-0</v>
      </c>
      <c r="M295" s="6" t="s">
        <f>=I295+J295+K295+L295</f>
      </c>
      <c r="N295" s="22"/>
    </row>
    <row collapsed="false" customFormat="false" customHeight="false" hidden="false" ht="12.1" outlineLevel="0" r="296">
      <c r="A296" s="29" t="n">
        <v>46148.685046296</v>
      </c>
      <c r="B296" s="30" t="s">
        <v>41</v>
      </c>
      <c r="C296" s="30" t="s">
        <v>245</v>
      </c>
      <c r="D296" s="30" t="s">
        <v>167</v>
      </c>
      <c r="E296" s="30" t="s">
        <v>42</v>
      </c>
      <c r="F296" s="30" t="s">
        <v>19</v>
      </c>
      <c r="G296" s="31" t="n">
        <v>-52</v>
      </c>
      <c r="H296" s="32" t="n">
        <v>18.4445</v>
      </c>
      <c r="I296" s="32" t="n">
        <v>959.11</v>
      </c>
      <c r="J296" s="32" t="n">
        <v>0</v>
      </c>
      <c r="K296" s="32" t="n">
        <v>-0</v>
      </c>
      <c r="L296" s="32" t="n">
        <v>-0.19</v>
      </c>
      <c r="M296" s="6" t="s">
        <f>=I296+J296+K296+L296</f>
      </c>
      <c r="N296" s="30"/>
    </row>
    <row collapsed="false" customFormat="false" customHeight="false" hidden="false" ht="12.1" outlineLevel="0" r="297">
      <c r="A297" s="20" t="n">
        <v>46148.697835648</v>
      </c>
      <c r="B297" s="16" t="s">
        <v>56</v>
      </c>
      <c r="C297" s="16" t="s">
        <v>269</v>
      </c>
      <c r="D297" s="16" t="s">
        <v>166</v>
      </c>
      <c r="E297" s="16" t="s">
        <v>48</v>
      </c>
      <c r="F297" s="16" t="s">
        <v>19</v>
      </c>
      <c r="G297" s="7" t="n">
        <v>1</v>
      </c>
      <c r="H297" s="6" t="n">
        <v>102.66</v>
      </c>
      <c r="I297" s="6" t="n">
        <v>-1026.6</v>
      </c>
      <c r="J297" s="6" t="n">
        <v>-9.21</v>
      </c>
      <c r="K297" s="6" t="n">
        <v>-0.62</v>
      </c>
      <c r="L297" s="6" t="n">
        <v>-0.12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46148.698819444</v>
      </c>
      <c r="B298" s="16" t="s">
        <v>41</v>
      </c>
      <c r="C298" s="16" t="s">
        <v>245</v>
      </c>
      <c r="D298" s="16" t="s">
        <v>166</v>
      </c>
      <c r="E298" s="16" t="s">
        <v>42</v>
      </c>
      <c r="F298" s="16" t="s">
        <v>19</v>
      </c>
      <c r="G298" s="7" t="n">
        <v>11</v>
      </c>
      <c r="H298" s="6" t="n">
        <v>18.445</v>
      </c>
      <c r="I298" s="6" t="n">
        <v>-202.9</v>
      </c>
      <c r="J298" s="6" t="n">
        <v>-0</v>
      </c>
      <c r="K298" s="6" t="n">
        <v>-0</v>
      </c>
      <c r="L298" s="6" t="n">
        <v>-0.04</v>
      </c>
      <c r="M298" s="6" t="s">
        <f>=I298+J298+K298+L298</f>
      </c>
      <c r="N298" s="16"/>
    </row>
    <row collapsed="false" customFormat="false" customHeight="false" hidden="false" ht="12.1" outlineLevel="0" r="299">
      <c r="A299" s="21" t="n">
        <v>46156</v>
      </c>
      <c r="B299" s="22" t="s">
        <v>224</v>
      </c>
      <c r="C299" s="22" t="s">
        <v>284</v>
      </c>
      <c r="D299" s="22" t="s">
        <v>224</v>
      </c>
      <c r="E299" s="22" t="s">
        <v>224</v>
      </c>
      <c r="F299" s="22" t="s">
        <v>19</v>
      </c>
      <c r="G299" s="23" t="n">
        <v>1</v>
      </c>
      <c r="H299" s="24" t="n">
        <v>664.87</v>
      </c>
      <c r="I299" s="24" t="n">
        <v>664.87</v>
      </c>
      <c r="J299" s="24" t="n">
        <v>0</v>
      </c>
      <c r="K299" s="24" t="n">
        <v>-0</v>
      </c>
      <c r="L299" s="24" t="n">
        <v>-0</v>
      </c>
      <c r="M299" s="6" t="s">
        <f>=I299+J299+K299+L299</f>
      </c>
      <c r="N299" s="22"/>
    </row>
    <row collapsed="false" customFormat="false" customHeight="false" hidden="false" ht="12.1" outlineLevel="0" r="300">
      <c r="A300" s="20" t="n">
        <v>46156.599502315</v>
      </c>
      <c r="B300" s="16" t="s">
        <v>41</v>
      </c>
      <c r="C300" s="16" t="s">
        <v>245</v>
      </c>
      <c r="D300" s="16" t="s">
        <v>166</v>
      </c>
      <c r="E300" s="16" t="s">
        <v>42</v>
      </c>
      <c r="F300" s="16" t="s">
        <v>19</v>
      </c>
      <c r="G300" s="7" t="n">
        <v>36</v>
      </c>
      <c r="H300" s="6" t="n">
        <v>18.5005</v>
      </c>
      <c r="I300" s="6" t="n">
        <v>-666.02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46167</v>
      </c>
      <c r="B301" s="22" t="s">
        <v>224</v>
      </c>
      <c r="C301" s="22" t="s">
        <v>285</v>
      </c>
      <c r="D301" s="22" t="s">
        <v>224</v>
      </c>
      <c r="E301" s="22" t="s">
        <v>224</v>
      </c>
      <c r="F301" s="22" t="s">
        <v>19</v>
      </c>
      <c r="G301" s="23" t="n">
        <v>1</v>
      </c>
      <c r="H301" s="24" t="n">
        <v>8334.9</v>
      </c>
      <c r="I301" s="24" t="n">
        <v>8334.9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2"/>
    </row>
    <row collapsed="false" customFormat="false" customHeight="false" hidden="false" ht="12.1" outlineLevel="0" r="302">
      <c r="A302" s="20" t="n">
        <v>46167.659594907</v>
      </c>
      <c r="B302" s="16" t="s">
        <v>41</v>
      </c>
      <c r="C302" s="16" t="s">
        <v>245</v>
      </c>
      <c r="D302" s="16" t="s">
        <v>166</v>
      </c>
      <c r="E302" s="16" t="s">
        <v>42</v>
      </c>
      <c r="F302" s="16" t="s">
        <v>19</v>
      </c>
      <c r="G302" s="7" t="n">
        <v>448</v>
      </c>
      <c r="H302" s="6" t="n">
        <v>18.5795</v>
      </c>
      <c r="I302" s="6" t="n">
        <v>-8323.62</v>
      </c>
      <c r="J302" s="6" t="n">
        <v>-0</v>
      </c>
      <c r="K302" s="6" t="n">
        <v>-0</v>
      </c>
      <c r="L302" s="6" t="n">
        <v>-0</v>
      </c>
      <c r="M302" s="6" t="s">
        <f>=I302+J302+K302+L302</f>
      </c>
      <c r="N302" s="16"/>
    </row>
    <row collapsed="false" customFormat="false" customHeight="false" hidden="false" ht="12.1" outlineLevel="0" r="303">
      <c r="A303" s="21" t="n">
        <v>46168</v>
      </c>
      <c r="B303" s="22" t="s">
        <v>224</v>
      </c>
      <c r="C303" s="22" t="s">
        <v>286</v>
      </c>
      <c r="D303" s="22" t="s">
        <v>224</v>
      </c>
      <c r="E303" s="22" t="s">
        <v>224</v>
      </c>
      <c r="F303" s="22" t="s">
        <v>19</v>
      </c>
      <c r="G303" s="23" t="n">
        <v>1</v>
      </c>
      <c r="H303" s="24" t="n">
        <v>1400.83</v>
      </c>
      <c r="I303" s="24" t="n">
        <v>1400.83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2"/>
    </row>
    <row collapsed="false" customFormat="false" customHeight="false" hidden="false" ht="12.1" outlineLevel="0" r="304">
      <c r="A304" s="20" t="n">
        <v>46171.763321759</v>
      </c>
      <c r="B304" s="16" t="s">
        <v>41</v>
      </c>
      <c r="C304" s="16" t="s">
        <v>245</v>
      </c>
      <c r="D304" s="16" t="s">
        <v>166</v>
      </c>
      <c r="E304" s="16" t="s">
        <v>42</v>
      </c>
      <c r="F304" s="16" t="s">
        <v>19</v>
      </c>
      <c r="G304" s="7" t="n">
        <v>75</v>
      </c>
      <c r="H304" s="6" t="n">
        <v>18.622</v>
      </c>
      <c r="I304" s="6" t="n">
        <v>-1396.65</v>
      </c>
      <c r="J304" s="6" t="n">
        <v>-0</v>
      </c>
      <c r="K304" s="6" t="n">
        <v>-0</v>
      </c>
      <c r="L304" s="6" t="n">
        <v>-0</v>
      </c>
      <c r="M304" s="6" t="s">
        <f>=I304+J304+K304+L304</f>
      </c>
      <c r="N304" s="16"/>
    </row>
    <row collapsed="false" customFormat="false" customHeight="false" hidden="false" ht="12.1" outlineLevel="0" r="305">
      <c r="A305" s="29" t="n">
        <v>46173.481342593</v>
      </c>
      <c r="B305" s="30" t="s">
        <v>41</v>
      </c>
      <c r="C305" s="30" t="s">
        <v>245</v>
      </c>
      <c r="D305" s="30" t="s">
        <v>167</v>
      </c>
      <c r="E305" s="30" t="s">
        <v>42</v>
      </c>
      <c r="F305" s="30" t="s">
        <v>19</v>
      </c>
      <c r="G305" s="31" t="n">
        <v>-570</v>
      </c>
      <c r="H305" s="32" t="n">
        <v>18.6295</v>
      </c>
      <c r="I305" s="32" t="n">
        <v>10618.82</v>
      </c>
      <c r="J305" s="32" t="n">
        <v>0</v>
      </c>
      <c r="K305" s="32" t="n">
        <v>-0</v>
      </c>
      <c r="L305" s="32" t="n">
        <v>-0</v>
      </c>
      <c r="M305" s="6" t="s">
        <f>=I305+J305+K305+L305</f>
      </c>
      <c r="N305" s="30"/>
    </row>
    <row collapsed="false" customFormat="false" customHeight="false" hidden="false" ht="12.1" outlineLevel="0" r="306">
      <c r="A306" s="20" t="n">
        <v>46173.486736111</v>
      </c>
      <c r="B306" s="16" t="s">
        <v>56</v>
      </c>
      <c r="C306" s="16" t="s">
        <v>269</v>
      </c>
      <c r="D306" s="16" t="s">
        <v>166</v>
      </c>
      <c r="E306" s="16" t="s">
        <v>48</v>
      </c>
      <c r="F306" s="16" t="s">
        <v>19</v>
      </c>
      <c r="G306" s="7" t="n">
        <v>10</v>
      </c>
      <c r="H306" s="6" t="n">
        <v>101.01</v>
      </c>
      <c r="I306" s="6" t="n">
        <v>-10101</v>
      </c>
      <c r="J306" s="6" t="n">
        <v>-65.8</v>
      </c>
      <c r="K306" s="6" t="n">
        <v>-6.06</v>
      </c>
      <c r="L306" s="6" t="n">
        <v>-1.51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46176</v>
      </c>
      <c r="B307" s="22" t="s">
        <v>224</v>
      </c>
      <c r="C307" s="22" t="s">
        <v>287</v>
      </c>
      <c r="D307" s="22" t="s">
        <v>224</v>
      </c>
      <c r="E307" s="22" t="s">
        <v>224</v>
      </c>
      <c r="F307" s="22" t="s">
        <v>19</v>
      </c>
      <c r="G307" s="23" t="n">
        <v>1</v>
      </c>
      <c r="H307" s="24" t="n">
        <v>205.5</v>
      </c>
      <c r="I307" s="24" t="n">
        <v>205.5</v>
      </c>
      <c r="J307" s="24" t="n">
        <v>0</v>
      </c>
      <c r="K307" s="24" t="n">
        <v>-0</v>
      </c>
      <c r="L307" s="24" t="n">
        <v>-0</v>
      </c>
      <c r="M307" s="6" t="s">
        <f>=I307+J307+K307+L307</f>
      </c>
      <c r="N307" s="22"/>
    </row>
    <row collapsed="false" customFormat="false" customHeight="false" hidden="false" ht="12.1" outlineLevel="0" r="308">
      <c r="A308" s="20" t="n">
        <v>46176.631666667</v>
      </c>
      <c r="B308" s="16" t="s">
        <v>41</v>
      </c>
      <c r="C308" s="16" t="s">
        <v>245</v>
      </c>
      <c r="D308" s="16" t="s">
        <v>166</v>
      </c>
      <c r="E308" s="16" t="s">
        <v>42</v>
      </c>
      <c r="F308" s="16" t="s">
        <v>19</v>
      </c>
      <c r="G308" s="7" t="n">
        <v>35</v>
      </c>
      <c r="H308" s="6" t="n">
        <v>18.6435</v>
      </c>
      <c r="I308" s="6" t="n">
        <v>-652.52</v>
      </c>
      <c r="J308" s="6" t="n">
        <v>-0</v>
      </c>
      <c r="K308" s="6" t="n">
        <v>-0</v>
      </c>
      <c r="L308" s="6" t="n">
        <v>-0</v>
      </c>
      <c r="M308" s="6" t="s">
        <f>=I308+J308+K308+L308</f>
      </c>
      <c r="N308" s="16"/>
    </row>
    <row collapsed="false" customFormat="false" customHeight="false" hidden="false" ht="12.1" outlineLevel="0" r="309">
      <c r="A309" s="21" t="n">
        <v>46178</v>
      </c>
      <c r="B309" s="22" t="s">
        <v>224</v>
      </c>
      <c r="C309" s="22" t="s">
        <v>288</v>
      </c>
      <c r="D309" s="22" t="s">
        <v>224</v>
      </c>
      <c r="E309" s="22" t="s">
        <v>224</v>
      </c>
      <c r="F309" s="22" t="s">
        <v>19</v>
      </c>
      <c r="G309" s="23" t="n">
        <v>1</v>
      </c>
      <c r="H309" s="24" t="n">
        <v>270.48</v>
      </c>
      <c r="I309" s="24" t="n">
        <v>270.48</v>
      </c>
      <c r="J309" s="24" t="n">
        <v>0</v>
      </c>
      <c r="K309" s="24" t="n">
        <v>-0</v>
      </c>
      <c r="L309" s="24" t="n">
        <v>-0</v>
      </c>
      <c r="M309" s="6" t="s">
        <f>=I309+J309+K309+L309</f>
      </c>
      <c r="N309" s="22"/>
    </row>
    <row collapsed="false" customFormat="false" customHeight="false" hidden="false" ht="12.1" outlineLevel="0" r="310">
      <c r="A310" s="20" t="n">
        <v>46179.638333333</v>
      </c>
      <c r="B310" s="16" t="s">
        <v>41</v>
      </c>
      <c r="C310" s="16" t="s">
        <v>245</v>
      </c>
      <c r="D310" s="16" t="s">
        <v>166</v>
      </c>
      <c r="E310" s="16" t="s">
        <v>42</v>
      </c>
      <c r="F310" s="16" t="s">
        <v>19</v>
      </c>
      <c r="G310" s="7" t="n">
        <v>15</v>
      </c>
      <c r="H310" s="6" t="n">
        <v>18.677</v>
      </c>
      <c r="I310" s="6" t="n">
        <v>-280.16</v>
      </c>
      <c r="J310" s="6" t="n">
        <v>-0</v>
      </c>
      <c r="K310" s="6" t="n">
        <v>-0</v>
      </c>
      <c r="L310" s="6" t="n">
        <v>-0.06</v>
      </c>
      <c r="M310" s="6" t="s">
        <f>=I310+J310+K310+L310</f>
      </c>
      <c r="N310" s="16"/>
    </row>
    <row collapsed="false" customFormat="false" customHeight="false" hidden="false" ht="12.1" outlineLevel="0" r="311">
      <c r="A311" s="21" t="n">
        <v>46188</v>
      </c>
      <c r="B311" s="22" t="s">
        <v>224</v>
      </c>
      <c r="C311" s="22" t="s">
        <v>289</v>
      </c>
      <c r="D311" s="22" t="s">
        <v>224</v>
      </c>
      <c r="E311" s="22" t="s">
        <v>224</v>
      </c>
      <c r="F311" s="22" t="s">
        <v>19</v>
      </c>
      <c r="G311" s="23" t="n">
        <v>1</v>
      </c>
      <c r="H311" s="24" t="n">
        <v>646.85</v>
      </c>
      <c r="I311" s="24" t="n">
        <v>646.85</v>
      </c>
      <c r="J311" s="24" t="n">
        <v>0</v>
      </c>
      <c r="K311" s="24" t="n">
        <v>-0</v>
      </c>
      <c r="L311" s="24" t="n">
        <v>-0</v>
      </c>
      <c r="M311" s="6" t="s">
        <f>=I311+J311+K311+L311</f>
      </c>
      <c r="N311" s="22"/>
    </row>
    <row collapsed="false" customFormat="false" customHeight="false" hidden="false" ht="12.1" outlineLevel="0" r="312">
      <c r="A312" s="29" t="n">
        <v>46189.772766204</v>
      </c>
      <c r="B312" s="30" t="s">
        <v>41</v>
      </c>
      <c r="C312" s="30" t="s">
        <v>245</v>
      </c>
      <c r="D312" s="30" t="s">
        <v>167</v>
      </c>
      <c r="E312" s="30" t="s">
        <v>42</v>
      </c>
      <c r="F312" s="30" t="s">
        <v>19</v>
      </c>
      <c r="G312" s="31" t="n">
        <v>-50</v>
      </c>
      <c r="H312" s="32" t="n">
        <v>18.7335</v>
      </c>
      <c r="I312" s="32" t="n">
        <v>936.68</v>
      </c>
      <c r="J312" s="32" t="n">
        <v>0</v>
      </c>
      <c r="K312" s="32" t="n">
        <v>-0</v>
      </c>
      <c r="L312" s="32" t="n">
        <v>-0</v>
      </c>
      <c r="M312" s="6" t="s">
        <f>=I312+J312+K312+L312</f>
      </c>
      <c r="N312" s="30"/>
    </row>
    <row collapsed="false" customFormat="false" customHeight="false" hidden="false" ht="12.1" outlineLevel="0" r="313">
      <c r="A313" s="20" t="n">
        <v>46190.769270833</v>
      </c>
      <c r="B313" s="16" t="s">
        <v>41</v>
      </c>
      <c r="C313" s="16" t="s">
        <v>245</v>
      </c>
      <c r="D313" s="16" t="s">
        <v>166</v>
      </c>
      <c r="E313" s="16" t="s">
        <v>42</v>
      </c>
      <c r="F313" s="16" t="s">
        <v>19</v>
      </c>
      <c r="G313" s="7" t="n">
        <v>84</v>
      </c>
      <c r="H313" s="6" t="n">
        <v>18.7405</v>
      </c>
      <c r="I313" s="6" t="n">
        <v>-1574.2</v>
      </c>
      <c r="J313" s="6" t="n">
        <v>-0</v>
      </c>
      <c r="K313" s="6" t="n">
        <v>-0</v>
      </c>
      <c r="L313" s="6" t="n">
        <v>-0</v>
      </c>
      <c r="M313" s="6" t="s">
        <f>=I313+J313+K313+L313</f>
      </c>
      <c r="N313" s="16"/>
    </row>
    <row collapsed="false" customFormat="false" customHeight="false" hidden="false" ht="12.1" outlineLevel="0" r="314">
      <c r="A314" s="21" t="n">
        <v>46196</v>
      </c>
      <c r="B314" s="22" t="s">
        <v>224</v>
      </c>
      <c r="C314" s="22" t="s">
        <v>290</v>
      </c>
      <c r="D314" s="22" t="s">
        <v>224</v>
      </c>
      <c r="E314" s="22" t="s">
        <v>224</v>
      </c>
      <c r="F314" s="22" t="s">
        <v>19</v>
      </c>
      <c r="G314" s="23" t="n">
        <v>1</v>
      </c>
      <c r="H314" s="24" t="n">
        <v>1598.13</v>
      </c>
      <c r="I314" s="24" t="n">
        <v>1598.13</v>
      </c>
      <c r="J314" s="24" t="n">
        <v>0</v>
      </c>
      <c r="K314" s="24" t="n">
        <v>-0</v>
      </c>
      <c r="L314" s="24" t="n">
        <v>-0</v>
      </c>
      <c r="M314" s="6" t="s">
        <f>=I314+J314+K314+L314</f>
      </c>
      <c r="N314" s="22"/>
    </row>
    <row collapsed="false" customFormat="false" customHeight="false" hidden="false" ht="12.1" outlineLevel="0" r="315">
      <c r="A315" s="21" t="n">
        <v>46196</v>
      </c>
      <c r="B315" s="22" t="s">
        <v>224</v>
      </c>
      <c r="C315" s="22" t="s">
        <v>291</v>
      </c>
      <c r="D315" s="22" t="s">
        <v>224</v>
      </c>
      <c r="E315" s="22" t="s">
        <v>224</v>
      </c>
      <c r="F315" s="22" t="s">
        <v>19</v>
      </c>
      <c r="G315" s="23" t="n">
        <v>1</v>
      </c>
      <c r="H315" s="24" t="n">
        <v>8334.9</v>
      </c>
      <c r="I315" s="24" t="n">
        <v>8334.9</v>
      </c>
      <c r="J315" s="24" t="n">
        <v>0</v>
      </c>
      <c r="K315" s="24" t="n">
        <v>-0</v>
      </c>
      <c r="L315" s="24" t="n">
        <v>-0</v>
      </c>
      <c r="M315" s="6" t="s">
        <f>=I315+J315+K315+L315</f>
      </c>
      <c r="N315" s="22"/>
    </row>
    <row collapsed="false" customFormat="false" customHeight="false" hidden="false" ht="12.1" outlineLevel="0" r="316">
      <c r="A316" s="29" t="n">
        <v>46196.467847222</v>
      </c>
      <c r="B316" s="30" t="s">
        <v>41</v>
      </c>
      <c r="C316" s="30" t="s">
        <v>245</v>
      </c>
      <c r="D316" s="30" t="s">
        <v>167</v>
      </c>
      <c r="E316" s="30" t="s">
        <v>42</v>
      </c>
      <c r="F316" s="30" t="s">
        <v>19</v>
      </c>
      <c r="G316" s="31" t="n">
        <v>-84</v>
      </c>
      <c r="H316" s="32" t="n">
        <v>18.782</v>
      </c>
      <c r="I316" s="32" t="n">
        <v>1577.69</v>
      </c>
      <c r="J316" s="32" t="n">
        <v>0</v>
      </c>
      <c r="K316" s="32" t="n">
        <v>-0</v>
      </c>
      <c r="L316" s="32" t="n">
        <v>-0</v>
      </c>
      <c r="M316" s="6" t="s">
        <f>=I316+J316+K316+L316</f>
      </c>
      <c r="N316" s="30"/>
    </row>
    <row collapsed="false" customFormat="false" customHeight="false" hidden="false" ht="12.1" outlineLevel="0" r="317">
      <c r="A317" s="20" t="n">
        <v>46196.669849537</v>
      </c>
      <c r="B317" s="16" t="s">
        <v>56</v>
      </c>
      <c r="C317" s="16" t="s">
        <v>269</v>
      </c>
      <c r="D317" s="16" t="s">
        <v>166</v>
      </c>
      <c r="E317" s="16" t="s">
        <v>48</v>
      </c>
      <c r="F317" s="16" t="s">
        <v>19</v>
      </c>
      <c r="G317" s="7" t="n">
        <v>11</v>
      </c>
      <c r="H317" s="6" t="n">
        <v>100.5</v>
      </c>
      <c r="I317" s="6" t="n">
        <v>-11055</v>
      </c>
      <c r="J317" s="6" t="n">
        <v>-14.52</v>
      </c>
      <c r="K317" s="6" t="n">
        <v>-6.63</v>
      </c>
      <c r="L317" s="6" t="n">
        <v>-0.94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46197</v>
      </c>
      <c r="B318" s="22" t="s">
        <v>224</v>
      </c>
      <c r="C318" s="22" t="s">
        <v>292</v>
      </c>
      <c r="D318" s="22" t="s">
        <v>224</v>
      </c>
      <c r="E318" s="22" t="s">
        <v>224</v>
      </c>
      <c r="F318" s="22" t="s">
        <v>19</v>
      </c>
      <c r="G318" s="23" t="n">
        <v>1</v>
      </c>
      <c r="H318" s="24" t="n">
        <v>83.42</v>
      </c>
      <c r="I318" s="24" t="n">
        <v>83.42</v>
      </c>
      <c r="J318" s="24" t="n">
        <v>0</v>
      </c>
      <c r="K318" s="24" t="n">
        <v>-0</v>
      </c>
      <c r="L318" s="24" t="n">
        <v>-0</v>
      </c>
      <c r="M318" s="6" t="s">
        <f>=I318+J318+K318+L318</f>
      </c>
      <c r="N318" s="22"/>
    </row>
    <row collapsed="false" customFormat="false" customHeight="false" hidden="false" ht="12.1" outlineLevel="0" r="319">
      <c r="A319" s="20" t="n">
        <v>46197.509085648</v>
      </c>
      <c r="B319" s="16" t="s">
        <v>41</v>
      </c>
      <c r="C319" s="16" t="s">
        <v>245</v>
      </c>
      <c r="D319" s="16" t="s">
        <v>166</v>
      </c>
      <c r="E319" s="16" t="s">
        <v>42</v>
      </c>
      <c r="F319" s="16" t="s">
        <v>19</v>
      </c>
      <c r="G319" s="7" t="n">
        <v>23</v>
      </c>
      <c r="H319" s="6" t="n">
        <v>18.7895</v>
      </c>
      <c r="I319" s="6" t="n">
        <v>-432.16</v>
      </c>
      <c r="J319" s="6" t="n">
        <v>-0</v>
      </c>
      <c r="K319" s="6" t="n">
        <v>-0</v>
      </c>
      <c r="L319" s="6" t="n">
        <v>-0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46206</v>
      </c>
      <c r="B320" s="22" t="s">
        <v>224</v>
      </c>
      <c r="C320" s="22" t="s">
        <v>293</v>
      </c>
      <c r="D320" s="22" t="s">
        <v>224</v>
      </c>
      <c r="E320" s="22" t="s">
        <v>224</v>
      </c>
      <c r="F320" s="22" t="s">
        <v>19</v>
      </c>
      <c r="G320" s="23" t="n">
        <v>1</v>
      </c>
      <c r="H320" s="24" t="n">
        <v>8.6</v>
      </c>
      <c r="I320" s="24" t="n">
        <v>8.6</v>
      </c>
      <c r="J320" s="24" t="n">
        <v>0</v>
      </c>
      <c r="K320" s="24" t="n">
        <v>-0</v>
      </c>
      <c r="L320" s="24" t="n">
        <v>-0</v>
      </c>
      <c r="M320" s="6" t="s">
        <f>=I320+J320+K320+L320</f>
      </c>
      <c r="N320" s="22"/>
    </row>
    <row collapsed="false" customFormat="false" customHeight="false" hidden="false" ht="12.1" outlineLevel="0"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 t="s">
        <v>294</v>
      </c>
      <c r="M321" s="5" t="s">
        <f>=SUM(M2:M320)</f>
      </c>
      <c r="N321" s="4"/>
    </row>
  </sheetData>
  <autoFilter ref="A1:N3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72</v>
      </c>
      <c r="B1" s="38" t="s">
        <v>295</v>
      </c>
      <c r="C1" s="38" t="s">
        <v>0</v>
      </c>
      <c r="D1" s="38" t="s">
        <v>2</v>
      </c>
      <c r="E1" s="38" t="s">
        <v>296</v>
      </c>
      <c r="F1" s="38" t="s">
        <v>3</v>
      </c>
      <c r="G1" s="38" t="s">
        <v>297</v>
      </c>
      <c r="H1" s="38" t="s">
        <v>298</v>
      </c>
      <c r="I1" s="38" t="s">
        <v>299</v>
      </c>
      <c r="J1" s="38" t="s">
        <v>300</v>
      </c>
      <c r="K1" s="38" t="s">
        <v>301</v>
      </c>
      <c r="L1" s="38" t="s">
        <v>302</v>
      </c>
      <c r="M1" s="38" t="s">
        <v>303</v>
      </c>
      <c r="N1" s="38" t="s">
        <v>304</v>
      </c>
    </row>
    <row collapsed="false" customFormat="false" customHeight="false" hidden="false" ht="12.1" outlineLevel="0" r="2">
      <c r="A2" s="37" t="n">
        <v>45817</v>
      </c>
      <c r="B2" s="16" t="s">
        <v>305</v>
      </c>
      <c r="C2" s="16" t="s">
        <v>33</v>
      </c>
      <c r="D2" s="16" t="s">
        <v>34</v>
      </c>
      <c r="E2" s="7" t="n">
        <v>300</v>
      </c>
      <c r="F2" s="16" t="s">
        <v>19</v>
      </c>
      <c r="G2" s="6" t="n">
        <v>0.3538</v>
      </c>
      <c r="H2" s="6" t="n">
        <v>3.276</v>
      </c>
      <c r="I2" s="6" t="n">
        <v>3.69</v>
      </c>
      <c r="J2" s="6" t="n">
        <v>14</v>
      </c>
      <c r="K2" s="6" t="n">
        <v>106.127</v>
      </c>
      <c r="L2" s="6" t="n">
        <v>92.13</v>
      </c>
      <c r="M2" s="6" t="n">
        <v>8.33</v>
      </c>
      <c r="N2" s="6" t="n">
        <v>9.37</v>
      </c>
    </row>
    <row collapsed="false" customFormat="false" customHeight="false" hidden="false" ht="12.1" outlineLevel="0" r="3">
      <c r="A3" s="37" t="n">
        <v>45948</v>
      </c>
      <c r="B3" s="16" t="s">
        <v>305</v>
      </c>
      <c r="C3" s="16" t="s">
        <v>16</v>
      </c>
      <c r="D3" s="16" t="s">
        <v>18</v>
      </c>
      <c r="E3" s="7" t="n">
        <v>18</v>
      </c>
      <c r="F3" s="16" t="s">
        <v>19</v>
      </c>
      <c r="G3" s="6" t="n">
        <v>20</v>
      </c>
      <c r="H3" s="6" t="n">
        <v>392.4</v>
      </c>
      <c r="I3" s="6" t="n">
        <v>442.15</v>
      </c>
      <c r="J3" s="6" t="n">
        <v>47</v>
      </c>
      <c r="K3" s="6" t="n">
        <v>360</v>
      </c>
      <c r="L3" s="6" t="n">
        <v>313</v>
      </c>
      <c r="M3" s="6" t="n">
        <v>3.93</v>
      </c>
      <c r="N3" s="6" t="n">
        <v>4.43</v>
      </c>
    </row>
    <row collapsed="false" customFormat="false" customHeight="false" hidden="false" ht="12.1" outlineLevel="0" r="4">
      <c r="A4" s="37" t="n">
        <v>46182</v>
      </c>
      <c r="B4" s="16" t="s">
        <v>305</v>
      </c>
      <c r="C4" s="16" t="s">
        <v>33</v>
      </c>
      <c r="D4" s="16" t="s">
        <v>34</v>
      </c>
      <c r="E4" s="7" t="n">
        <v>300</v>
      </c>
      <c r="F4" s="16" t="s">
        <v>19</v>
      </c>
      <c r="G4" s="6" t="n">
        <v>0.3214</v>
      </c>
      <c r="H4" s="6" t="n">
        <v>2.758</v>
      </c>
      <c r="I4" s="6" t="n">
        <v>3.15</v>
      </c>
      <c r="J4" s="6" t="n">
        <v>13</v>
      </c>
      <c r="K4" s="6" t="n">
        <v>96.4276</v>
      </c>
      <c r="L4" s="6" t="n">
        <v>83.43</v>
      </c>
      <c r="M4" s="6" t="n">
        <v>8.82</v>
      </c>
      <c r="N4" s="6" t="n">
        <v>10.08</v>
      </c>
    </row>
    <row collapsed="false" customFormat="false" customHeight="false" hidden="false" ht="12.1" outlineLevel="0" r="5">
      <c r="A5" s="37" t="n">
        <v>46202</v>
      </c>
      <c r="B5" s="16" t="s">
        <v>305</v>
      </c>
      <c r="C5" s="16" t="s">
        <v>16</v>
      </c>
      <c r="D5" s="16" t="s">
        <v>18</v>
      </c>
      <c r="E5" s="7" t="n">
        <v>18</v>
      </c>
      <c r="F5" s="16" t="s">
        <v>19</v>
      </c>
      <c r="G5" s="6" t="n">
        <v>10</v>
      </c>
      <c r="H5" s="6" t="n">
        <v>249.6</v>
      </c>
      <c r="I5" s="6" t="n">
        <v>442.15</v>
      </c>
      <c r="J5" s="6" t="n">
        <v>23</v>
      </c>
      <c r="K5" s="6" t="n">
        <v>180</v>
      </c>
      <c r="L5" s="6" t="n">
        <v>157</v>
      </c>
      <c r="M5" s="6" t="n">
        <v>1.97</v>
      </c>
      <c r="N5" s="6" t="n">
        <v>3.49</v>
      </c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72</v>
      </c>
      <c r="B1" s="38" t="s">
        <v>295</v>
      </c>
      <c r="C1" s="38" t="s">
        <v>0</v>
      </c>
      <c r="D1" s="38" t="s">
        <v>2</v>
      </c>
      <c r="E1" s="38" t="s">
        <v>6</v>
      </c>
      <c r="F1" s="38" t="s">
        <v>296</v>
      </c>
      <c r="G1" s="38" t="s">
        <v>306</v>
      </c>
      <c r="H1" s="38" t="s">
        <v>300</v>
      </c>
      <c r="I1" s="38" t="s">
        <v>301</v>
      </c>
      <c r="J1" s="38" t="s">
        <v>302</v>
      </c>
    </row>
    <row collapsed="false" customFormat="false" customHeight="false" hidden="false" ht="12.1" outlineLevel="0" r="2">
      <c r="A2" s="39" t="n">
        <v>45799</v>
      </c>
      <c r="B2" s="16" t="s">
        <v>305</v>
      </c>
      <c r="C2" s="16" t="s">
        <v>170</v>
      </c>
      <c r="D2" s="16" t="s">
        <v>307</v>
      </c>
      <c r="E2" s="6" t="n">
        <v>1000</v>
      </c>
      <c r="F2" s="7" t="n">
        <v>15</v>
      </c>
      <c r="G2" s="6" t="n">
        <v>31.66</v>
      </c>
      <c r="H2" s="6" t="n">
        <v>62</v>
      </c>
      <c r="I2" s="6" t="n">
        <v>474.9</v>
      </c>
      <c r="J2" s="6" t="n">
        <v>412.9</v>
      </c>
    </row>
    <row collapsed="false" customFormat="false" customHeight="false" hidden="false" ht="12.1" outlineLevel="0" r="3">
      <c r="A3" s="39" t="n">
        <v>45805</v>
      </c>
      <c r="B3" s="16" t="s">
        <v>305</v>
      </c>
      <c r="C3" s="16" t="s">
        <v>172</v>
      </c>
      <c r="D3" s="16" t="s">
        <v>308</v>
      </c>
      <c r="E3" s="6" t="n">
        <v>1000</v>
      </c>
      <c r="F3" s="7" t="n">
        <v>43</v>
      </c>
      <c r="G3" s="6" t="n">
        <v>11.01</v>
      </c>
      <c r="H3" s="6" t="n">
        <v>62</v>
      </c>
      <c r="I3" s="6" t="n">
        <v>473.43</v>
      </c>
      <c r="J3" s="6" t="n">
        <v>411.43</v>
      </c>
    </row>
    <row collapsed="false" customFormat="false" customHeight="false" hidden="false" ht="12.1" outlineLevel="0" r="4">
      <c r="A4" s="39" t="n">
        <v>45835</v>
      </c>
      <c r="B4" s="16" t="s">
        <v>305</v>
      </c>
      <c r="C4" s="16" t="s">
        <v>172</v>
      </c>
      <c r="D4" s="16" t="s">
        <v>308</v>
      </c>
      <c r="E4" s="6" t="n">
        <v>1000</v>
      </c>
      <c r="F4" s="7" t="n">
        <v>49</v>
      </c>
      <c r="G4" s="6" t="n">
        <v>11.01</v>
      </c>
      <c r="H4" s="6" t="n">
        <v>70</v>
      </c>
      <c r="I4" s="6" t="n">
        <v>539.49</v>
      </c>
      <c r="J4" s="6" t="n">
        <v>469.49</v>
      </c>
    </row>
    <row collapsed="false" customFormat="false" customHeight="false" hidden="false" ht="12.1" outlineLevel="0" r="5">
      <c r="A5" s="39" t="n">
        <v>45855</v>
      </c>
      <c r="B5" s="16" t="s">
        <v>305</v>
      </c>
      <c r="C5" s="16" t="s">
        <v>171</v>
      </c>
      <c r="D5" s="16" t="s">
        <v>309</v>
      </c>
      <c r="E5" s="6" t="n">
        <v>1000</v>
      </c>
      <c r="F5" s="7" t="n">
        <v>22</v>
      </c>
      <c r="G5" s="6" t="n">
        <v>62.33</v>
      </c>
      <c r="H5" s="6" t="n">
        <v>178</v>
      </c>
      <c r="I5" s="6" t="n">
        <v>1371.26</v>
      </c>
      <c r="J5" s="6" t="n">
        <v>1193.26</v>
      </c>
    </row>
    <row collapsed="false" customFormat="false" customHeight="false" hidden="false" ht="12.1" outlineLevel="0" r="6">
      <c r="A6" s="39" t="n">
        <v>45865</v>
      </c>
      <c r="B6" s="16" t="s">
        <v>305</v>
      </c>
      <c r="C6" s="16" t="s">
        <v>172</v>
      </c>
      <c r="D6" s="16" t="s">
        <v>308</v>
      </c>
      <c r="E6" s="6" t="n">
        <v>1000</v>
      </c>
      <c r="F6" s="7" t="n">
        <v>49</v>
      </c>
      <c r="G6" s="6" t="n">
        <v>11.01</v>
      </c>
      <c r="H6" s="6" t="n">
        <v>70</v>
      </c>
      <c r="I6" s="6" t="n">
        <v>539.49</v>
      </c>
      <c r="J6" s="6" t="n">
        <v>469.49</v>
      </c>
    </row>
    <row collapsed="false" customFormat="false" customHeight="false" hidden="false" ht="12.1" outlineLevel="0" r="7">
      <c r="A7" s="39" t="n">
        <v>45890</v>
      </c>
      <c r="B7" s="16" t="s">
        <v>305</v>
      </c>
      <c r="C7" s="16" t="s">
        <v>170</v>
      </c>
      <c r="D7" s="16" t="s">
        <v>307</v>
      </c>
      <c r="E7" s="6" t="n">
        <v>1000</v>
      </c>
      <c r="F7" s="7" t="n">
        <v>15</v>
      </c>
      <c r="G7" s="6" t="n">
        <v>31.66</v>
      </c>
      <c r="H7" s="6" t="n">
        <v>62</v>
      </c>
      <c r="I7" s="6" t="n">
        <v>474.9</v>
      </c>
      <c r="J7" s="6" t="n">
        <v>412.9</v>
      </c>
    </row>
    <row collapsed="false" customFormat="false" customHeight="false" hidden="false" ht="12.1" outlineLevel="0" r="8">
      <c r="A8" s="39" t="n">
        <v>45895</v>
      </c>
      <c r="B8" s="16" t="s">
        <v>305</v>
      </c>
      <c r="C8" s="16" t="s">
        <v>172</v>
      </c>
      <c r="D8" s="16" t="s">
        <v>308</v>
      </c>
      <c r="E8" s="6" t="n">
        <v>1000</v>
      </c>
      <c r="F8" s="7" t="n">
        <v>49</v>
      </c>
      <c r="G8" s="6" t="n">
        <v>11.01</v>
      </c>
      <c r="H8" s="6" t="n">
        <v>70</v>
      </c>
      <c r="I8" s="6" t="n">
        <v>539.49</v>
      </c>
      <c r="J8" s="6" t="n">
        <v>469.49</v>
      </c>
    </row>
    <row collapsed="false" customFormat="false" customHeight="false" hidden="false" ht="12.1" outlineLevel="0" r="9">
      <c r="A9" s="39" t="n">
        <v>45925</v>
      </c>
      <c r="B9" s="16" t="s">
        <v>305</v>
      </c>
      <c r="C9" s="16" t="s">
        <v>172</v>
      </c>
      <c r="D9" s="16" t="s">
        <v>308</v>
      </c>
      <c r="E9" s="6" t="n">
        <v>1000</v>
      </c>
      <c r="F9" s="7" t="n">
        <v>49</v>
      </c>
      <c r="G9" s="6" t="n">
        <v>11.01</v>
      </c>
      <c r="H9" s="6" t="n">
        <v>70</v>
      </c>
      <c r="I9" s="6" t="n">
        <v>539.49</v>
      </c>
      <c r="J9" s="6" t="n">
        <v>469.49</v>
      </c>
    </row>
    <row collapsed="false" customFormat="false" customHeight="false" hidden="false" ht="12.1" outlineLevel="0" r="10">
      <c r="A10" s="39" t="n">
        <v>45945</v>
      </c>
      <c r="B10" s="16" t="s">
        <v>305</v>
      </c>
      <c r="C10" s="16" t="s">
        <v>52</v>
      </c>
      <c r="D10" s="16" t="s">
        <v>53</v>
      </c>
      <c r="E10" s="6" t="n">
        <v>100</v>
      </c>
      <c r="F10" s="7" t="n">
        <v>17</v>
      </c>
      <c r="G10" s="6" t="n">
        <v>42.38</v>
      </c>
      <c r="H10" s="6" t="n">
        <v>94</v>
      </c>
      <c r="I10" s="6" t="n">
        <v>720.46</v>
      </c>
      <c r="J10" s="6" t="n">
        <v>626.46</v>
      </c>
    </row>
    <row collapsed="false" customFormat="false" customHeight="false" hidden="false" ht="12.1" outlineLevel="0" r="11">
      <c r="A11" s="39" t="n">
        <v>45955</v>
      </c>
      <c r="B11" s="16" t="s">
        <v>305</v>
      </c>
      <c r="C11" s="16" t="s">
        <v>172</v>
      </c>
      <c r="D11" s="16" t="s">
        <v>308</v>
      </c>
      <c r="E11" s="6" t="n">
        <v>1000</v>
      </c>
      <c r="F11" s="7" t="n">
        <v>49</v>
      </c>
      <c r="G11" s="6" t="n">
        <v>11.01</v>
      </c>
      <c r="H11" s="6" t="n">
        <v>70</v>
      </c>
      <c r="I11" s="6" t="n">
        <v>539.49</v>
      </c>
      <c r="J11" s="6" t="n">
        <v>469.49</v>
      </c>
    </row>
    <row collapsed="false" customFormat="false" customHeight="false" hidden="false" ht="12.1" outlineLevel="0" r="12">
      <c r="A12" s="39" t="n">
        <v>45975</v>
      </c>
      <c r="B12" s="16" t="s">
        <v>305</v>
      </c>
      <c r="C12" s="16" t="s">
        <v>52</v>
      </c>
      <c r="D12" s="16" t="s">
        <v>53</v>
      </c>
      <c r="E12" s="6" t="n">
        <v>100</v>
      </c>
      <c r="F12" s="7" t="n">
        <v>17</v>
      </c>
      <c r="G12" s="6" t="n">
        <v>42.72</v>
      </c>
      <c r="H12" s="6" t="n">
        <v>94</v>
      </c>
      <c r="I12" s="6" t="n">
        <v>726.24</v>
      </c>
      <c r="J12" s="6" t="n">
        <v>632.24</v>
      </c>
    </row>
    <row collapsed="false" customFormat="false" customHeight="false" hidden="false" ht="12.1" outlineLevel="0" r="13">
      <c r="A13" s="39" t="n">
        <v>45981</v>
      </c>
      <c r="B13" s="16" t="s">
        <v>305</v>
      </c>
      <c r="C13" s="16" t="s">
        <v>170</v>
      </c>
      <c r="D13" s="16" t="s">
        <v>307</v>
      </c>
      <c r="E13" s="6" t="n">
        <v>1000</v>
      </c>
      <c r="F13" s="7" t="n">
        <v>15</v>
      </c>
      <c r="G13" s="6" t="n">
        <v>31.66</v>
      </c>
      <c r="H13" s="6" t="n">
        <v>62</v>
      </c>
      <c r="I13" s="6" t="n">
        <v>474.9</v>
      </c>
      <c r="J13" s="6" t="n">
        <v>412.9</v>
      </c>
    </row>
    <row collapsed="false" customFormat="false" customHeight="false" hidden="false" ht="12.1" outlineLevel="0" r="14">
      <c r="A14" s="39" t="n">
        <v>45985</v>
      </c>
      <c r="B14" s="16" t="s">
        <v>305</v>
      </c>
      <c r="C14" s="16" t="s">
        <v>172</v>
      </c>
      <c r="D14" s="16" t="s">
        <v>308</v>
      </c>
      <c r="E14" s="6" t="n">
        <v>1000</v>
      </c>
      <c r="F14" s="7" t="n">
        <v>49</v>
      </c>
      <c r="G14" s="6" t="n">
        <v>11.01</v>
      </c>
      <c r="H14" s="6" t="n">
        <v>70</v>
      </c>
      <c r="I14" s="6" t="n">
        <v>539.49</v>
      </c>
      <c r="J14" s="6" t="n">
        <v>469.49</v>
      </c>
    </row>
    <row collapsed="false" customFormat="false" customHeight="false" hidden="false" ht="12.1" outlineLevel="0" r="15">
      <c r="A15" s="39" t="n">
        <v>46005</v>
      </c>
      <c r="B15" s="16" t="s">
        <v>305</v>
      </c>
      <c r="C15" s="16" t="s">
        <v>52</v>
      </c>
      <c r="D15" s="16" t="s">
        <v>53</v>
      </c>
      <c r="E15" s="6" t="n">
        <v>100</v>
      </c>
      <c r="F15" s="7" t="n">
        <v>17</v>
      </c>
      <c r="G15" s="6" t="n">
        <v>42.05</v>
      </c>
      <c r="H15" s="6" t="n">
        <v>93</v>
      </c>
      <c r="I15" s="6" t="n">
        <v>714.85</v>
      </c>
      <c r="J15" s="6" t="n">
        <v>621.85</v>
      </c>
    </row>
    <row collapsed="false" customFormat="false" customHeight="false" hidden="false" ht="12.1" outlineLevel="0" r="16">
      <c r="A16" s="39" t="n">
        <v>46013</v>
      </c>
      <c r="B16" s="16" t="s">
        <v>305</v>
      </c>
      <c r="C16" s="16" t="s">
        <v>47</v>
      </c>
      <c r="D16" s="16" t="s">
        <v>49</v>
      </c>
      <c r="E16" s="6" t="n">
        <v>1000</v>
      </c>
      <c r="F16" s="7" t="n">
        <v>241</v>
      </c>
      <c r="G16" s="6" t="n">
        <v>18.9</v>
      </c>
      <c r="H16" s="6" t="n">
        <v>592</v>
      </c>
      <c r="I16" s="6" t="n">
        <v>4554.9</v>
      </c>
      <c r="J16" s="6" t="n">
        <v>3962.9</v>
      </c>
    </row>
    <row collapsed="false" customFormat="false" customHeight="false" hidden="false" ht="12.1" outlineLevel="0" r="17">
      <c r="A17" s="39" t="n">
        <v>46026</v>
      </c>
      <c r="B17" s="16" t="s">
        <v>305</v>
      </c>
      <c r="C17" s="16" t="s">
        <v>60</v>
      </c>
      <c r="D17" s="16" t="s">
        <v>61</v>
      </c>
      <c r="E17" s="6" t="n">
        <v>1000</v>
      </c>
      <c r="F17" s="7" t="n">
        <v>14</v>
      </c>
      <c r="G17" s="6" t="n">
        <v>19.32</v>
      </c>
      <c r="H17" s="6" t="n">
        <v>35</v>
      </c>
      <c r="I17" s="6" t="n">
        <v>270.48</v>
      </c>
      <c r="J17" s="6" t="n">
        <v>235.48</v>
      </c>
    </row>
    <row collapsed="false" customFormat="false" customHeight="false" hidden="false" ht="12.1" outlineLevel="0" r="18">
      <c r="A18" s="39" t="n">
        <v>46035</v>
      </c>
      <c r="B18" s="16" t="s">
        <v>305</v>
      </c>
      <c r="C18" s="16" t="s">
        <v>52</v>
      </c>
      <c r="D18" s="16" t="s">
        <v>53</v>
      </c>
      <c r="E18" s="6" t="n">
        <v>100</v>
      </c>
      <c r="F18" s="7" t="n">
        <v>17</v>
      </c>
      <c r="G18" s="6" t="n">
        <v>41.76</v>
      </c>
      <c r="H18" s="6" t="n">
        <v>92</v>
      </c>
      <c r="I18" s="6" t="n">
        <v>709.92</v>
      </c>
      <c r="J18" s="6" t="n">
        <v>617.92</v>
      </c>
    </row>
    <row collapsed="false" customFormat="false" customHeight="false" hidden="false" ht="12.1" outlineLevel="0" r="19">
      <c r="A19" s="39" t="n">
        <v>46043</v>
      </c>
      <c r="B19" s="16" t="s">
        <v>305</v>
      </c>
      <c r="C19" s="16" t="s">
        <v>47</v>
      </c>
      <c r="D19" s="16" t="s">
        <v>49</v>
      </c>
      <c r="E19" s="6" t="n">
        <v>1000</v>
      </c>
      <c r="F19" s="7" t="n">
        <v>372</v>
      </c>
      <c r="G19" s="6" t="n">
        <v>18.9</v>
      </c>
      <c r="H19" s="6" t="n">
        <v>914</v>
      </c>
      <c r="I19" s="6" t="n">
        <v>7030.8</v>
      </c>
      <c r="J19" s="6" t="n">
        <v>6116.8</v>
      </c>
    </row>
    <row collapsed="false" customFormat="false" customHeight="false" hidden="false" ht="12.1" outlineLevel="0" r="20">
      <c r="A20" s="39" t="n">
        <v>46056</v>
      </c>
      <c r="B20" s="16" t="s">
        <v>305</v>
      </c>
      <c r="C20" s="16" t="s">
        <v>60</v>
      </c>
      <c r="D20" s="16" t="s">
        <v>61</v>
      </c>
      <c r="E20" s="6" t="n">
        <v>1000</v>
      </c>
      <c r="F20" s="7" t="n">
        <v>14</v>
      </c>
      <c r="G20" s="6" t="n">
        <v>19.32</v>
      </c>
      <c r="H20" s="6" t="n">
        <v>35</v>
      </c>
      <c r="I20" s="6" t="n">
        <v>270.48</v>
      </c>
      <c r="J20" s="6" t="n">
        <v>235.48</v>
      </c>
    </row>
    <row collapsed="false" customFormat="false" customHeight="false" hidden="false" ht="12.1" outlineLevel="0" r="21">
      <c r="A21" s="39" t="n">
        <v>46065</v>
      </c>
      <c r="B21" s="16" t="s">
        <v>305</v>
      </c>
      <c r="C21" s="16" t="s">
        <v>52</v>
      </c>
      <c r="D21" s="16" t="s">
        <v>53</v>
      </c>
      <c r="E21" s="6" t="n">
        <v>100</v>
      </c>
      <c r="F21" s="7" t="n">
        <v>17</v>
      </c>
      <c r="G21" s="6" t="n">
        <v>41.06</v>
      </c>
      <c r="H21" s="6" t="n">
        <v>91</v>
      </c>
      <c r="I21" s="6" t="n">
        <v>698.02</v>
      </c>
      <c r="J21" s="6" t="n">
        <v>607.02</v>
      </c>
    </row>
    <row collapsed="false" customFormat="false" customHeight="false" hidden="false" ht="12.1" outlineLevel="0" r="22">
      <c r="A22" s="39" t="n">
        <v>46073</v>
      </c>
      <c r="B22" s="16" t="s">
        <v>305</v>
      </c>
      <c r="C22" s="16" t="s">
        <v>47</v>
      </c>
      <c r="D22" s="16" t="s">
        <v>49</v>
      </c>
      <c r="E22" s="6" t="n">
        <v>1000</v>
      </c>
      <c r="F22" s="7" t="n">
        <v>441</v>
      </c>
      <c r="G22" s="6" t="n">
        <v>18.9</v>
      </c>
      <c r="H22" s="6" t="n">
        <v>1084</v>
      </c>
      <c r="I22" s="6" t="n">
        <v>8334.9</v>
      </c>
      <c r="J22" s="6" t="n">
        <v>7250.9</v>
      </c>
    </row>
    <row collapsed="false" customFormat="false" customHeight="false" hidden="false" ht="12.1" outlineLevel="0" r="23">
      <c r="A23" s="39" t="n">
        <v>46074</v>
      </c>
      <c r="B23" s="16" t="s">
        <v>305</v>
      </c>
      <c r="C23" s="16" t="s">
        <v>56</v>
      </c>
      <c r="D23" s="16" t="s">
        <v>57</v>
      </c>
      <c r="E23" s="6" t="n">
        <v>1000</v>
      </c>
      <c r="F23" s="7" t="n">
        <v>20</v>
      </c>
      <c r="G23" s="6" t="n">
        <v>19.73</v>
      </c>
      <c r="H23" s="6" t="n">
        <v>51</v>
      </c>
      <c r="I23" s="6" t="n">
        <v>394.6</v>
      </c>
      <c r="J23" s="6" t="n">
        <v>343.6</v>
      </c>
    </row>
    <row collapsed="false" customFormat="false" customHeight="false" hidden="false" ht="12.1" outlineLevel="0" r="24">
      <c r="A24" s="39" t="n">
        <v>46086</v>
      </c>
      <c r="B24" s="16" t="s">
        <v>305</v>
      </c>
      <c r="C24" s="16" t="s">
        <v>60</v>
      </c>
      <c r="D24" s="16" t="s">
        <v>61</v>
      </c>
      <c r="E24" s="6" t="n">
        <v>1000</v>
      </c>
      <c r="F24" s="7" t="n">
        <v>14</v>
      </c>
      <c r="G24" s="6" t="n">
        <v>19.32</v>
      </c>
      <c r="H24" s="6" t="n">
        <v>35</v>
      </c>
      <c r="I24" s="6" t="n">
        <v>270.48</v>
      </c>
      <c r="J24" s="6" t="n">
        <v>235.48</v>
      </c>
    </row>
    <row collapsed="false" customFormat="false" customHeight="false" hidden="false" ht="12.1" outlineLevel="0" r="25">
      <c r="A25" s="39" t="n">
        <v>46095</v>
      </c>
      <c r="B25" s="16" t="s">
        <v>305</v>
      </c>
      <c r="C25" s="16" t="s">
        <v>52</v>
      </c>
      <c r="D25" s="16" t="s">
        <v>53</v>
      </c>
      <c r="E25" s="6" t="n">
        <v>100</v>
      </c>
      <c r="F25" s="7" t="n">
        <v>17</v>
      </c>
      <c r="G25" s="6" t="n">
        <v>41.91</v>
      </c>
      <c r="H25" s="6" t="n">
        <v>93</v>
      </c>
      <c r="I25" s="6" t="n">
        <v>712.47</v>
      </c>
      <c r="J25" s="6" t="n">
        <v>619.47</v>
      </c>
    </row>
    <row collapsed="false" customFormat="false" customHeight="false" hidden="false" ht="12.1" outlineLevel="0" r="26">
      <c r="A26" s="39" t="n">
        <v>46103</v>
      </c>
      <c r="B26" s="16" t="s">
        <v>305</v>
      </c>
      <c r="C26" s="16" t="s">
        <v>47</v>
      </c>
      <c r="D26" s="16" t="s">
        <v>49</v>
      </c>
      <c r="E26" s="6" t="n">
        <v>1000</v>
      </c>
      <c r="F26" s="7" t="n">
        <v>441</v>
      </c>
      <c r="G26" s="6" t="n">
        <v>18.9</v>
      </c>
      <c r="H26" s="6" t="n">
        <v>1084</v>
      </c>
      <c r="I26" s="6" t="n">
        <v>8334.9</v>
      </c>
      <c r="J26" s="6" t="n">
        <v>7250.9</v>
      </c>
    </row>
    <row collapsed="false" customFormat="false" customHeight="false" hidden="false" ht="12.1" outlineLevel="0" r="27">
      <c r="A27" s="39" t="n">
        <v>46104</v>
      </c>
      <c r="B27" s="16" t="s">
        <v>305</v>
      </c>
      <c r="C27" s="16" t="s">
        <v>56</v>
      </c>
      <c r="D27" s="16" t="s">
        <v>57</v>
      </c>
      <c r="E27" s="6" t="n">
        <v>1000</v>
      </c>
      <c r="F27" s="7" t="n">
        <v>42</v>
      </c>
      <c r="G27" s="6" t="n">
        <v>19.73</v>
      </c>
      <c r="H27" s="6" t="n">
        <v>108</v>
      </c>
      <c r="I27" s="6" t="n">
        <v>828.66</v>
      </c>
      <c r="J27" s="6" t="n">
        <v>720.66</v>
      </c>
    </row>
    <row collapsed="false" customFormat="false" customHeight="false" hidden="false" ht="12.1" outlineLevel="0" r="28">
      <c r="A28" s="39" t="n">
        <v>46114</v>
      </c>
      <c r="B28" s="16" t="s">
        <v>305</v>
      </c>
      <c r="C28" s="16" t="s">
        <v>64</v>
      </c>
      <c r="D28" s="16" t="s">
        <v>65</v>
      </c>
      <c r="E28" s="6" t="n">
        <v>1000</v>
      </c>
      <c r="F28" s="7" t="n">
        <v>10</v>
      </c>
      <c r="G28" s="6" t="n">
        <v>20.55</v>
      </c>
      <c r="H28" s="6" t="n">
        <v>27</v>
      </c>
      <c r="I28" s="6" t="n">
        <v>205.5</v>
      </c>
      <c r="J28" s="6" t="n">
        <v>178.5</v>
      </c>
    </row>
    <row collapsed="false" customFormat="false" customHeight="false" hidden="false" ht="12.1" outlineLevel="0" r="29">
      <c r="A29" s="39" t="n">
        <v>46116</v>
      </c>
      <c r="B29" s="16" t="s">
        <v>305</v>
      </c>
      <c r="C29" s="16" t="s">
        <v>60</v>
      </c>
      <c r="D29" s="16" t="s">
        <v>61</v>
      </c>
      <c r="E29" s="6" t="n">
        <v>1000</v>
      </c>
      <c r="F29" s="7" t="n">
        <v>14</v>
      </c>
      <c r="G29" s="6" t="n">
        <v>19.32</v>
      </c>
      <c r="H29" s="6" t="n">
        <v>35</v>
      </c>
      <c r="I29" s="6" t="n">
        <v>270.48</v>
      </c>
      <c r="J29" s="6" t="n">
        <v>235.48</v>
      </c>
    </row>
    <row collapsed="false" customFormat="false" customHeight="false" hidden="false" ht="12.1" outlineLevel="0" r="30">
      <c r="A30" s="39" t="n">
        <v>46125</v>
      </c>
      <c r="B30" s="16" t="s">
        <v>305</v>
      </c>
      <c r="C30" s="16" t="s">
        <v>52</v>
      </c>
      <c r="D30" s="16" t="s">
        <v>53</v>
      </c>
      <c r="E30" s="6" t="n">
        <v>100</v>
      </c>
      <c r="F30" s="7" t="n">
        <v>17</v>
      </c>
      <c r="G30" s="6" t="n">
        <v>40.8</v>
      </c>
      <c r="H30" s="6" t="n">
        <v>90</v>
      </c>
      <c r="I30" s="6" t="n">
        <v>693.6</v>
      </c>
      <c r="J30" s="6" t="n">
        <v>603.6</v>
      </c>
    </row>
    <row collapsed="false" customFormat="false" customHeight="false" hidden="false" ht="12.1" outlineLevel="0" r="31">
      <c r="A31" s="39" t="n">
        <v>46133</v>
      </c>
      <c r="B31" s="16" t="s">
        <v>305</v>
      </c>
      <c r="C31" s="16" t="s">
        <v>47</v>
      </c>
      <c r="D31" s="16" t="s">
        <v>49</v>
      </c>
      <c r="E31" s="6" t="n">
        <v>1000</v>
      </c>
      <c r="F31" s="7" t="n">
        <v>441</v>
      </c>
      <c r="G31" s="6" t="n">
        <v>18.9</v>
      </c>
      <c r="H31" s="6" t="n">
        <v>1084</v>
      </c>
      <c r="I31" s="6" t="n">
        <v>8334.9</v>
      </c>
      <c r="J31" s="6" t="n">
        <v>7250.9</v>
      </c>
    </row>
    <row collapsed="false" customFormat="false" customHeight="false" hidden="false" ht="12.1" outlineLevel="0" r="32">
      <c r="A32" s="39" t="n">
        <v>46134</v>
      </c>
      <c r="B32" s="16" t="s">
        <v>305</v>
      </c>
      <c r="C32" s="16" t="s">
        <v>56</v>
      </c>
      <c r="D32" s="16" t="s">
        <v>57</v>
      </c>
      <c r="E32" s="6" t="n">
        <v>1000</v>
      </c>
      <c r="F32" s="7" t="n">
        <v>50</v>
      </c>
      <c r="G32" s="6" t="n">
        <v>19.73</v>
      </c>
      <c r="H32" s="6" t="n">
        <v>128</v>
      </c>
      <c r="I32" s="6" t="n">
        <v>986.5</v>
      </c>
      <c r="J32" s="6" t="n">
        <v>858.5</v>
      </c>
    </row>
    <row collapsed="false" customFormat="false" customHeight="false" hidden="false" ht="12.1" outlineLevel="0" r="33">
      <c r="A33" s="39" t="n">
        <v>46144</v>
      </c>
      <c r="B33" s="16" t="s">
        <v>305</v>
      </c>
      <c r="C33" s="16" t="s">
        <v>64</v>
      </c>
      <c r="D33" s="16" t="s">
        <v>65</v>
      </c>
      <c r="E33" s="6" t="n">
        <v>1000</v>
      </c>
      <c r="F33" s="7" t="n">
        <v>10</v>
      </c>
      <c r="G33" s="6" t="n">
        <v>20.55</v>
      </c>
      <c r="H33" s="6" t="n">
        <v>27</v>
      </c>
      <c r="I33" s="6" t="n">
        <v>205.5</v>
      </c>
      <c r="J33" s="6" t="n">
        <v>178.5</v>
      </c>
    </row>
    <row collapsed="false" customFormat="false" customHeight="false" hidden="false" ht="12.1" outlineLevel="0" r="34">
      <c r="A34" s="39" t="n">
        <v>46146</v>
      </c>
      <c r="B34" s="16" t="s">
        <v>305</v>
      </c>
      <c r="C34" s="16" t="s">
        <v>60</v>
      </c>
      <c r="D34" s="16" t="s">
        <v>61</v>
      </c>
      <c r="E34" s="6" t="n">
        <v>1000</v>
      </c>
      <c r="F34" s="7" t="n">
        <v>14</v>
      </c>
      <c r="G34" s="6" t="n">
        <v>19.32</v>
      </c>
      <c r="H34" s="6" t="n">
        <v>35</v>
      </c>
      <c r="I34" s="6" t="n">
        <v>270.48</v>
      </c>
      <c r="J34" s="6" t="n">
        <v>235.48</v>
      </c>
    </row>
    <row collapsed="false" customFormat="false" customHeight="false" hidden="false" ht="12.1" outlineLevel="0" r="35">
      <c r="A35" s="39" t="n">
        <v>46155</v>
      </c>
      <c r="B35" s="16" t="s">
        <v>305</v>
      </c>
      <c r="C35" s="16" t="s">
        <v>52</v>
      </c>
      <c r="D35" s="16" t="s">
        <v>53</v>
      </c>
      <c r="E35" s="6" t="n">
        <v>100</v>
      </c>
      <c r="F35" s="7" t="n">
        <v>17</v>
      </c>
      <c r="G35" s="6" t="n">
        <v>39.11</v>
      </c>
      <c r="H35" s="6" t="n">
        <v>86</v>
      </c>
      <c r="I35" s="6" t="n">
        <v>664.87</v>
      </c>
      <c r="J35" s="6" t="n">
        <v>578.87</v>
      </c>
    </row>
    <row collapsed="false" customFormat="false" customHeight="false" hidden="false" ht="12.1" outlineLevel="0" r="36">
      <c r="A36" s="39" t="n">
        <v>46163</v>
      </c>
      <c r="B36" s="16" t="s">
        <v>305</v>
      </c>
      <c r="C36" s="16" t="s">
        <v>47</v>
      </c>
      <c r="D36" s="16" t="s">
        <v>49</v>
      </c>
      <c r="E36" s="6" t="n">
        <v>1000</v>
      </c>
      <c r="F36" s="7" t="n">
        <v>441</v>
      </c>
      <c r="G36" s="6" t="n">
        <v>18.9</v>
      </c>
      <c r="H36" s="6" t="n">
        <v>1084</v>
      </c>
      <c r="I36" s="6" t="n">
        <v>8334.9</v>
      </c>
      <c r="J36" s="6" t="n">
        <v>7250.9</v>
      </c>
    </row>
    <row collapsed="false" customFormat="false" customHeight="false" hidden="false" ht="12.1" outlineLevel="0" r="37">
      <c r="A37" s="39" t="n">
        <v>46164</v>
      </c>
      <c r="B37" s="16" t="s">
        <v>305</v>
      </c>
      <c r="C37" s="16" t="s">
        <v>56</v>
      </c>
      <c r="D37" s="16" t="s">
        <v>57</v>
      </c>
      <c r="E37" s="6" t="n">
        <v>1000</v>
      </c>
      <c r="F37" s="7" t="n">
        <v>71</v>
      </c>
      <c r="G37" s="6" t="n">
        <v>19.73</v>
      </c>
      <c r="H37" s="6" t="n">
        <v>182</v>
      </c>
      <c r="I37" s="6" t="n">
        <v>1400.83</v>
      </c>
      <c r="J37" s="6" t="n">
        <v>1218.83</v>
      </c>
    </row>
    <row collapsed="false" customFormat="false" customHeight="false" hidden="false" ht="12.1" outlineLevel="0" r="38">
      <c r="A38" s="39" t="n">
        <v>46174</v>
      </c>
      <c r="B38" s="16" t="s">
        <v>305</v>
      </c>
      <c r="C38" s="16" t="s">
        <v>64</v>
      </c>
      <c r="D38" s="16" t="s">
        <v>65</v>
      </c>
      <c r="E38" s="6" t="n">
        <v>1000</v>
      </c>
      <c r="F38" s="7" t="n">
        <v>10</v>
      </c>
      <c r="G38" s="6" t="n">
        <v>20.55</v>
      </c>
      <c r="H38" s="6" t="n">
        <v>27</v>
      </c>
      <c r="I38" s="6" t="n">
        <v>205.5</v>
      </c>
      <c r="J38" s="6" t="n">
        <v>178.5</v>
      </c>
    </row>
    <row collapsed="false" customFormat="false" customHeight="false" hidden="false" ht="12.1" outlineLevel="0" r="39">
      <c r="A39" s="39" t="n">
        <v>46176</v>
      </c>
      <c r="B39" s="16" t="s">
        <v>305</v>
      </c>
      <c r="C39" s="16" t="s">
        <v>60</v>
      </c>
      <c r="D39" s="16" t="s">
        <v>61</v>
      </c>
      <c r="E39" s="6" t="n">
        <v>1000</v>
      </c>
      <c r="F39" s="7" t="n">
        <v>14</v>
      </c>
      <c r="G39" s="6" t="n">
        <v>19.32</v>
      </c>
      <c r="H39" s="6" t="n">
        <v>35</v>
      </c>
      <c r="I39" s="6" t="n">
        <v>270.48</v>
      </c>
      <c r="J39" s="6" t="n">
        <v>235.48</v>
      </c>
    </row>
    <row collapsed="false" customFormat="false" customHeight="false" hidden="false" ht="12.1" outlineLevel="0" r="40">
      <c r="A40" s="39" t="n">
        <v>46185</v>
      </c>
      <c r="B40" s="16" t="s">
        <v>305</v>
      </c>
      <c r="C40" s="16" t="s">
        <v>52</v>
      </c>
      <c r="D40" s="16" t="s">
        <v>53</v>
      </c>
      <c r="E40" s="6" t="n">
        <v>100</v>
      </c>
      <c r="F40" s="7" t="n">
        <v>17</v>
      </c>
      <c r="G40" s="6" t="n">
        <v>38.05</v>
      </c>
      <c r="H40" s="6" t="n">
        <v>84</v>
      </c>
      <c r="I40" s="6" t="n">
        <v>646.85</v>
      </c>
      <c r="J40" s="6" t="n">
        <v>562.85</v>
      </c>
    </row>
    <row collapsed="false" customFormat="false" customHeight="false" hidden="false" ht="12.1" outlineLevel="0" r="41">
      <c r="A41" s="39" t="n">
        <v>46193</v>
      </c>
      <c r="B41" s="16" t="s">
        <v>305</v>
      </c>
      <c r="C41" s="16" t="s">
        <v>47</v>
      </c>
      <c r="D41" s="16" t="s">
        <v>49</v>
      </c>
      <c r="E41" s="6" t="n">
        <v>1000</v>
      </c>
      <c r="F41" s="7" t="n">
        <v>441</v>
      </c>
      <c r="G41" s="6" t="n">
        <v>18.9</v>
      </c>
      <c r="H41" s="6" t="n">
        <v>1084</v>
      </c>
      <c r="I41" s="6" t="n">
        <v>8334.9</v>
      </c>
      <c r="J41" s="6" t="n">
        <v>7250.9</v>
      </c>
    </row>
    <row collapsed="false" customFormat="false" customHeight="false" hidden="false" ht="12.1" outlineLevel="0" r="42">
      <c r="A42" s="39" t="n">
        <v>46194</v>
      </c>
      <c r="B42" s="16" t="s">
        <v>305</v>
      </c>
      <c r="C42" s="16" t="s">
        <v>56</v>
      </c>
      <c r="D42" s="16" t="s">
        <v>57</v>
      </c>
      <c r="E42" s="6" t="n">
        <v>1000</v>
      </c>
      <c r="F42" s="7" t="n">
        <v>81</v>
      </c>
      <c r="G42" s="6" t="n">
        <v>19.73</v>
      </c>
      <c r="H42" s="6" t="n">
        <v>208</v>
      </c>
      <c r="I42" s="6" t="n">
        <v>1598.13</v>
      </c>
      <c r="J42" s="6" t="n">
        <v>1390.13</v>
      </c>
    </row>
    <row collapsed="false" customFormat="false" customHeight="false" hidden="false" ht="12.1" outlineLevel="0" r="43">
      <c r="A43" s="39" t="n">
        <v>46204</v>
      </c>
      <c r="B43" s="16" t="s">
        <v>305</v>
      </c>
      <c r="C43" s="16" t="s">
        <v>64</v>
      </c>
      <c r="D43" s="16" t="s">
        <v>65</v>
      </c>
      <c r="E43" s="6" t="n">
        <v>1000</v>
      </c>
      <c r="F43" s="7" t="n">
        <v>10</v>
      </c>
      <c r="G43" s="6" t="n">
        <v>0.8609</v>
      </c>
      <c r="H43" s="6" t="n">
        <v>1</v>
      </c>
      <c r="I43" s="6" t="n">
        <v>8.6088</v>
      </c>
      <c r="J43" s="6" t="n">
        <v>7.61</v>
      </c>
    </row>
    <row collapsed="false" customFormat="false" customHeight="false" hidden="false" ht="12.1" outlineLevel="0" r="44">
      <c r="A44" s="39" t="n">
        <v>46206</v>
      </c>
      <c r="B44" s="16" t="s">
        <v>305</v>
      </c>
      <c r="C44" s="16" t="s">
        <v>60</v>
      </c>
      <c r="D44" s="16" t="s">
        <v>61</v>
      </c>
      <c r="E44" s="6" t="n">
        <v>1000</v>
      </c>
      <c r="F44" s="7" t="n">
        <v>14</v>
      </c>
      <c r="G44" s="6" t="n">
        <v>19.32</v>
      </c>
      <c r="H44" s="6" t="n">
        <v>35</v>
      </c>
      <c r="I44" s="6" t="n">
        <v>270.48</v>
      </c>
      <c r="J44" s="6" t="n">
        <v>235.48</v>
      </c>
    </row>
    <row collapsed="false" customFormat="false" customHeight="false" hidden="false" ht="12.1" outlineLevel="0" r="45">
      <c r="A45" s="39"/>
      <c r="B45" s="16"/>
      <c r="C45" s="16"/>
      <c r="D45" s="16"/>
      <c r="E45" s="6"/>
      <c r="F45" s="7"/>
      <c r="G45" s="6"/>
      <c r="H45" s="6"/>
      <c r="I45" s="6"/>
      <c r="J45" s="6"/>
    </row>
    <row collapsed="false" customFormat="false" customHeight="false" hidden="false" ht="12.1" outlineLevel="0" r="46">
      <c r="A46" s="39" t="n">
        <v>46215</v>
      </c>
      <c r="B46" s="16" t="s">
        <v>305</v>
      </c>
      <c r="C46" s="16" t="s">
        <v>52</v>
      </c>
      <c r="D46" s="16" t="s">
        <v>53</v>
      </c>
      <c r="E46" s="6" t="n">
        <v>100</v>
      </c>
      <c r="F46" s="7" t="n">
        <v>17</v>
      </c>
      <c r="G46" s="6" t="n">
        <v>40.24</v>
      </c>
      <c r="H46" s="6" t="n">
        <v>89</v>
      </c>
      <c r="I46" s="6" t="n">
        <v>684.08</v>
      </c>
      <c r="J46" s="6" t="n">
        <v>595.08</v>
      </c>
    </row>
    <row collapsed="false" customFormat="false" customHeight="false" hidden="false" ht="12.1" outlineLevel="0" r="47">
      <c r="A47" s="39" t="n">
        <v>46223</v>
      </c>
      <c r="B47" s="16" t="s">
        <v>305</v>
      </c>
      <c r="C47" s="16" t="s">
        <v>47</v>
      </c>
      <c r="D47" s="16" t="s">
        <v>49</v>
      </c>
      <c r="E47" s="6" t="n">
        <v>1000</v>
      </c>
      <c r="F47" s="7" t="n">
        <v>441</v>
      </c>
      <c r="G47" s="6" t="n">
        <v>18.9</v>
      </c>
      <c r="H47" s="6" t="n">
        <v>1084</v>
      </c>
      <c r="I47" s="6" t="n">
        <v>8334.9</v>
      </c>
      <c r="J47" s="6" t="n">
        <v>7250.9</v>
      </c>
    </row>
    <row collapsed="false" customFormat="false" customHeight="false" hidden="false" ht="12.1" outlineLevel="0" r="48">
      <c r="A48" s="39" t="n">
        <v>46224</v>
      </c>
      <c r="B48" s="16" t="s">
        <v>305</v>
      </c>
      <c r="C48" s="16" t="s">
        <v>56</v>
      </c>
      <c r="D48" s="16" t="s">
        <v>57</v>
      </c>
      <c r="E48" s="6" t="n">
        <v>1000</v>
      </c>
      <c r="F48" s="7" t="n">
        <v>92</v>
      </c>
      <c r="G48" s="6" t="n">
        <v>19.73</v>
      </c>
      <c r="H48" s="6" t="n">
        <v>236</v>
      </c>
      <c r="I48" s="6" t="n">
        <v>1815.16</v>
      </c>
      <c r="J48" s="6" t="n">
        <v>1579.16</v>
      </c>
    </row>
    <row collapsed="false" customFormat="false" customHeight="false" hidden="false" ht="12.1" outlineLevel="0" r="49">
      <c r="A49" s="39" t="n">
        <v>46234</v>
      </c>
      <c r="B49" s="16" t="s">
        <v>305</v>
      </c>
      <c r="C49" s="16" t="s">
        <v>64</v>
      </c>
      <c r="D49" s="16" t="s">
        <v>65</v>
      </c>
      <c r="E49" s="6" t="n">
        <v>1000</v>
      </c>
      <c r="F49" s="7" t="n">
        <v>10</v>
      </c>
      <c r="G49" s="6" t="n">
        <v>20.55</v>
      </c>
      <c r="H49" s="6" t="n">
        <v>27</v>
      </c>
      <c r="I49" s="6" t="n">
        <v>205.5</v>
      </c>
      <c r="J49" s="6" t="n">
        <v>178.5</v>
      </c>
    </row>
    <row collapsed="false" customFormat="false" customHeight="false" hidden="false" ht="12.1" outlineLevel="0" r="50">
      <c r="A50" s="39" t="n">
        <v>46236</v>
      </c>
      <c r="B50" s="16" t="s">
        <v>305</v>
      </c>
      <c r="C50" s="16" t="s">
        <v>60</v>
      </c>
      <c r="D50" s="16" t="s">
        <v>61</v>
      </c>
      <c r="E50" s="6" t="n">
        <v>1000</v>
      </c>
      <c r="F50" s="7" t="n">
        <v>14</v>
      </c>
      <c r="G50" s="6" t="n">
        <v>19.32</v>
      </c>
      <c r="H50" s="6" t="n">
        <v>35</v>
      </c>
      <c r="I50" s="6" t="n">
        <v>270.48</v>
      </c>
      <c r="J50" s="6" t="n">
        <v>235.48</v>
      </c>
    </row>
    <row collapsed="false" customFormat="false" customHeight="false" hidden="false" ht="12.1" outlineLevel="0" r="51">
      <c r="A51" s="39" t="n">
        <v>46245</v>
      </c>
      <c r="B51" s="16" t="s">
        <v>305</v>
      </c>
      <c r="C51" s="16" t="s">
        <v>52</v>
      </c>
      <c r="D51" s="16" t="s">
        <v>53</v>
      </c>
      <c r="E51" s="6" t="n">
        <v>100</v>
      </c>
      <c r="F51" s="7" t="n">
        <v>17</v>
      </c>
      <c r="G51" s="6" t="n">
        <v>40.24</v>
      </c>
      <c r="H51" s="6" t="n">
        <v>89</v>
      </c>
      <c r="I51" s="6" t="n">
        <v>684.08</v>
      </c>
      <c r="J51" s="6" t="n">
        <v>595.08</v>
      </c>
    </row>
    <row collapsed="false" customFormat="false" customHeight="false" hidden="false" ht="12.1" outlineLevel="0" r="52">
      <c r="A52" s="39" t="n">
        <v>46253</v>
      </c>
      <c r="B52" s="16" t="s">
        <v>305</v>
      </c>
      <c r="C52" s="16" t="s">
        <v>47</v>
      </c>
      <c r="D52" s="16" t="s">
        <v>49</v>
      </c>
      <c r="E52" s="6" t="n">
        <v>1000</v>
      </c>
      <c r="F52" s="7" t="n">
        <v>441</v>
      </c>
      <c r="G52" s="6" t="n">
        <v>18.9</v>
      </c>
      <c r="H52" s="6" t="n">
        <v>1084</v>
      </c>
      <c r="I52" s="6" t="n">
        <v>8334.9</v>
      </c>
      <c r="J52" s="6" t="n">
        <v>7250.9</v>
      </c>
    </row>
    <row collapsed="false" customFormat="false" customHeight="false" hidden="false" ht="12.1" outlineLevel="0" r="53">
      <c r="A53" s="39" t="n">
        <v>46254</v>
      </c>
      <c r="B53" s="16" t="s">
        <v>305</v>
      </c>
      <c r="C53" s="16" t="s">
        <v>56</v>
      </c>
      <c r="D53" s="16" t="s">
        <v>57</v>
      </c>
      <c r="E53" s="6" t="n">
        <v>1000</v>
      </c>
      <c r="F53" s="7" t="n">
        <v>92</v>
      </c>
      <c r="G53" s="6" t="n">
        <v>19.73</v>
      </c>
      <c r="H53" s="6" t="n">
        <v>236</v>
      </c>
      <c r="I53" s="6" t="n">
        <v>1815.16</v>
      </c>
      <c r="J53" s="6" t="n">
        <v>1579.16</v>
      </c>
    </row>
    <row collapsed="false" customFormat="false" customHeight="false" hidden="false" ht="12.1" outlineLevel="0" r="54">
      <c r="A54" s="39" t="n">
        <v>46264</v>
      </c>
      <c r="B54" s="16" t="s">
        <v>305</v>
      </c>
      <c r="C54" s="16" t="s">
        <v>64</v>
      </c>
      <c r="D54" s="16" t="s">
        <v>65</v>
      </c>
      <c r="E54" s="6" t="n">
        <v>1000</v>
      </c>
      <c r="F54" s="7" t="n">
        <v>10</v>
      </c>
      <c r="G54" s="6" t="n">
        <v>20.55</v>
      </c>
      <c r="H54" s="6" t="n">
        <v>27</v>
      </c>
      <c r="I54" s="6" t="n">
        <v>205.5</v>
      </c>
      <c r="J54" s="6" t="n">
        <v>178.5</v>
      </c>
    </row>
    <row collapsed="false" customFormat="false" customHeight="false" hidden="false" ht="12.1" outlineLevel="0" r="55">
      <c r="A55" s="39" t="n">
        <v>46266</v>
      </c>
      <c r="B55" s="16" t="s">
        <v>305</v>
      </c>
      <c r="C55" s="16" t="s">
        <v>60</v>
      </c>
      <c r="D55" s="16" t="s">
        <v>61</v>
      </c>
      <c r="E55" s="6" t="n">
        <v>1000</v>
      </c>
      <c r="F55" s="7" t="n">
        <v>14</v>
      </c>
      <c r="G55" s="6" t="n">
        <v>19.32</v>
      </c>
      <c r="H55" s="6" t="n">
        <v>35</v>
      </c>
      <c r="I55" s="6" t="n">
        <v>270.48</v>
      </c>
      <c r="J55" s="6" t="n">
        <v>235.48</v>
      </c>
    </row>
    <row collapsed="false" customFormat="false" customHeight="false" hidden="false" ht="12.1" outlineLevel="0" r="56">
      <c r="A56" s="39" t="n">
        <v>46275</v>
      </c>
      <c r="B56" s="16" t="s">
        <v>305</v>
      </c>
      <c r="C56" s="16" t="s">
        <v>52</v>
      </c>
      <c r="D56" s="16" t="s">
        <v>53</v>
      </c>
      <c r="E56" s="6" t="n">
        <v>100</v>
      </c>
      <c r="F56" s="7" t="n">
        <v>17</v>
      </c>
      <c r="G56" s="6" t="n">
        <v>40.24</v>
      </c>
      <c r="H56" s="6" t="n">
        <v>89</v>
      </c>
      <c r="I56" s="6" t="n">
        <v>684.08</v>
      </c>
      <c r="J56" s="6" t="n">
        <v>595.08</v>
      </c>
    </row>
    <row collapsed="false" customFormat="false" customHeight="false" hidden="false" ht="12.1" outlineLevel="0" r="57">
      <c r="A57" s="39" t="n">
        <v>46283</v>
      </c>
      <c r="B57" s="16" t="s">
        <v>305</v>
      </c>
      <c r="C57" s="16" t="s">
        <v>47</v>
      </c>
      <c r="D57" s="16" t="s">
        <v>49</v>
      </c>
      <c r="E57" s="6" t="n">
        <v>1000</v>
      </c>
      <c r="F57" s="7" t="n">
        <v>441</v>
      </c>
      <c r="G57" s="6" t="n">
        <v>18.9</v>
      </c>
      <c r="H57" s="6" t="n">
        <v>1084</v>
      </c>
      <c r="I57" s="6" t="n">
        <v>8334.9</v>
      </c>
      <c r="J57" s="6" t="n">
        <v>7250.9</v>
      </c>
    </row>
    <row collapsed="false" customFormat="false" customHeight="false" hidden="false" ht="12.1" outlineLevel="0" r="58">
      <c r="A58" s="39" t="n">
        <v>46284</v>
      </c>
      <c r="B58" s="16" t="s">
        <v>305</v>
      </c>
      <c r="C58" s="16" t="s">
        <v>56</v>
      </c>
      <c r="D58" s="16" t="s">
        <v>57</v>
      </c>
      <c r="E58" s="6" t="n">
        <v>1000</v>
      </c>
      <c r="F58" s="7" t="n">
        <v>92</v>
      </c>
      <c r="G58" s="6" t="n">
        <v>19.73</v>
      </c>
      <c r="H58" s="6" t="n">
        <v>236</v>
      </c>
      <c r="I58" s="6" t="n">
        <v>1815.16</v>
      </c>
      <c r="J58" s="6" t="n">
        <v>1579.16</v>
      </c>
    </row>
    <row collapsed="false" customFormat="false" customHeight="false" hidden="false" ht="12.1" outlineLevel="0" r="59">
      <c r="A59" s="39" t="n">
        <v>46294</v>
      </c>
      <c r="B59" s="16" t="s">
        <v>305</v>
      </c>
      <c r="C59" s="16" t="s">
        <v>64</v>
      </c>
      <c r="D59" s="16" t="s">
        <v>65</v>
      </c>
      <c r="E59" s="6" t="n">
        <v>1000</v>
      </c>
      <c r="F59" s="7" t="n">
        <v>10</v>
      </c>
      <c r="G59" s="6" t="n">
        <v>20.55</v>
      </c>
      <c r="H59" s="6" t="n">
        <v>27</v>
      </c>
      <c r="I59" s="6" t="n">
        <v>205.5</v>
      </c>
      <c r="J59" s="6" t="n">
        <v>178.5</v>
      </c>
    </row>
    <row collapsed="false" customFormat="false" customHeight="false" hidden="false" ht="12.1" outlineLevel="0" r="60">
      <c r="A60" s="39" t="n">
        <v>46296</v>
      </c>
      <c r="B60" s="16" t="s">
        <v>305</v>
      </c>
      <c r="C60" s="16" t="s">
        <v>60</v>
      </c>
      <c r="D60" s="16" t="s">
        <v>61</v>
      </c>
      <c r="E60" s="6" t="n">
        <v>1000</v>
      </c>
      <c r="F60" s="7" t="n">
        <v>14</v>
      </c>
      <c r="G60" s="6" t="n">
        <v>19.32</v>
      </c>
      <c r="H60" s="6" t="n">
        <v>35</v>
      </c>
      <c r="I60" s="6" t="n">
        <v>270.48</v>
      </c>
      <c r="J60" s="6" t="n">
        <v>235.48</v>
      </c>
    </row>
    <row collapsed="false" customFormat="false" customHeight="false" hidden="false" ht="12.1" outlineLevel="0" r="61">
      <c r="A61" s="39" t="n">
        <v>46305</v>
      </c>
      <c r="B61" s="16" t="s">
        <v>305</v>
      </c>
      <c r="C61" s="16" t="s">
        <v>52</v>
      </c>
      <c r="D61" s="16" t="s">
        <v>53</v>
      </c>
      <c r="E61" s="6" t="n">
        <v>100</v>
      </c>
      <c r="F61" s="7" t="n">
        <v>17</v>
      </c>
      <c r="G61" s="6" t="n">
        <v>40.24</v>
      </c>
      <c r="H61" s="6" t="n">
        <v>89</v>
      </c>
      <c r="I61" s="6" t="n">
        <v>684.08</v>
      </c>
      <c r="J61" s="6" t="n">
        <v>595.08</v>
      </c>
    </row>
    <row collapsed="false" customFormat="false" customHeight="false" hidden="false" ht="12.1" outlineLevel="0" r="62">
      <c r="A62" s="39" t="n">
        <v>46313</v>
      </c>
      <c r="B62" s="16" t="s">
        <v>305</v>
      </c>
      <c r="C62" s="16" t="s">
        <v>47</v>
      </c>
      <c r="D62" s="16" t="s">
        <v>49</v>
      </c>
      <c r="E62" s="6" t="n">
        <v>1000</v>
      </c>
      <c r="F62" s="7" t="n">
        <v>441</v>
      </c>
      <c r="G62" s="6" t="n">
        <v>18.9</v>
      </c>
      <c r="H62" s="6" t="n">
        <v>1084</v>
      </c>
      <c r="I62" s="6" t="n">
        <v>8334.9</v>
      </c>
      <c r="J62" s="6" t="n">
        <v>7250.9</v>
      </c>
    </row>
    <row collapsed="false" customFormat="false" customHeight="false" hidden="false" ht="12.1" outlineLevel="0" r="63">
      <c r="A63" s="39" t="n">
        <v>46314</v>
      </c>
      <c r="B63" s="16" t="s">
        <v>305</v>
      </c>
      <c r="C63" s="16" t="s">
        <v>56</v>
      </c>
      <c r="D63" s="16" t="s">
        <v>57</v>
      </c>
      <c r="E63" s="6" t="n">
        <v>1000</v>
      </c>
      <c r="F63" s="7" t="n">
        <v>92</v>
      </c>
      <c r="G63" s="6" t="n">
        <v>19.73</v>
      </c>
      <c r="H63" s="6" t="n">
        <v>236</v>
      </c>
      <c r="I63" s="6" t="n">
        <v>1815.16</v>
      </c>
      <c r="J63" s="6" t="n">
        <v>1579.16</v>
      </c>
    </row>
    <row collapsed="false" customFormat="false" customHeight="false" hidden="false" ht="12.1" outlineLevel="0" r="64">
      <c r="A64" s="39" t="n">
        <v>46324</v>
      </c>
      <c r="B64" s="16" t="s">
        <v>305</v>
      </c>
      <c r="C64" s="16" t="s">
        <v>64</v>
      </c>
      <c r="D64" s="16" t="s">
        <v>65</v>
      </c>
      <c r="E64" s="6" t="n">
        <v>1000</v>
      </c>
      <c r="F64" s="7" t="n">
        <v>10</v>
      </c>
      <c r="G64" s="6" t="n">
        <v>20.55</v>
      </c>
      <c r="H64" s="6" t="n">
        <v>27</v>
      </c>
      <c r="I64" s="6" t="n">
        <v>205.5</v>
      </c>
      <c r="J64" s="6" t="n">
        <v>178.5</v>
      </c>
    </row>
    <row collapsed="false" customFormat="false" customHeight="false" hidden="false" ht="12.1" outlineLevel="0" r="65">
      <c r="A65" s="39" t="n">
        <v>46326</v>
      </c>
      <c r="B65" s="16" t="s">
        <v>305</v>
      </c>
      <c r="C65" s="16" t="s">
        <v>60</v>
      </c>
      <c r="D65" s="16" t="s">
        <v>61</v>
      </c>
      <c r="E65" s="6" t="n">
        <v>1000</v>
      </c>
      <c r="F65" s="7" t="n">
        <v>14</v>
      </c>
      <c r="G65" s="6" t="n">
        <v>19.32</v>
      </c>
      <c r="H65" s="6" t="n">
        <v>35</v>
      </c>
      <c r="I65" s="6" t="n">
        <v>270.48</v>
      </c>
      <c r="J65" s="6" t="n">
        <v>235.48</v>
      </c>
    </row>
    <row collapsed="false" customFormat="false" customHeight="false" hidden="false" ht="12.1" outlineLevel="0" r="66">
      <c r="A66" s="39" t="n">
        <v>46335</v>
      </c>
      <c r="B66" s="16" t="s">
        <v>305</v>
      </c>
      <c r="C66" s="16" t="s">
        <v>52</v>
      </c>
      <c r="D66" s="16" t="s">
        <v>53</v>
      </c>
      <c r="E66" s="6" t="n">
        <v>100</v>
      </c>
      <c r="F66" s="7" t="n">
        <v>17</v>
      </c>
      <c r="G66" s="6" t="n">
        <v>40.24</v>
      </c>
      <c r="H66" s="6" t="n">
        <v>89</v>
      </c>
      <c r="I66" s="6" t="n">
        <v>684.08</v>
      </c>
      <c r="J66" s="6" t="n">
        <v>595.08</v>
      </c>
    </row>
    <row collapsed="false" customFormat="false" customHeight="false" hidden="false" ht="12.1" outlineLevel="0" r="67">
      <c r="A67" s="39" t="n">
        <v>46343</v>
      </c>
      <c r="B67" s="16" t="s">
        <v>305</v>
      </c>
      <c r="C67" s="16" t="s">
        <v>47</v>
      </c>
      <c r="D67" s="16" t="s">
        <v>49</v>
      </c>
      <c r="E67" s="6" t="n">
        <v>1000</v>
      </c>
      <c r="F67" s="7" t="n">
        <v>441</v>
      </c>
      <c r="G67" s="6" t="n">
        <v>18.9</v>
      </c>
      <c r="H67" s="6" t="n">
        <v>1084</v>
      </c>
      <c r="I67" s="6" t="n">
        <v>8334.9</v>
      </c>
      <c r="J67" s="6" t="n">
        <v>7250.9</v>
      </c>
    </row>
    <row collapsed="false" customFormat="false" customHeight="false" hidden="false" ht="12.1" outlineLevel="0" r="68">
      <c r="A68" s="39" t="n">
        <v>46344</v>
      </c>
      <c r="B68" s="16" t="s">
        <v>305</v>
      </c>
      <c r="C68" s="16" t="s">
        <v>56</v>
      </c>
      <c r="D68" s="16" t="s">
        <v>57</v>
      </c>
      <c r="E68" s="6" t="n">
        <v>1000</v>
      </c>
      <c r="F68" s="7" t="n">
        <v>92</v>
      </c>
      <c r="G68" s="6" t="n">
        <v>19.73</v>
      </c>
      <c r="H68" s="6" t="n">
        <v>236</v>
      </c>
      <c r="I68" s="6" t="n">
        <v>1815.16</v>
      </c>
      <c r="J68" s="6" t="n">
        <v>1579.16</v>
      </c>
    </row>
    <row collapsed="false" customFormat="false" customHeight="false" hidden="false" ht="12.1" outlineLevel="0" r="69">
      <c r="A69" s="39" t="n">
        <v>46354</v>
      </c>
      <c r="B69" s="16" t="s">
        <v>305</v>
      </c>
      <c r="C69" s="16" t="s">
        <v>64</v>
      </c>
      <c r="D69" s="16" t="s">
        <v>65</v>
      </c>
      <c r="E69" s="6" t="n">
        <v>1000</v>
      </c>
      <c r="F69" s="7" t="n">
        <v>10</v>
      </c>
      <c r="G69" s="6" t="n">
        <v>20.55</v>
      </c>
      <c r="H69" s="6" t="n">
        <v>27</v>
      </c>
      <c r="I69" s="6" t="n">
        <v>205.5</v>
      </c>
      <c r="J69" s="6" t="n">
        <v>178.5</v>
      </c>
    </row>
    <row collapsed="false" customFormat="false" customHeight="false" hidden="false" ht="12.1" outlineLevel="0" r="70">
      <c r="A70" s="39" t="n">
        <v>46356</v>
      </c>
      <c r="B70" s="16" t="s">
        <v>305</v>
      </c>
      <c r="C70" s="16" t="s">
        <v>60</v>
      </c>
      <c r="D70" s="16" t="s">
        <v>61</v>
      </c>
      <c r="E70" s="6" t="n">
        <v>1000</v>
      </c>
      <c r="F70" s="7" t="n">
        <v>14</v>
      </c>
      <c r="G70" s="6" t="n">
        <v>19.32</v>
      </c>
      <c r="H70" s="6" t="n">
        <v>35</v>
      </c>
      <c r="I70" s="6" t="n">
        <v>270.48</v>
      </c>
      <c r="J70" s="6" t="n">
        <v>235.48</v>
      </c>
    </row>
    <row collapsed="false" customFormat="false" customHeight="false" hidden="false" ht="12.1" outlineLevel="0" r="71">
      <c r="A71" s="39" t="n">
        <v>46365</v>
      </c>
      <c r="B71" s="16" t="s">
        <v>305</v>
      </c>
      <c r="C71" s="16" t="s">
        <v>52</v>
      </c>
      <c r="D71" s="16" t="s">
        <v>53</v>
      </c>
      <c r="E71" s="6" t="n">
        <v>100</v>
      </c>
      <c r="F71" s="7" t="n">
        <v>17</v>
      </c>
      <c r="G71" s="6" t="n">
        <v>40.24</v>
      </c>
      <c r="H71" s="6" t="n">
        <v>89</v>
      </c>
      <c r="I71" s="6" t="n">
        <v>684.08</v>
      </c>
      <c r="J71" s="6" t="n">
        <v>595.08</v>
      </c>
    </row>
    <row collapsed="false" customFormat="false" customHeight="false" hidden="false" ht="12.1" outlineLevel="0" r="72">
      <c r="A72" s="39" t="n">
        <v>46373</v>
      </c>
      <c r="B72" s="16" t="s">
        <v>305</v>
      </c>
      <c r="C72" s="16" t="s">
        <v>47</v>
      </c>
      <c r="D72" s="16" t="s">
        <v>49</v>
      </c>
      <c r="E72" s="6" t="n">
        <v>1000</v>
      </c>
      <c r="F72" s="7" t="n">
        <v>441</v>
      </c>
      <c r="G72" s="6" t="n">
        <v>18.9</v>
      </c>
      <c r="H72" s="6" t="n">
        <v>1084</v>
      </c>
      <c r="I72" s="6" t="n">
        <v>8334.9</v>
      </c>
      <c r="J72" s="6" t="n">
        <v>7250.9</v>
      </c>
    </row>
    <row collapsed="false" customFormat="false" customHeight="false" hidden="false" ht="12.1" outlineLevel="0" r="73">
      <c r="A73" s="39" t="n">
        <v>46374</v>
      </c>
      <c r="B73" s="16" t="s">
        <v>305</v>
      </c>
      <c r="C73" s="16" t="s">
        <v>56</v>
      </c>
      <c r="D73" s="16" t="s">
        <v>57</v>
      </c>
      <c r="E73" s="6" t="n">
        <v>1000</v>
      </c>
      <c r="F73" s="7" t="n">
        <v>92</v>
      </c>
      <c r="G73" s="6" t="n">
        <v>19.73</v>
      </c>
      <c r="H73" s="6" t="n">
        <v>236</v>
      </c>
      <c r="I73" s="6" t="n">
        <v>1815.16</v>
      </c>
      <c r="J73" s="6" t="n">
        <v>1579.16</v>
      </c>
    </row>
    <row collapsed="false" customFormat="false" customHeight="false" hidden="false" ht="12.1" outlineLevel="0" r="74">
      <c r="A74" s="39" t="n">
        <v>46384</v>
      </c>
      <c r="B74" s="16" t="s">
        <v>305</v>
      </c>
      <c r="C74" s="16" t="s">
        <v>64</v>
      </c>
      <c r="D74" s="16" t="s">
        <v>65</v>
      </c>
      <c r="E74" s="6" t="n">
        <v>1000</v>
      </c>
      <c r="F74" s="7" t="n">
        <v>10</v>
      </c>
      <c r="G74" s="6" t="n">
        <v>20.55</v>
      </c>
      <c r="H74" s="6" t="n">
        <v>27</v>
      </c>
      <c r="I74" s="6" t="n">
        <v>205.5</v>
      </c>
      <c r="J74" s="6" t="n">
        <v>178.5</v>
      </c>
    </row>
    <row collapsed="false" customFormat="false" customHeight="false" hidden="false" ht="12.1" outlineLevel="0" r="75">
      <c r="A75" s="39" t="n">
        <v>46386</v>
      </c>
      <c r="B75" s="16" t="s">
        <v>305</v>
      </c>
      <c r="C75" s="16" t="s">
        <v>60</v>
      </c>
      <c r="D75" s="16" t="s">
        <v>61</v>
      </c>
      <c r="E75" s="6" t="n">
        <v>1000</v>
      </c>
      <c r="F75" s="7" t="n">
        <v>14</v>
      </c>
      <c r="G75" s="6" t="n">
        <v>19.32</v>
      </c>
      <c r="H75" s="6" t="n">
        <v>35</v>
      </c>
      <c r="I75" s="6" t="n">
        <v>270.48</v>
      </c>
      <c r="J75" s="6" t="n">
        <v>235.48</v>
      </c>
    </row>
    <row collapsed="false" customFormat="false" customHeight="false" hidden="false" ht="12.1" outlineLevel="0" r="76">
      <c r="A76" s="39" t="n">
        <v>46395</v>
      </c>
      <c r="B76" s="16" t="s">
        <v>305</v>
      </c>
      <c r="C76" s="16" t="s">
        <v>52</v>
      </c>
      <c r="D76" s="16" t="s">
        <v>53</v>
      </c>
      <c r="E76" s="6" t="n">
        <v>100</v>
      </c>
      <c r="F76" s="7" t="n">
        <v>17</v>
      </c>
      <c r="G76" s="6" t="n">
        <v>40.24</v>
      </c>
      <c r="H76" s="6" t="n">
        <v>89</v>
      </c>
      <c r="I76" s="6" t="n">
        <v>684.08</v>
      </c>
      <c r="J76" s="6" t="n">
        <v>595.08</v>
      </c>
    </row>
    <row collapsed="false" customFormat="false" customHeight="false" hidden="false" ht="12.1" outlineLevel="0" r="77">
      <c r="A77" s="39" t="n">
        <v>46403</v>
      </c>
      <c r="B77" s="16" t="s">
        <v>305</v>
      </c>
      <c r="C77" s="16" t="s">
        <v>47</v>
      </c>
      <c r="D77" s="16" t="s">
        <v>49</v>
      </c>
      <c r="E77" s="6" t="n">
        <v>1000</v>
      </c>
      <c r="F77" s="7" t="n">
        <v>441</v>
      </c>
      <c r="G77" s="6" t="n">
        <v>18.9</v>
      </c>
      <c r="H77" s="6" t="n">
        <v>1084</v>
      </c>
      <c r="I77" s="6" t="n">
        <v>8334.9</v>
      </c>
      <c r="J77" s="6" t="n">
        <v>7250.9</v>
      </c>
    </row>
    <row collapsed="false" customFormat="false" customHeight="false" hidden="false" ht="12.1" outlineLevel="0" r="78">
      <c r="A78" s="39" t="n">
        <v>46404</v>
      </c>
      <c r="B78" s="16" t="s">
        <v>305</v>
      </c>
      <c r="C78" s="16" t="s">
        <v>56</v>
      </c>
      <c r="D78" s="16" t="s">
        <v>57</v>
      </c>
      <c r="E78" s="6" t="n">
        <v>1000</v>
      </c>
      <c r="F78" s="7" t="n">
        <v>92</v>
      </c>
      <c r="G78" s="6" t="n">
        <v>19.73</v>
      </c>
      <c r="H78" s="6" t="n">
        <v>236</v>
      </c>
      <c r="I78" s="6" t="n">
        <v>1815.16</v>
      </c>
      <c r="J78" s="6" t="n">
        <v>1579.16</v>
      </c>
    </row>
    <row collapsed="false" customFormat="false" customHeight="false" hidden="false" ht="12.1" outlineLevel="0" r="79">
      <c r="A79" s="39" t="n">
        <v>46414</v>
      </c>
      <c r="B79" s="16" t="s">
        <v>305</v>
      </c>
      <c r="C79" s="16" t="s">
        <v>64</v>
      </c>
      <c r="D79" s="16" t="s">
        <v>65</v>
      </c>
      <c r="E79" s="6" t="n">
        <v>1000</v>
      </c>
      <c r="F79" s="7" t="n">
        <v>10</v>
      </c>
      <c r="G79" s="6" t="n">
        <v>20.55</v>
      </c>
      <c r="H79" s="6" t="n">
        <v>27</v>
      </c>
      <c r="I79" s="6" t="n">
        <v>205.5</v>
      </c>
      <c r="J79" s="6" t="n">
        <v>178.5</v>
      </c>
    </row>
    <row collapsed="false" customFormat="false" customHeight="false" hidden="false" ht="12.1" outlineLevel="0" r="80">
      <c r="A80" s="39" t="n">
        <v>46416</v>
      </c>
      <c r="B80" s="16" t="s">
        <v>305</v>
      </c>
      <c r="C80" s="16" t="s">
        <v>60</v>
      </c>
      <c r="D80" s="16" t="s">
        <v>61</v>
      </c>
      <c r="E80" s="6" t="n">
        <v>1000</v>
      </c>
      <c r="F80" s="7" t="n">
        <v>14</v>
      </c>
      <c r="G80" s="6" t="n">
        <v>19.32</v>
      </c>
      <c r="H80" s="6" t="n">
        <v>35</v>
      </c>
      <c r="I80" s="6" t="n">
        <v>270.48</v>
      </c>
      <c r="J80" s="6" t="n">
        <v>235.48</v>
      </c>
    </row>
    <row collapsed="false" customFormat="false" customHeight="false" hidden="false" ht="12.1" outlineLevel="0" r="81">
      <c r="A81" s="39" t="n">
        <v>46425</v>
      </c>
      <c r="B81" s="16" t="s">
        <v>305</v>
      </c>
      <c r="C81" s="16" t="s">
        <v>52</v>
      </c>
      <c r="D81" s="16" t="s">
        <v>53</v>
      </c>
      <c r="E81" s="6" t="n">
        <v>100</v>
      </c>
      <c r="F81" s="7" t="n">
        <v>17</v>
      </c>
      <c r="G81" s="6" t="n">
        <v>40.24</v>
      </c>
      <c r="H81" s="6" t="n">
        <v>89</v>
      </c>
      <c r="I81" s="6" t="n">
        <v>684.08</v>
      </c>
      <c r="J81" s="6" t="n">
        <v>595.08</v>
      </c>
    </row>
    <row collapsed="false" customFormat="false" customHeight="false" hidden="false" ht="12.1" outlineLevel="0" r="82">
      <c r="A82" s="39" t="n">
        <v>46433</v>
      </c>
      <c r="B82" s="16" t="s">
        <v>305</v>
      </c>
      <c r="C82" s="16" t="s">
        <v>47</v>
      </c>
      <c r="D82" s="16" t="s">
        <v>49</v>
      </c>
      <c r="E82" s="6" t="n">
        <v>1000</v>
      </c>
      <c r="F82" s="7" t="n">
        <v>441</v>
      </c>
      <c r="G82" s="6" t="n">
        <v>18.9</v>
      </c>
      <c r="H82" s="6" t="n">
        <v>1084</v>
      </c>
      <c r="I82" s="6" t="n">
        <v>8334.9</v>
      </c>
      <c r="J82" s="6" t="n">
        <v>7250.9</v>
      </c>
    </row>
    <row collapsed="false" customFormat="false" customHeight="false" hidden="false" ht="12.1" outlineLevel="0" r="83">
      <c r="A83" s="39" t="n">
        <v>46434</v>
      </c>
      <c r="B83" s="16" t="s">
        <v>305</v>
      </c>
      <c r="C83" s="16" t="s">
        <v>56</v>
      </c>
      <c r="D83" s="16" t="s">
        <v>57</v>
      </c>
      <c r="E83" s="6" t="n">
        <v>1000</v>
      </c>
      <c r="F83" s="7" t="n">
        <v>92</v>
      </c>
      <c r="G83" s="6" t="n">
        <v>19.73</v>
      </c>
      <c r="H83" s="6" t="n">
        <v>236</v>
      </c>
      <c r="I83" s="6" t="n">
        <v>1815.16</v>
      </c>
      <c r="J83" s="6" t="n">
        <v>1579.16</v>
      </c>
    </row>
    <row collapsed="false" customFormat="false" customHeight="false" hidden="false" ht="12.1" outlineLevel="0" r="84">
      <c r="A84" s="39" t="n">
        <v>46444</v>
      </c>
      <c r="B84" s="16" t="s">
        <v>305</v>
      </c>
      <c r="C84" s="16" t="s">
        <v>64</v>
      </c>
      <c r="D84" s="16" t="s">
        <v>65</v>
      </c>
      <c r="E84" s="6" t="n">
        <v>1000</v>
      </c>
      <c r="F84" s="7" t="n">
        <v>10</v>
      </c>
      <c r="G84" s="6" t="n">
        <v>20.55</v>
      </c>
      <c r="H84" s="6" t="n">
        <v>27</v>
      </c>
      <c r="I84" s="6" t="n">
        <v>205.5</v>
      </c>
      <c r="J84" s="6" t="n">
        <v>178.5</v>
      </c>
    </row>
    <row collapsed="false" customFormat="false" customHeight="false" hidden="false" ht="12.1" outlineLevel="0" r="85">
      <c r="A85" s="39" t="n">
        <v>46446</v>
      </c>
      <c r="B85" s="16" t="s">
        <v>305</v>
      </c>
      <c r="C85" s="16" t="s">
        <v>60</v>
      </c>
      <c r="D85" s="16" t="s">
        <v>61</v>
      </c>
      <c r="E85" s="6" t="n">
        <v>1000</v>
      </c>
      <c r="F85" s="7" t="n">
        <v>14</v>
      </c>
      <c r="G85" s="6" t="n">
        <v>19.32</v>
      </c>
      <c r="H85" s="6" t="n">
        <v>35</v>
      </c>
      <c r="I85" s="6" t="n">
        <v>270.48</v>
      </c>
      <c r="J85" s="6" t="n">
        <v>235.48</v>
      </c>
    </row>
    <row collapsed="false" customFormat="false" customHeight="false" hidden="false" ht="12.1" outlineLevel="0" r="86">
      <c r="A86" s="39" t="n">
        <v>46455</v>
      </c>
      <c r="B86" s="16" t="s">
        <v>305</v>
      </c>
      <c r="C86" s="16" t="s">
        <v>52</v>
      </c>
      <c r="D86" s="16" t="s">
        <v>53</v>
      </c>
      <c r="E86" s="6" t="n">
        <v>100</v>
      </c>
      <c r="F86" s="7" t="n">
        <v>17</v>
      </c>
      <c r="G86" s="6" t="n">
        <v>40.24</v>
      </c>
      <c r="H86" s="6" t="n">
        <v>89</v>
      </c>
      <c r="I86" s="6" t="n">
        <v>684.08</v>
      </c>
      <c r="J86" s="6" t="n">
        <v>595.08</v>
      </c>
    </row>
    <row collapsed="false" customFormat="false" customHeight="false" hidden="false" ht="12.1" outlineLevel="0" r="87">
      <c r="A87" s="39" t="n">
        <v>46463</v>
      </c>
      <c r="B87" s="16" t="s">
        <v>305</v>
      </c>
      <c r="C87" s="16" t="s">
        <v>47</v>
      </c>
      <c r="D87" s="16" t="s">
        <v>49</v>
      </c>
      <c r="E87" s="6" t="n">
        <v>1000</v>
      </c>
      <c r="F87" s="7" t="n">
        <v>441</v>
      </c>
      <c r="G87" s="6" t="n">
        <v>18.9</v>
      </c>
      <c r="H87" s="6" t="n">
        <v>1084</v>
      </c>
      <c r="I87" s="6" t="n">
        <v>8334.9</v>
      </c>
      <c r="J87" s="6" t="n">
        <v>7250.9</v>
      </c>
    </row>
    <row collapsed="false" customFormat="false" customHeight="false" hidden="false" ht="12.1" outlineLevel="0" r="88">
      <c r="A88" s="39" t="n">
        <v>46464</v>
      </c>
      <c r="B88" s="16" t="s">
        <v>305</v>
      </c>
      <c r="C88" s="16" t="s">
        <v>56</v>
      </c>
      <c r="D88" s="16" t="s">
        <v>57</v>
      </c>
      <c r="E88" s="6" t="n">
        <v>1000</v>
      </c>
      <c r="F88" s="7" t="n">
        <v>92</v>
      </c>
      <c r="G88" s="6" t="n">
        <v>19.73</v>
      </c>
      <c r="H88" s="6" t="n">
        <v>236</v>
      </c>
      <c r="I88" s="6" t="n">
        <v>1815.16</v>
      </c>
      <c r="J88" s="6" t="n">
        <v>1579.16</v>
      </c>
    </row>
    <row collapsed="false" customFormat="false" customHeight="false" hidden="false" ht="12.1" outlineLevel="0" r="89">
      <c r="A89" s="39" t="n">
        <v>46474</v>
      </c>
      <c r="B89" s="16" t="s">
        <v>305</v>
      </c>
      <c r="C89" s="16" t="s">
        <v>64</v>
      </c>
      <c r="D89" s="16" t="s">
        <v>65</v>
      </c>
      <c r="E89" s="6" t="n">
        <v>1000</v>
      </c>
      <c r="F89" s="7" t="n">
        <v>10</v>
      </c>
      <c r="G89" s="6" t="n">
        <v>20.55</v>
      </c>
      <c r="H89" s="6" t="n">
        <v>27</v>
      </c>
      <c r="I89" s="6" t="n">
        <v>205.5</v>
      </c>
      <c r="J89" s="6" t="n">
        <v>178.5</v>
      </c>
    </row>
    <row collapsed="false" customFormat="false" customHeight="false" hidden="false" ht="12.1" outlineLevel="0" r="90">
      <c r="A90" s="39" t="n">
        <v>46476</v>
      </c>
      <c r="B90" s="16" t="s">
        <v>305</v>
      </c>
      <c r="C90" s="16" t="s">
        <v>60</v>
      </c>
      <c r="D90" s="16" t="s">
        <v>61</v>
      </c>
      <c r="E90" s="6" t="n">
        <v>1000</v>
      </c>
      <c r="F90" s="7" t="n">
        <v>14</v>
      </c>
      <c r="G90" s="6" t="n">
        <v>19.32</v>
      </c>
      <c r="H90" s="6" t="n">
        <v>35</v>
      </c>
      <c r="I90" s="6" t="n">
        <v>270.48</v>
      </c>
      <c r="J90" s="6" t="n">
        <v>235.48</v>
      </c>
    </row>
    <row collapsed="false" customFormat="false" customHeight="false" hidden="false" ht="12.1" outlineLevel="0" r="91">
      <c r="A91" s="39" t="n">
        <v>46485</v>
      </c>
      <c r="B91" s="16" t="s">
        <v>305</v>
      </c>
      <c r="C91" s="16" t="s">
        <v>52</v>
      </c>
      <c r="D91" s="16" t="s">
        <v>53</v>
      </c>
      <c r="E91" s="6" t="n">
        <v>100</v>
      </c>
      <c r="F91" s="7" t="n">
        <v>17</v>
      </c>
      <c r="G91" s="6" t="n">
        <v>40.24</v>
      </c>
      <c r="H91" s="6" t="n">
        <v>89</v>
      </c>
      <c r="I91" s="6" t="n">
        <v>684.08</v>
      </c>
      <c r="J91" s="6" t="n">
        <v>595.08</v>
      </c>
    </row>
    <row collapsed="false" customFormat="false" customHeight="false" hidden="false" ht="12.1" outlineLevel="0" r="92">
      <c r="A92" s="39" t="n">
        <v>46493</v>
      </c>
      <c r="B92" s="16" t="s">
        <v>305</v>
      </c>
      <c r="C92" s="16" t="s">
        <v>47</v>
      </c>
      <c r="D92" s="16" t="s">
        <v>49</v>
      </c>
      <c r="E92" s="6" t="n">
        <v>1000</v>
      </c>
      <c r="F92" s="7" t="n">
        <v>441</v>
      </c>
      <c r="G92" s="6" t="n">
        <v>18.9</v>
      </c>
      <c r="H92" s="6" t="n">
        <v>1084</v>
      </c>
      <c r="I92" s="6" t="n">
        <v>8334.9</v>
      </c>
      <c r="J92" s="6" t="n">
        <v>7250.9</v>
      </c>
    </row>
    <row collapsed="false" customFormat="false" customHeight="false" hidden="false" ht="12.1" outlineLevel="0" r="93">
      <c r="A93" s="39" t="n">
        <v>46494</v>
      </c>
      <c r="B93" s="16" t="s">
        <v>305</v>
      </c>
      <c r="C93" s="16" t="s">
        <v>56</v>
      </c>
      <c r="D93" s="16" t="s">
        <v>57</v>
      </c>
      <c r="E93" s="6" t="n">
        <v>1000</v>
      </c>
      <c r="F93" s="7" t="n">
        <v>92</v>
      </c>
      <c r="G93" s="6" t="n">
        <v>19.73</v>
      </c>
      <c r="H93" s="6" t="n">
        <v>236</v>
      </c>
      <c r="I93" s="6" t="n">
        <v>1815.16</v>
      </c>
      <c r="J93" s="6" t="n">
        <v>1579.16</v>
      </c>
    </row>
    <row collapsed="false" customFormat="false" customHeight="false" hidden="false" ht="12.1" outlineLevel="0" r="94">
      <c r="A94" s="39" t="n">
        <v>46504</v>
      </c>
      <c r="B94" s="16" t="s">
        <v>305</v>
      </c>
      <c r="C94" s="16" t="s">
        <v>64</v>
      </c>
      <c r="D94" s="16" t="s">
        <v>65</v>
      </c>
      <c r="E94" s="6" t="n">
        <v>1000</v>
      </c>
      <c r="F94" s="7" t="n">
        <v>10</v>
      </c>
      <c r="G94" s="6" t="n">
        <v>20.55</v>
      </c>
      <c r="H94" s="6" t="n">
        <v>27</v>
      </c>
      <c r="I94" s="6" t="n">
        <v>205.5</v>
      </c>
      <c r="J94" s="6" t="n">
        <v>178.5</v>
      </c>
    </row>
    <row collapsed="false" customFormat="false" customHeight="false" hidden="false" ht="12.1" outlineLevel="0" r="95">
      <c r="A95" s="39" t="n">
        <v>46506</v>
      </c>
      <c r="B95" s="16" t="s">
        <v>305</v>
      </c>
      <c r="C95" s="16" t="s">
        <v>60</v>
      </c>
      <c r="D95" s="16" t="s">
        <v>61</v>
      </c>
      <c r="E95" s="6" t="n">
        <v>1000</v>
      </c>
      <c r="F95" s="7" t="n">
        <v>14</v>
      </c>
      <c r="G95" s="6" t="n">
        <v>19.32</v>
      </c>
      <c r="H95" s="6" t="n">
        <v>35</v>
      </c>
      <c r="I95" s="6" t="n">
        <v>270.48</v>
      </c>
      <c r="J95" s="6" t="n">
        <v>235.48</v>
      </c>
    </row>
    <row collapsed="false" customFormat="false" customHeight="false" hidden="false" ht="12.1" outlineLevel="0" r="96">
      <c r="A96" s="39" t="n">
        <v>46515</v>
      </c>
      <c r="B96" s="16" t="s">
        <v>305</v>
      </c>
      <c r="C96" s="16" t="s">
        <v>52</v>
      </c>
      <c r="D96" s="16" t="s">
        <v>53</v>
      </c>
      <c r="E96" s="6" t="n">
        <v>100</v>
      </c>
      <c r="F96" s="7" t="n">
        <v>17</v>
      </c>
      <c r="G96" s="6" t="n">
        <v>40.24</v>
      </c>
      <c r="H96" s="6" t="n">
        <v>89</v>
      </c>
      <c r="I96" s="6" t="n">
        <v>684.08</v>
      </c>
      <c r="J96" s="6" t="n">
        <v>595.08</v>
      </c>
    </row>
    <row collapsed="false" customFormat="false" customHeight="false" hidden="false" ht="12.1" outlineLevel="0" r="97">
      <c r="A97" s="39" t="n">
        <v>46523</v>
      </c>
      <c r="B97" s="16" t="s">
        <v>305</v>
      </c>
      <c r="C97" s="16" t="s">
        <v>47</v>
      </c>
      <c r="D97" s="16" t="s">
        <v>49</v>
      </c>
      <c r="E97" s="6" t="n">
        <v>1000</v>
      </c>
      <c r="F97" s="7" t="n">
        <v>441</v>
      </c>
      <c r="G97" s="6" t="n">
        <v>18.9</v>
      </c>
      <c r="H97" s="6" t="n">
        <v>1084</v>
      </c>
      <c r="I97" s="6" t="n">
        <v>8334.9</v>
      </c>
      <c r="J97" s="6" t="n">
        <v>7250.9</v>
      </c>
    </row>
    <row collapsed="false" customFormat="false" customHeight="false" hidden="false" ht="12.1" outlineLevel="0" r="98">
      <c r="A98" s="39" t="n">
        <v>46524</v>
      </c>
      <c r="B98" s="16" t="s">
        <v>305</v>
      </c>
      <c r="C98" s="16" t="s">
        <v>56</v>
      </c>
      <c r="D98" s="16" t="s">
        <v>57</v>
      </c>
      <c r="E98" s="6" t="n">
        <v>1000</v>
      </c>
      <c r="F98" s="7" t="n">
        <v>92</v>
      </c>
      <c r="G98" s="6" t="n">
        <v>19.73</v>
      </c>
      <c r="H98" s="6" t="n">
        <v>236</v>
      </c>
      <c r="I98" s="6" t="n">
        <v>1815.16</v>
      </c>
      <c r="J98" s="6" t="n">
        <v>1579.16</v>
      </c>
    </row>
    <row collapsed="false" customFormat="false" customHeight="false" hidden="false" ht="12.1" outlineLevel="0" r="99">
      <c r="A99" s="39" t="n">
        <v>46534</v>
      </c>
      <c r="B99" s="16" t="s">
        <v>305</v>
      </c>
      <c r="C99" s="16" t="s">
        <v>64</v>
      </c>
      <c r="D99" s="16" t="s">
        <v>65</v>
      </c>
      <c r="E99" s="6" t="n">
        <v>1000</v>
      </c>
      <c r="F99" s="7" t="n">
        <v>10</v>
      </c>
      <c r="G99" s="6" t="n">
        <v>20.55</v>
      </c>
      <c r="H99" s="6" t="n">
        <v>27</v>
      </c>
      <c r="I99" s="6" t="n">
        <v>205.5</v>
      </c>
      <c r="J99" s="6" t="n">
        <v>178.5</v>
      </c>
    </row>
    <row collapsed="false" customFormat="false" customHeight="false" hidden="false" ht="12.1" outlineLevel="0" r="100">
      <c r="A100" s="39" t="n">
        <v>46536</v>
      </c>
      <c r="B100" s="16" t="s">
        <v>305</v>
      </c>
      <c r="C100" s="16" t="s">
        <v>60</v>
      </c>
      <c r="D100" s="16" t="s">
        <v>61</v>
      </c>
      <c r="E100" s="6" t="n">
        <v>1000</v>
      </c>
      <c r="F100" s="7" t="n">
        <v>14</v>
      </c>
      <c r="G100" s="6" t="n">
        <v>19.32</v>
      </c>
      <c r="H100" s="6" t="n">
        <v>35</v>
      </c>
      <c r="I100" s="6" t="n">
        <v>270.48</v>
      </c>
      <c r="J100" s="6" t="n">
        <v>235.48</v>
      </c>
    </row>
    <row collapsed="false" customFormat="false" customHeight="false" hidden="false" ht="12.1" outlineLevel="0" r="101">
      <c r="A101" s="39" t="n">
        <v>46545</v>
      </c>
      <c r="B101" s="16" t="s">
        <v>305</v>
      </c>
      <c r="C101" s="16" t="s">
        <v>52</v>
      </c>
      <c r="D101" s="16" t="s">
        <v>53</v>
      </c>
      <c r="E101" s="6" t="n">
        <v>100</v>
      </c>
      <c r="F101" s="7" t="n">
        <v>17</v>
      </c>
      <c r="G101" s="6" t="n">
        <v>40.24</v>
      </c>
      <c r="H101" s="6" t="n">
        <v>89</v>
      </c>
      <c r="I101" s="6" t="n">
        <v>684.08</v>
      </c>
      <c r="J101" s="6" t="n">
        <v>595.08</v>
      </c>
    </row>
    <row collapsed="false" customFormat="false" customHeight="false" hidden="false" ht="12.1" outlineLevel="0" r="102">
      <c r="A102" s="39" t="n">
        <v>46553</v>
      </c>
      <c r="B102" s="16" t="s">
        <v>305</v>
      </c>
      <c r="C102" s="16" t="s">
        <v>47</v>
      </c>
      <c r="D102" s="16" t="s">
        <v>49</v>
      </c>
      <c r="E102" s="6" t="n">
        <v>1000</v>
      </c>
      <c r="F102" s="7" t="n">
        <v>441</v>
      </c>
      <c r="G102" s="6" t="n">
        <v>18.9</v>
      </c>
      <c r="H102" s="6" t="n">
        <v>1084</v>
      </c>
      <c r="I102" s="6" t="n">
        <v>8334.9</v>
      </c>
      <c r="J102" s="6" t="n">
        <v>7250.9</v>
      </c>
    </row>
    <row collapsed="false" customFormat="false" customHeight="false" hidden="false" ht="12.1" outlineLevel="0" r="103">
      <c r="A103" s="39" t="n">
        <v>46554</v>
      </c>
      <c r="B103" s="16" t="s">
        <v>305</v>
      </c>
      <c r="C103" s="16" t="s">
        <v>56</v>
      </c>
      <c r="D103" s="16" t="s">
        <v>57</v>
      </c>
      <c r="E103" s="6" t="n">
        <v>1000</v>
      </c>
      <c r="F103" s="7" t="n">
        <v>92</v>
      </c>
      <c r="G103" s="6" t="n">
        <v>19.73</v>
      </c>
      <c r="H103" s="6" t="n">
        <v>236</v>
      </c>
      <c r="I103" s="6" t="n">
        <v>1815.16</v>
      </c>
      <c r="J103" s="6" t="n">
        <v>1579.16</v>
      </c>
    </row>
    <row collapsed="false" customFormat="false" customHeight="false" hidden="false" ht="12.1" outlineLevel="0" r="104">
      <c r="A104" s="39" t="n">
        <v>46564</v>
      </c>
      <c r="B104" s="16" t="s">
        <v>305</v>
      </c>
      <c r="C104" s="16" t="s">
        <v>64</v>
      </c>
      <c r="D104" s="16" t="s">
        <v>65</v>
      </c>
      <c r="E104" s="6" t="n">
        <v>1000</v>
      </c>
      <c r="F104" s="7" t="n">
        <v>10</v>
      </c>
      <c r="G104" s="6" t="n">
        <v>20.55</v>
      </c>
      <c r="H104" s="6" t="n">
        <v>27</v>
      </c>
      <c r="I104" s="6" t="n">
        <v>205.5</v>
      </c>
      <c r="J104" s="6" t="n">
        <v>178.5</v>
      </c>
    </row>
    <row collapsed="false" customFormat="false" customHeight="false" hidden="false" ht="12.1" outlineLevel="0" r="105">
      <c r="A105" s="39" t="n">
        <v>46566</v>
      </c>
      <c r="B105" s="16" t="s">
        <v>305</v>
      </c>
      <c r="C105" s="16" t="s">
        <v>60</v>
      </c>
      <c r="D105" s="16" t="s">
        <v>61</v>
      </c>
      <c r="E105" s="6" t="n">
        <v>1000</v>
      </c>
      <c r="F105" s="7" t="n">
        <v>14</v>
      </c>
      <c r="G105" s="6" t="n">
        <v>19.32</v>
      </c>
      <c r="H105" s="6" t="n">
        <v>35</v>
      </c>
      <c r="I105" s="6" t="n">
        <v>270.48</v>
      </c>
      <c r="J105" s="6" t="n">
        <v>235.48</v>
      </c>
    </row>
    <row collapsed="false" customFormat="false" customHeight="false" hidden="false" ht="12.1" outlineLevel="0" r="106">
      <c r="A106" s="39" t="n">
        <v>46575</v>
      </c>
      <c r="B106" s="16" t="s">
        <v>305</v>
      </c>
      <c r="C106" s="16" t="s">
        <v>52</v>
      </c>
      <c r="D106" s="16" t="s">
        <v>53</v>
      </c>
      <c r="E106" s="6" t="n">
        <v>100</v>
      </c>
      <c r="F106" s="7" t="n">
        <v>17</v>
      </c>
      <c r="G106" s="6" t="n">
        <v>40.24</v>
      </c>
      <c r="H106" s="6" t="n">
        <v>89</v>
      </c>
      <c r="I106" s="6" t="n">
        <v>684.08</v>
      </c>
      <c r="J106" s="6" t="n">
        <v>595.08</v>
      </c>
    </row>
    <row collapsed="false" customFormat="false" customHeight="false" hidden="false" ht="12.1" outlineLevel="0" r="107">
      <c r="A107" s="39" t="n">
        <v>46583</v>
      </c>
      <c r="B107" s="16" t="s">
        <v>305</v>
      </c>
      <c r="C107" s="16" t="s">
        <v>47</v>
      </c>
      <c r="D107" s="16" t="s">
        <v>49</v>
      </c>
      <c r="E107" s="6" t="n">
        <v>1000</v>
      </c>
      <c r="F107" s="7" t="n">
        <v>441</v>
      </c>
      <c r="G107" s="6" t="n">
        <v>12.33</v>
      </c>
      <c r="H107" s="6" t="n">
        <v>707</v>
      </c>
      <c r="I107" s="6" t="n">
        <v>5437.53</v>
      </c>
      <c r="J107" s="6" t="n">
        <v>4730.53</v>
      </c>
    </row>
    <row collapsed="false" customFormat="false" customHeight="false" hidden="false" ht="12.1" outlineLevel="0" r="108">
      <c r="A108" s="39" t="n">
        <v>46584</v>
      </c>
      <c r="B108" s="16" t="s">
        <v>305</v>
      </c>
      <c r="C108" s="16" t="s">
        <v>56</v>
      </c>
      <c r="D108" s="16" t="s">
        <v>57</v>
      </c>
      <c r="E108" s="6" t="n">
        <v>1000</v>
      </c>
      <c r="F108" s="7" t="n">
        <v>92</v>
      </c>
      <c r="G108" s="6" t="n">
        <v>19.73</v>
      </c>
      <c r="H108" s="6" t="n">
        <v>236</v>
      </c>
      <c r="I108" s="6" t="n">
        <v>1815.16</v>
      </c>
      <c r="J108" s="6" t="n">
        <v>1579.16</v>
      </c>
    </row>
    <row collapsed="false" customFormat="false" customHeight="false" hidden="false" ht="12.1" outlineLevel="0" r="109">
      <c r="A109" s="39" t="n">
        <v>46594</v>
      </c>
      <c r="B109" s="16" t="s">
        <v>305</v>
      </c>
      <c r="C109" s="16" t="s">
        <v>64</v>
      </c>
      <c r="D109" s="16" t="s">
        <v>65</v>
      </c>
      <c r="E109" s="6" t="n">
        <v>1000</v>
      </c>
      <c r="F109" s="7" t="n">
        <v>10</v>
      </c>
      <c r="G109" s="6" t="n">
        <v>20.55</v>
      </c>
      <c r="H109" s="6" t="n">
        <v>27</v>
      </c>
      <c r="I109" s="6" t="n">
        <v>205.5</v>
      </c>
      <c r="J109" s="6" t="n">
        <v>178.5</v>
      </c>
    </row>
    <row collapsed="false" customFormat="false" customHeight="false" hidden="false" ht="12.1" outlineLevel="0" r="110">
      <c r="A110" s="39" t="n">
        <v>46596</v>
      </c>
      <c r="B110" s="16" t="s">
        <v>305</v>
      </c>
      <c r="C110" s="16" t="s">
        <v>60</v>
      </c>
      <c r="D110" s="16" t="s">
        <v>61</v>
      </c>
      <c r="E110" s="6" t="n">
        <v>1000</v>
      </c>
      <c r="F110" s="7" t="n">
        <v>14</v>
      </c>
      <c r="G110" s="6" t="n">
        <v>19.32</v>
      </c>
      <c r="H110" s="6" t="n">
        <v>35</v>
      </c>
      <c r="I110" s="6" t="n">
        <v>270.48</v>
      </c>
      <c r="J110" s="6" t="n">
        <v>235.48</v>
      </c>
    </row>
    <row collapsed="false" customFormat="false" customHeight="false" hidden="false" ht="12.1" outlineLevel="0" r="111">
      <c r="A111" s="39" t="n">
        <v>46605</v>
      </c>
      <c r="B111" s="16" t="s">
        <v>305</v>
      </c>
      <c r="C111" s="16" t="s">
        <v>52</v>
      </c>
      <c r="D111" s="16" t="s">
        <v>53</v>
      </c>
      <c r="E111" s="6" t="n">
        <v>100</v>
      </c>
      <c r="F111" s="7" t="n">
        <v>17</v>
      </c>
      <c r="G111" s="6" t="n">
        <v>40.24</v>
      </c>
      <c r="H111" s="6" t="n">
        <v>89</v>
      </c>
      <c r="I111" s="6" t="n">
        <v>684.08</v>
      </c>
      <c r="J111" s="6" t="n">
        <v>595.08</v>
      </c>
    </row>
    <row collapsed="false" customFormat="false" customHeight="false" hidden="false" ht="12.1" outlineLevel="0" r="112">
      <c r="A112" s="39" t="n">
        <v>46613</v>
      </c>
      <c r="B112" s="16" t="s">
        <v>305</v>
      </c>
      <c r="C112" s="16" t="s">
        <v>47</v>
      </c>
      <c r="D112" s="16" t="s">
        <v>49</v>
      </c>
      <c r="E112" s="6" t="n">
        <v>1000</v>
      </c>
      <c r="F112" s="7" t="n">
        <v>441</v>
      </c>
      <c r="G112" s="6" t="n">
        <v>12.33</v>
      </c>
      <c r="H112" s="6" t="n">
        <v>707</v>
      </c>
      <c r="I112" s="6" t="n">
        <v>5437.53</v>
      </c>
      <c r="J112" s="6" t="n">
        <v>4730.53</v>
      </c>
    </row>
    <row collapsed="false" customFormat="false" customHeight="false" hidden="false" ht="12.1" outlineLevel="0" r="113">
      <c r="A113" s="39" t="n">
        <v>46614</v>
      </c>
      <c r="B113" s="16" t="s">
        <v>305</v>
      </c>
      <c r="C113" s="16" t="s">
        <v>56</v>
      </c>
      <c r="D113" s="16" t="s">
        <v>57</v>
      </c>
      <c r="E113" s="6" t="n">
        <v>1000</v>
      </c>
      <c r="F113" s="7" t="n">
        <v>92</v>
      </c>
      <c r="G113" s="6" t="n">
        <v>19.73</v>
      </c>
      <c r="H113" s="6" t="n">
        <v>236</v>
      </c>
      <c r="I113" s="6" t="n">
        <v>1815.16</v>
      </c>
      <c r="J113" s="6" t="n">
        <v>1579.16</v>
      </c>
    </row>
    <row collapsed="false" customFormat="false" customHeight="false" hidden="false" ht="12.1" outlineLevel="0" r="114">
      <c r="A114" s="39" t="n">
        <v>46624</v>
      </c>
      <c r="B114" s="16" t="s">
        <v>305</v>
      </c>
      <c r="C114" s="16" t="s">
        <v>64</v>
      </c>
      <c r="D114" s="16" t="s">
        <v>65</v>
      </c>
      <c r="E114" s="6" t="n">
        <v>1000</v>
      </c>
      <c r="F114" s="7" t="n">
        <v>10</v>
      </c>
      <c r="G114" s="6" t="n">
        <v>20.55</v>
      </c>
      <c r="H114" s="6" t="n">
        <v>27</v>
      </c>
      <c r="I114" s="6" t="n">
        <v>205.5</v>
      </c>
      <c r="J114" s="6" t="n">
        <v>178.5</v>
      </c>
    </row>
    <row collapsed="false" customFormat="false" customHeight="false" hidden="false" ht="12.1" outlineLevel="0" r="115">
      <c r="A115" s="39" t="n">
        <v>46626</v>
      </c>
      <c r="B115" s="16" t="s">
        <v>305</v>
      </c>
      <c r="C115" s="16" t="s">
        <v>60</v>
      </c>
      <c r="D115" s="16" t="s">
        <v>61</v>
      </c>
      <c r="E115" s="6" t="n">
        <v>1000</v>
      </c>
      <c r="F115" s="7" t="n">
        <v>14</v>
      </c>
      <c r="G115" s="6" t="n">
        <v>19.32</v>
      </c>
      <c r="H115" s="6" t="n">
        <v>35</v>
      </c>
      <c r="I115" s="6" t="n">
        <v>270.48</v>
      </c>
      <c r="J115" s="6" t="n">
        <v>235.48</v>
      </c>
    </row>
    <row collapsed="false" customFormat="false" customHeight="false" hidden="false" ht="12.1" outlineLevel="0" r="116">
      <c r="A116" s="39" t="n">
        <v>46635</v>
      </c>
      <c r="B116" s="16" t="s">
        <v>305</v>
      </c>
      <c r="C116" s="16" t="s">
        <v>52</v>
      </c>
      <c r="D116" s="16" t="s">
        <v>53</v>
      </c>
      <c r="E116" s="6" t="n">
        <v>100</v>
      </c>
      <c r="F116" s="7" t="n">
        <v>17</v>
      </c>
      <c r="G116" s="6" t="n">
        <v>40.24</v>
      </c>
      <c r="H116" s="6" t="n">
        <v>89</v>
      </c>
      <c r="I116" s="6" t="n">
        <v>684.08</v>
      </c>
      <c r="J116" s="6" t="n">
        <v>595.08</v>
      </c>
    </row>
    <row collapsed="false" customFormat="false" customHeight="false" hidden="false" ht="12.1" outlineLevel="0" r="117">
      <c r="A117" s="39" t="n">
        <v>46643</v>
      </c>
      <c r="B117" s="16" t="s">
        <v>305</v>
      </c>
      <c r="C117" s="16" t="s">
        <v>47</v>
      </c>
      <c r="D117" s="16" t="s">
        <v>49</v>
      </c>
      <c r="E117" s="6" t="n">
        <v>1000</v>
      </c>
      <c r="F117" s="7" t="n">
        <v>441</v>
      </c>
      <c r="G117" s="6" t="n">
        <v>12.33</v>
      </c>
      <c r="H117" s="6" t="n">
        <v>707</v>
      </c>
      <c r="I117" s="6" t="n">
        <v>5437.53</v>
      </c>
      <c r="J117" s="6" t="n">
        <v>4730.53</v>
      </c>
    </row>
    <row collapsed="false" customFormat="false" customHeight="false" hidden="false" ht="12.1" outlineLevel="0" r="118">
      <c r="A118" s="39" t="n">
        <v>46644</v>
      </c>
      <c r="B118" s="16" t="s">
        <v>305</v>
      </c>
      <c r="C118" s="16" t="s">
        <v>56</v>
      </c>
      <c r="D118" s="16" t="s">
        <v>57</v>
      </c>
      <c r="E118" s="6" t="n">
        <v>1000</v>
      </c>
      <c r="F118" s="7" t="n">
        <v>92</v>
      </c>
      <c r="G118" s="6" t="n">
        <v>19.73</v>
      </c>
      <c r="H118" s="6" t="n">
        <v>236</v>
      </c>
      <c r="I118" s="6" t="n">
        <v>1815.16</v>
      </c>
      <c r="J118" s="6" t="n">
        <v>1579.16</v>
      </c>
    </row>
    <row collapsed="false" customFormat="false" customHeight="false" hidden="false" ht="12.1" outlineLevel="0" r="119">
      <c r="A119" s="39" t="n">
        <v>46654</v>
      </c>
      <c r="B119" s="16" t="s">
        <v>305</v>
      </c>
      <c r="C119" s="16" t="s">
        <v>64</v>
      </c>
      <c r="D119" s="16" t="s">
        <v>65</v>
      </c>
      <c r="E119" s="6" t="n">
        <v>1000</v>
      </c>
      <c r="F119" s="7" t="n">
        <v>10</v>
      </c>
      <c r="G119" s="6" t="n">
        <v>20.55</v>
      </c>
      <c r="H119" s="6" t="n">
        <v>27</v>
      </c>
      <c r="I119" s="6" t="n">
        <v>205.5</v>
      </c>
      <c r="J119" s="6" t="n">
        <v>178.5</v>
      </c>
    </row>
    <row collapsed="false" customFormat="false" customHeight="false" hidden="false" ht="12.1" outlineLevel="0" r="120">
      <c r="A120" s="39" t="n">
        <v>46656</v>
      </c>
      <c r="B120" s="16" t="s">
        <v>305</v>
      </c>
      <c r="C120" s="16" t="s">
        <v>60</v>
      </c>
      <c r="D120" s="16" t="s">
        <v>61</v>
      </c>
      <c r="E120" s="6" t="n">
        <v>1000</v>
      </c>
      <c r="F120" s="7" t="n">
        <v>14</v>
      </c>
      <c r="G120" s="6" t="n">
        <v>19.32</v>
      </c>
      <c r="H120" s="6" t="n">
        <v>35</v>
      </c>
      <c r="I120" s="6" t="n">
        <v>270.48</v>
      </c>
      <c r="J120" s="6" t="n">
        <v>235.48</v>
      </c>
    </row>
    <row collapsed="false" customFormat="false" customHeight="false" hidden="false" ht="12.1" outlineLevel="0" r="121">
      <c r="A121" s="39" t="n">
        <v>46665</v>
      </c>
      <c r="B121" s="16" t="s">
        <v>305</v>
      </c>
      <c r="C121" s="16" t="s">
        <v>52</v>
      </c>
      <c r="D121" s="16" t="s">
        <v>53</v>
      </c>
      <c r="E121" s="6" t="n">
        <v>100</v>
      </c>
      <c r="F121" s="7" t="n">
        <v>17</v>
      </c>
      <c r="G121" s="6" t="n">
        <v>40.24</v>
      </c>
      <c r="H121" s="6" t="n">
        <v>89</v>
      </c>
      <c r="I121" s="6" t="n">
        <v>684.08</v>
      </c>
      <c r="J121" s="6" t="n">
        <v>595.08</v>
      </c>
    </row>
    <row collapsed="false" customFormat="false" customHeight="false" hidden="false" ht="12.1" outlineLevel="0" r="122">
      <c r="A122" s="39" t="n">
        <v>46673</v>
      </c>
      <c r="B122" s="16" t="s">
        <v>305</v>
      </c>
      <c r="C122" s="16" t="s">
        <v>47</v>
      </c>
      <c r="D122" s="16" t="s">
        <v>49</v>
      </c>
      <c r="E122" s="6" t="n">
        <v>1000</v>
      </c>
      <c r="F122" s="7" t="n">
        <v>441</v>
      </c>
      <c r="G122" s="6" t="n">
        <v>12.33</v>
      </c>
      <c r="H122" s="6" t="n">
        <v>707</v>
      </c>
      <c r="I122" s="6" t="n">
        <v>5437.53</v>
      </c>
      <c r="J122" s="6" t="n">
        <v>4730.53</v>
      </c>
    </row>
    <row collapsed="false" customFormat="false" customHeight="false" hidden="false" ht="12.1" outlineLevel="0" r="123">
      <c r="A123" s="39" t="n">
        <v>46674</v>
      </c>
      <c r="B123" s="16" t="s">
        <v>305</v>
      </c>
      <c r="C123" s="16" t="s">
        <v>56</v>
      </c>
      <c r="D123" s="16" t="s">
        <v>57</v>
      </c>
      <c r="E123" s="6" t="n">
        <v>1000</v>
      </c>
      <c r="F123" s="7" t="n">
        <v>92</v>
      </c>
      <c r="G123" s="6" t="n">
        <v>19.73</v>
      </c>
      <c r="H123" s="6" t="n">
        <v>236</v>
      </c>
      <c r="I123" s="6" t="n">
        <v>1815.16</v>
      </c>
      <c r="J123" s="6" t="n">
        <v>1579.16</v>
      </c>
    </row>
    <row collapsed="false" customFormat="false" customHeight="false" hidden="false" ht="12.1" outlineLevel="0" r="124">
      <c r="A124" s="39" t="n">
        <v>46684</v>
      </c>
      <c r="B124" s="16" t="s">
        <v>305</v>
      </c>
      <c r="C124" s="16" t="s">
        <v>64</v>
      </c>
      <c r="D124" s="16" t="s">
        <v>65</v>
      </c>
      <c r="E124" s="6" t="n">
        <v>1000</v>
      </c>
      <c r="F124" s="7" t="n">
        <v>10</v>
      </c>
      <c r="G124" s="6" t="n">
        <v>20.55</v>
      </c>
      <c r="H124" s="6" t="n">
        <v>27</v>
      </c>
      <c r="I124" s="6" t="n">
        <v>205.5</v>
      </c>
      <c r="J124" s="6" t="n">
        <v>178.5</v>
      </c>
    </row>
    <row collapsed="false" customFormat="false" customHeight="false" hidden="false" ht="12.1" outlineLevel="0" r="125">
      <c r="A125" s="39" t="n">
        <v>46686</v>
      </c>
      <c r="B125" s="16" t="s">
        <v>305</v>
      </c>
      <c r="C125" s="16" t="s">
        <v>60</v>
      </c>
      <c r="D125" s="16" t="s">
        <v>61</v>
      </c>
      <c r="E125" s="6" t="n">
        <v>1000</v>
      </c>
      <c r="F125" s="7" t="n">
        <v>14</v>
      </c>
      <c r="G125" s="6" t="n">
        <v>19.32</v>
      </c>
      <c r="H125" s="6" t="n">
        <v>35</v>
      </c>
      <c r="I125" s="6" t="n">
        <v>270.48</v>
      </c>
      <c r="J125" s="6" t="n">
        <v>235.48</v>
      </c>
    </row>
    <row collapsed="false" customFormat="false" customHeight="false" hidden="false" ht="12.1" outlineLevel="0" r="126">
      <c r="A126" s="39" t="n">
        <v>46695</v>
      </c>
      <c r="B126" s="16" t="s">
        <v>305</v>
      </c>
      <c r="C126" s="16" t="s">
        <v>52</v>
      </c>
      <c r="D126" s="16" t="s">
        <v>53</v>
      </c>
      <c r="E126" s="6" t="n">
        <v>100</v>
      </c>
      <c r="F126" s="7" t="n">
        <v>17</v>
      </c>
      <c r="G126" s="6" t="n">
        <v>40.24</v>
      </c>
      <c r="H126" s="6" t="n">
        <v>89</v>
      </c>
      <c r="I126" s="6" t="n">
        <v>684.08</v>
      </c>
      <c r="J126" s="6" t="n">
        <v>595.08</v>
      </c>
    </row>
    <row collapsed="false" customFormat="false" customHeight="false" hidden="false" ht="12.1" outlineLevel="0" r="127">
      <c r="A127" s="39" t="n">
        <v>46703</v>
      </c>
      <c r="B127" s="16" t="s">
        <v>305</v>
      </c>
      <c r="C127" s="16" t="s">
        <v>47</v>
      </c>
      <c r="D127" s="16" t="s">
        <v>49</v>
      </c>
      <c r="E127" s="6" t="n">
        <v>1000</v>
      </c>
      <c r="F127" s="7" t="n">
        <v>441</v>
      </c>
      <c r="G127" s="6" t="n">
        <v>12.33</v>
      </c>
      <c r="H127" s="6" t="n">
        <v>707</v>
      </c>
      <c r="I127" s="6" t="n">
        <v>5437.53</v>
      </c>
      <c r="J127" s="6" t="n">
        <v>4730.53</v>
      </c>
    </row>
    <row collapsed="false" customFormat="false" customHeight="false" hidden="false" ht="12.1" outlineLevel="0" r="128">
      <c r="A128" s="39" t="n">
        <v>46704</v>
      </c>
      <c r="B128" s="16" t="s">
        <v>305</v>
      </c>
      <c r="C128" s="16" t="s">
        <v>56</v>
      </c>
      <c r="D128" s="16" t="s">
        <v>57</v>
      </c>
      <c r="E128" s="6" t="n">
        <v>1000</v>
      </c>
      <c r="F128" s="7" t="n">
        <v>92</v>
      </c>
      <c r="G128" s="6" t="n">
        <v>19.73</v>
      </c>
      <c r="H128" s="6" t="n">
        <v>236</v>
      </c>
      <c r="I128" s="6" t="n">
        <v>1815.16</v>
      </c>
      <c r="J128" s="6" t="n">
        <v>1579.16</v>
      </c>
    </row>
    <row collapsed="false" customFormat="false" customHeight="false" hidden="false" ht="12.1" outlineLevel="0" r="129">
      <c r="A129" s="39" t="n">
        <v>46714</v>
      </c>
      <c r="B129" s="16" t="s">
        <v>305</v>
      </c>
      <c r="C129" s="16" t="s">
        <v>64</v>
      </c>
      <c r="D129" s="16" t="s">
        <v>65</v>
      </c>
      <c r="E129" s="6" t="n">
        <v>1000</v>
      </c>
      <c r="F129" s="7" t="n">
        <v>10</v>
      </c>
      <c r="G129" s="6" t="n">
        <v>20.55</v>
      </c>
      <c r="H129" s="6" t="n">
        <v>27</v>
      </c>
      <c r="I129" s="6" t="n">
        <v>205.5</v>
      </c>
      <c r="J129" s="6" t="n">
        <v>178.5</v>
      </c>
    </row>
    <row collapsed="false" customFormat="false" customHeight="false" hidden="false" ht="12.1" outlineLevel="0" r="130">
      <c r="A130" s="39" t="n">
        <v>46716</v>
      </c>
      <c r="B130" s="16" t="s">
        <v>305</v>
      </c>
      <c r="C130" s="16" t="s">
        <v>60</v>
      </c>
      <c r="D130" s="16" t="s">
        <v>61</v>
      </c>
      <c r="E130" s="6" t="n">
        <v>1000</v>
      </c>
      <c r="F130" s="7" t="n">
        <v>14</v>
      </c>
      <c r="G130" s="6" t="n">
        <v>19.32</v>
      </c>
      <c r="H130" s="6" t="n">
        <v>35</v>
      </c>
      <c r="I130" s="6" t="n">
        <v>270.48</v>
      </c>
      <c r="J130" s="6" t="n">
        <v>235.48</v>
      </c>
    </row>
    <row collapsed="false" customFormat="false" customHeight="false" hidden="false" ht="12.1" outlineLevel="0" r="131">
      <c r="A131" s="39" t="n">
        <v>46725</v>
      </c>
      <c r="B131" s="16" t="s">
        <v>305</v>
      </c>
      <c r="C131" s="16" t="s">
        <v>52</v>
      </c>
      <c r="D131" s="16" t="s">
        <v>53</v>
      </c>
      <c r="E131" s="6" t="n">
        <v>100</v>
      </c>
      <c r="F131" s="7" t="n">
        <v>17</v>
      </c>
      <c r="G131" s="6" t="n">
        <v>40.24</v>
      </c>
      <c r="H131" s="6" t="n">
        <v>89</v>
      </c>
      <c r="I131" s="6" t="n">
        <v>684.08</v>
      </c>
      <c r="J131" s="6" t="n">
        <v>595.08</v>
      </c>
    </row>
    <row collapsed="false" customFormat="false" customHeight="false" hidden="false" ht="12.1" outlineLevel="0" r="132">
      <c r="A132" s="39" t="n">
        <v>46733</v>
      </c>
      <c r="B132" s="16" t="s">
        <v>305</v>
      </c>
      <c r="C132" s="16" t="s">
        <v>47</v>
      </c>
      <c r="D132" s="16" t="s">
        <v>49</v>
      </c>
      <c r="E132" s="6" t="n">
        <v>1000</v>
      </c>
      <c r="F132" s="7" t="n">
        <v>441</v>
      </c>
      <c r="G132" s="6" t="n">
        <v>12.33</v>
      </c>
      <c r="H132" s="6" t="n">
        <v>707</v>
      </c>
      <c r="I132" s="6" t="n">
        <v>5437.53</v>
      </c>
      <c r="J132" s="6" t="n">
        <v>4730.53</v>
      </c>
    </row>
    <row collapsed="false" customFormat="false" customHeight="false" hidden="false" ht="12.1" outlineLevel="0" r="133">
      <c r="A133" s="39" t="n">
        <v>46734</v>
      </c>
      <c r="B133" s="16" t="s">
        <v>305</v>
      </c>
      <c r="C133" s="16" t="s">
        <v>56</v>
      </c>
      <c r="D133" s="16" t="s">
        <v>57</v>
      </c>
      <c r="E133" s="6" t="n">
        <v>1000</v>
      </c>
      <c r="F133" s="7" t="n">
        <v>92</v>
      </c>
      <c r="G133" s="6" t="n">
        <v>19.73</v>
      </c>
      <c r="H133" s="6" t="n">
        <v>236</v>
      </c>
      <c r="I133" s="6" t="n">
        <v>1815.16</v>
      </c>
      <c r="J133" s="6" t="n">
        <v>1579.16</v>
      </c>
    </row>
    <row collapsed="false" customFormat="false" customHeight="false" hidden="false" ht="12.1" outlineLevel="0" r="134">
      <c r="A134" s="39" t="n">
        <v>46744</v>
      </c>
      <c r="B134" s="16" t="s">
        <v>305</v>
      </c>
      <c r="C134" s="16" t="s">
        <v>64</v>
      </c>
      <c r="D134" s="16" t="s">
        <v>65</v>
      </c>
      <c r="E134" s="6" t="n">
        <v>1000</v>
      </c>
      <c r="F134" s="7" t="n">
        <v>10</v>
      </c>
      <c r="G134" s="6" t="n">
        <v>20.55</v>
      </c>
      <c r="H134" s="6" t="n">
        <v>27</v>
      </c>
      <c r="I134" s="6" t="n">
        <v>205.5</v>
      </c>
      <c r="J134" s="6" t="n">
        <v>178.5</v>
      </c>
    </row>
    <row collapsed="false" customFormat="false" customHeight="false" hidden="false" ht="12.1" outlineLevel="0" r="135">
      <c r="A135" s="39" t="n">
        <v>46746</v>
      </c>
      <c r="B135" s="16" t="s">
        <v>305</v>
      </c>
      <c r="C135" s="16" t="s">
        <v>60</v>
      </c>
      <c r="D135" s="16" t="s">
        <v>61</v>
      </c>
      <c r="E135" s="6" t="n">
        <v>1000</v>
      </c>
      <c r="F135" s="7" t="n">
        <v>14</v>
      </c>
      <c r="G135" s="6" t="n">
        <v>19.32</v>
      </c>
      <c r="H135" s="6" t="n">
        <v>35</v>
      </c>
      <c r="I135" s="6" t="n">
        <v>270.48</v>
      </c>
      <c r="J135" s="6" t="n">
        <v>235.48</v>
      </c>
    </row>
    <row collapsed="false" customFormat="false" customHeight="false" hidden="false" ht="12.1" outlineLevel="0" r="136">
      <c r="A136" s="39" t="n">
        <v>46755</v>
      </c>
      <c r="B136" s="16" t="s">
        <v>305</v>
      </c>
      <c r="C136" s="16" t="s">
        <v>52</v>
      </c>
      <c r="D136" s="16" t="s">
        <v>53</v>
      </c>
      <c r="E136" s="6" t="n">
        <v>100</v>
      </c>
      <c r="F136" s="7" t="n">
        <v>17</v>
      </c>
      <c r="G136" s="6" t="n">
        <v>40.24</v>
      </c>
      <c r="H136" s="6" t="n">
        <v>89</v>
      </c>
      <c r="I136" s="6" t="n">
        <v>684.08</v>
      </c>
      <c r="J136" s="6" t="n">
        <v>595.08</v>
      </c>
    </row>
    <row collapsed="false" customFormat="false" customHeight="false" hidden="false" ht="12.1" outlineLevel="0" r="137">
      <c r="A137" s="39" t="n">
        <v>46763</v>
      </c>
      <c r="B137" s="16" t="s">
        <v>305</v>
      </c>
      <c r="C137" s="16" t="s">
        <v>47</v>
      </c>
      <c r="D137" s="16" t="s">
        <v>49</v>
      </c>
      <c r="E137" s="6" t="n">
        <v>1000</v>
      </c>
      <c r="F137" s="7" t="n">
        <v>441</v>
      </c>
      <c r="G137" s="6" t="n">
        <v>12.33</v>
      </c>
      <c r="H137" s="6" t="n">
        <v>707</v>
      </c>
      <c r="I137" s="6" t="n">
        <v>5437.53</v>
      </c>
      <c r="J137" s="6" t="n">
        <v>4730.53</v>
      </c>
    </row>
    <row collapsed="false" customFormat="false" customHeight="false" hidden="false" ht="12.1" outlineLevel="0" r="138">
      <c r="A138" s="39" t="n">
        <v>46764</v>
      </c>
      <c r="B138" s="16" t="s">
        <v>305</v>
      </c>
      <c r="C138" s="16" t="s">
        <v>56</v>
      </c>
      <c r="D138" s="16" t="s">
        <v>57</v>
      </c>
      <c r="E138" s="6" t="n">
        <v>1000</v>
      </c>
      <c r="F138" s="7" t="n">
        <v>92</v>
      </c>
      <c r="G138" s="6" t="n">
        <v>19.73</v>
      </c>
      <c r="H138" s="6" t="n">
        <v>236</v>
      </c>
      <c r="I138" s="6" t="n">
        <v>1815.16</v>
      </c>
      <c r="J138" s="6" t="n">
        <v>1579.16</v>
      </c>
    </row>
    <row collapsed="false" customFormat="false" customHeight="false" hidden="false" ht="12.1" outlineLevel="0" r="139">
      <c r="A139" s="39" t="n">
        <v>46774</v>
      </c>
      <c r="B139" s="16" t="s">
        <v>305</v>
      </c>
      <c r="C139" s="16" t="s">
        <v>64</v>
      </c>
      <c r="D139" s="16" t="s">
        <v>65</v>
      </c>
      <c r="E139" s="6" t="n">
        <v>1000</v>
      </c>
      <c r="F139" s="7" t="n">
        <v>10</v>
      </c>
      <c r="G139" s="6" t="n">
        <v>20.55</v>
      </c>
      <c r="H139" s="6" t="n">
        <v>27</v>
      </c>
      <c r="I139" s="6" t="n">
        <v>205.5</v>
      </c>
      <c r="J139" s="6" t="n">
        <v>178.5</v>
      </c>
    </row>
    <row collapsed="false" customFormat="false" customHeight="false" hidden="false" ht="12.1" outlineLevel="0" r="140">
      <c r="A140" s="39" t="n">
        <v>46776</v>
      </c>
      <c r="B140" s="16" t="s">
        <v>305</v>
      </c>
      <c r="C140" s="16" t="s">
        <v>60</v>
      </c>
      <c r="D140" s="16" t="s">
        <v>61</v>
      </c>
      <c r="E140" s="6" t="n">
        <v>1000</v>
      </c>
      <c r="F140" s="7" t="n">
        <v>14</v>
      </c>
      <c r="G140" s="6" t="n">
        <v>19.32</v>
      </c>
      <c r="H140" s="6" t="n">
        <v>35</v>
      </c>
      <c r="I140" s="6" t="n">
        <v>270.48</v>
      </c>
      <c r="J140" s="6" t="n">
        <v>235.48</v>
      </c>
    </row>
    <row collapsed="false" customFormat="false" customHeight="false" hidden="false" ht="12.1" outlineLevel="0" r="141">
      <c r="A141" s="39" t="n">
        <v>46785</v>
      </c>
      <c r="B141" s="16" t="s">
        <v>305</v>
      </c>
      <c r="C141" s="16" t="s">
        <v>52</v>
      </c>
      <c r="D141" s="16" t="s">
        <v>53</v>
      </c>
      <c r="E141" s="6" t="n">
        <v>100</v>
      </c>
      <c r="F141" s="7" t="n">
        <v>17</v>
      </c>
      <c r="G141" s="6" t="n">
        <v>40.24</v>
      </c>
      <c r="H141" s="6" t="n">
        <v>89</v>
      </c>
      <c r="I141" s="6" t="n">
        <v>684.08</v>
      </c>
      <c r="J141" s="6" t="n">
        <v>595.08</v>
      </c>
    </row>
    <row collapsed="false" customFormat="false" customHeight="false" hidden="false" ht="12.1" outlineLevel="0" r="142">
      <c r="A142" s="39" t="n">
        <v>46793</v>
      </c>
      <c r="B142" s="16" t="s">
        <v>305</v>
      </c>
      <c r="C142" s="16" t="s">
        <v>47</v>
      </c>
      <c r="D142" s="16" t="s">
        <v>49</v>
      </c>
      <c r="E142" s="6" t="n">
        <v>1000</v>
      </c>
      <c r="F142" s="7" t="n">
        <v>441</v>
      </c>
      <c r="G142" s="6" t="n">
        <v>12.33</v>
      </c>
      <c r="H142" s="6" t="n">
        <v>707</v>
      </c>
      <c r="I142" s="6" t="n">
        <v>5437.53</v>
      </c>
      <c r="J142" s="6" t="n">
        <v>4730.53</v>
      </c>
    </row>
    <row collapsed="false" customFormat="false" customHeight="false" hidden="false" ht="12.1" outlineLevel="0" r="143">
      <c r="A143" s="39" t="n">
        <v>46794</v>
      </c>
      <c r="B143" s="16" t="s">
        <v>305</v>
      </c>
      <c r="C143" s="16" t="s">
        <v>56</v>
      </c>
      <c r="D143" s="16" t="s">
        <v>57</v>
      </c>
      <c r="E143" s="6" t="n">
        <v>1000</v>
      </c>
      <c r="F143" s="7" t="n">
        <v>92</v>
      </c>
      <c r="G143" s="6" t="n">
        <v>19.73</v>
      </c>
      <c r="H143" s="6" t="n">
        <v>236</v>
      </c>
      <c r="I143" s="6" t="n">
        <v>1815.16</v>
      </c>
      <c r="J143" s="6" t="n">
        <v>1579.16</v>
      </c>
    </row>
    <row collapsed="false" customFormat="false" customHeight="false" hidden="false" ht="12.1" outlineLevel="0" r="144">
      <c r="A144" s="39" t="n">
        <v>46804</v>
      </c>
      <c r="B144" s="16" t="s">
        <v>305</v>
      </c>
      <c r="C144" s="16" t="s">
        <v>64</v>
      </c>
      <c r="D144" s="16" t="s">
        <v>65</v>
      </c>
      <c r="E144" s="6" t="n">
        <v>1000</v>
      </c>
      <c r="F144" s="7" t="n">
        <v>10</v>
      </c>
      <c r="G144" s="6" t="n">
        <v>20.55</v>
      </c>
      <c r="H144" s="6" t="n">
        <v>27</v>
      </c>
      <c r="I144" s="6" t="n">
        <v>205.5</v>
      </c>
      <c r="J144" s="6" t="n">
        <v>178.5</v>
      </c>
    </row>
    <row collapsed="false" customFormat="false" customHeight="false" hidden="false" ht="12.1" outlineLevel="0" r="145">
      <c r="A145" s="39" t="n">
        <v>46815</v>
      </c>
      <c r="B145" s="16" t="s">
        <v>305</v>
      </c>
      <c r="C145" s="16" t="s">
        <v>52</v>
      </c>
      <c r="D145" s="16" t="s">
        <v>53</v>
      </c>
      <c r="E145" s="6" t="n">
        <v>100</v>
      </c>
      <c r="F145" s="7" t="n">
        <v>17</v>
      </c>
      <c r="G145" s="6" t="n">
        <v>40.24</v>
      </c>
      <c r="H145" s="6" t="n">
        <v>89</v>
      </c>
      <c r="I145" s="6" t="n">
        <v>684.08</v>
      </c>
      <c r="J145" s="6" t="n">
        <v>595.08</v>
      </c>
    </row>
    <row collapsed="false" customFormat="false" customHeight="false" hidden="false" ht="12.1" outlineLevel="0" r="146">
      <c r="A146" s="39" t="n">
        <v>46823</v>
      </c>
      <c r="B146" s="16" t="s">
        <v>305</v>
      </c>
      <c r="C146" s="16" t="s">
        <v>47</v>
      </c>
      <c r="D146" s="16" t="s">
        <v>49</v>
      </c>
      <c r="E146" s="6" t="n">
        <v>1000</v>
      </c>
      <c r="F146" s="7" t="n">
        <v>441</v>
      </c>
      <c r="G146" s="6" t="n">
        <v>12.33</v>
      </c>
      <c r="H146" s="6" t="n">
        <v>707</v>
      </c>
      <c r="I146" s="6" t="n">
        <v>5437.53</v>
      </c>
      <c r="J146" s="6" t="n">
        <v>4730.53</v>
      </c>
    </row>
    <row collapsed="false" customFormat="false" customHeight="false" hidden="false" ht="12.1" outlineLevel="0" r="147">
      <c r="A147" s="39" t="n">
        <v>46824</v>
      </c>
      <c r="B147" s="16" t="s">
        <v>305</v>
      </c>
      <c r="C147" s="16" t="s">
        <v>56</v>
      </c>
      <c r="D147" s="16" t="s">
        <v>57</v>
      </c>
      <c r="E147" s="6" t="n">
        <v>1000</v>
      </c>
      <c r="F147" s="7" t="n">
        <v>92</v>
      </c>
      <c r="G147" s="6" t="n">
        <v>19.73</v>
      </c>
      <c r="H147" s="6" t="n">
        <v>236</v>
      </c>
      <c r="I147" s="6" t="n">
        <v>1815.16</v>
      </c>
      <c r="J147" s="6" t="n">
        <v>1579.16</v>
      </c>
    </row>
    <row collapsed="false" customFormat="false" customHeight="false" hidden="false" ht="12.1" outlineLevel="0" r="148">
      <c r="A148" s="39" t="n">
        <v>46834</v>
      </c>
      <c r="B148" s="16" t="s">
        <v>305</v>
      </c>
      <c r="C148" s="16" t="s">
        <v>64</v>
      </c>
      <c r="D148" s="16" t="s">
        <v>65</v>
      </c>
      <c r="E148" s="6" t="n">
        <v>1000</v>
      </c>
      <c r="F148" s="7" t="n">
        <v>10</v>
      </c>
      <c r="G148" s="6" t="n">
        <v>20.55</v>
      </c>
      <c r="H148" s="6" t="n">
        <v>27</v>
      </c>
      <c r="I148" s="6" t="n">
        <v>205.5</v>
      </c>
      <c r="J148" s="6" t="n">
        <v>178.5</v>
      </c>
    </row>
    <row collapsed="false" customFormat="false" customHeight="false" hidden="false" ht="12.1" outlineLevel="0" r="149">
      <c r="A149" s="39" t="n">
        <v>46845</v>
      </c>
      <c r="B149" s="16" t="s">
        <v>305</v>
      </c>
      <c r="C149" s="16" t="s">
        <v>52</v>
      </c>
      <c r="D149" s="16" t="s">
        <v>53</v>
      </c>
      <c r="E149" s="6" t="n">
        <v>100</v>
      </c>
      <c r="F149" s="7" t="n">
        <v>17</v>
      </c>
      <c r="G149" s="6" t="n">
        <v>40.24</v>
      </c>
      <c r="H149" s="6" t="n">
        <v>89</v>
      </c>
      <c r="I149" s="6" t="n">
        <v>684.08</v>
      </c>
      <c r="J149" s="6" t="n">
        <v>595.08</v>
      </c>
    </row>
    <row collapsed="false" customFormat="false" customHeight="false" hidden="false" ht="12.1" outlineLevel="0" r="150">
      <c r="A150" s="39" t="n">
        <v>46853</v>
      </c>
      <c r="B150" s="16" t="s">
        <v>305</v>
      </c>
      <c r="C150" s="16" t="s">
        <v>47</v>
      </c>
      <c r="D150" s="16" t="s">
        <v>49</v>
      </c>
      <c r="E150" s="6" t="n">
        <v>1000</v>
      </c>
      <c r="F150" s="7" t="n">
        <v>441</v>
      </c>
      <c r="G150" s="6" t="n">
        <v>12.33</v>
      </c>
      <c r="H150" s="6" t="n">
        <v>707</v>
      </c>
      <c r="I150" s="6" t="n">
        <v>5437.53</v>
      </c>
      <c r="J150" s="6" t="n">
        <v>4730.53</v>
      </c>
    </row>
    <row collapsed="false" customFormat="false" customHeight="false" hidden="false" ht="12.1" outlineLevel="0" r="151">
      <c r="A151" s="39" t="n">
        <v>46854</v>
      </c>
      <c r="B151" s="16" t="s">
        <v>305</v>
      </c>
      <c r="C151" s="16" t="s">
        <v>56</v>
      </c>
      <c r="D151" s="16" t="s">
        <v>57</v>
      </c>
      <c r="E151" s="6" t="n">
        <v>1000</v>
      </c>
      <c r="F151" s="7" t="n">
        <v>92</v>
      </c>
      <c r="G151" s="6" t="n">
        <v>19.73</v>
      </c>
      <c r="H151" s="6" t="n">
        <v>236</v>
      </c>
      <c r="I151" s="6" t="n">
        <v>1815.16</v>
      </c>
      <c r="J151" s="6" t="n">
        <v>1579.16</v>
      </c>
    </row>
    <row collapsed="false" customFormat="false" customHeight="false" hidden="false" ht="12.1" outlineLevel="0" r="152">
      <c r="A152" s="39" t="n">
        <v>46864</v>
      </c>
      <c r="B152" s="16" t="s">
        <v>305</v>
      </c>
      <c r="C152" s="16" t="s">
        <v>64</v>
      </c>
      <c r="D152" s="16" t="s">
        <v>65</v>
      </c>
      <c r="E152" s="6" t="n">
        <v>1000</v>
      </c>
      <c r="F152" s="7" t="n">
        <v>10</v>
      </c>
      <c r="G152" s="6" t="n">
        <v>20.55</v>
      </c>
      <c r="H152" s="6" t="n">
        <v>27</v>
      </c>
      <c r="I152" s="6" t="n">
        <v>205.5</v>
      </c>
      <c r="J152" s="6" t="n">
        <v>178.5</v>
      </c>
    </row>
    <row collapsed="false" customFormat="false" customHeight="false" hidden="false" ht="12.1" outlineLevel="0" r="153">
      <c r="A153" s="39" t="n">
        <v>46875</v>
      </c>
      <c r="B153" s="16" t="s">
        <v>305</v>
      </c>
      <c r="C153" s="16" t="s">
        <v>52</v>
      </c>
      <c r="D153" s="16" t="s">
        <v>53</v>
      </c>
      <c r="E153" s="6" t="n">
        <v>100</v>
      </c>
      <c r="F153" s="7" t="n">
        <v>17</v>
      </c>
      <c r="G153" s="6" t="n">
        <v>40.24</v>
      </c>
      <c r="H153" s="6" t="n">
        <v>89</v>
      </c>
      <c r="I153" s="6" t="n">
        <v>684.08</v>
      </c>
      <c r="J153" s="6" t="n">
        <v>595.08</v>
      </c>
    </row>
    <row collapsed="false" customFormat="false" customHeight="false" hidden="false" ht="12.1" outlineLevel="0" r="154">
      <c r="A154" s="39" t="n">
        <v>46883</v>
      </c>
      <c r="B154" s="16" t="s">
        <v>305</v>
      </c>
      <c r="C154" s="16" t="s">
        <v>47</v>
      </c>
      <c r="D154" s="16" t="s">
        <v>49</v>
      </c>
      <c r="E154" s="6" t="n">
        <v>1000</v>
      </c>
      <c r="F154" s="7" t="n">
        <v>441</v>
      </c>
      <c r="G154" s="6" t="n">
        <v>12.33</v>
      </c>
      <c r="H154" s="6" t="n">
        <v>707</v>
      </c>
      <c r="I154" s="6" t="n">
        <v>5437.53</v>
      </c>
      <c r="J154" s="6" t="n">
        <v>4730.53</v>
      </c>
    </row>
    <row collapsed="false" customFormat="false" customHeight="false" hidden="false" ht="12.1" outlineLevel="0" r="155">
      <c r="A155" s="39" t="n">
        <v>46884</v>
      </c>
      <c r="B155" s="16" t="s">
        <v>305</v>
      </c>
      <c r="C155" s="16" t="s">
        <v>56</v>
      </c>
      <c r="D155" s="16" t="s">
        <v>57</v>
      </c>
      <c r="E155" s="6" t="n">
        <v>1000</v>
      </c>
      <c r="F155" s="7" t="n">
        <v>92</v>
      </c>
      <c r="G155" s="6" t="n">
        <v>19.73</v>
      </c>
      <c r="H155" s="6" t="n">
        <v>236</v>
      </c>
      <c r="I155" s="6" t="n">
        <v>1815.16</v>
      </c>
      <c r="J155" s="6" t="n">
        <v>1579.16</v>
      </c>
    </row>
    <row collapsed="false" customFormat="false" customHeight="false" hidden="false" ht="12.1" outlineLevel="0" r="156">
      <c r="A156" s="39" t="n">
        <v>46894</v>
      </c>
      <c r="B156" s="16" t="s">
        <v>305</v>
      </c>
      <c r="C156" s="16" t="s">
        <v>64</v>
      </c>
      <c r="D156" s="16" t="s">
        <v>65</v>
      </c>
      <c r="E156" s="6" t="n">
        <v>1000</v>
      </c>
      <c r="F156" s="7" t="n">
        <v>10</v>
      </c>
      <c r="G156" s="6" t="n">
        <v>20.55</v>
      </c>
      <c r="H156" s="6" t="n">
        <v>27</v>
      </c>
      <c r="I156" s="6" t="n">
        <v>205.5</v>
      </c>
      <c r="J156" s="6" t="n">
        <v>178.5</v>
      </c>
    </row>
    <row collapsed="false" customFormat="false" customHeight="false" hidden="false" ht="12.1" outlineLevel="0" r="157">
      <c r="A157" s="39" t="n">
        <v>46905</v>
      </c>
      <c r="B157" s="16" t="s">
        <v>305</v>
      </c>
      <c r="C157" s="16" t="s">
        <v>52</v>
      </c>
      <c r="D157" s="16" t="s">
        <v>53</v>
      </c>
      <c r="E157" s="6" t="n">
        <v>100</v>
      </c>
      <c r="F157" s="7" t="n">
        <v>17</v>
      </c>
      <c r="G157" s="6" t="n">
        <v>40.24</v>
      </c>
      <c r="H157" s="6" t="n">
        <v>89</v>
      </c>
      <c r="I157" s="6" t="n">
        <v>684.08</v>
      </c>
      <c r="J157" s="6" t="n">
        <v>595.08</v>
      </c>
    </row>
    <row collapsed="false" customFormat="false" customHeight="false" hidden="false" ht="12.1" outlineLevel="0" r="158">
      <c r="A158" s="39" t="n">
        <v>46913</v>
      </c>
      <c r="B158" s="16" t="s">
        <v>305</v>
      </c>
      <c r="C158" s="16" t="s">
        <v>47</v>
      </c>
      <c r="D158" s="16" t="s">
        <v>49</v>
      </c>
      <c r="E158" s="6" t="n">
        <v>1000</v>
      </c>
      <c r="F158" s="7" t="n">
        <v>441</v>
      </c>
      <c r="G158" s="6" t="n">
        <v>12.33</v>
      </c>
      <c r="H158" s="6" t="n">
        <v>707</v>
      </c>
      <c r="I158" s="6" t="n">
        <v>5437.53</v>
      </c>
      <c r="J158" s="6" t="n">
        <v>4730.53</v>
      </c>
    </row>
    <row collapsed="false" customFormat="false" customHeight="false" hidden="false" ht="12.1" outlineLevel="0" r="159">
      <c r="A159" s="39" t="n">
        <v>46914</v>
      </c>
      <c r="B159" s="16" t="s">
        <v>305</v>
      </c>
      <c r="C159" s="16" t="s">
        <v>56</v>
      </c>
      <c r="D159" s="16" t="s">
        <v>57</v>
      </c>
      <c r="E159" s="6" t="n">
        <v>1000</v>
      </c>
      <c r="F159" s="7" t="n">
        <v>92</v>
      </c>
      <c r="G159" s="6" t="n">
        <v>19.73</v>
      </c>
      <c r="H159" s="6" t="n">
        <v>236</v>
      </c>
      <c r="I159" s="6" t="n">
        <v>1815.16</v>
      </c>
      <c r="J159" s="6" t="n">
        <v>1579.16</v>
      </c>
    </row>
    <row collapsed="false" customFormat="false" customHeight="false" hidden="false" ht="12.1" outlineLevel="0" r="160">
      <c r="A160" s="39" t="n">
        <v>46924</v>
      </c>
      <c r="B160" s="16" t="s">
        <v>305</v>
      </c>
      <c r="C160" s="16" t="s">
        <v>64</v>
      </c>
      <c r="D160" s="16" t="s">
        <v>65</v>
      </c>
      <c r="E160" s="6" t="n">
        <v>1000</v>
      </c>
      <c r="F160" s="7" t="n">
        <v>10</v>
      </c>
      <c r="G160" s="6" t="n">
        <v>20.55</v>
      </c>
      <c r="H160" s="6" t="n">
        <v>27</v>
      </c>
      <c r="I160" s="6" t="n">
        <v>205.5</v>
      </c>
      <c r="J160" s="6" t="n">
        <v>178.5</v>
      </c>
    </row>
    <row collapsed="false" customFormat="false" customHeight="false" hidden="false" ht="12.1" outlineLevel="0" r="161">
      <c r="A161" s="39" t="n">
        <v>46935</v>
      </c>
      <c r="B161" s="16" t="s">
        <v>305</v>
      </c>
      <c r="C161" s="16" t="s">
        <v>52</v>
      </c>
      <c r="D161" s="16" t="s">
        <v>53</v>
      </c>
      <c r="E161" s="6" t="n">
        <v>100</v>
      </c>
      <c r="F161" s="7" t="n">
        <v>17</v>
      </c>
      <c r="G161" s="6" t="n">
        <v>40.24</v>
      </c>
      <c r="H161" s="6" t="n">
        <v>89</v>
      </c>
      <c r="I161" s="6" t="n">
        <v>684.08</v>
      </c>
      <c r="J161" s="6" t="n">
        <v>595.08</v>
      </c>
    </row>
    <row collapsed="false" customFormat="false" customHeight="false" hidden="false" ht="12.1" outlineLevel="0" r="162">
      <c r="A162" s="39" t="n">
        <v>46943</v>
      </c>
      <c r="B162" s="16" t="s">
        <v>305</v>
      </c>
      <c r="C162" s="16" t="s">
        <v>47</v>
      </c>
      <c r="D162" s="16" t="s">
        <v>49</v>
      </c>
      <c r="E162" s="6" t="n">
        <v>1000</v>
      </c>
      <c r="F162" s="7" t="n">
        <v>441</v>
      </c>
      <c r="G162" s="6" t="n">
        <v>12.33</v>
      </c>
      <c r="H162" s="6" t="n">
        <v>707</v>
      </c>
      <c r="I162" s="6" t="n">
        <v>5437.53</v>
      </c>
      <c r="J162" s="6" t="n">
        <v>4730.53</v>
      </c>
    </row>
    <row collapsed="false" customFormat="false" customHeight="false" hidden="false" ht="12.1" outlineLevel="0" r="163">
      <c r="A163" s="39" t="n">
        <v>46944</v>
      </c>
      <c r="B163" s="16" t="s">
        <v>305</v>
      </c>
      <c r="C163" s="16" t="s">
        <v>56</v>
      </c>
      <c r="D163" s="16" t="s">
        <v>57</v>
      </c>
      <c r="E163" s="6" t="n">
        <v>1000</v>
      </c>
      <c r="F163" s="7" t="n">
        <v>92</v>
      </c>
      <c r="G163" s="6" t="n">
        <v>19.73</v>
      </c>
      <c r="H163" s="6" t="n">
        <v>236</v>
      </c>
      <c r="I163" s="6" t="n">
        <v>1815.16</v>
      </c>
      <c r="J163" s="6" t="n">
        <v>1579.16</v>
      </c>
    </row>
    <row collapsed="false" customFormat="false" customHeight="false" hidden="false" ht="12.1" outlineLevel="0" r="164">
      <c r="A164" s="39" t="n">
        <v>46954</v>
      </c>
      <c r="B164" s="16" t="s">
        <v>305</v>
      </c>
      <c r="C164" s="16" t="s">
        <v>64</v>
      </c>
      <c r="D164" s="16" t="s">
        <v>65</v>
      </c>
      <c r="E164" s="6" t="n">
        <v>1000</v>
      </c>
      <c r="F164" s="7" t="n">
        <v>10</v>
      </c>
      <c r="G164" s="6" t="n">
        <v>20.55</v>
      </c>
      <c r="H164" s="6" t="n">
        <v>27</v>
      </c>
      <c r="I164" s="6" t="n">
        <v>205.5</v>
      </c>
      <c r="J164" s="6" t="n">
        <v>178.5</v>
      </c>
    </row>
    <row collapsed="false" customFormat="false" customHeight="false" hidden="false" ht="12.1" outlineLevel="0" r="165">
      <c r="A165" s="39" t="n">
        <v>46965</v>
      </c>
      <c r="B165" s="16" t="s">
        <v>305</v>
      </c>
      <c r="C165" s="16" t="s">
        <v>52</v>
      </c>
      <c r="D165" s="16" t="s">
        <v>53</v>
      </c>
      <c r="E165" s="6" t="n">
        <v>100</v>
      </c>
      <c r="F165" s="7" t="n">
        <v>17</v>
      </c>
      <c r="G165" s="6" t="n">
        <v>40.24</v>
      </c>
      <c r="H165" s="6" t="n">
        <v>89</v>
      </c>
      <c r="I165" s="6" t="n">
        <v>684.08</v>
      </c>
      <c r="J165" s="6" t="n">
        <v>595.08</v>
      </c>
    </row>
    <row collapsed="false" customFormat="false" customHeight="false" hidden="false" ht="12.1" outlineLevel="0" r="166">
      <c r="A166" s="39" t="n">
        <v>46973</v>
      </c>
      <c r="B166" s="16" t="s">
        <v>305</v>
      </c>
      <c r="C166" s="16" t="s">
        <v>47</v>
      </c>
      <c r="D166" s="16" t="s">
        <v>49</v>
      </c>
      <c r="E166" s="6" t="n">
        <v>1000</v>
      </c>
      <c r="F166" s="7" t="n">
        <v>441</v>
      </c>
      <c r="G166" s="6" t="n">
        <v>12.33</v>
      </c>
      <c r="H166" s="6" t="n">
        <v>707</v>
      </c>
      <c r="I166" s="6" t="n">
        <v>5437.53</v>
      </c>
      <c r="J166" s="6" t="n">
        <v>4730.53</v>
      </c>
    </row>
    <row collapsed="false" customFormat="false" customHeight="false" hidden="false" ht="12.1" outlineLevel="0" r="167">
      <c r="A167" s="39" t="n">
        <v>46974</v>
      </c>
      <c r="B167" s="16" t="s">
        <v>305</v>
      </c>
      <c r="C167" s="16" t="s">
        <v>56</v>
      </c>
      <c r="D167" s="16" t="s">
        <v>57</v>
      </c>
      <c r="E167" s="6" t="n">
        <v>1000</v>
      </c>
      <c r="F167" s="7" t="n">
        <v>92</v>
      </c>
      <c r="G167" s="6" t="n">
        <v>19.73</v>
      </c>
      <c r="H167" s="6" t="n">
        <v>236</v>
      </c>
      <c r="I167" s="6" t="n">
        <v>1815.16</v>
      </c>
      <c r="J167" s="6" t="n">
        <v>1579.16</v>
      </c>
    </row>
    <row collapsed="false" customFormat="false" customHeight="false" hidden="false" ht="12.1" outlineLevel="0" r="168">
      <c r="A168" s="39" t="n">
        <v>46984</v>
      </c>
      <c r="B168" s="16" t="s">
        <v>305</v>
      </c>
      <c r="C168" s="16" t="s">
        <v>64</v>
      </c>
      <c r="D168" s="16" t="s">
        <v>65</v>
      </c>
      <c r="E168" s="6" t="n">
        <v>1000</v>
      </c>
      <c r="F168" s="7" t="n">
        <v>10</v>
      </c>
      <c r="G168" s="6" t="n">
        <v>20.55</v>
      </c>
      <c r="H168" s="6" t="n">
        <v>27</v>
      </c>
      <c r="I168" s="6" t="n">
        <v>205.5</v>
      </c>
      <c r="J168" s="6" t="n">
        <v>178.5</v>
      </c>
    </row>
    <row collapsed="false" customFormat="false" customHeight="false" hidden="false" ht="12.1" outlineLevel="0" r="169">
      <c r="A169" s="39" t="n">
        <v>46995</v>
      </c>
      <c r="B169" s="16" t="s">
        <v>305</v>
      </c>
      <c r="C169" s="16" t="s">
        <v>52</v>
      </c>
      <c r="D169" s="16" t="s">
        <v>53</v>
      </c>
      <c r="E169" s="6" t="n">
        <v>100</v>
      </c>
      <c r="F169" s="7" t="n">
        <v>17</v>
      </c>
      <c r="G169" s="6" t="n">
        <v>40.24</v>
      </c>
      <c r="H169" s="6" t="n">
        <v>89</v>
      </c>
      <c r="I169" s="6" t="n">
        <v>684.08</v>
      </c>
      <c r="J169" s="6" t="n">
        <v>595.08</v>
      </c>
    </row>
    <row collapsed="false" customFormat="false" customHeight="false" hidden="false" ht="12.1" outlineLevel="0" r="170">
      <c r="A170" s="39" t="n">
        <v>47003</v>
      </c>
      <c r="B170" s="16" t="s">
        <v>305</v>
      </c>
      <c r="C170" s="16" t="s">
        <v>47</v>
      </c>
      <c r="D170" s="16" t="s">
        <v>49</v>
      </c>
      <c r="E170" s="6" t="n">
        <v>1000</v>
      </c>
      <c r="F170" s="7" t="n">
        <v>441</v>
      </c>
      <c r="G170" s="6" t="n">
        <v>12.33</v>
      </c>
      <c r="H170" s="6" t="n">
        <v>707</v>
      </c>
      <c r="I170" s="6" t="n">
        <v>5437.53</v>
      </c>
      <c r="J170" s="6" t="n">
        <v>4730.53</v>
      </c>
    </row>
    <row collapsed="false" customFormat="false" customHeight="false" hidden="false" ht="12.1" outlineLevel="0" r="171">
      <c r="A171" s="39" t="n">
        <v>47004</v>
      </c>
      <c r="B171" s="16" t="s">
        <v>305</v>
      </c>
      <c r="C171" s="16" t="s">
        <v>56</v>
      </c>
      <c r="D171" s="16" t="s">
        <v>57</v>
      </c>
      <c r="E171" s="6" t="n">
        <v>1000</v>
      </c>
      <c r="F171" s="7" t="n">
        <v>92</v>
      </c>
      <c r="G171" s="6" t="n">
        <v>19.73</v>
      </c>
      <c r="H171" s="6" t="n">
        <v>236</v>
      </c>
      <c r="I171" s="6" t="n">
        <v>1815.16</v>
      </c>
      <c r="J171" s="6" t="n">
        <v>1579.16</v>
      </c>
    </row>
    <row collapsed="false" customFormat="false" customHeight="false" hidden="false" ht="12.1" outlineLevel="0" r="172">
      <c r="A172" s="39" t="n">
        <v>47014</v>
      </c>
      <c r="B172" s="16" t="s">
        <v>305</v>
      </c>
      <c r="C172" s="16" t="s">
        <v>64</v>
      </c>
      <c r="D172" s="16" t="s">
        <v>65</v>
      </c>
      <c r="E172" s="6" t="n">
        <v>1000</v>
      </c>
      <c r="F172" s="7" t="n">
        <v>10</v>
      </c>
      <c r="G172" s="6" t="n">
        <v>20.55</v>
      </c>
      <c r="H172" s="6" t="n">
        <v>27</v>
      </c>
      <c r="I172" s="6" t="n">
        <v>205.5</v>
      </c>
      <c r="J172" s="6" t="n">
        <v>178.5</v>
      </c>
    </row>
    <row collapsed="false" customFormat="false" customHeight="false" hidden="false" ht="12.1" outlineLevel="0" r="173">
      <c r="A173" s="39" t="n">
        <v>47025</v>
      </c>
      <c r="B173" s="16" t="s">
        <v>305</v>
      </c>
      <c r="C173" s="16" t="s">
        <v>52</v>
      </c>
      <c r="D173" s="16" t="s">
        <v>53</v>
      </c>
      <c r="E173" s="6" t="n">
        <v>100</v>
      </c>
      <c r="F173" s="7" t="n">
        <v>17</v>
      </c>
      <c r="G173" s="6" t="n">
        <v>40.24</v>
      </c>
      <c r="H173" s="6" t="n">
        <v>89</v>
      </c>
      <c r="I173" s="6" t="n">
        <v>684.08</v>
      </c>
      <c r="J173" s="6" t="n">
        <v>595.08</v>
      </c>
    </row>
    <row collapsed="false" customFormat="false" customHeight="false" hidden="false" ht="12.1" outlineLevel="0" r="174">
      <c r="A174" s="39" t="n">
        <v>47033</v>
      </c>
      <c r="B174" s="16" t="s">
        <v>305</v>
      </c>
      <c r="C174" s="16" t="s">
        <v>47</v>
      </c>
      <c r="D174" s="16" t="s">
        <v>49</v>
      </c>
      <c r="E174" s="6" t="n">
        <v>1000</v>
      </c>
      <c r="F174" s="7" t="n">
        <v>441</v>
      </c>
      <c r="G174" s="6" t="n">
        <v>12.33</v>
      </c>
      <c r="H174" s="6" t="n">
        <v>707</v>
      </c>
      <c r="I174" s="6" t="n">
        <v>5437.53</v>
      </c>
      <c r="J174" s="6" t="n">
        <v>4730.53</v>
      </c>
    </row>
    <row collapsed="false" customFormat="false" customHeight="false" hidden="false" ht="12.1" outlineLevel="0" r="175">
      <c r="A175" s="39" t="n">
        <v>47034</v>
      </c>
      <c r="B175" s="16" t="s">
        <v>305</v>
      </c>
      <c r="C175" s="16" t="s">
        <v>56</v>
      </c>
      <c r="D175" s="16" t="s">
        <v>57</v>
      </c>
      <c r="E175" s="6" t="n">
        <v>1000</v>
      </c>
      <c r="F175" s="7" t="n">
        <v>92</v>
      </c>
      <c r="G175" s="6" t="n">
        <v>19.73</v>
      </c>
      <c r="H175" s="6" t="n">
        <v>236</v>
      </c>
      <c r="I175" s="6" t="n">
        <v>1815.16</v>
      </c>
      <c r="J175" s="6" t="n">
        <v>1579.16</v>
      </c>
    </row>
    <row collapsed="false" customFormat="false" customHeight="false" hidden="false" ht="12.1" outlineLevel="0" r="176">
      <c r="A176" s="39" t="n">
        <v>47044</v>
      </c>
      <c r="B176" s="16" t="s">
        <v>305</v>
      </c>
      <c r="C176" s="16" t="s">
        <v>64</v>
      </c>
      <c r="D176" s="16" t="s">
        <v>65</v>
      </c>
      <c r="E176" s="6" t="n">
        <v>1000</v>
      </c>
      <c r="F176" s="7" t="n">
        <v>10</v>
      </c>
      <c r="G176" s="6" t="n">
        <v>20.55</v>
      </c>
      <c r="H176" s="6" t="n">
        <v>27</v>
      </c>
      <c r="I176" s="6" t="n">
        <v>205.5</v>
      </c>
      <c r="J176" s="6" t="n">
        <v>178.5</v>
      </c>
    </row>
    <row collapsed="false" customFormat="false" customHeight="false" hidden="false" ht="12.1" outlineLevel="0" r="177">
      <c r="A177" s="39" t="n">
        <v>47055</v>
      </c>
      <c r="B177" s="16" t="s">
        <v>305</v>
      </c>
      <c r="C177" s="16" t="s">
        <v>52</v>
      </c>
      <c r="D177" s="16" t="s">
        <v>53</v>
      </c>
      <c r="E177" s="6" t="n">
        <v>100</v>
      </c>
      <c r="F177" s="7" t="n">
        <v>17</v>
      </c>
      <c r="G177" s="6" t="n">
        <v>40.24</v>
      </c>
      <c r="H177" s="6" t="n">
        <v>89</v>
      </c>
      <c r="I177" s="6" t="n">
        <v>684.08</v>
      </c>
      <c r="J177" s="6" t="n">
        <v>595.08</v>
      </c>
    </row>
    <row collapsed="false" customFormat="false" customHeight="false" hidden="false" ht="12.1" outlineLevel="0" r="178">
      <c r="A178" s="39" t="n">
        <v>47063</v>
      </c>
      <c r="B178" s="16" t="s">
        <v>305</v>
      </c>
      <c r="C178" s="16" t="s">
        <v>47</v>
      </c>
      <c r="D178" s="16" t="s">
        <v>49</v>
      </c>
      <c r="E178" s="6" t="n">
        <v>1000</v>
      </c>
      <c r="F178" s="7" t="n">
        <v>441</v>
      </c>
      <c r="G178" s="6" t="n">
        <v>12.33</v>
      </c>
      <c r="H178" s="6" t="n">
        <v>707</v>
      </c>
      <c r="I178" s="6" t="n">
        <v>5437.53</v>
      </c>
      <c r="J178" s="6" t="n">
        <v>4730.53</v>
      </c>
    </row>
    <row collapsed="false" customFormat="false" customHeight="false" hidden="false" ht="12.1" outlineLevel="0" r="179">
      <c r="A179" s="39" t="n">
        <v>47064</v>
      </c>
      <c r="B179" s="16" t="s">
        <v>305</v>
      </c>
      <c r="C179" s="16" t="s">
        <v>56</v>
      </c>
      <c r="D179" s="16" t="s">
        <v>57</v>
      </c>
      <c r="E179" s="6" t="n">
        <v>1000</v>
      </c>
      <c r="F179" s="7" t="n">
        <v>92</v>
      </c>
      <c r="G179" s="6" t="n">
        <v>19.73</v>
      </c>
      <c r="H179" s="6" t="n">
        <v>236</v>
      </c>
      <c r="I179" s="6" t="n">
        <v>1815.16</v>
      </c>
      <c r="J179" s="6" t="n">
        <v>1579.16</v>
      </c>
    </row>
    <row collapsed="false" customFormat="false" customHeight="false" hidden="false" ht="12.1" outlineLevel="0" r="180">
      <c r="A180" s="39" t="n">
        <v>47074</v>
      </c>
      <c r="B180" s="16" t="s">
        <v>305</v>
      </c>
      <c r="C180" s="16" t="s">
        <v>64</v>
      </c>
      <c r="D180" s="16" t="s">
        <v>65</v>
      </c>
      <c r="E180" s="6" t="n">
        <v>1000</v>
      </c>
      <c r="F180" s="7" t="n">
        <v>10</v>
      </c>
      <c r="G180" s="6" t="n">
        <v>20.55</v>
      </c>
      <c r="H180" s="6" t="n">
        <v>27</v>
      </c>
      <c r="I180" s="6" t="n">
        <v>205.5</v>
      </c>
      <c r="J180" s="6" t="n">
        <v>178.5</v>
      </c>
    </row>
    <row collapsed="false" customFormat="false" customHeight="false" hidden="false" ht="12.1" outlineLevel="0" r="181">
      <c r="A181" s="39" t="n">
        <v>47085</v>
      </c>
      <c r="B181" s="16" t="s">
        <v>305</v>
      </c>
      <c r="C181" s="16" t="s">
        <v>52</v>
      </c>
      <c r="D181" s="16" t="s">
        <v>53</v>
      </c>
      <c r="E181" s="6" t="n">
        <v>100</v>
      </c>
      <c r="F181" s="7" t="n">
        <v>17</v>
      </c>
      <c r="G181" s="6" t="n">
        <v>40.24</v>
      </c>
      <c r="H181" s="6" t="n">
        <v>89</v>
      </c>
      <c r="I181" s="6" t="n">
        <v>684.08</v>
      </c>
      <c r="J181" s="6" t="n">
        <v>595.08</v>
      </c>
    </row>
    <row collapsed="false" customFormat="false" customHeight="false" hidden="false" ht="12.1" outlineLevel="0" r="182">
      <c r="A182" s="39" t="n">
        <v>47093</v>
      </c>
      <c r="B182" s="16" t="s">
        <v>305</v>
      </c>
      <c r="C182" s="16" t="s">
        <v>47</v>
      </c>
      <c r="D182" s="16" t="s">
        <v>49</v>
      </c>
      <c r="E182" s="6" t="n">
        <v>1000</v>
      </c>
      <c r="F182" s="7" t="n">
        <v>441</v>
      </c>
      <c r="G182" s="6" t="n">
        <v>12.33</v>
      </c>
      <c r="H182" s="6" t="n">
        <v>707</v>
      </c>
      <c r="I182" s="6" t="n">
        <v>5437.53</v>
      </c>
      <c r="J182" s="6" t="n">
        <v>4730.53</v>
      </c>
    </row>
    <row collapsed="false" customFormat="false" customHeight="false" hidden="false" ht="12.1" outlineLevel="0" r="183">
      <c r="A183" s="39" t="n">
        <v>47094</v>
      </c>
      <c r="B183" s="16" t="s">
        <v>305</v>
      </c>
      <c r="C183" s="16" t="s">
        <v>56</v>
      </c>
      <c r="D183" s="16" t="s">
        <v>57</v>
      </c>
      <c r="E183" s="6" t="n">
        <v>1000</v>
      </c>
      <c r="F183" s="7" t="n">
        <v>92</v>
      </c>
      <c r="G183" s="6" t="n">
        <v>19.73</v>
      </c>
      <c r="H183" s="6" t="n">
        <v>236</v>
      </c>
      <c r="I183" s="6" t="n">
        <v>1815.16</v>
      </c>
      <c r="J183" s="6" t="n">
        <v>1579.16</v>
      </c>
    </row>
    <row collapsed="false" customFormat="false" customHeight="false" hidden="false" ht="12.1" outlineLevel="0" r="184">
      <c r="A184" s="39" t="n">
        <v>47104</v>
      </c>
      <c r="B184" s="16" t="s">
        <v>305</v>
      </c>
      <c r="C184" s="16" t="s">
        <v>64</v>
      </c>
      <c r="D184" s="16" t="s">
        <v>65</v>
      </c>
      <c r="E184" s="6" t="n">
        <v>1000</v>
      </c>
      <c r="F184" s="7" t="n">
        <v>10</v>
      </c>
      <c r="G184" s="6" t="n">
        <v>20.55</v>
      </c>
      <c r="H184" s="6" t="n">
        <v>27</v>
      </c>
      <c r="I184" s="6" t="n">
        <v>205.5</v>
      </c>
      <c r="J184" s="6" t="n">
        <v>178.5</v>
      </c>
    </row>
    <row collapsed="false" customFormat="false" customHeight="false" hidden="false" ht="12.1" outlineLevel="0" r="185">
      <c r="A185" s="39" t="n">
        <v>47115</v>
      </c>
      <c r="B185" s="16" t="s">
        <v>305</v>
      </c>
      <c r="C185" s="16" t="s">
        <v>52</v>
      </c>
      <c r="D185" s="16" t="s">
        <v>53</v>
      </c>
      <c r="E185" s="6" t="n">
        <v>100</v>
      </c>
      <c r="F185" s="7" t="n">
        <v>17</v>
      </c>
      <c r="G185" s="6" t="n">
        <v>40.24</v>
      </c>
      <c r="H185" s="6" t="n">
        <v>89</v>
      </c>
      <c r="I185" s="6" t="n">
        <v>684.08</v>
      </c>
      <c r="J185" s="6" t="n">
        <v>595.08</v>
      </c>
    </row>
    <row collapsed="false" customFormat="false" customHeight="false" hidden="false" ht="12.1" outlineLevel="0" r="186">
      <c r="A186" s="39" t="n">
        <v>47123</v>
      </c>
      <c r="B186" s="16" t="s">
        <v>305</v>
      </c>
      <c r="C186" s="16" t="s">
        <v>47</v>
      </c>
      <c r="D186" s="16" t="s">
        <v>49</v>
      </c>
      <c r="E186" s="6" t="n">
        <v>1000</v>
      </c>
      <c r="F186" s="7" t="n">
        <v>441</v>
      </c>
      <c r="G186" s="6" t="n">
        <v>12.33</v>
      </c>
      <c r="H186" s="6" t="n">
        <v>707</v>
      </c>
      <c r="I186" s="6" t="n">
        <v>5437.53</v>
      </c>
      <c r="J186" s="6" t="n">
        <v>4730.53</v>
      </c>
    </row>
    <row collapsed="false" customFormat="false" customHeight="false" hidden="false" ht="12.1" outlineLevel="0" r="187">
      <c r="A187" s="39" t="n">
        <v>47124</v>
      </c>
      <c r="B187" s="16" t="s">
        <v>305</v>
      </c>
      <c r="C187" s="16" t="s">
        <v>56</v>
      </c>
      <c r="D187" s="16" t="s">
        <v>57</v>
      </c>
      <c r="E187" s="6" t="n">
        <v>1000</v>
      </c>
      <c r="F187" s="7" t="n">
        <v>92</v>
      </c>
      <c r="G187" s="6" t="n">
        <v>19.73</v>
      </c>
      <c r="H187" s="6" t="n">
        <v>236</v>
      </c>
      <c r="I187" s="6" t="n">
        <v>1815.16</v>
      </c>
      <c r="J187" s="6" t="n">
        <v>1579.16</v>
      </c>
    </row>
    <row collapsed="false" customFormat="false" customHeight="false" hidden="false" ht="12.1" outlineLevel="0" r="188">
      <c r="A188" s="39" t="n">
        <v>47134</v>
      </c>
      <c r="B188" s="16" t="s">
        <v>305</v>
      </c>
      <c r="C188" s="16" t="s">
        <v>64</v>
      </c>
      <c r="D188" s="16" t="s">
        <v>65</v>
      </c>
      <c r="E188" s="6" t="n">
        <v>1000</v>
      </c>
      <c r="F188" s="7" t="n">
        <v>10</v>
      </c>
      <c r="G188" s="6" t="n">
        <v>20.55</v>
      </c>
      <c r="H188" s="6" t="n">
        <v>27</v>
      </c>
      <c r="I188" s="6" t="n">
        <v>205.5</v>
      </c>
      <c r="J188" s="6" t="n">
        <v>178.5</v>
      </c>
    </row>
    <row collapsed="false" customFormat="false" customHeight="false" hidden="false" ht="12.1" outlineLevel="0" r="189">
      <c r="A189" s="39" t="n">
        <v>47145</v>
      </c>
      <c r="B189" s="16" t="s">
        <v>305</v>
      </c>
      <c r="C189" s="16" t="s">
        <v>52</v>
      </c>
      <c r="D189" s="16" t="s">
        <v>53</v>
      </c>
      <c r="E189" s="6" t="n">
        <v>100</v>
      </c>
      <c r="F189" s="7" t="n">
        <v>17</v>
      </c>
      <c r="G189" s="6" t="n">
        <v>40.24</v>
      </c>
      <c r="H189" s="6" t="n">
        <v>89</v>
      </c>
      <c r="I189" s="6" t="n">
        <v>684.08</v>
      </c>
      <c r="J189" s="6" t="n">
        <v>595.08</v>
      </c>
    </row>
    <row collapsed="false" customFormat="false" customHeight="false" hidden="false" ht="12.1" outlineLevel="0" r="190">
      <c r="A190" s="39" t="n">
        <v>47153</v>
      </c>
      <c r="B190" s="16" t="s">
        <v>305</v>
      </c>
      <c r="C190" s="16" t="s">
        <v>47</v>
      </c>
      <c r="D190" s="16" t="s">
        <v>49</v>
      </c>
      <c r="E190" s="6" t="n">
        <v>1000</v>
      </c>
      <c r="F190" s="7" t="n">
        <v>441</v>
      </c>
      <c r="G190" s="6" t="n">
        <v>12.33</v>
      </c>
      <c r="H190" s="6" t="n">
        <v>707</v>
      </c>
      <c r="I190" s="6" t="n">
        <v>5437.53</v>
      </c>
      <c r="J190" s="6" t="n">
        <v>4730.53</v>
      </c>
    </row>
    <row collapsed="false" customFormat="false" customHeight="false" hidden="false" ht="12.1" outlineLevel="0" r="191">
      <c r="A191" s="39" t="n">
        <v>47154</v>
      </c>
      <c r="B191" s="16" t="s">
        <v>305</v>
      </c>
      <c r="C191" s="16" t="s">
        <v>56</v>
      </c>
      <c r="D191" s="16" t="s">
        <v>57</v>
      </c>
      <c r="E191" s="6" t="n">
        <v>1000</v>
      </c>
      <c r="F191" s="7" t="n">
        <v>92</v>
      </c>
      <c r="G191" s="6" t="n">
        <v>19.73</v>
      </c>
      <c r="H191" s="6" t="n">
        <v>236</v>
      </c>
      <c r="I191" s="6" t="n">
        <v>1815.16</v>
      </c>
      <c r="J191" s="6" t="n">
        <v>1579.16</v>
      </c>
    </row>
    <row collapsed="false" customFormat="false" customHeight="false" hidden="false" ht="12.1" outlineLevel="0" r="192">
      <c r="A192" s="39" t="n">
        <v>47164</v>
      </c>
      <c r="B192" s="16" t="s">
        <v>305</v>
      </c>
      <c r="C192" s="16" t="s">
        <v>64</v>
      </c>
      <c r="D192" s="16" t="s">
        <v>65</v>
      </c>
      <c r="E192" s="6" t="n">
        <v>1000</v>
      </c>
      <c r="F192" s="7" t="n">
        <v>10</v>
      </c>
      <c r="G192" s="6" t="n">
        <v>20.55</v>
      </c>
      <c r="H192" s="6" t="n">
        <v>27</v>
      </c>
      <c r="I192" s="6" t="n">
        <v>205.5</v>
      </c>
      <c r="J192" s="6" t="n">
        <v>178.5</v>
      </c>
    </row>
    <row collapsed="false" customFormat="false" customHeight="false" hidden="false" ht="12.1" outlineLevel="0" r="193">
      <c r="A193" s="39" t="n">
        <v>47175</v>
      </c>
      <c r="B193" s="16" t="s">
        <v>305</v>
      </c>
      <c r="C193" s="16" t="s">
        <v>52</v>
      </c>
      <c r="D193" s="16" t="s">
        <v>53</v>
      </c>
      <c r="E193" s="6" t="n">
        <v>100</v>
      </c>
      <c r="F193" s="7" t="n">
        <v>17</v>
      </c>
      <c r="G193" s="6" t="n">
        <v>40.24</v>
      </c>
      <c r="H193" s="6" t="n">
        <v>89</v>
      </c>
      <c r="I193" s="6" t="n">
        <v>684.08</v>
      </c>
      <c r="J193" s="6" t="n">
        <v>595.08</v>
      </c>
    </row>
    <row collapsed="false" customFormat="false" customHeight="false" hidden="false" ht="12.1" outlineLevel="0" r="194">
      <c r="A194" s="39" t="n">
        <v>47183</v>
      </c>
      <c r="B194" s="16" t="s">
        <v>305</v>
      </c>
      <c r="C194" s="16" t="s">
        <v>47</v>
      </c>
      <c r="D194" s="16" t="s">
        <v>49</v>
      </c>
      <c r="E194" s="6" t="n">
        <v>1000</v>
      </c>
      <c r="F194" s="7" t="n">
        <v>441</v>
      </c>
      <c r="G194" s="6" t="n">
        <v>12.33</v>
      </c>
      <c r="H194" s="6" t="n">
        <v>707</v>
      </c>
      <c r="I194" s="6" t="n">
        <v>5437.53</v>
      </c>
      <c r="J194" s="6" t="n">
        <v>4730.53</v>
      </c>
    </row>
    <row collapsed="false" customFormat="false" customHeight="false" hidden="false" ht="12.1" outlineLevel="0" r="195">
      <c r="A195" s="39" t="n">
        <v>47184</v>
      </c>
      <c r="B195" s="16" t="s">
        <v>305</v>
      </c>
      <c r="C195" s="16" t="s">
        <v>56</v>
      </c>
      <c r="D195" s="16" t="s">
        <v>57</v>
      </c>
      <c r="E195" s="6" t="n">
        <v>1000</v>
      </c>
      <c r="F195" s="7" t="n">
        <v>92</v>
      </c>
      <c r="G195" s="6" t="n">
        <v>19.73</v>
      </c>
      <c r="H195" s="6" t="n">
        <v>236</v>
      </c>
      <c r="I195" s="6" t="n">
        <v>1815.16</v>
      </c>
      <c r="J195" s="6" t="n">
        <v>1579.16</v>
      </c>
    </row>
    <row collapsed="false" customFormat="false" customHeight="false" hidden="false" ht="12.1" outlineLevel="0" r="196">
      <c r="A196" s="39" t="n">
        <v>47194</v>
      </c>
      <c r="B196" s="16" t="s">
        <v>305</v>
      </c>
      <c r="C196" s="16" t="s">
        <v>64</v>
      </c>
      <c r="D196" s="16" t="s">
        <v>65</v>
      </c>
      <c r="E196" s="6" t="n">
        <v>1000</v>
      </c>
      <c r="F196" s="7" t="n">
        <v>10</v>
      </c>
      <c r="G196" s="6" t="n">
        <v>20.55</v>
      </c>
      <c r="H196" s="6" t="n">
        <v>27</v>
      </c>
      <c r="I196" s="6" t="n">
        <v>205.5</v>
      </c>
      <c r="J196" s="6" t="n">
        <v>178.5</v>
      </c>
    </row>
    <row collapsed="false" customFormat="false" customHeight="false" hidden="false" ht="12.1" outlineLevel="0" r="197">
      <c r="A197" s="39" t="n">
        <v>47205</v>
      </c>
      <c r="B197" s="16" t="s">
        <v>305</v>
      </c>
      <c r="C197" s="16" t="s">
        <v>52</v>
      </c>
      <c r="D197" s="16" t="s">
        <v>53</v>
      </c>
      <c r="E197" s="6" t="n">
        <v>100</v>
      </c>
      <c r="F197" s="7" t="n">
        <v>17</v>
      </c>
      <c r="G197" s="6" t="n">
        <v>40.24</v>
      </c>
      <c r="H197" s="6" t="n">
        <v>89</v>
      </c>
      <c r="I197" s="6" t="n">
        <v>684.08</v>
      </c>
      <c r="J197" s="6" t="n">
        <v>595.08</v>
      </c>
    </row>
    <row collapsed="false" customFormat="false" customHeight="false" hidden="false" ht="12.1" outlineLevel="0" r="198">
      <c r="A198" s="39" t="n">
        <v>47213</v>
      </c>
      <c r="B198" s="16" t="s">
        <v>305</v>
      </c>
      <c r="C198" s="16" t="s">
        <v>47</v>
      </c>
      <c r="D198" s="16" t="s">
        <v>49</v>
      </c>
      <c r="E198" s="6" t="n">
        <v>1000</v>
      </c>
      <c r="F198" s="7" t="n">
        <v>441</v>
      </c>
      <c r="G198" s="6" t="n">
        <v>12.33</v>
      </c>
      <c r="H198" s="6" t="n">
        <v>707</v>
      </c>
      <c r="I198" s="6" t="n">
        <v>5437.53</v>
      </c>
      <c r="J198" s="6" t="n">
        <v>4730.53</v>
      </c>
    </row>
    <row collapsed="false" customFormat="false" customHeight="false" hidden="false" ht="12.1" outlineLevel="0" r="199">
      <c r="A199" s="39" t="n">
        <v>47214</v>
      </c>
      <c r="B199" s="16" t="s">
        <v>305</v>
      </c>
      <c r="C199" s="16" t="s">
        <v>56</v>
      </c>
      <c r="D199" s="16" t="s">
        <v>57</v>
      </c>
      <c r="E199" s="6" t="n">
        <v>1000</v>
      </c>
      <c r="F199" s="7" t="n">
        <v>92</v>
      </c>
      <c r="G199" s="6" t="n">
        <v>19.73</v>
      </c>
      <c r="H199" s="6" t="n">
        <v>236</v>
      </c>
      <c r="I199" s="6" t="n">
        <v>1815.16</v>
      </c>
      <c r="J199" s="6" t="n">
        <v>1579.16</v>
      </c>
    </row>
    <row collapsed="false" customFormat="false" customHeight="false" hidden="false" ht="12.1" outlineLevel="0" r="200">
      <c r="A200" s="39" t="n">
        <v>47224</v>
      </c>
      <c r="B200" s="16" t="s">
        <v>305</v>
      </c>
      <c r="C200" s="16" t="s">
        <v>64</v>
      </c>
      <c r="D200" s="16" t="s">
        <v>65</v>
      </c>
      <c r="E200" s="6" t="n">
        <v>1000</v>
      </c>
      <c r="F200" s="7" t="n">
        <v>10</v>
      </c>
      <c r="G200" s="6" t="n">
        <v>20.55</v>
      </c>
      <c r="H200" s="6" t="n">
        <v>27</v>
      </c>
      <c r="I200" s="6" t="n">
        <v>205.5</v>
      </c>
      <c r="J200" s="6" t="n">
        <v>178.5</v>
      </c>
    </row>
    <row collapsed="false" customFormat="false" customHeight="false" hidden="false" ht="12.1" outlineLevel="0" r="201">
      <c r="A201" s="39" t="n">
        <v>47235</v>
      </c>
      <c r="B201" s="16" t="s">
        <v>305</v>
      </c>
      <c r="C201" s="16" t="s">
        <v>52</v>
      </c>
      <c r="D201" s="16" t="s">
        <v>53</v>
      </c>
      <c r="E201" s="6" t="n">
        <v>100</v>
      </c>
      <c r="F201" s="7" t="n">
        <v>17</v>
      </c>
      <c r="G201" s="6" t="n">
        <v>40.24</v>
      </c>
      <c r="H201" s="6" t="n">
        <v>89</v>
      </c>
      <c r="I201" s="6" t="n">
        <v>684.08</v>
      </c>
      <c r="J201" s="6" t="n">
        <v>595.08</v>
      </c>
    </row>
    <row collapsed="false" customFormat="false" customHeight="false" hidden="false" ht="12.1" outlineLevel="0" r="202">
      <c r="A202" s="39" t="n">
        <v>47243</v>
      </c>
      <c r="B202" s="16" t="s">
        <v>305</v>
      </c>
      <c r="C202" s="16" t="s">
        <v>47</v>
      </c>
      <c r="D202" s="16" t="s">
        <v>49</v>
      </c>
      <c r="E202" s="6" t="n">
        <v>1000</v>
      </c>
      <c r="F202" s="7" t="n">
        <v>441</v>
      </c>
      <c r="G202" s="6" t="n">
        <v>12.33</v>
      </c>
      <c r="H202" s="6" t="n">
        <v>707</v>
      </c>
      <c r="I202" s="6" t="n">
        <v>5437.53</v>
      </c>
      <c r="J202" s="6" t="n">
        <v>4730.53</v>
      </c>
    </row>
    <row collapsed="false" customFormat="false" customHeight="false" hidden="false" ht="12.1" outlineLevel="0" r="203">
      <c r="A203" s="39" t="n">
        <v>47244</v>
      </c>
      <c r="B203" s="16" t="s">
        <v>305</v>
      </c>
      <c r="C203" s="16" t="s">
        <v>56</v>
      </c>
      <c r="D203" s="16" t="s">
        <v>57</v>
      </c>
      <c r="E203" s="6" t="n">
        <v>1000</v>
      </c>
      <c r="F203" s="7" t="n">
        <v>92</v>
      </c>
      <c r="G203" s="6" t="n">
        <v>19.73</v>
      </c>
      <c r="H203" s="6" t="n">
        <v>236</v>
      </c>
      <c r="I203" s="6" t="n">
        <v>1815.16</v>
      </c>
      <c r="J203" s="6" t="n">
        <v>1579.16</v>
      </c>
    </row>
    <row collapsed="false" customFormat="false" customHeight="false" hidden="false" ht="12.1" outlineLevel="0" r="204">
      <c r="A204" s="39" t="n">
        <v>47254</v>
      </c>
      <c r="B204" s="16" t="s">
        <v>305</v>
      </c>
      <c r="C204" s="16" t="s">
        <v>64</v>
      </c>
      <c r="D204" s="16" t="s">
        <v>65</v>
      </c>
      <c r="E204" s="6" t="n">
        <v>1000</v>
      </c>
      <c r="F204" s="7" t="n">
        <v>10</v>
      </c>
      <c r="G204" s="6" t="n">
        <v>20.55</v>
      </c>
      <c r="H204" s="6" t="n">
        <v>27</v>
      </c>
      <c r="I204" s="6" t="n">
        <v>205.5</v>
      </c>
      <c r="J204" s="6" t="n">
        <v>178.5</v>
      </c>
    </row>
    <row collapsed="false" customFormat="false" customHeight="false" hidden="false" ht="12.1" outlineLevel="0" r="205">
      <c r="A205" s="39" t="n">
        <v>47265</v>
      </c>
      <c r="B205" s="16" t="s">
        <v>305</v>
      </c>
      <c r="C205" s="16" t="s">
        <v>52</v>
      </c>
      <c r="D205" s="16" t="s">
        <v>53</v>
      </c>
      <c r="E205" s="6" t="n">
        <v>100</v>
      </c>
      <c r="F205" s="7" t="n">
        <v>17</v>
      </c>
      <c r="G205" s="6" t="n">
        <v>40.24</v>
      </c>
      <c r="H205" s="6" t="n">
        <v>89</v>
      </c>
      <c r="I205" s="6" t="n">
        <v>684.08</v>
      </c>
      <c r="J205" s="6" t="n">
        <v>595.08</v>
      </c>
    </row>
    <row collapsed="false" customFormat="false" customHeight="false" hidden="false" ht="12.1" outlineLevel="0" r="206">
      <c r="A206" s="39" t="n">
        <v>47273</v>
      </c>
      <c r="B206" s="16" t="s">
        <v>305</v>
      </c>
      <c r="C206" s="16" t="s">
        <v>47</v>
      </c>
      <c r="D206" s="16" t="s">
        <v>49</v>
      </c>
      <c r="E206" s="6" t="n">
        <v>1000</v>
      </c>
      <c r="F206" s="7" t="n">
        <v>441</v>
      </c>
      <c r="G206" s="6" t="n">
        <v>12.33</v>
      </c>
      <c r="H206" s="6" t="n">
        <v>707</v>
      </c>
      <c r="I206" s="6" t="n">
        <v>5437.53</v>
      </c>
      <c r="J206" s="6" t="n">
        <v>4730.53</v>
      </c>
    </row>
    <row collapsed="false" customFormat="false" customHeight="false" hidden="false" ht="12.1" outlineLevel="0" r="207">
      <c r="A207" s="39" t="n">
        <v>47274</v>
      </c>
      <c r="B207" s="16" t="s">
        <v>305</v>
      </c>
      <c r="C207" s="16" t="s">
        <v>56</v>
      </c>
      <c r="D207" s="16" t="s">
        <v>57</v>
      </c>
      <c r="E207" s="6" t="n">
        <v>1000</v>
      </c>
      <c r="F207" s="7" t="n">
        <v>92</v>
      </c>
      <c r="G207" s="6" t="n">
        <v>19.73</v>
      </c>
      <c r="H207" s="6" t="n">
        <v>236</v>
      </c>
      <c r="I207" s="6" t="n">
        <v>1815.16</v>
      </c>
      <c r="J207" s="6" t="n">
        <v>1579.16</v>
      </c>
    </row>
    <row collapsed="false" customFormat="false" customHeight="false" hidden="false" ht="12.1" outlineLevel="0" r="208">
      <c r="A208" s="39" t="n">
        <v>47284</v>
      </c>
      <c r="B208" s="16" t="s">
        <v>305</v>
      </c>
      <c r="C208" s="16" t="s">
        <v>64</v>
      </c>
      <c r="D208" s="16" t="s">
        <v>65</v>
      </c>
      <c r="E208" s="6" t="n">
        <v>1000</v>
      </c>
      <c r="F208" s="7" t="n">
        <v>10</v>
      </c>
      <c r="G208" s="6" t="n">
        <v>20.55</v>
      </c>
      <c r="H208" s="6" t="n">
        <v>27</v>
      </c>
      <c r="I208" s="6" t="n">
        <v>205.5</v>
      </c>
      <c r="J208" s="6" t="n">
        <v>178.5</v>
      </c>
    </row>
    <row collapsed="false" customFormat="false" customHeight="false" hidden="false" ht="12.1" outlineLevel="0" r="209">
      <c r="A209" s="39" t="n">
        <v>47295</v>
      </c>
      <c r="B209" s="16" t="s">
        <v>305</v>
      </c>
      <c r="C209" s="16" t="s">
        <v>52</v>
      </c>
      <c r="D209" s="16" t="s">
        <v>53</v>
      </c>
      <c r="E209" s="6" t="n">
        <v>100</v>
      </c>
      <c r="F209" s="7" t="n">
        <v>17</v>
      </c>
      <c r="G209" s="6" t="n">
        <v>40.24</v>
      </c>
      <c r="H209" s="6" t="n">
        <v>89</v>
      </c>
      <c r="I209" s="6" t="n">
        <v>684.08</v>
      </c>
      <c r="J209" s="6" t="n">
        <v>595.08</v>
      </c>
    </row>
    <row collapsed="false" customFormat="false" customHeight="false" hidden="false" ht="12.1" outlineLevel="0" r="210">
      <c r="A210" s="39" t="n">
        <v>47303</v>
      </c>
      <c r="B210" s="16" t="s">
        <v>305</v>
      </c>
      <c r="C210" s="16" t="s">
        <v>47</v>
      </c>
      <c r="D210" s="16" t="s">
        <v>49</v>
      </c>
      <c r="E210" s="6" t="n">
        <v>1000</v>
      </c>
      <c r="F210" s="7" t="n">
        <v>441</v>
      </c>
      <c r="G210" s="6" t="n">
        <v>6.99</v>
      </c>
      <c r="H210" s="6" t="n">
        <v>401</v>
      </c>
      <c r="I210" s="6" t="n">
        <v>3082.59</v>
      </c>
      <c r="J210" s="6" t="n">
        <v>2681.59</v>
      </c>
    </row>
    <row collapsed="false" customFormat="false" customHeight="false" hidden="false" ht="12.1" outlineLevel="0" r="211">
      <c r="A211" s="39" t="n">
        <v>47314</v>
      </c>
      <c r="B211" s="16" t="s">
        <v>305</v>
      </c>
      <c r="C211" s="16" t="s">
        <v>64</v>
      </c>
      <c r="D211" s="16" t="s">
        <v>65</v>
      </c>
      <c r="E211" s="6" t="n">
        <v>1000</v>
      </c>
      <c r="F211" s="7" t="n">
        <v>10</v>
      </c>
      <c r="G211" s="6" t="n">
        <v>20.55</v>
      </c>
      <c r="H211" s="6" t="n">
        <v>27</v>
      </c>
      <c r="I211" s="6" t="n">
        <v>205.5</v>
      </c>
      <c r="J211" s="6" t="n">
        <v>178.5</v>
      </c>
    </row>
    <row collapsed="false" customFormat="false" customHeight="false" hidden="false" ht="12.1" outlineLevel="0" r="212">
      <c r="A212" s="39" t="n">
        <v>47325</v>
      </c>
      <c r="B212" s="16" t="s">
        <v>305</v>
      </c>
      <c r="C212" s="16" t="s">
        <v>52</v>
      </c>
      <c r="D212" s="16" t="s">
        <v>53</v>
      </c>
      <c r="E212" s="6" t="n">
        <v>100</v>
      </c>
      <c r="F212" s="7" t="n">
        <v>17</v>
      </c>
      <c r="G212" s="6" t="n">
        <v>40.24</v>
      </c>
      <c r="H212" s="6" t="n">
        <v>89</v>
      </c>
      <c r="I212" s="6" t="n">
        <v>684.08</v>
      </c>
      <c r="J212" s="6" t="n">
        <v>595.08</v>
      </c>
    </row>
    <row collapsed="false" customFormat="false" customHeight="false" hidden="false" ht="12.1" outlineLevel="0" r="213">
      <c r="A213" s="39" t="n">
        <v>47333</v>
      </c>
      <c r="B213" s="16" t="s">
        <v>305</v>
      </c>
      <c r="C213" s="16" t="s">
        <v>47</v>
      </c>
      <c r="D213" s="16" t="s">
        <v>49</v>
      </c>
      <c r="E213" s="6" t="n">
        <v>1000</v>
      </c>
      <c r="F213" s="7" t="n">
        <v>441</v>
      </c>
      <c r="G213" s="6" t="n">
        <v>6.99</v>
      </c>
      <c r="H213" s="6" t="n">
        <v>401</v>
      </c>
      <c r="I213" s="6" t="n">
        <v>3082.59</v>
      </c>
      <c r="J213" s="6" t="n">
        <v>2681.59</v>
      </c>
    </row>
    <row collapsed="false" customFormat="false" customHeight="false" hidden="false" ht="12.1" outlineLevel="0" r="214">
      <c r="A214" s="39" t="n">
        <v>47344</v>
      </c>
      <c r="B214" s="16" t="s">
        <v>305</v>
      </c>
      <c r="C214" s="16" t="s">
        <v>64</v>
      </c>
      <c r="D214" s="16" t="s">
        <v>65</v>
      </c>
      <c r="E214" s="6" t="n">
        <v>1000</v>
      </c>
      <c r="F214" s="7" t="n">
        <v>10</v>
      </c>
      <c r="G214" s="6" t="n">
        <v>20.55</v>
      </c>
      <c r="H214" s="6" t="n">
        <v>27</v>
      </c>
      <c r="I214" s="6" t="n">
        <v>205.5</v>
      </c>
      <c r="J214" s="6" t="n">
        <v>178.5</v>
      </c>
    </row>
    <row collapsed="false" customFormat="false" customHeight="false" hidden="false" ht="12.1" outlineLevel="0" r="215">
      <c r="A215" s="39" t="n">
        <v>47355</v>
      </c>
      <c r="B215" s="16" t="s">
        <v>305</v>
      </c>
      <c r="C215" s="16" t="s">
        <v>52</v>
      </c>
      <c r="D215" s="16" t="s">
        <v>53</v>
      </c>
      <c r="E215" s="6" t="n">
        <v>100</v>
      </c>
      <c r="F215" s="7" t="n">
        <v>17</v>
      </c>
      <c r="G215" s="6" t="n">
        <v>40.24</v>
      </c>
      <c r="H215" s="6" t="n">
        <v>89</v>
      </c>
      <c r="I215" s="6" t="n">
        <v>684.08</v>
      </c>
      <c r="J215" s="6" t="n">
        <v>595.08</v>
      </c>
    </row>
    <row collapsed="false" customFormat="false" customHeight="false" hidden="false" ht="12.1" outlineLevel="0" r="216">
      <c r="A216" s="39" t="n">
        <v>47363</v>
      </c>
      <c r="B216" s="16" t="s">
        <v>305</v>
      </c>
      <c r="C216" s="16" t="s">
        <v>47</v>
      </c>
      <c r="D216" s="16" t="s">
        <v>49</v>
      </c>
      <c r="E216" s="6" t="n">
        <v>1000</v>
      </c>
      <c r="F216" s="7" t="n">
        <v>441</v>
      </c>
      <c r="G216" s="6" t="n">
        <v>6.99</v>
      </c>
      <c r="H216" s="6" t="n">
        <v>401</v>
      </c>
      <c r="I216" s="6" t="n">
        <v>3082.59</v>
      </c>
      <c r="J216" s="6" t="n">
        <v>2681.59</v>
      </c>
    </row>
    <row collapsed="false" customFormat="false" customHeight="false" hidden="false" ht="12.1" outlineLevel="0" r="217">
      <c r="A217" s="39" t="n">
        <v>47374</v>
      </c>
      <c r="B217" s="16" t="s">
        <v>305</v>
      </c>
      <c r="C217" s="16" t="s">
        <v>64</v>
      </c>
      <c r="D217" s="16" t="s">
        <v>65</v>
      </c>
      <c r="E217" s="6" t="n">
        <v>1000</v>
      </c>
      <c r="F217" s="7" t="n">
        <v>10</v>
      </c>
      <c r="G217" s="6" t="n">
        <v>20.55</v>
      </c>
      <c r="H217" s="6" t="n">
        <v>27</v>
      </c>
      <c r="I217" s="6" t="n">
        <v>205.5</v>
      </c>
      <c r="J217" s="6" t="n">
        <v>178.5</v>
      </c>
    </row>
    <row collapsed="false" customFormat="false" customHeight="false" hidden="false" ht="12.1" outlineLevel="0" r="218">
      <c r="A218" s="39" t="n">
        <v>47393</v>
      </c>
      <c r="B218" s="16" t="s">
        <v>305</v>
      </c>
      <c r="C218" s="16" t="s">
        <v>47</v>
      </c>
      <c r="D218" s="16" t="s">
        <v>49</v>
      </c>
      <c r="E218" s="6" t="n">
        <v>1000</v>
      </c>
      <c r="F218" s="7" t="n">
        <v>441</v>
      </c>
      <c r="G218" s="6" t="n">
        <v>6.99</v>
      </c>
      <c r="H218" s="6" t="n">
        <v>401</v>
      </c>
      <c r="I218" s="6" t="n">
        <v>3082.59</v>
      </c>
      <c r="J218" s="6" t="n">
        <v>2681.59</v>
      </c>
    </row>
    <row collapsed="false" customFormat="false" customHeight="false" hidden="false" ht="12.1" outlineLevel="0" r="219">
      <c r="A219" s="39" t="n">
        <v>47404</v>
      </c>
      <c r="B219" s="16" t="s">
        <v>305</v>
      </c>
      <c r="C219" s="16" t="s">
        <v>64</v>
      </c>
      <c r="D219" s="16" t="s">
        <v>65</v>
      </c>
      <c r="E219" s="6" t="n">
        <v>1000</v>
      </c>
      <c r="F219" s="7" t="n">
        <v>10</v>
      </c>
      <c r="G219" s="6" t="n">
        <v>20.55</v>
      </c>
      <c r="H219" s="6" t="n">
        <v>27</v>
      </c>
      <c r="I219" s="6" t="n">
        <v>205.5</v>
      </c>
      <c r="J219" s="6" t="n">
        <v>178.5</v>
      </c>
    </row>
    <row collapsed="false" customFormat="false" customHeight="false" hidden="false" ht="12.1" outlineLevel="0" r="220">
      <c r="A220" s="39" t="n">
        <v>47423</v>
      </c>
      <c r="B220" s="16" t="s">
        <v>305</v>
      </c>
      <c r="C220" s="16" t="s">
        <v>47</v>
      </c>
      <c r="D220" s="16" t="s">
        <v>49</v>
      </c>
      <c r="E220" s="6" t="n">
        <v>1000</v>
      </c>
      <c r="F220" s="7" t="n">
        <v>441</v>
      </c>
      <c r="G220" s="6" t="n">
        <v>6.99</v>
      </c>
      <c r="H220" s="6" t="n">
        <v>401</v>
      </c>
      <c r="I220" s="6" t="n">
        <v>3082.59</v>
      </c>
      <c r="J220" s="6" t="n">
        <v>2681.59</v>
      </c>
    </row>
    <row collapsed="false" customFormat="false" customHeight="false" hidden="false" ht="12.1" outlineLevel="0" r="221">
      <c r="A221" s="39" t="n">
        <v>47434</v>
      </c>
      <c r="B221" s="16" t="s">
        <v>305</v>
      </c>
      <c r="C221" s="16" t="s">
        <v>64</v>
      </c>
      <c r="D221" s="16" t="s">
        <v>65</v>
      </c>
      <c r="E221" s="6" t="n">
        <v>1000</v>
      </c>
      <c r="F221" s="7" t="n">
        <v>10</v>
      </c>
      <c r="G221" s="6" t="n">
        <v>20.55</v>
      </c>
      <c r="H221" s="6" t="n">
        <v>27</v>
      </c>
      <c r="I221" s="6" t="n">
        <v>205.5</v>
      </c>
      <c r="J221" s="6" t="n">
        <v>178.5</v>
      </c>
    </row>
    <row collapsed="false" customFormat="false" customHeight="false" hidden="false" ht="12.1" outlineLevel="0" r="222">
      <c r="A222" s="39" t="n">
        <v>47453</v>
      </c>
      <c r="B222" s="16" t="s">
        <v>305</v>
      </c>
      <c r="C222" s="16" t="s">
        <v>47</v>
      </c>
      <c r="D222" s="16" t="s">
        <v>49</v>
      </c>
      <c r="E222" s="6" t="n">
        <v>1000</v>
      </c>
      <c r="F222" s="7" t="n">
        <v>441</v>
      </c>
      <c r="G222" s="6" t="n">
        <v>6.99</v>
      </c>
      <c r="H222" s="6" t="n">
        <v>401</v>
      </c>
      <c r="I222" s="6" t="n">
        <v>3082.59</v>
      </c>
      <c r="J222" s="6" t="n">
        <v>2681.59</v>
      </c>
    </row>
    <row collapsed="false" customFormat="false" customHeight="false" hidden="false" ht="12.1" outlineLevel="0" r="223">
      <c r="A223" s="39" t="n">
        <v>47464</v>
      </c>
      <c r="B223" s="16" t="s">
        <v>305</v>
      </c>
      <c r="C223" s="16" t="s">
        <v>64</v>
      </c>
      <c r="D223" s="16" t="s">
        <v>65</v>
      </c>
      <c r="E223" s="6" t="n">
        <v>1000</v>
      </c>
      <c r="F223" s="7" t="n">
        <v>10</v>
      </c>
      <c r="G223" s="6" t="n">
        <v>20.55</v>
      </c>
      <c r="H223" s="6" t="n">
        <v>27</v>
      </c>
      <c r="I223" s="6" t="n">
        <v>205.5</v>
      </c>
      <c r="J223" s="6" t="n">
        <v>178.5</v>
      </c>
    </row>
    <row collapsed="false" customFormat="false" customHeight="false" hidden="false" ht="12.1" outlineLevel="0" r="224">
      <c r="A224" s="39" t="n">
        <v>47483</v>
      </c>
      <c r="B224" s="16" t="s">
        <v>305</v>
      </c>
      <c r="C224" s="16" t="s">
        <v>47</v>
      </c>
      <c r="D224" s="16" t="s">
        <v>49</v>
      </c>
      <c r="E224" s="6" t="n">
        <v>1000</v>
      </c>
      <c r="F224" s="7" t="n">
        <v>441</v>
      </c>
      <c r="G224" s="6" t="n">
        <v>6.99</v>
      </c>
      <c r="H224" s="6" t="n">
        <v>401</v>
      </c>
      <c r="I224" s="6" t="n">
        <v>3082.59</v>
      </c>
      <c r="J224" s="6" t="n">
        <v>2681.59</v>
      </c>
    </row>
    <row collapsed="false" customFormat="false" customHeight="false" hidden="false" ht="12.1" outlineLevel="0" r="225">
      <c r="A225" s="39" t="n">
        <v>47494</v>
      </c>
      <c r="B225" s="16" t="s">
        <v>305</v>
      </c>
      <c r="C225" s="16" t="s">
        <v>64</v>
      </c>
      <c r="D225" s="16" t="s">
        <v>65</v>
      </c>
      <c r="E225" s="6" t="n">
        <v>1000</v>
      </c>
      <c r="F225" s="7" t="n">
        <v>10</v>
      </c>
      <c r="G225" s="6" t="n">
        <v>20.55</v>
      </c>
      <c r="H225" s="6" t="n">
        <v>27</v>
      </c>
      <c r="I225" s="6" t="n">
        <v>205.5</v>
      </c>
      <c r="J225" s="6" t="n">
        <v>178.5</v>
      </c>
    </row>
    <row collapsed="false" customFormat="false" customHeight="false" hidden="false" ht="12.1" outlineLevel="0" r="226">
      <c r="A226" s="39" t="n">
        <v>47513</v>
      </c>
      <c r="B226" s="16" t="s">
        <v>305</v>
      </c>
      <c r="C226" s="16" t="s">
        <v>47</v>
      </c>
      <c r="D226" s="16" t="s">
        <v>49</v>
      </c>
      <c r="E226" s="6" t="n">
        <v>1000</v>
      </c>
      <c r="F226" s="7" t="n">
        <v>441</v>
      </c>
      <c r="G226" s="6" t="n">
        <v>6.99</v>
      </c>
      <c r="H226" s="6" t="n">
        <v>401</v>
      </c>
      <c r="I226" s="6" t="n">
        <v>3082.59</v>
      </c>
      <c r="J226" s="6" t="n">
        <v>2681.59</v>
      </c>
    </row>
    <row collapsed="false" customFormat="false" customHeight="false" hidden="false" ht="12.1" outlineLevel="0" r="227">
      <c r="A227" s="39" t="n">
        <v>47543</v>
      </c>
      <c r="B227" s="16" t="s">
        <v>305</v>
      </c>
      <c r="C227" s="16" t="s">
        <v>47</v>
      </c>
      <c r="D227" s="16" t="s">
        <v>49</v>
      </c>
      <c r="E227" s="6" t="n">
        <v>1000</v>
      </c>
      <c r="F227" s="7" t="n">
        <v>441</v>
      </c>
      <c r="G227" s="6" t="n">
        <v>6.99</v>
      </c>
      <c r="H227" s="6" t="n">
        <v>401</v>
      </c>
      <c r="I227" s="6" t="n">
        <v>3082.59</v>
      </c>
      <c r="J227" s="6" t="n">
        <v>2681.59</v>
      </c>
    </row>
    <row collapsed="false" customFormat="false" customHeight="false" hidden="false" ht="12.1" outlineLevel="0" r="228">
      <c r="A228" s="39" t="n">
        <v>47573</v>
      </c>
      <c r="B228" s="16" t="s">
        <v>305</v>
      </c>
      <c r="C228" s="16" t="s">
        <v>47</v>
      </c>
      <c r="D228" s="16" t="s">
        <v>49</v>
      </c>
      <c r="E228" s="6" t="n">
        <v>1000</v>
      </c>
      <c r="F228" s="7" t="n">
        <v>441</v>
      </c>
      <c r="G228" s="6" t="n">
        <v>6.99</v>
      </c>
      <c r="H228" s="6" t="n">
        <v>401</v>
      </c>
      <c r="I228" s="6" t="n">
        <v>3082.59</v>
      </c>
      <c r="J228" s="6" t="n">
        <v>2681.59</v>
      </c>
    </row>
    <row collapsed="false" customFormat="false" customHeight="false" hidden="false" ht="12.1" outlineLevel="0" r="229">
      <c r="A229" s="39" t="n">
        <v>47603</v>
      </c>
      <c r="B229" s="16" t="s">
        <v>305</v>
      </c>
      <c r="C229" s="16" t="s">
        <v>47</v>
      </c>
      <c r="D229" s="16" t="s">
        <v>49</v>
      </c>
      <c r="E229" s="6" t="n">
        <v>1000</v>
      </c>
      <c r="F229" s="7" t="n">
        <v>441</v>
      </c>
      <c r="G229" s="6" t="n">
        <v>6.99</v>
      </c>
      <c r="H229" s="6" t="n">
        <v>401</v>
      </c>
      <c r="I229" s="6" t="n">
        <v>3082.59</v>
      </c>
      <c r="J229" s="6" t="n">
        <v>2681.59</v>
      </c>
    </row>
    <row collapsed="false" customFormat="false" customHeight="false" hidden="false" ht="12.1" outlineLevel="0" r="230">
      <c r="A230" s="39" t="n">
        <v>47633</v>
      </c>
      <c r="B230" s="16" t="s">
        <v>305</v>
      </c>
      <c r="C230" s="16" t="s">
        <v>47</v>
      </c>
      <c r="D230" s="16" t="s">
        <v>49</v>
      </c>
      <c r="E230" s="6" t="n">
        <v>1000</v>
      </c>
      <c r="F230" s="7" t="n">
        <v>441</v>
      </c>
      <c r="G230" s="6" t="n">
        <v>6.99</v>
      </c>
      <c r="H230" s="6" t="n">
        <v>401</v>
      </c>
      <c r="I230" s="6" t="n">
        <v>3082.59</v>
      </c>
      <c r="J230" s="6" t="n">
        <v>2681.59</v>
      </c>
    </row>
    <row collapsed="false" customFormat="false" customHeight="false" hidden="false" ht="12.1" outlineLevel="0" r="231">
      <c r="A231" s="39" t="n">
        <v>47663</v>
      </c>
      <c r="B231" s="16" t="s">
        <v>305</v>
      </c>
      <c r="C231" s="16" t="s">
        <v>47</v>
      </c>
      <c r="D231" s="16" t="s">
        <v>49</v>
      </c>
      <c r="E231" s="6" t="n">
        <v>1000</v>
      </c>
      <c r="F231" s="7" t="n">
        <v>441</v>
      </c>
      <c r="G231" s="6" t="n">
        <v>6.99</v>
      </c>
      <c r="H231" s="6" t="n">
        <v>401</v>
      </c>
      <c r="I231" s="6" t="n">
        <v>3082.59</v>
      </c>
      <c r="J231" s="6" t="n">
        <v>2681.59</v>
      </c>
    </row>
    <row collapsed="false" customFormat="false" customHeight="false" hidden="false" ht="12.1" outlineLevel="0" r="232">
      <c r="A232" s="39" t="n">
        <v>47693</v>
      </c>
      <c r="B232" s="16" t="s">
        <v>305</v>
      </c>
      <c r="C232" s="16" t="s">
        <v>47</v>
      </c>
      <c r="D232" s="16" t="s">
        <v>49</v>
      </c>
      <c r="E232" s="6" t="n">
        <v>1000</v>
      </c>
      <c r="F232" s="7" t="n">
        <v>441</v>
      </c>
      <c r="G232" s="6" t="n">
        <v>6.99</v>
      </c>
      <c r="H232" s="6" t="n">
        <v>401</v>
      </c>
      <c r="I232" s="6" t="n">
        <v>3082.59</v>
      </c>
      <c r="J232" s="6" t="n">
        <v>2681.59</v>
      </c>
    </row>
    <row collapsed="false" customFormat="false" customHeight="false" hidden="false" ht="12.1" outlineLevel="0" r="233">
      <c r="A233" s="39" t="n">
        <v>47723</v>
      </c>
      <c r="B233" s="16" t="s">
        <v>305</v>
      </c>
      <c r="C233" s="16" t="s">
        <v>47</v>
      </c>
      <c r="D233" s="16" t="s">
        <v>49</v>
      </c>
      <c r="E233" s="6" t="n">
        <v>1000</v>
      </c>
      <c r="F233" s="7" t="n">
        <v>441</v>
      </c>
      <c r="G233" s="6" t="n">
        <v>6.99</v>
      </c>
      <c r="H233" s="6" t="n">
        <v>401</v>
      </c>
      <c r="I233" s="6" t="n">
        <v>3082.59</v>
      </c>
      <c r="J233" s="6" t="n">
        <v>2681.59</v>
      </c>
    </row>
    <row collapsed="false" customFormat="false" customHeight="false" hidden="false" ht="12.1" outlineLevel="0" r="234">
      <c r="A234" s="39" t="n">
        <v>47753</v>
      </c>
      <c r="B234" s="16" t="s">
        <v>305</v>
      </c>
      <c r="C234" s="16" t="s">
        <v>47</v>
      </c>
      <c r="D234" s="16" t="s">
        <v>49</v>
      </c>
      <c r="E234" s="6" t="n">
        <v>1000</v>
      </c>
      <c r="F234" s="7" t="n">
        <v>441</v>
      </c>
      <c r="G234" s="6" t="n">
        <v>6.99</v>
      </c>
      <c r="H234" s="6" t="n">
        <v>401</v>
      </c>
      <c r="I234" s="6" t="n">
        <v>3082.59</v>
      </c>
      <c r="J234" s="6" t="n">
        <v>2681.59</v>
      </c>
    </row>
    <row collapsed="false" customFormat="false" customHeight="false" hidden="false" ht="12.1" outlineLevel="0" r="235">
      <c r="A235" s="39" t="n">
        <v>47783</v>
      </c>
      <c r="B235" s="16" t="s">
        <v>305</v>
      </c>
      <c r="C235" s="16" t="s">
        <v>47</v>
      </c>
      <c r="D235" s="16" t="s">
        <v>49</v>
      </c>
      <c r="E235" s="6" t="n">
        <v>1000</v>
      </c>
      <c r="F235" s="7" t="n">
        <v>441</v>
      </c>
      <c r="G235" s="6" t="n">
        <v>6.99</v>
      </c>
      <c r="H235" s="6" t="n">
        <v>401</v>
      </c>
      <c r="I235" s="6" t="n">
        <v>3082.59</v>
      </c>
      <c r="J235" s="6" t="n">
        <v>2681.59</v>
      </c>
    </row>
    <row collapsed="false" customFormat="false" customHeight="false" hidden="false" ht="12.1" outlineLevel="0" r="236">
      <c r="A236" s="39" t="n">
        <v>47813</v>
      </c>
      <c r="B236" s="16" t="s">
        <v>305</v>
      </c>
      <c r="C236" s="16" t="s">
        <v>47</v>
      </c>
      <c r="D236" s="16" t="s">
        <v>49</v>
      </c>
      <c r="E236" s="6" t="n">
        <v>1000</v>
      </c>
      <c r="F236" s="7" t="n">
        <v>441</v>
      </c>
      <c r="G236" s="6" t="n">
        <v>6.99</v>
      </c>
      <c r="H236" s="6" t="n">
        <v>401</v>
      </c>
      <c r="I236" s="6" t="n">
        <v>3082.59</v>
      </c>
      <c r="J236" s="6" t="n">
        <v>2681.59</v>
      </c>
    </row>
    <row collapsed="false" customFormat="false" customHeight="false" hidden="false" ht="12.1" outlineLevel="0" r="237">
      <c r="A237" s="39" t="n">
        <v>47843</v>
      </c>
      <c r="B237" s="16" t="s">
        <v>305</v>
      </c>
      <c r="C237" s="16" t="s">
        <v>47</v>
      </c>
      <c r="D237" s="16" t="s">
        <v>49</v>
      </c>
      <c r="E237" s="6" t="n">
        <v>1000</v>
      </c>
      <c r="F237" s="7" t="n">
        <v>441</v>
      </c>
      <c r="G237" s="6" t="n">
        <v>6.99</v>
      </c>
      <c r="H237" s="6" t="n">
        <v>401</v>
      </c>
      <c r="I237" s="6" t="n">
        <v>3082.59</v>
      </c>
      <c r="J237" s="6" t="n">
        <v>2681.59</v>
      </c>
    </row>
    <row collapsed="false" customFormat="false" customHeight="false" hidden="false" ht="12.1" outlineLevel="0" r="238">
      <c r="A238" s="39" t="n">
        <v>47873</v>
      </c>
      <c r="B238" s="16" t="s">
        <v>305</v>
      </c>
      <c r="C238" s="16" t="s">
        <v>47</v>
      </c>
      <c r="D238" s="16" t="s">
        <v>49</v>
      </c>
      <c r="E238" s="6" t="n">
        <v>1000</v>
      </c>
      <c r="F238" s="7" t="n">
        <v>441</v>
      </c>
      <c r="G238" s="6" t="n">
        <v>6.99</v>
      </c>
      <c r="H238" s="6" t="n">
        <v>401</v>
      </c>
      <c r="I238" s="6" t="n">
        <v>3082.59</v>
      </c>
      <c r="J238" s="6" t="n">
        <v>2681.59</v>
      </c>
    </row>
    <row collapsed="false" customFormat="false" customHeight="false" hidden="false" ht="12.1" outlineLevel="0" r="239">
      <c r="A239" s="39" t="n">
        <v>47903</v>
      </c>
      <c r="B239" s="16" t="s">
        <v>305</v>
      </c>
      <c r="C239" s="16" t="s">
        <v>47</v>
      </c>
      <c r="D239" s="16" t="s">
        <v>49</v>
      </c>
      <c r="E239" s="6" t="n">
        <v>1000</v>
      </c>
      <c r="F239" s="7" t="n">
        <v>441</v>
      </c>
      <c r="G239" s="6" t="n">
        <v>6.99</v>
      </c>
      <c r="H239" s="6" t="n">
        <v>401</v>
      </c>
      <c r="I239" s="6" t="n">
        <v>3082.59</v>
      </c>
      <c r="J239" s="6" t="n">
        <v>2681.59</v>
      </c>
    </row>
    <row collapsed="false" customFormat="false" customHeight="false" hidden="false" ht="12.1" outlineLevel="0" r="240">
      <c r="A240" s="39" t="n">
        <v>47933</v>
      </c>
      <c r="B240" s="16" t="s">
        <v>305</v>
      </c>
      <c r="C240" s="16" t="s">
        <v>47</v>
      </c>
      <c r="D240" s="16" t="s">
        <v>49</v>
      </c>
      <c r="E240" s="6" t="n">
        <v>1000</v>
      </c>
      <c r="F240" s="7" t="n">
        <v>441</v>
      </c>
      <c r="G240" s="6" t="n">
        <v>6.99</v>
      </c>
      <c r="H240" s="6" t="n">
        <v>401</v>
      </c>
      <c r="I240" s="6" t="n">
        <v>3082.59</v>
      </c>
      <c r="J240" s="6" t="n">
        <v>2681.59</v>
      </c>
    </row>
    <row collapsed="false" customFormat="false" customHeight="false" hidden="false" ht="12.1" outlineLevel="0" r="241">
      <c r="A241" s="39" t="n">
        <v>47963</v>
      </c>
      <c r="B241" s="16" t="s">
        <v>305</v>
      </c>
      <c r="C241" s="16" t="s">
        <v>47</v>
      </c>
      <c r="D241" s="16" t="s">
        <v>49</v>
      </c>
      <c r="E241" s="6" t="n">
        <v>1000</v>
      </c>
      <c r="F241" s="7" t="n">
        <v>441</v>
      </c>
      <c r="G241" s="6" t="n">
        <v>6.99</v>
      </c>
      <c r="H241" s="6" t="n">
        <v>401</v>
      </c>
      <c r="I241" s="6" t="n">
        <v>3082.59</v>
      </c>
      <c r="J241" s="6" t="n">
        <v>2681.59</v>
      </c>
    </row>
    <row collapsed="false" customFormat="false" customHeight="false" hidden="false" ht="12.1" outlineLevel="0" r="242">
      <c r="A242" s="39" t="n">
        <v>47993</v>
      </c>
      <c r="B242" s="16" t="s">
        <v>305</v>
      </c>
      <c r="C242" s="16" t="s">
        <v>47</v>
      </c>
      <c r="D242" s="16" t="s">
        <v>49</v>
      </c>
      <c r="E242" s="6" t="n">
        <v>1000</v>
      </c>
      <c r="F242" s="7" t="n">
        <v>441</v>
      </c>
      <c r="G242" s="6" t="n">
        <v>6.99</v>
      </c>
      <c r="H242" s="6" t="n">
        <v>401</v>
      </c>
      <c r="I242" s="6" t="n">
        <v>3082.59</v>
      </c>
      <c r="J242" s="6" t="n">
        <v>2681.59</v>
      </c>
    </row>
    <row collapsed="false" customFormat="false" customHeight="false" hidden="false" ht="12.1" outlineLevel="0" r="243">
      <c r="A243" s="39" t="n">
        <v>48023</v>
      </c>
      <c r="B243" s="16" t="s">
        <v>305</v>
      </c>
      <c r="C243" s="16" t="s">
        <v>47</v>
      </c>
      <c r="D243" s="16" t="s">
        <v>49</v>
      </c>
      <c r="E243" s="6" t="n">
        <v>1000</v>
      </c>
      <c r="F243" s="7" t="n">
        <v>441</v>
      </c>
      <c r="G243" s="6" t="n">
        <v>3.08</v>
      </c>
      <c r="H243" s="6" t="n">
        <v>177</v>
      </c>
      <c r="I243" s="6" t="n">
        <v>1358.28</v>
      </c>
      <c r="J243" s="6" t="n">
        <v>1181.28</v>
      </c>
    </row>
    <row collapsed="false" customFormat="false" customHeight="false" hidden="false" ht="12.1" outlineLevel="0" r="244">
      <c r="A244" s="39" t="n">
        <v>48053</v>
      </c>
      <c r="B244" s="16" t="s">
        <v>305</v>
      </c>
      <c r="C244" s="16" t="s">
        <v>47</v>
      </c>
      <c r="D244" s="16" t="s">
        <v>49</v>
      </c>
      <c r="E244" s="6" t="n">
        <v>1000</v>
      </c>
      <c r="F244" s="7" t="n">
        <v>441</v>
      </c>
      <c r="G244" s="6" t="n">
        <v>3.08</v>
      </c>
      <c r="H244" s="6" t="n">
        <v>177</v>
      </c>
      <c r="I244" s="6" t="n">
        <v>1358.28</v>
      </c>
      <c r="J244" s="6" t="n">
        <v>1181.28</v>
      </c>
    </row>
    <row collapsed="false" customFormat="false" customHeight="false" hidden="false" ht="12.1" outlineLevel="0" r="245">
      <c r="A245" s="39" t="n">
        <v>48083</v>
      </c>
      <c r="B245" s="16" t="s">
        <v>305</v>
      </c>
      <c r="C245" s="16" t="s">
        <v>47</v>
      </c>
      <c r="D245" s="16" t="s">
        <v>49</v>
      </c>
      <c r="E245" s="6" t="n">
        <v>1000</v>
      </c>
      <c r="F245" s="7" t="n">
        <v>441</v>
      </c>
      <c r="G245" s="6" t="n">
        <v>3.08</v>
      </c>
      <c r="H245" s="6" t="n">
        <v>177</v>
      </c>
      <c r="I245" s="6" t="n">
        <v>1358.28</v>
      </c>
      <c r="J245" s="6" t="n">
        <v>1181.28</v>
      </c>
    </row>
    <row collapsed="false" customFormat="false" customHeight="false" hidden="false" ht="12.1" outlineLevel="0" r="246">
      <c r="A246" s="39" t="n">
        <v>48113</v>
      </c>
      <c r="B246" s="16" t="s">
        <v>305</v>
      </c>
      <c r="C246" s="16" t="s">
        <v>47</v>
      </c>
      <c r="D246" s="16" t="s">
        <v>49</v>
      </c>
      <c r="E246" s="6" t="n">
        <v>1000</v>
      </c>
      <c r="F246" s="7" t="n">
        <v>441</v>
      </c>
      <c r="G246" s="6" t="n">
        <v>3.08</v>
      </c>
      <c r="H246" s="6" t="n">
        <v>177</v>
      </c>
      <c r="I246" s="6" t="n">
        <v>1358.28</v>
      </c>
      <c r="J246" s="6" t="n">
        <v>1181.28</v>
      </c>
    </row>
    <row collapsed="false" customFormat="false" customHeight="false" hidden="false" ht="12.1" outlineLevel="0" r="247">
      <c r="A247" s="39" t="n">
        <v>48143</v>
      </c>
      <c r="B247" s="16" t="s">
        <v>305</v>
      </c>
      <c r="C247" s="16" t="s">
        <v>47</v>
      </c>
      <c r="D247" s="16" t="s">
        <v>49</v>
      </c>
      <c r="E247" s="6" t="n">
        <v>1000</v>
      </c>
      <c r="F247" s="7" t="n">
        <v>441</v>
      </c>
      <c r="G247" s="6" t="n">
        <v>3.08</v>
      </c>
      <c r="H247" s="6" t="n">
        <v>177</v>
      </c>
      <c r="I247" s="6" t="n">
        <v>1358.28</v>
      </c>
      <c r="J247" s="6" t="n">
        <v>1181.28</v>
      </c>
    </row>
    <row collapsed="false" customFormat="false" customHeight="false" hidden="false" ht="12.1" outlineLevel="0" r="248">
      <c r="A248" s="39" t="n">
        <v>48173</v>
      </c>
      <c r="B248" s="16" t="s">
        <v>305</v>
      </c>
      <c r="C248" s="16" t="s">
        <v>47</v>
      </c>
      <c r="D248" s="16" t="s">
        <v>49</v>
      </c>
      <c r="E248" s="6" t="n">
        <v>1000</v>
      </c>
      <c r="F248" s="7" t="n">
        <v>441</v>
      </c>
      <c r="G248" s="6" t="n">
        <v>3.08</v>
      </c>
      <c r="H248" s="6" t="n">
        <v>177</v>
      </c>
      <c r="I248" s="6" t="n">
        <v>1358.28</v>
      </c>
      <c r="J248" s="6" t="n">
        <v>1181.28</v>
      </c>
    </row>
    <row collapsed="false" customFormat="false" customHeight="false" hidden="false" ht="12.1" outlineLevel="0" r="249">
      <c r="A249" s="39" t="n">
        <v>48203</v>
      </c>
      <c r="B249" s="16" t="s">
        <v>305</v>
      </c>
      <c r="C249" s="16" t="s">
        <v>47</v>
      </c>
      <c r="D249" s="16" t="s">
        <v>49</v>
      </c>
      <c r="E249" s="6" t="n">
        <v>1000</v>
      </c>
      <c r="F249" s="7" t="n">
        <v>441</v>
      </c>
      <c r="G249" s="6" t="n">
        <v>3.08</v>
      </c>
      <c r="H249" s="6" t="n">
        <v>177</v>
      </c>
      <c r="I249" s="6" t="n">
        <v>1358.28</v>
      </c>
      <c r="J249" s="6" t="n">
        <v>1181.28</v>
      </c>
    </row>
    <row collapsed="false" customFormat="false" customHeight="false" hidden="false" ht="12.1" outlineLevel="0" r="250">
      <c r="A250" s="39" t="n">
        <v>48233</v>
      </c>
      <c r="B250" s="16" t="s">
        <v>305</v>
      </c>
      <c r="C250" s="16" t="s">
        <v>47</v>
      </c>
      <c r="D250" s="16" t="s">
        <v>49</v>
      </c>
      <c r="E250" s="6" t="n">
        <v>1000</v>
      </c>
      <c r="F250" s="7" t="n">
        <v>441</v>
      </c>
      <c r="G250" s="6" t="n">
        <v>3.08</v>
      </c>
      <c r="H250" s="6" t="n">
        <v>177</v>
      </c>
      <c r="I250" s="6" t="n">
        <v>1358.28</v>
      </c>
      <c r="J250" s="6" t="n">
        <v>1181.28</v>
      </c>
    </row>
    <row collapsed="false" customFormat="false" customHeight="false" hidden="false" ht="12.1" outlineLevel="0" r="251">
      <c r="A251" s="39" t="n">
        <v>48263</v>
      </c>
      <c r="B251" s="16" t="s">
        <v>305</v>
      </c>
      <c r="C251" s="16" t="s">
        <v>47</v>
      </c>
      <c r="D251" s="16" t="s">
        <v>49</v>
      </c>
      <c r="E251" s="6" t="n">
        <v>1000</v>
      </c>
      <c r="F251" s="7" t="n">
        <v>441</v>
      </c>
      <c r="G251" s="6" t="n">
        <v>3.08</v>
      </c>
      <c r="H251" s="6" t="n">
        <v>177</v>
      </c>
      <c r="I251" s="6" t="n">
        <v>1358.28</v>
      </c>
      <c r="J251" s="6" t="n">
        <v>1181.28</v>
      </c>
    </row>
    <row collapsed="false" customFormat="false" customHeight="false" hidden="false" ht="12.1" outlineLevel="0" r="252">
      <c r="A252" s="39" t="n">
        <v>48293</v>
      </c>
      <c r="B252" s="16" t="s">
        <v>305</v>
      </c>
      <c r="C252" s="16" t="s">
        <v>47</v>
      </c>
      <c r="D252" s="16" t="s">
        <v>49</v>
      </c>
      <c r="E252" s="6" t="n">
        <v>1000</v>
      </c>
      <c r="F252" s="7" t="n">
        <v>441</v>
      </c>
      <c r="G252" s="6" t="n">
        <v>3.08</v>
      </c>
      <c r="H252" s="6" t="n">
        <v>177</v>
      </c>
      <c r="I252" s="6" t="n">
        <v>1358.28</v>
      </c>
      <c r="J252" s="6" t="n">
        <v>1181.28</v>
      </c>
    </row>
    <row collapsed="false" customFormat="false" customHeight="false" hidden="false" ht="12.1" outlineLevel="0" r="253">
      <c r="A253" s="39" t="n">
        <v>48323</v>
      </c>
      <c r="B253" s="16" t="s">
        <v>305</v>
      </c>
      <c r="C253" s="16" t="s">
        <v>47</v>
      </c>
      <c r="D253" s="16" t="s">
        <v>49</v>
      </c>
      <c r="E253" s="6" t="n">
        <v>1000</v>
      </c>
      <c r="F253" s="7" t="n">
        <v>441</v>
      </c>
      <c r="G253" s="6" t="n">
        <v>3.08</v>
      </c>
      <c r="H253" s="6" t="n">
        <v>177</v>
      </c>
      <c r="I253" s="6" t="n">
        <v>1358.28</v>
      </c>
      <c r="J253" s="6" t="n">
        <v>1181.28</v>
      </c>
    </row>
    <row collapsed="false" customFormat="false" customHeight="false" hidden="false" ht="12.1" outlineLevel="0" r="254">
      <c r="A254" s="39" t="n">
        <v>48353</v>
      </c>
      <c r="B254" s="16" t="s">
        <v>305</v>
      </c>
      <c r="C254" s="16" t="s">
        <v>47</v>
      </c>
      <c r="D254" s="16" t="s">
        <v>49</v>
      </c>
      <c r="E254" s="6" t="n">
        <v>1000</v>
      </c>
      <c r="F254" s="7" t="n">
        <v>441</v>
      </c>
      <c r="G254" s="6" t="n">
        <v>3.08</v>
      </c>
      <c r="H254" s="6" t="n">
        <v>177</v>
      </c>
      <c r="I254" s="6" t="n">
        <v>1358.28</v>
      </c>
      <c r="J254" s="6" t="n">
        <v>1181.28</v>
      </c>
    </row>
  </sheetData>
  <autoFilter ref="A1:J2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72</v>
      </c>
      <c r="B1" s="38" t="s">
        <v>295</v>
      </c>
      <c r="C1" s="38" t="s">
        <v>0</v>
      </c>
      <c r="D1" s="38" t="s">
        <v>2</v>
      </c>
      <c r="E1" s="38" t="s">
        <v>296</v>
      </c>
      <c r="F1" s="38" t="s">
        <v>310</v>
      </c>
      <c r="G1" s="38" t="s">
        <v>311</v>
      </c>
      <c r="H1" s="38" t="s">
        <v>76</v>
      </c>
      <c r="I1" s="38" t="s">
        <v>312</v>
      </c>
      <c r="J1" s="38" t="s">
        <v>313</v>
      </c>
      <c r="K1" s="38" t="s">
        <v>314</v>
      </c>
      <c r="L1" s="38" t="s">
        <v>315</v>
      </c>
      <c r="M1" s="38" t="s">
        <v>316</v>
      </c>
      <c r="N1" s="38" t="s">
        <v>317</v>
      </c>
      <c r="O1" s="38" t="s">
        <v>318</v>
      </c>
    </row>
    <row collapsed="false" customFormat="false" customHeight="false" hidden="false" ht="12.1" outlineLevel="0" r="2">
      <c r="A2" s="40" t="n">
        <v>45898</v>
      </c>
      <c r="B2" s="16" t="s">
        <v>305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315</v>
      </c>
      <c r="J2" s="17" t="n">
        <v>445.26666666667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45902</v>
      </c>
      <c r="B3" s="16" t="s">
        <v>305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311</v>
      </c>
      <c r="J3" s="17" t="n">
        <v>445.27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45910</v>
      </c>
      <c r="B4" s="16" t="s">
        <v>305</v>
      </c>
      <c r="C4" s="16" t="s">
        <v>16</v>
      </c>
      <c r="D4" s="16" t="s">
        <v>18</v>
      </c>
      <c r="E4" s="17" t="n">
        <v>14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304</v>
      </c>
      <c r="J4" s="17" t="n">
        <v>441.265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46051</v>
      </c>
      <c r="B5" s="16" t="s">
        <v>305</v>
      </c>
      <c r="C5" s="16" t="s">
        <v>21</v>
      </c>
      <c r="D5" s="16" t="s">
        <v>22</v>
      </c>
      <c r="E5" s="17" t="n">
        <v>2000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162</v>
      </c>
      <c r="J5" s="17" t="n">
        <v>0.810485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46051</v>
      </c>
      <c r="B6" s="16" t="s">
        <v>305</v>
      </c>
      <c r="C6" s="16" t="s">
        <v>24</v>
      </c>
      <c r="D6" s="16" t="s">
        <v>25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162</v>
      </c>
      <c r="J6" s="17" t="n">
        <v>169.462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45791</v>
      </c>
      <c r="B7" s="16" t="s">
        <v>305</v>
      </c>
      <c r="C7" s="16" t="s">
        <v>27</v>
      </c>
      <c r="D7" s="16" t="s">
        <v>28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422</v>
      </c>
      <c r="J7" s="17" t="n">
        <v>145.087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45791</v>
      </c>
      <c r="B8" s="16" t="s">
        <v>305</v>
      </c>
      <c r="C8" s="16" t="s">
        <v>30</v>
      </c>
      <c r="D8" s="16" t="s">
        <v>31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423</v>
      </c>
      <c r="J8" s="17" t="n">
        <v>135.041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45891</v>
      </c>
      <c r="B9" s="16" t="s">
        <v>305</v>
      </c>
      <c r="C9" s="16" t="s">
        <v>33</v>
      </c>
      <c r="D9" s="16" t="s">
        <v>34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323</v>
      </c>
      <c r="J9" s="17" t="n">
        <v>3.1518857142857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45894</v>
      </c>
      <c r="B10" s="16" t="s">
        <v>305</v>
      </c>
      <c r="C10" s="16" t="s">
        <v>33</v>
      </c>
      <c r="D10" s="16" t="s">
        <v>34</v>
      </c>
      <c r="E10" s="17" t="n">
        <v>200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320</v>
      </c>
      <c r="J10" s="17" t="n">
        <v>3.1519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45890</v>
      </c>
      <c r="B11" s="16" t="s">
        <v>305</v>
      </c>
      <c r="C11" s="16" t="s">
        <v>36</v>
      </c>
      <c r="D11" s="16" t="s">
        <v>37</v>
      </c>
      <c r="E11" s="17" t="n">
        <v>16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323</v>
      </c>
      <c r="J11" s="17" t="n">
        <v>147.088125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46190</v>
      </c>
      <c r="B12" s="16" t="s">
        <v>305</v>
      </c>
      <c r="C12" s="16" t="s">
        <v>41</v>
      </c>
      <c r="D12" s="16" t="s">
        <v>43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23</v>
      </c>
      <c r="J12" s="17" t="n">
        <v>18.740476190476</v>
      </c>
      <c r="K12" s="6" t="s">
        <f>=Портфель!F10*Портфель!$Q$13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46197</v>
      </c>
      <c r="B13" s="16" t="s">
        <v>305</v>
      </c>
      <c r="C13" s="16" t="s">
        <v>41</v>
      </c>
      <c r="D13" s="16" t="s">
        <v>43</v>
      </c>
      <c r="E13" s="17" t="n">
        <v>23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</v>
      </c>
      <c r="J13" s="17" t="n">
        <v>18.789565217391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46030</v>
      </c>
      <c r="B14" s="16" t="s">
        <v>305</v>
      </c>
      <c r="C14" s="16" t="s">
        <v>47</v>
      </c>
      <c r="D14" s="16" t="s">
        <v>49</v>
      </c>
      <c r="E14" s="17" t="n">
        <v>358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184</v>
      </c>
      <c r="J14" s="17" t="n">
        <v>1013.9618715084</v>
      </c>
      <c r="K14" s="6" t="s">
        <f>=Портфель!F12*Портфель!G12/100*Портфель!$Q$13+Портфель!H12*Портфель!$Q$13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46030</v>
      </c>
      <c r="B15" s="16" t="s">
        <v>305</v>
      </c>
      <c r="C15" s="16" t="s">
        <v>47</v>
      </c>
      <c r="D15" s="16" t="s">
        <v>49</v>
      </c>
      <c r="E15" s="17" t="n">
        <v>13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184</v>
      </c>
      <c r="J15" s="17" t="n">
        <v>1013.9615384615</v>
      </c>
      <c r="K15" s="6" t="s">
        <f>=Портфель!F12*Портфель!G12/100*Портфель!$Q$13+Портфель!H12*Портфель!$Q$13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46030</v>
      </c>
      <c r="B16" s="16" t="s">
        <v>305</v>
      </c>
      <c r="C16" s="16" t="s">
        <v>47</v>
      </c>
      <c r="D16" s="16" t="s">
        <v>49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183</v>
      </c>
      <c r="J16" s="17" t="n">
        <v>1011.36</v>
      </c>
      <c r="K16" s="6" t="s">
        <f>=Портфель!F12*Портфель!G12/100*Портфель!$Q$13+Портфель!H12*Портфель!$Q$13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46044</v>
      </c>
      <c r="B17" s="16" t="s">
        <v>305</v>
      </c>
      <c r="C17" s="16" t="s">
        <v>47</v>
      </c>
      <c r="D17" s="16" t="s">
        <v>49</v>
      </c>
      <c r="E17" s="17" t="n">
        <v>31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169</v>
      </c>
      <c r="J17" s="17" t="n">
        <v>1004.9174193548</v>
      </c>
      <c r="K17" s="6" t="s">
        <f>=Портфель!F12*Портфель!G12/100*Портфель!$Q$13+Портфель!H12*Портфель!$Q$13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46045</v>
      </c>
      <c r="B18" s="16" t="s">
        <v>305</v>
      </c>
      <c r="C18" s="16" t="s">
        <v>47</v>
      </c>
      <c r="D18" s="16" t="s">
        <v>49</v>
      </c>
      <c r="E18" s="17" t="n">
        <v>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</v>
      </c>
      <c r="J18" s="17" t="n">
        <v>998.70142857143</v>
      </c>
      <c r="K18" s="6" t="s">
        <f>=Портфель!F12*Портфель!G12/100*Портфель!$Q$13+Портфель!H12*Портфель!$Q$13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46048</v>
      </c>
      <c r="B19" s="16" t="s">
        <v>305</v>
      </c>
      <c r="C19" s="16" t="s">
        <v>47</v>
      </c>
      <c r="D19" s="16" t="s">
        <v>49</v>
      </c>
      <c r="E19" s="17" t="n">
        <v>30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166</v>
      </c>
      <c r="J19" s="17" t="n">
        <v>998.33133333333</v>
      </c>
      <c r="K19" s="6" t="s">
        <f>=Портфель!F12*Портфель!G12/100*Портфель!$Q$13+Портфель!H12*Портфель!$Q$13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46069</v>
      </c>
      <c r="B20" s="16" t="s">
        <v>305</v>
      </c>
      <c r="C20" s="16" t="s">
        <v>47</v>
      </c>
      <c r="D20" s="16" t="s">
        <v>49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145</v>
      </c>
      <c r="J20" s="17" t="n">
        <v>974.93</v>
      </c>
      <c r="K20" s="6" t="s">
        <f>=Портфель!F12*Портфель!G12/100*Портфель!$Q$13+Портфель!H12*Портфель!$Q$13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45916</v>
      </c>
      <c r="B21" s="16" t="s">
        <v>305</v>
      </c>
      <c r="C21" s="16" t="s">
        <v>52</v>
      </c>
      <c r="D21" s="16" t="s">
        <v>53</v>
      </c>
      <c r="E21" s="17" t="n">
        <v>17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298</v>
      </c>
      <c r="J21" s="17" t="n">
        <v>8311.3335294118</v>
      </c>
      <c r="K21" s="6" t="s">
        <f>=Портфель!F13*Портфель!G13/100*Портфель!$Q$17+Портфель!H13*Портфель!$Q$13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46066</v>
      </c>
      <c r="B22" s="16" t="s">
        <v>305</v>
      </c>
      <c r="C22" s="16" t="s">
        <v>56</v>
      </c>
      <c r="D22" s="16" t="s">
        <v>57</v>
      </c>
      <c r="E22" s="17" t="n">
        <v>20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148</v>
      </c>
      <c r="J22" s="17" t="n">
        <v>1026.472</v>
      </c>
      <c r="K22" s="6" t="s">
        <f>=Портфель!F14*Портфель!G14/100*Портфель!$Q$13+Портфель!H14*Портфель!$Q$13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46100</v>
      </c>
      <c r="B23" s="16" t="s">
        <v>305</v>
      </c>
      <c r="C23" s="16" t="s">
        <v>56</v>
      </c>
      <c r="D23" s="16" t="s">
        <v>57</v>
      </c>
      <c r="E23" s="17" t="n">
        <v>22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113</v>
      </c>
      <c r="J23" s="17" t="n">
        <v>1087.9331818182</v>
      </c>
      <c r="K23" s="6" t="s">
        <f>=Портфель!F14*Портфель!G14/100*Портфель!$Q$13+Портфель!H14*Портфель!$Q$13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46105</v>
      </c>
      <c r="B24" s="16" t="s">
        <v>305</v>
      </c>
      <c r="C24" s="16" t="s">
        <v>56</v>
      </c>
      <c r="D24" s="16" t="s">
        <v>57</v>
      </c>
      <c r="E24" s="17" t="n">
        <v>8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108</v>
      </c>
      <c r="J24" s="17" t="n">
        <v>1041.4725</v>
      </c>
      <c r="K24" s="6" t="s">
        <f>=Портфель!F14*Портфель!G14/100*Портфель!$Q$13+Портфель!H14*Портфель!$Q$13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46136</v>
      </c>
      <c r="B25" s="16" t="s">
        <v>305</v>
      </c>
      <c r="C25" s="16" t="s">
        <v>56</v>
      </c>
      <c r="D25" s="16" t="s">
        <v>57</v>
      </c>
      <c r="E25" s="17" t="n">
        <v>7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78</v>
      </c>
      <c r="J25" s="17" t="n">
        <v>1042.9428571429</v>
      </c>
      <c r="K25" s="6" t="s">
        <f>=Портфель!F14*Портфель!G14/100*Портфель!$Q$13+Портфель!H14*Портфель!$Q$13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46136</v>
      </c>
      <c r="B26" s="16" t="s">
        <v>305</v>
      </c>
      <c r="C26" s="16" t="s">
        <v>56</v>
      </c>
      <c r="D26" s="16" t="s">
        <v>57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78</v>
      </c>
      <c r="J26" s="17" t="n">
        <v>1050.845</v>
      </c>
      <c r="K26" s="6" t="s">
        <f>=Портфель!F14*Портфель!G14/100*Портфель!$Q$13+Портфель!H14*Портфель!$Q$13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46136</v>
      </c>
      <c r="B27" s="16" t="s">
        <v>305</v>
      </c>
      <c r="C27" s="16" t="s">
        <v>56</v>
      </c>
      <c r="D27" s="16" t="s">
        <v>57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77</v>
      </c>
      <c r="J27" s="17" t="n">
        <v>1044.35</v>
      </c>
      <c r="K27" s="6" t="s">
        <f>=Портфель!F14*Портфель!G14/100*Портфель!$Q$13+Портфель!H14*Портфель!$Q$13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46147</v>
      </c>
      <c r="B28" s="16" t="s">
        <v>305</v>
      </c>
      <c r="C28" s="16" t="s">
        <v>56</v>
      </c>
      <c r="D28" s="16" t="s">
        <v>57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67</v>
      </c>
      <c r="J28" s="17" t="n">
        <v>1039.423</v>
      </c>
      <c r="K28" s="6" t="s">
        <f>=Портфель!F14*Портфель!G14/100*Портфель!$Q$13+Портфель!H14*Портфель!$Q$13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46148</v>
      </c>
      <c r="B29" s="16" t="s">
        <v>305</v>
      </c>
      <c r="C29" s="16" t="s">
        <v>56</v>
      </c>
      <c r="D29" s="16" t="s">
        <v>57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65</v>
      </c>
      <c r="J29" s="17" t="n">
        <v>1036.55</v>
      </c>
      <c r="K29" s="6" t="s">
        <f>=Портфель!F14*Портфель!G14/100*Портфель!$Q$13+Портфель!H14*Портфель!$Q$13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46173</v>
      </c>
      <c r="B30" s="16" t="s">
        <v>305</v>
      </c>
      <c r="C30" s="16" t="s">
        <v>56</v>
      </c>
      <c r="D30" s="16" t="s">
        <v>57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41</v>
      </c>
      <c r="J30" s="17" t="n">
        <v>1017.437</v>
      </c>
      <c r="K30" s="6" t="s">
        <f>=Портфель!F14*Портфель!G14/100*Портфель!$Q$13+Портфель!H14*Портфель!$Q$13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46196</v>
      </c>
      <c r="B31" s="16" t="s">
        <v>305</v>
      </c>
      <c r="C31" s="16" t="s">
        <v>56</v>
      </c>
      <c r="D31" s="16" t="s">
        <v>57</v>
      </c>
      <c r="E31" s="17" t="n">
        <v>11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</v>
      </c>
      <c r="J31" s="17" t="n">
        <v>1007.0081818182</v>
      </c>
      <c r="K31" s="6" t="s">
        <f>=Портфель!F14*Портфель!G14/100*Портфель!$Q$13+Портфель!H14*Портфель!$Q$13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45999</v>
      </c>
      <c r="B32" s="16" t="s">
        <v>305</v>
      </c>
      <c r="C32" s="16" t="s">
        <v>60</v>
      </c>
      <c r="D32" s="16" t="s">
        <v>61</v>
      </c>
      <c r="E32" s="17" t="n">
        <v>14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215</v>
      </c>
      <c r="J32" s="17" t="n">
        <v>1018.6407142857</v>
      </c>
      <c r="K32" s="6" t="s">
        <f>=Портфель!F15*Портфель!G15/100*Портфель!$Q$13+Портфель!H15*Портфель!$Q$13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46084</v>
      </c>
      <c r="B33" s="16" t="s">
        <v>305</v>
      </c>
      <c r="C33" s="16" t="s">
        <v>64</v>
      </c>
      <c r="D33" s="16" t="s">
        <v>65</v>
      </c>
      <c r="E33" s="17" t="n">
        <v>9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129</v>
      </c>
      <c r="J33" s="17" t="n">
        <v>1042.9822222222</v>
      </c>
      <c r="K33" s="6" t="s">
        <f>=Портфель!F16*Портфель!G16/100*Портфель!$Q$13+Портфель!H16*Портфель!$Q$13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46107</v>
      </c>
      <c r="B34" s="16" t="s">
        <v>305</v>
      </c>
      <c r="C34" s="16" t="s">
        <v>64</v>
      </c>
      <c r="D34" s="16" t="s">
        <v>65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107</v>
      </c>
      <c r="J34" s="17" t="n">
        <v>992.23</v>
      </c>
      <c r="K34" s="6" t="s">
        <f>=Портфель!F16*Портфель!G16/100*Портфель!$Q$13+Портфель!H16*Портфель!$Q$13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/>
      <c r="B35" s="16"/>
      <c r="C35" s="16"/>
      <c r="D35" s="16"/>
      <c r="E35" s="17"/>
      <c r="F35" s="7"/>
      <c r="G35" s="17"/>
      <c r="H35" s="16"/>
      <c r="I35" s="7"/>
      <c r="J35" s="17"/>
      <c r="K35" s="4" t="s">
        <v>71</v>
      </c>
      <c r="L35" s="8" t="s">
        <f>=SUBTOTAL(109,L2:L34)</f>
      </c>
      <c r="M35" s="8" t="s">
        <f>=SUBTOTAL(109,M2:M34)</f>
      </c>
      <c r="N35" s="8" t="s">
        <f>=MAX(0,M35*0.13)</f>
      </c>
    </row>
  </sheetData>
  <autoFilter ref="A1:O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2026-07-10T15:03:26.00Z</dcterms:created>
  <dc:creator>izi-invest.ru</dc:creator>
  <cp:revision>0</cp:revision>
</cp:coreProperties>
</file>