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Купоны" sheetId="8" state="visible" r:id="rId9"/>
    <sheet name="Возраст" sheetId="9" state="visible" r:id="rId10"/>
    <sheet name="FIFO" sheetId="10" state="visible" r:id="rId11"/>
  </sheets>
  <calcPr iterateCount="100" refMode="A1" iterate="false" iterateDelta="0.001"/>
</workbook>
</file>

<file path=xl/sharedStrings.xml><?xml version="1.0" encoding="utf-8"?>
<sst xmlns="http://schemas.openxmlformats.org/spreadsheetml/2006/main" count="4029" uniqueCount="389">
  <si>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</si>
  <si>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</si>
  <si>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</si>
  <si>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</si>
  <si>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</si>
  <si>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</si>
  <si>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</si>
  <si>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</si>
  <si>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</si>
  <si>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</si>
  <si>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</si>
  <si>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</si>
  <si>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</si>
  <si>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</si>
  <si>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</si>
  <si>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</si>
  <si>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BELU</t>
  </si>
  <si>
    <t>share</t>
  </si>
  <si>
    <t>НоваБев ао</t>
  </si>
  <si>
    <t>RUR</t>
  </si>
  <si>
    <t>AMD</t>
  </si>
  <si>
    <t>UGLD</t>
  </si>
  <si>
    <t>ЮГК</t>
  </si>
  <si>
    <t>BYN</t>
  </si>
  <si>
    <t>GMKN</t>
  </si>
  <si>
    <t>ГМКНорНик</t>
  </si>
  <si>
    <t>CAD</t>
  </si>
  <si>
    <t>GAZP</t>
  </si>
  <si>
    <t>ГАЗПРОМ ао</t>
  </si>
  <si>
    <t>CHF</t>
  </si>
  <si>
    <t>RAGR</t>
  </si>
  <si>
    <t>Русагро</t>
  </si>
  <si>
    <t>CNY</t>
  </si>
  <si>
    <t>IRAO</t>
  </si>
  <si>
    <t>ИнтерРАОао</t>
  </si>
  <si>
    <t>EUR</t>
  </si>
  <si>
    <t>DELI</t>
  </si>
  <si>
    <t>iКаршеринг</t>
  </si>
  <si>
    <t>GBP</t>
  </si>
  <si>
    <t>MOEX</t>
  </si>
  <si>
    <t>МосБиржа</t>
  </si>
  <si>
    <t>GLD</t>
  </si>
  <si>
    <t>Сумма по акциям:</t>
  </si>
  <si>
    <t>HKD</t>
  </si>
  <si>
    <t>SBMM</t>
  </si>
  <si>
    <t>etf</t>
  </si>
  <si>
    <t>SBMM ETF</t>
  </si>
  <si>
    <t>JPY</t>
  </si>
  <si>
    <t>Сумма по фондам:</t>
  </si>
  <si>
    <t>KZT</t>
  </si>
  <si>
    <t>RU000A10CRC4</t>
  </si>
  <si>
    <t>bond</t>
  </si>
  <si>
    <t>НорНик1P14</t>
  </si>
  <si>
    <t>USD</t>
  </si>
  <si>
    <t>2029-08-26</t>
  </si>
  <si>
    <t>RU000A10BW96</t>
  </si>
  <si>
    <t>СамолетP18</t>
  </si>
  <si>
    <t>2029-06-06</t>
  </si>
  <si>
    <t>SLV</t>
  </si>
  <si>
    <t>RU000A10BVW6</t>
  </si>
  <si>
    <t>sЕвТранс01</t>
  </si>
  <si>
    <t>2032-05-20</t>
  </si>
  <si>
    <t>TRY</t>
  </si>
  <si>
    <t>RU000A10CB66</t>
  </si>
  <si>
    <t>Сегежа3P6R</t>
  </si>
  <si>
    <t>2028-01-25</t>
  </si>
  <si>
    <t>UAH</t>
  </si>
  <si>
    <t>RU000A10FJ57</t>
  </si>
  <si>
    <t>БалтЛизП26</t>
  </si>
  <si>
    <t>2029-07-29</t>
  </si>
  <si>
    <t>RU000A10ATS0</t>
  </si>
  <si>
    <t>ЕвроТранс6</t>
  </si>
  <si>
    <t>2030-01-12</t>
  </si>
  <si>
    <t>Сумма по облигациям:</t>
  </si>
  <si>
    <t>Рубль</t>
  </si>
  <si>
    <t>Сумма по валютам:</t>
  </si>
  <si>
    <t>Сумма:</t>
  </si>
  <si>
    <t>Дата</t>
  </si>
  <si>
    <t>Примечание</t>
  </si>
  <si>
    <t>.</t>
  </si>
  <si>
    <t>..</t>
  </si>
  <si>
    <t>d</t>
  </si>
  <si>
    <t>s</t>
  </si>
  <si>
    <t>ds</t>
  </si>
  <si>
    <t>Начальная позиция</t>
  </si>
  <si>
    <t>Списание д/с</t>
  </si>
  <si>
    <t>Зачисление денежных средств</t>
  </si>
  <si>
    <t>Купон по RU000A106A86 - iКарРус1P2 15шт. по 31.66 RUR - налог 62 RUR (данные из БД)</t>
  </si>
  <si>
    <t>Зачисление д/с (купон 8 по Каршеринг Руссия-001Р-02) (данные из сделок)</t>
  </si>
  <si>
    <t>Купон по RU000A105TS5 - ЕвроТранс2 43шт. по 11.01 RUR - налог 62 RUR (данные из БД)</t>
  </si>
  <si>
    <t>Зачисление д/с (купон 28 по ЕвроТранс2) (данные из сделок)</t>
  </si>
  <si>
    <t>Дивиденд по IRAO - ИнтерРАОао 300шт. по 0.35 RUR - налог 14 RUR (данные из БД)</t>
  </si>
  <si>
    <t>Дивиденды ИнтерРАОао; ISIN RU000A0JPNM1; Дата Фиксации 09/06/2025; Кол-во 300; Ставка Выплаты 0.3537565169; Курс конвертации 1.0 (данные из сделок)</t>
  </si>
  <si>
    <t>Купон по RU000A105TS5 - ЕвроТранс2 49шт. по 11.01 RUR - налог 70 RUR (данные из БД)</t>
  </si>
  <si>
    <t>Зачисление д/с (купон 29 по ЕвроТранс2) (данные из сделок)</t>
  </si>
  <si>
    <t>Купон по RU000A106540 - МВ ФИН 1Р4 22шт. по 62.33 RUR - налог 178 RUR (данные из БД)</t>
  </si>
  <si>
    <t>Зачисление д/с (купон 9 по МВ ФИН 1Р4) (данные из сделок)</t>
  </si>
  <si>
    <t>Перевод д/с с ТС=Основной рынок на ТС=Основной рынок</t>
  </si>
  <si>
    <t>Зачисление д/с (купон 30 по ЕвроТранс2) (данные из сделок)</t>
  </si>
  <si>
    <t>Зачисление д/с (купон 9 по Каршеринг Руссия-001Р-02) (данные из сделок)</t>
  </si>
  <si>
    <t>Зачисление д/с (купон 31 по ЕвроТранс2) (данные из сделок)</t>
  </si>
  <si>
    <t>Зачисление д/с (купон 32 по ЕвроТранс2) (данные из сделок)</t>
  </si>
  <si>
    <t>Купон по RU000A10CRC4 - НорНик1P14 17шт. по 42.38 RUR - налог 94 RUR (данные из БД)</t>
  </si>
  <si>
    <t>Зачисление д/с (купон 1 по НорНик1P14) (данные из сделок)</t>
  </si>
  <si>
    <t>Дивиденд по BELU - НоваБев ао 18шт. по 20 RUR - налог 47 RUR (данные из БД)</t>
  </si>
  <si>
    <t>Зачисление д/с (купон 33 по ЕвроТранс2) (данные из сделок)</t>
  </si>
  <si>
    <t>Дивиденды Белуга ао; ISIN RU000A0HL5M1; Дата Фиксации 18/10/2025; Кол-во 1; Ставка Выплаты 20; Курс конвертации 1.0000; Налог уд (данные из сделок)</t>
  </si>
  <si>
    <t>Дивиденды Белуга ао; ISIN RU000A0HL5M1; Дата Фиксации 18/10/2025; Кол-во 17; Ставка Выплаты 20; Курс конвертации 1.0000; Налог у (данные из сделок)</t>
  </si>
  <si>
    <t>Купон по RU000A10CRC4 - НорНик1P14 17шт. по 42.72 RUR - налог 94 RUR (данные из БД)</t>
  </si>
  <si>
    <t>Зачисление д/с (купон 2 по НорНик1P14) (данные из сделок)</t>
  </si>
  <si>
    <t>Зачисление д/с (купон 10 по Каршеринг Руссия-001Р-02) (данные из сделок)</t>
  </si>
  <si>
    <t>Зачисление д/с (купон 34 по ЕвроТранс2) (данные из сделок)</t>
  </si>
  <si>
    <t>Купон по RU000A10CRC4 - НорНик1P14 17шт. по 42.05 RUR - налог 93 RUR (данные из БД)</t>
  </si>
  <si>
    <t>Зачисление д/с (купон 3 по НорНик1P14) (данные из сделок)</t>
  </si>
  <si>
    <t>Выплата купонов НорНик1P14, номер купона 3 (данные из сделок)</t>
  </si>
  <si>
    <t>Купон по RU000A10BVW6 - sЕвТранс01 241шт. по 18.9 RUR - налог 592 RUR (данные из БД)</t>
  </si>
  <si>
    <t>Выплата купонов ЕвроТранс-01-об, номер купона 6 (данные из сделок)</t>
  </si>
  <si>
    <t>Зачисление д/с (купон 6 по sЕвТранс01) (данные из сделок)</t>
  </si>
  <si>
    <t>Купон по RU000A10CB66 - Сегежа3P6R 14шт. по 19.32 RUR - налог 35 RUR (данные из БД)</t>
  </si>
  <si>
    <t>Перевод д/с с договора 4223DGE, ТП Основной рынок на договор 4222PDM, ТП Основной рынок</t>
  </si>
  <si>
    <t>Выплата купонов Сегежа3P6R, номер купона 5 (данные из сделок)</t>
  </si>
  <si>
    <t>Купон по RU000A10CRC4 - НорНик1P14 17шт. по 41.76 RUR - налог 92 RUR (данные из БД)</t>
  </si>
  <si>
    <t>Выплата купонов НорНик1P14, номер купона 4 (данные из сделок)</t>
  </si>
  <si>
    <t>Перевод д/с с договора 4222PDM, ТП Основной рынок на договор 421L67P, ТП Основной рынок</t>
  </si>
  <si>
    <t>Купон по RU000A10BVW6 - sЕвТранс01 372шт. по 18.9 RUR - налог 914 RUR (данные из БД)</t>
  </si>
  <si>
    <t>Выплата купонов sЕвТранс01, номер купона 7 (данные из сделок)</t>
  </si>
  <si>
    <t>Выплата купонов Сегежа3P6R, номер купона 6 (данные из сделок)</t>
  </si>
  <si>
    <t>Купон по RU000A10CRC4 - НорНик1P14 17шт. по 41.06 RUR - налог 91 RUR (данные из БД)</t>
  </si>
  <si>
    <t>Выплата купонов НорНик1P14, номер купона 5 (данные из сделок)</t>
  </si>
  <si>
    <t>Купон по RU000A10BVW6 - sЕвТранс01 441шт. по 18.9 RUR - налог 1084 RUR (данные из БД)</t>
  </si>
  <si>
    <t>Купон по RU000A10BW96 - СамолетP18 20шт. по 19.73 RUR - налог 51 RUR (данные из БД)</t>
  </si>
  <si>
    <t>Выплата купонов sЕвТранс01, номер купона 8 (данные из сделок)</t>
  </si>
  <si>
    <t>Выплата купонов СамолетP18, номер купона 8 (данные из сделок)</t>
  </si>
  <si>
    <t>Выплата купонов Сегежа3P6R, номер купона 7 (данные из сделок)</t>
  </si>
  <si>
    <t>Купон по RU000A10CRC4 - НорНик1P14 17шт. по 41.91 RUR - налог 93 RUR (данные из БД)</t>
  </si>
  <si>
    <t>Выплата купонов НорНик1P14, номер купона 6 (данные из сделок)</t>
  </si>
  <si>
    <t>Купон по RU000A10BW96 - СамолетP18 42шт. по 19.73 RUR - налог 108 RUR (данные из БД)</t>
  </si>
  <si>
    <t>Выплата купонов sЕвТранс01, номер купона 9 (данные из сделок)</t>
  </si>
  <si>
    <t>Выплата купонов СамолетP18, номер купона 9 (данные из сделок)</t>
  </si>
  <si>
    <t>Купон по RU000A10ATS0 - ЕвроТранс6 10шт. по 20.55 RUR - налог 27 RUR (данные из БД)</t>
  </si>
  <si>
    <t>Выплата купонов ЕвроТранс6, номер купона 14 (данные из сделок)</t>
  </si>
  <si>
    <t>Выплата купонов Сегежа3P6R, номер купона 8 (данные из сделок)</t>
  </si>
  <si>
    <t>Купон по RU000A10CRC4 - НорНик1P14 17шт. по 40.8 RUR - налог 90 RUR (данные из БД)</t>
  </si>
  <si>
    <t>Выплата купонов НорНик1P14, номер купона 7 (данные из сделок)</t>
  </si>
  <si>
    <t>Купон по RU000A10BW96 - СамолетP18 50шт. по 19.73 RUR - налог 128 RUR (данные из БД)</t>
  </si>
  <si>
    <t>Выплата купонов sЕвТранс01, номер купона 10 (данные из сделок)</t>
  </si>
  <si>
    <t>Выплата купонов СамолетP18, номер купона 10 (данные из сделок)</t>
  </si>
  <si>
    <t>Выплата купонов ЕвроТранс6, номер купона 15 (данные из сделок)</t>
  </si>
  <si>
    <t>Выплата купонов Сегежа3P6R, номер купона 9 (данные из сделок)</t>
  </si>
  <si>
    <t>Купон по RU000A10CRC4 - НорНик1P14 17шт. по 39.11 RUR - налог 86 RUR (данные из БД)</t>
  </si>
  <si>
    <t>Выплата купонов НорНик1P14, номер купона 8 (данные из сделок)</t>
  </si>
  <si>
    <t>Купон по RU000A10BW96 - СамолетP18 71шт. по 19.73 RUR - налог 182 RUR (данные из БД)</t>
  </si>
  <si>
    <t>Выплата купонов sЕвТранс01, номер купона 11 (данные из сделок)</t>
  </si>
  <si>
    <t>Выплата купонов СамолетP18, номер купона 11 (данные из сделок)</t>
  </si>
  <si>
    <t>Выплата купонов ЕвроТранс6, номер купона 16 (данные из сделок)</t>
  </si>
  <si>
    <t>Выплата купонов Сегежа3P6R, номер купона 10 (данные из сделок)</t>
  </si>
  <si>
    <t>Дивиденд по IRAO - ИнтерРАОао 300шт. по 0.32 RUR - налог 13 RUR (данные из БД)</t>
  </si>
  <si>
    <t>Купон по RU000A10CRC4 - НорНик1P14 17шт. по 38.05 RUR - налог 84 RUR (данные из БД)</t>
  </si>
  <si>
    <t>Выплата купонов НорНик1P14, номер купона 9 (данные из сделок)</t>
  </si>
  <si>
    <t>Купон по RU000A10BW96 - СамолетP18 81шт. по 19.73 RUR - налог 208 RUR (данные из БД)</t>
  </si>
  <si>
    <t>Выплата купонов СамолетP18, номер купона 12 (данные из сделок)</t>
  </si>
  <si>
    <t>Выплата купонов sЕвТранс01, номер купона 12 (данные из сделок)</t>
  </si>
  <si>
    <t>Выплата дивидендов Интер РАО. Налог удержан. (данные из сделок)</t>
  </si>
  <si>
    <t>Дивиденд по BELU - НоваБев ао 18шт. по 10 RUR - налог 23 RUR (данные из БД)</t>
  </si>
  <si>
    <t>Купон по RU000A10ATS0 - ЕвроТранс6 10шт. по 0.86 RUR - налог 1 RUR (данные из БД)</t>
  </si>
  <si>
    <t>Выплата купонов ЕвроТранс6, номер купона 17 (данные из сделок)</t>
  </si>
  <si>
    <t>Выплата купонов Сегежа3P6R, номер купона 11 (данные из сделок)</t>
  </si>
  <si>
    <t>Выплата купонов ЕвроТранс6, номер купона  (данные из сделок)</t>
  </si>
  <si>
    <t>Купон по RU000A10CRC4 - НорНик1P14 17шт. по 40.63 RUR - налог 90 RUR (данные из БД)</t>
  </si>
  <si>
    <t>Выплата купонов НорНик1P14, номер купона 10 (данные из сделок)</t>
  </si>
  <si>
    <t>Выплата дивидендов НоваБев Групп. Налог удержан. (данные из сделок)</t>
  </si>
  <si>
    <t>Купон по RU000A10BW96 - СамолетP18 93шт. по 19.73 RUR - налог 239 RUR (данные из БД)</t>
  </si>
  <si>
    <t>Выплата купонов СамолетP18, номер купона 13 (данные из сделок)</t>
  </si>
  <si>
    <t>Выплата купонов Сегежа3P6R, номер купона 12 (данные из сделок)</t>
  </si>
  <si>
    <t>Дивиденд по RAGR - Русагро 13шт. по 16.48 RUR - налог 28 RUR (данные из БД)</t>
  </si>
  <si>
    <t>Выплата купонов sЕвТранс01, номер купона  (данные из сделок)</t>
  </si>
  <si>
    <t>Выплата дивидендов Группа Русагро. Налог удержан. (данные из сделок)</t>
  </si>
  <si>
    <t>Купон по RU000A10CRC4 - НорНик1P14 17шт. по 43.66 RUR - налог 96 RUR (данные из БД)</t>
  </si>
  <si>
    <t>Выплата купонов НорНик1P14, номер купона 11 (данные из сделок)</t>
  </si>
  <si>
    <t>Купон по RU000A10BVW6 - sЕвТранс01 519шт. по 18.9 RUR - налог 1275 RUR (данные из БД)</t>
  </si>
  <si>
    <t>Выплата купонов СамолетP18, номер купона 14 (данные из сделок)</t>
  </si>
  <si>
    <t>Купон по RU000A10ATS0 - ЕвроТранс6 82шт. по 20.55 RUR - налог 219 RUR (данные из БД)</t>
  </si>
  <si>
    <t>Выплата купонов Сегежа3P6R, номер купона 13 (данные из сделок)</t>
  </si>
  <si>
    <t>Купон по RU000A10CRC4 - НорНик1P14 17шт. по 44.71 RUR - налог 99 RUR (данные из БД)</t>
  </si>
  <si>
    <t>Выплата купонов НорНик1P14, номер купона 12 (данные из сделок)</t>
  </si>
  <si>
    <t>Купон по RU000A10FJ57 - БалтЛизП26 2шт. по 15 RUR - налог 4 RUR (данные из БД)</t>
  </si>
  <si>
    <t>Выплата купонов БалтЛизП26, номер купона 1 (данные из сделок)</t>
  </si>
  <si>
    <t>Купон по RU000A10BW96 - СамолетP18 94шт. по 19.73 RUR - налог 241 RUR (данные из БД)</t>
  </si>
  <si>
    <t>Выплата купонов СамолетP18, номер купона 15 (данные из сделок)</t>
  </si>
  <si>
    <t>Выплата купонов Сегежа3P6R, номер купона 14 (данные из сделок)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</si>
  <si>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</si>
  <si>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</si>
  <si>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</si>
  <si>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</si>
  <si>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</si>
  <si>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</si>
  <si>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sell</t>
  </si>
  <si>
    <t>Стоимость сейчас</t>
  </si>
  <si>
    <t>Полный доход</t>
  </si>
  <si>
    <t>RU000A106A86</t>
  </si>
  <si>
    <t>RU000A106540</t>
  </si>
  <si>
    <t>RU000A105TS5</t>
  </si>
  <si>
    <t>RU000A1077X0</t>
  </si>
  <si>
    <t>RU000A109F05</t>
  </si>
  <si>
    <t>RTKM</t>
  </si>
  <si>
    <t>VTBR</t>
  </si>
  <si>
    <t>MAGN</t>
  </si>
  <si>
    <t>ALRS</t>
  </si>
  <si>
    <t>HYDR</t>
  </si>
  <si>
    <t>RU000A10BNM4</t>
  </si>
  <si>
    <t>EUTR</t>
  </si>
  <si>
    <t>NVTK</t>
  </si>
  <si>
    <t>T</t>
  </si>
  <si>
    <t>X5</t>
  </si>
  <si>
    <t>MDMG</t>
  </si>
  <si>
    <t>LKOH</t>
  </si>
  <si>
    <t>RU000A10DA74</t>
  </si>
  <si>
    <t>BELU
НоваБев ао</t>
  </si>
  <si>
    <t>UGLD
ЮГК</t>
  </si>
  <si>
    <t>GMKN
ГМКНорНик</t>
  </si>
  <si>
    <t>GAZP
ГАЗПРОМ ао</t>
  </si>
  <si>
    <t>RAGR
Русагро</t>
  </si>
  <si>
    <t>IRAO
ИнтерРАОао</t>
  </si>
  <si>
    <t>DELI
iКаршеринг</t>
  </si>
  <si>
    <t>MOEX
МосБиржа</t>
  </si>
  <si>
    <t>SBMM
SBMM ETF</t>
  </si>
  <si>
    <t>RU000A10CRC4
НорНик1P14</t>
  </si>
  <si>
    <t>RU000A10BW96
СамолетP18</t>
  </si>
  <si>
    <t>RU000A10BVW6
sЕвТранс01</t>
  </si>
  <si>
    <t>RU000A10CB66
Сегежа3P6R</t>
  </si>
  <si>
    <t>RU000A10FJ57
БалтЛизП26</t>
  </si>
  <si>
    <t>RU000A10ATS0
ЕвроТранс6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</si>
  <si>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</si>
  <si>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</si>
  <si>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</si>
  <si>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</si>
  <si>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</si>
  <si>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</si>
  <si>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</si>
  <si>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</si>
  <si>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output</t>
  </si>
  <si>
    <t>Каршеринг Руссия 001P-02</t>
  </si>
  <si>
    <t>МВ ФИНАНС 001Р-04</t>
  </si>
  <si>
    <t>ЕвроТранс БО-001Р-02</t>
  </si>
  <si>
    <t>"Газпром" (ПАО) ао</t>
  </si>
  <si>
    <t>Интерлизинг 001Р-07</t>
  </si>
  <si>
    <t>АСПЭК-Домстрой 02</t>
  </si>
  <si>
    <t>Группа Русагро</t>
  </si>
  <si>
    <t>Ростелеком (ПАО) ао.</t>
  </si>
  <si>
    <t>ао ПАО Банк ВТБ</t>
  </si>
  <si>
    <t>"Магнитогорск.мет.комб" ПАО ао</t>
  </si>
  <si>
    <t>АЛРОСА ПАО ао</t>
  </si>
  <si>
    <t>ГМК "Нор.Никель" ПАО ао</t>
  </si>
  <si>
    <t>"Интер РАО" ПАО ао</t>
  </si>
  <si>
    <t>ПАО "РусГидро"</t>
  </si>
  <si>
    <t>dohod</t>
  </si>
  <si>
    <t>Зачисление д/с (купон 8 по Каршеринг Руссия-001Р-02)</t>
  </si>
  <si>
    <t>АБЗ-1 002P-03</t>
  </si>
  <si>
    <t>ЕвроТранс ао</t>
  </si>
  <si>
    <t>nalog</t>
  </si>
  <si>
    <t>Списание д/с. Налог на доходы физ.лиц</t>
  </si>
  <si>
    <t>Зачисление д/с (купон 28 по ЕвроТранс2)</t>
  </si>
  <si>
    <t>ПАО "НОВАТЭК" ао</t>
  </si>
  <si>
    <t>Каршеринг Руссия ао</t>
  </si>
  <si>
    <t>Т-Технологии МКПАО ао</t>
  </si>
  <si>
    <t>Корпоративный центр ИКС 5</t>
  </si>
  <si>
    <t>МКПАО «МД Медикал Груп»</t>
  </si>
  <si>
    <t>НК ЛУКОЙЛ (ПАО) - ао</t>
  </si>
  <si>
    <t>НоваБев Групп ПАО ао</t>
  </si>
  <si>
    <t>Дивиденды ИнтерРАОао; ISIN RU000A0JPNM1; Дата Фиксации 09/06/2025; Кол-во 300; Ставка Выплаты 0.3537565169; Курс конвертации 1.0</t>
  </si>
  <si>
    <t>Зачисление д/с (купон 29 по ЕвроТранс2)</t>
  </si>
  <si>
    <t>Зачисление д/с (купон 9 по МВ ФИН 1Р4)</t>
  </si>
  <si>
    <t>Зачисление д/с (купон 30 по ЕвроТранс2)</t>
  </si>
  <si>
    <t>Зачисление д/с (купон 9 по Каршеринг Руссия-001Р-02)</t>
  </si>
  <si>
    <t>Зачисление д/с (купон 31 по ЕвроТранс2)</t>
  </si>
  <si>
    <t>ГМК Нор.никель БО-001Р-14</t>
  </si>
  <si>
    <t>БПИФ Первая Сберегательный</t>
  </si>
  <si>
    <t>Зачисление д/с (купон 32 по ЕвроТранс2)</t>
  </si>
  <si>
    <t>Зачисление д/с (купон 1 по НорНик1P14)</t>
  </si>
  <si>
    <t>repo</t>
  </si>
  <si>
    <t>Убыток от сделок РЕПО -7.63 , Комиссия: -0.13</t>
  </si>
  <si>
    <t>Зачисление д/с (купон 33 по ЕвроТранс2)</t>
  </si>
  <si>
    <t>Дивиденды Белуга ао; ISIN RU000A0HL5M1; Дата Фиксации 18/10/2025; Кол-во 1; Ставка Выплаты 20; Курс конвертации 1.0000; Налог уд</t>
  </si>
  <si>
    <t>Дивиденды Белуга ао; ISIN RU000A0HL5M1; Дата Фиксации 18/10/2025; Кол-во 17; Ставка Выплаты 20; Курс конвертации 1.0000; Налог у</t>
  </si>
  <si>
    <t>Зачисление д/с (купон 2 по НорНик1P14)</t>
  </si>
  <si>
    <t>Зачисление д/с (купон 10 по Каршеринг Руссия-001Р-02)</t>
  </si>
  <si>
    <t>Зачисление д/с (купон 34 по ЕвроТранс2)</t>
  </si>
  <si>
    <t>Эталон-Финанс 002Р-04</t>
  </si>
  <si>
    <t>ГК Сегежа 003P-06R</t>
  </si>
  <si>
    <t>ЕвроТранс 01</t>
  </si>
  <si>
    <t>Зачисление д/с (купон 3 по НорНик1P14)</t>
  </si>
  <si>
    <t>Выплата купонов НорНик1P14, номер купона 3</t>
  </si>
  <si>
    <t>Выплата купонов ЕвроТранс-01-об, номер купона 6</t>
  </si>
  <si>
    <t>Зачисление д/с (купон 6 по sЕвТранс01)</t>
  </si>
  <si>
    <t>Списание д/с. Налог на доходы физ. лиц. по итогам года</t>
  </si>
  <si>
    <t>Выплата купонов Сегежа3P6R, номер купона 5</t>
  </si>
  <si>
    <t>Выплата купонов НорНик1P14, номер купона 4</t>
  </si>
  <si>
    <t>Выплата купонов sЕвТранс01, номер купона 7</t>
  </si>
  <si>
    <t>Выплата купонов Сегежа3P6R, номер купона 6</t>
  </si>
  <si>
    <t>Выплата купонов НорНик1P14, номер купона 5</t>
  </si>
  <si>
    <t>ГК Самолет БО-П18</t>
  </si>
  <si>
    <t>Выплата купонов sЕвТранс01, номер купона 8</t>
  </si>
  <si>
    <t>Выплата купонов СамолетP18, номер купона 8</t>
  </si>
  <si>
    <t>ЕвроТранс БО-001Р-06</t>
  </si>
  <si>
    <t>Выплата купонов Сегежа3P6R, номер купона 7</t>
  </si>
  <si>
    <t>Выплата купонов НорНик1P14, номер купона 6</t>
  </si>
  <si>
    <t>Выплата купонов sЕвТранс01, номер купона 9</t>
  </si>
  <si>
    <t>Выплата купонов СамолетP18, номер купона 9</t>
  </si>
  <si>
    <t>Выплата купонов ЕвроТранс6, номер купона 14</t>
  </si>
  <si>
    <t>Выплата купонов Сегежа3P6R, номер купона 8</t>
  </si>
  <si>
    <t>Выплата купонов НорНик1P14, номер купона 7</t>
  </si>
  <si>
    <t>Выплата купонов sЕвТранс01, номер купона 10</t>
  </si>
  <si>
    <t>Выплата купонов СамолетP18, номер купона 10</t>
  </si>
  <si>
    <t>Выплата купонов ЕвроТранс6, номер купона 15</t>
  </si>
  <si>
    <t>Выплата купонов Сегежа3P6R, номер купона 9</t>
  </si>
  <si>
    <t>Выплата купонов НорНик1P14, номер купона 8</t>
  </si>
  <si>
    <t>Выплата купонов sЕвТранс01, номер купона 11</t>
  </si>
  <si>
    <t>Выплата купонов СамолетP18, номер купона 11</t>
  </si>
  <si>
    <t>Выплата купонов ЕвроТранс6, номер купона 16</t>
  </si>
  <si>
    <t>Выплата купонов Сегежа3P6R, номер купона 10</t>
  </si>
  <si>
    <t>Выплата купонов НорНик1P14, номер купона 9</t>
  </si>
  <si>
    <t>Выплата купонов СамолетP18, номер купона 12</t>
  </si>
  <si>
    <t>Выплата купонов sЕвТранс01, номер купона 12</t>
  </si>
  <si>
    <t>Выплата дивидендов Интер РАО. Налог удержан.</t>
  </si>
  <si>
    <t>Выплата купонов ЕвроТранс6, номер купона 17</t>
  </si>
  <si>
    <t>Выплата купонов Сегежа3P6R, номер купона 11</t>
  </si>
  <si>
    <t>Выплата купонов ЕвроТранс6, номер купона </t>
  </si>
  <si>
    <t>Выплата купонов НорНик1P14, номер купона 10</t>
  </si>
  <si>
    <t>Выплата дивидендов НоваБев Групп. Налог удержан.</t>
  </si>
  <si>
    <t>Выплата купонов СамолетP18, номер купона 13</t>
  </si>
  <si>
    <t>Выплата купонов Сегежа3P6R, номер купона 12</t>
  </si>
  <si>
    <t>Выплата купонов sЕвТранс01, номер купона </t>
  </si>
  <si>
    <t>Выплата дивидендов Группа Русагро. Налог удержан.</t>
  </si>
  <si>
    <t>ПАО Московская Биржа</t>
  </si>
  <si>
    <t>Выплата купонов НорНик1P14, номер купона 11</t>
  </si>
  <si>
    <t>Выплата купонов СамолетP18, номер купона 14</t>
  </si>
  <si>
    <t>Балтийский лизинг ООО БО-П26</t>
  </si>
  <si>
    <t>Выплата купонов Сегежа3P6R, номер купона 13</t>
  </si>
  <si>
    <t>Выплата купонов НорНик1P14, номер купона 12</t>
  </si>
  <si>
    <t>Выплата купонов БалтЛизП26, номер купона 1</t>
  </si>
  <si>
    <t>Выплата купонов СамолетP18, номер купона 15</t>
  </si>
  <si>
    <t>Выплата купонов Сегежа3P6R, номер купона 14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</si>
  <si>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</si>
  <si>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</si>
  <si>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</si>
  <si>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</si>
  <si>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</si>
  <si>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</si>
  <si>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</si>
  <si>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</si>
  <si>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</si>
  <si>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</si>
  <si>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</si>
  <si>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Новый</t>
  </si>
  <si>
    <t>Купон</t>
  </si>
  <si>
    <t>iКарРус1P2</t>
  </si>
  <si>
    <t>ЕвроТранс2</t>
  </si>
  <si>
    <t>МВ ФИН 1Р4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</si>
  <si>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</si>
  <si>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</si>
  <si>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</si>
  <si>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</si>
  <si>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</si>
  <si>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</si>
  <si>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</si>
  <si>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</si>
  <si>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</si>
  <si>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</si>
  <si>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</si>
  <si>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</si>
  <si>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</si>
  <si>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</si>
  <si>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</si>
  <si>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</si>
  <si>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ИнтЛиз1Р07</t>
  </si>
  <si>
    <t>АСПЭКДом02</t>
  </si>
  <si>
    <t>Ростел -ао</t>
  </si>
  <si>
    <t>ВТБ ао</t>
  </si>
  <si>
    <t>ММК</t>
  </si>
  <si>
    <t>АЛРОСА ао</t>
  </si>
  <si>
    <t>РусГидро</t>
  </si>
  <si>
    <t>АБЗ-1 2Р03</t>
  </si>
  <si>
    <t>ЕвроТранс</t>
  </si>
  <si>
    <t>Новатэк ао</t>
  </si>
  <si>
    <t>Т-Техно ао</t>
  </si>
  <si>
    <t>КЦ ИКС 5</t>
  </si>
  <si>
    <t>MDMG-ао</t>
  </si>
  <si>
    <t>ЛУКОЙЛ</t>
  </si>
  <si>
    <t>ЭталонФин4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</si>
</sst>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  <numFmt numFmtId="177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8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EDD3"/>
      </patternFill>
    </fill>
    <fill>
      <patternFill patternType="solid">
        <fgColor rgb="FFFFF0F8"/>
      </patternFill>
    </fill>
    <fill>
      <patternFill patternType="solid">
        <fgColor rgb="FFFCE7FF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43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7" fontId="0" numFmtId="172"/>
    <xf applyAlignment="false" applyBorder="false" applyFont="true" applyProtection="false" borderId="1" fillId="7" fontId="0" numFmtId="164"/>
    <xf applyAlignment="false" applyBorder="false" applyFont="true" applyProtection="false" borderId="1" fillId="7" fontId="0" numFmtId="166"/>
    <xf applyAlignment="false" applyBorder="false" applyFont="true" applyProtection="false" borderId="1" fillId="7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  <xf applyAlignment="false" applyBorder="false" applyFont="true" applyProtection="false" borderId="1" fillId="0" fontId="0" numFmtId="177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worksheet" Target="worksheets/sheet10.xml"/><Relationship Id="rId12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18</v>
      </c>
      <c r="F2" s="6" t="n">
        <v>256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-0.3469</v>
      </c>
      <c r="L2" s="6" t="n">
        <v>442.15</v>
      </c>
      <c r="M2" s="17" t="n">
        <v>1.69</v>
      </c>
      <c r="N2" s="16"/>
      <c r="O2" s="16" t="s">
        <v>20</v>
      </c>
      <c r="P2" s="17" t="n">
        <v>0.2395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2000</v>
      </c>
      <c r="F3" s="6" t="n">
        <v>0.7251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-0.1055</v>
      </c>
      <c r="L3" s="6" t="n">
        <v>0.81</v>
      </c>
      <c r="M3" s="17" t="n">
        <v>0.53</v>
      </c>
      <c r="N3" s="16"/>
      <c r="O3" s="16" t="s">
        <v>23</v>
      </c>
      <c r="P3" s="17" t="n">
        <v>27.8875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10</v>
      </c>
      <c r="F4" s="6" t="n">
        <v>114.6</v>
      </c>
      <c r="G4" s="17" t="n">
        <v>0</v>
      </c>
      <c r="H4" s="6" t="n">
        <v>0</v>
      </c>
      <c r="I4" s="16"/>
      <c r="J4" s="6" t="s">
        <f>=E4*F4*Портфель!$Q$13</f>
      </c>
      <c r="K4" s="9" t="n">
        <v>-0.4052</v>
      </c>
      <c r="L4" s="6" t="n">
        <v>169.46</v>
      </c>
      <c r="M4" s="17" t="n">
        <v>0.42</v>
      </c>
      <c r="N4" s="16"/>
      <c r="O4" s="16" t="s">
        <v>26</v>
      </c>
      <c r="P4" s="17" t="n">
        <v>59.890072164226</v>
      </c>
      <c r="Q4" s="6" t="s">
        <f>=P4/$P$13</f>
      </c>
    </row>
    <row collapsed="false" customFormat="false" customHeight="false" hidden="false" ht="12.1" outlineLevel="0" r="5">
      <c r="A5" s="16" t="s">
        <v>27</v>
      </c>
      <c r="B5" s="16" t="s">
        <v>17</v>
      </c>
      <c r="C5" s="16" t="s">
        <v>28</v>
      </c>
      <c r="D5" s="16" t="s">
        <v>19</v>
      </c>
      <c r="E5" s="7" t="n">
        <v>10</v>
      </c>
      <c r="F5" s="6" t="n">
        <v>96.11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-0.2351</v>
      </c>
      <c r="L5" s="6" t="n">
        <v>145.09</v>
      </c>
      <c r="M5" s="17" t="n">
        <v>0.35</v>
      </c>
      <c r="N5" s="16"/>
      <c r="O5" s="16" t="s">
        <v>29</v>
      </c>
      <c r="P5" s="17" t="n">
        <v>102.5937</v>
      </c>
      <c r="Q5" s="6" t="s">
        <f>=P5/$P$13</f>
      </c>
    </row>
    <row collapsed="false" customFormat="false" customHeight="false" hidden="false" ht="12.1" outlineLevel="0" r="6">
      <c r="A6" s="16" t="s">
        <v>30</v>
      </c>
      <c r="B6" s="16" t="s">
        <v>17</v>
      </c>
      <c r="C6" s="16" t="s">
        <v>31</v>
      </c>
      <c r="D6" s="16" t="s">
        <v>19</v>
      </c>
      <c r="E6" s="7" t="n">
        <v>13</v>
      </c>
      <c r="F6" s="6" t="n">
        <v>69.7</v>
      </c>
      <c r="G6" s="17" t="n">
        <v>0</v>
      </c>
      <c r="H6" s="6" t="n">
        <v>0</v>
      </c>
      <c r="I6" s="16"/>
      <c r="J6" s="6" t="s">
        <f>=E6*F6*Портфель!$Q$13</f>
      </c>
      <c r="K6" s="9" t="n">
        <v>-0.2204</v>
      </c>
      <c r="L6" s="6" t="n">
        <v>118.8</v>
      </c>
      <c r="M6" s="17" t="n">
        <v>0.33</v>
      </c>
      <c r="N6" s="16"/>
      <c r="O6" s="16" t="s">
        <v>32</v>
      </c>
      <c r="P6" s="17" t="n">
        <v>12.7516</v>
      </c>
      <c r="Q6" s="6" t="s">
        <f>=P6/$P$13</f>
      </c>
    </row>
    <row collapsed="false" customFormat="false" customHeight="false" hidden="false" ht="12.1" outlineLevel="0" r="7">
      <c r="A7" s="16" t="s">
        <v>33</v>
      </c>
      <c r="B7" s="16" t="s">
        <v>17</v>
      </c>
      <c r="C7" s="16" t="s">
        <v>34</v>
      </c>
      <c r="D7" s="16" t="s">
        <v>19</v>
      </c>
      <c r="E7" s="7" t="n">
        <v>300</v>
      </c>
      <c r="F7" s="6" t="n">
        <v>2.3745</v>
      </c>
      <c r="G7" s="17" t="n">
        <v>0</v>
      </c>
      <c r="H7" s="6" t="n">
        <v>0</v>
      </c>
      <c r="I7" s="16"/>
      <c r="J7" s="6" t="s">
        <f>=E7*F7*Портфель!$Q$13</f>
      </c>
      <c r="K7" s="9" t="n">
        <v>0.0653</v>
      </c>
      <c r="L7" s="6" t="n">
        <v>3.15</v>
      </c>
      <c r="M7" s="17" t="n">
        <v>0.26</v>
      </c>
      <c r="N7" s="16"/>
      <c r="O7" s="16" t="s">
        <v>35</v>
      </c>
      <c r="P7" s="17" t="n">
        <v>96.3287</v>
      </c>
      <c r="Q7" s="6" t="s">
        <f>=P7/$P$13</f>
      </c>
    </row>
    <row collapsed="false" customFormat="false" customHeight="false" hidden="false" ht="12.1" outlineLevel="0" r="8">
      <c r="A8" s="16" t="s">
        <v>36</v>
      </c>
      <c r="B8" s="16" t="s">
        <v>17</v>
      </c>
      <c r="C8" s="16" t="s">
        <v>37</v>
      </c>
      <c r="D8" s="16" t="s">
        <v>19</v>
      </c>
      <c r="E8" s="7" t="n">
        <v>16</v>
      </c>
      <c r="F8" s="6" t="n">
        <v>44.3</v>
      </c>
      <c r="G8" s="17" t="n">
        <v>0</v>
      </c>
      <c r="H8" s="6" t="n">
        <v>0</v>
      </c>
      <c r="I8" s="16"/>
      <c r="J8" s="6" t="s">
        <f>=E8*F8*Портфель!$Q$13</f>
      </c>
      <c r="K8" s="9" t="n">
        <v>-0.6525</v>
      </c>
      <c r="L8" s="6" t="n">
        <v>147.09</v>
      </c>
      <c r="M8" s="17" t="n">
        <v>0.26</v>
      </c>
      <c r="N8" s="16"/>
      <c r="O8" s="16" t="s">
        <v>38</v>
      </c>
      <c r="P8" s="17" t="n">
        <v>113.5104</v>
      </c>
      <c r="Q8" s="6" t="s">
        <f>=P8/$P$13</f>
      </c>
    </row>
    <row collapsed="false" customFormat="false" customHeight="false" hidden="false" ht="12.1" outlineLevel="0" r="9">
      <c r="A9" s="16" t="s">
        <v>39</v>
      </c>
      <c r="B9" s="16" t="s">
        <v>17</v>
      </c>
      <c r="C9" s="16" t="s">
        <v>40</v>
      </c>
      <c r="D9" s="16" t="s">
        <v>19</v>
      </c>
      <c r="E9" s="7" t="n">
        <v>1</v>
      </c>
      <c r="F9" s="6" t="n">
        <v>151.58</v>
      </c>
      <c r="G9" s="17" t="n">
        <v>0</v>
      </c>
      <c r="H9" s="6" t="n">
        <v>0</v>
      </c>
      <c r="I9" s="16"/>
      <c r="J9" s="6" t="s">
        <f>=E9*F9*Портфель!$Q$13</f>
      </c>
      <c r="K9" s="9" t="n">
        <v>-0.357</v>
      </c>
      <c r="L9" s="6" t="n">
        <v>160.7</v>
      </c>
      <c r="M9" s="17" t="n">
        <v>0.06</v>
      </c>
      <c r="N9" s="16"/>
      <c r="O9" s="16" t="s">
        <v>41</v>
      </c>
      <c r="P9" s="17" t="n">
        <v>11244</v>
      </c>
      <c r="Q9" s="6" t="s">
        <f>=P9/$P$13</f>
      </c>
    </row>
    <row collapsed="false" customFormat="false" customHeight="false" hidden="false" ht="12.1" outlineLevel="0" r="10">
      <c r="A10" s="16"/>
      <c r="B10" s="16"/>
      <c r="C10" s="16"/>
      <c r="D10" s="16"/>
      <c r="E10" s="7"/>
      <c r="F10" s="6"/>
      <c r="G10" s="4"/>
      <c r="H10" s="4" t="s">
        <v>42</v>
      </c>
      <c r="I10" s="4"/>
      <c r="J10" s="5" t="s">
        <f>=SUM(J2:J9)</f>
      </c>
      <c r="K10" s="4"/>
      <c r="L10" s="4"/>
      <c r="M10" s="10" t="s">
        <f>=J10/J22</f>
      </c>
      <c r="N10" s="16"/>
      <c r="O10" s="16" t="s">
        <v>43</v>
      </c>
      <c r="P10" s="17" t="n">
        <v>10.369</v>
      </c>
      <c r="Q10" s="6" t="s">
        <f>=P10/$P$13</f>
      </c>
    </row>
    <row collapsed="false" customFormat="false" customHeight="false" hidden="false" ht="12.1" outlineLevel="0" r="11">
      <c r="A11" s="16" t="s">
        <v>44</v>
      </c>
      <c r="B11" s="16" t="s">
        <v>45</v>
      </c>
      <c r="C11" s="16" t="s">
        <v>46</v>
      </c>
      <c r="D11" s="16" t="s">
        <v>19</v>
      </c>
      <c r="E11" s="7" t="n">
        <v>48</v>
      </c>
      <c r="F11" s="6" t="n">
        <v>19.5685</v>
      </c>
      <c r="G11" s="17" t="n">
        <v>0</v>
      </c>
      <c r="H11" s="6" t="n">
        <v>0</v>
      </c>
      <c r="I11" s="16"/>
      <c r="J11" s="6" t="s">
        <f>=E11*F11*Портфель!$Q$13</f>
      </c>
      <c r="K11" s="9" t="n">
        <v>0.1724</v>
      </c>
      <c r="L11" s="6" t="n">
        <v>19.38</v>
      </c>
      <c r="M11" s="17" t="n">
        <v>0.34</v>
      </c>
      <c r="N11" s="16"/>
      <c r="O11" s="16" t="s">
        <v>47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/>
      <c r="B12" s="16"/>
      <c r="C12" s="16"/>
      <c r="D12" s="16"/>
      <c r="E12" s="7"/>
      <c r="F12" s="6"/>
      <c r="G12" s="4"/>
      <c r="H12" s="4" t="s">
        <v>48</v>
      </c>
      <c r="I12" s="4"/>
      <c r="J12" s="5" t="s">
        <f>=SUM(J11:J11)</f>
      </c>
      <c r="K12" s="4"/>
      <c r="L12" s="4"/>
      <c r="M12" s="10" t="s">
        <f>=J12/J22</f>
      </c>
      <c r="N12" s="16"/>
      <c r="O12" s="16" t="s">
        <v>49</v>
      </c>
      <c r="P12" s="17" t="n">
        <v>0.1971</v>
      </c>
      <c r="Q12" s="6" t="s">
        <f>=P12/$P$13</f>
      </c>
    </row>
    <row collapsed="false" customFormat="false" customHeight="false" hidden="false" ht="12.1" outlineLevel="0" r="13">
      <c r="A13" s="16" t="s">
        <v>50</v>
      </c>
      <c r="B13" s="16" t="s">
        <v>51</v>
      </c>
      <c r="C13" s="16" t="s">
        <v>52</v>
      </c>
      <c r="D13" s="16" t="s">
        <v>53</v>
      </c>
      <c r="E13" s="7" t="n">
        <v>17</v>
      </c>
      <c r="F13" s="6" t="n">
        <v>93.5334</v>
      </c>
      <c r="G13" s="17" t="n">
        <v>100</v>
      </c>
      <c r="H13" s="6" t="n">
        <v>41.89</v>
      </c>
      <c r="I13" s="16" t="s">
        <v>54</v>
      </c>
      <c r="J13" s="6" t="s">
        <f>=E13*((F13/100*G13)*Портфель!$Q$17 + H13*Портфель!$Q$13) </f>
      </c>
      <c r="K13" s="9" t="n">
        <v>0.0186</v>
      </c>
      <c r="L13" s="6" t="n">
        <v>8311.33</v>
      </c>
      <c r="M13" s="17" t="n">
        <v>50.08</v>
      </c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 t="s">
        <v>55</v>
      </c>
      <c r="B14" s="16" t="s">
        <v>51</v>
      </c>
      <c r="C14" s="16" t="s">
        <v>56</v>
      </c>
      <c r="D14" s="16" t="s">
        <v>19</v>
      </c>
      <c r="E14" s="7" t="n">
        <v>96</v>
      </c>
      <c r="F14" s="6" t="n">
        <v>60.99</v>
      </c>
      <c r="G14" s="17" t="n">
        <v>1000</v>
      </c>
      <c r="H14" s="6" t="n">
        <v>12.49</v>
      </c>
      <c r="I14" s="16" t="s">
        <v>57</v>
      </c>
      <c r="J14" s="6" t="s">
        <f>=E14*((F14/100*G14)*Портфель!$Q$13 + H14*Портфель!$Q$13) </f>
      </c>
      <c r="K14" s="9" t="n">
        <v>-0.5604</v>
      </c>
      <c r="L14" s="6" t="n">
        <v>1036.7</v>
      </c>
      <c r="M14" s="17" t="n">
        <v>21.9</v>
      </c>
      <c r="N14" s="16"/>
      <c r="O14" s="16" t="s">
        <v>58</v>
      </c>
      <c r="P14" s="17" t="n">
        <v>159.1</v>
      </c>
      <c r="Q14" s="6" t="s">
        <f>=P14/$P$13</f>
      </c>
    </row>
    <row collapsed="false" customFormat="false" customHeight="false" hidden="false" ht="12.1" outlineLevel="0" r="15">
      <c r="A15" s="16" t="s">
        <v>59</v>
      </c>
      <c r="B15" s="16" t="s">
        <v>51</v>
      </c>
      <c r="C15" s="16" t="s">
        <v>60</v>
      </c>
      <c r="D15" s="16" t="s">
        <v>19</v>
      </c>
      <c r="E15" s="7" t="n">
        <v>519</v>
      </c>
      <c r="F15" s="6" t="n">
        <v>5.14</v>
      </c>
      <c r="G15" s="17" t="n">
        <v>1000</v>
      </c>
      <c r="H15" s="6" t="n">
        <v>0</v>
      </c>
      <c r="I15" s="16" t="s">
        <v>61</v>
      </c>
      <c r="J15" s="6" t="s">
        <f>=E15*((F15/100*G15)*Портфель!$Q$13 + H15*Портфель!$Q$13) </f>
      </c>
      <c r="K15" s="9" t="n">
        <v>-0.9436</v>
      </c>
      <c r="L15" s="6" t="n">
        <v>879.05</v>
      </c>
      <c r="M15" s="17" t="n">
        <v>9.78</v>
      </c>
      <c r="N15" s="16"/>
      <c r="O15" s="16" t="s">
        <v>62</v>
      </c>
      <c r="P15" s="17" t="n">
        <v>1.743</v>
      </c>
      <c r="Q15" s="6" t="s">
        <f>=P15/$P$13</f>
      </c>
    </row>
    <row collapsed="false" customFormat="false" customHeight="false" hidden="false" ht="12.1" outlineLevel="0" r="16">
      <c r="A16" s="16" t="s">
        <v>63</v>
      </c>
      <c r="B16" s="16" t="s">
        <v>51</v>
      </c>
      <c r="C16" s="16" t="s">
        <v>64</v>
      </c>
      <c r="D16" s="16" t="s">
        <v>19</v>
      </c>
      <c r="E16" s="7" t="n">
        <v>14</v>
      </c>
      <c r="F16" s="6" t="n">
        <v>97.22</v>
      </c>
      <c r="G16" s="17" t="n">
        <v>1000</v>
      </c>
      <c r="H16" s="6" t="n">
        <v>4.51</v>
      </c>
      <c r="I16" s="16" t="s">
        <v>65</v>
      </c>
      <c r="J16" s="6" t="s">
        <f>=E16*((F16/100*G16)*Портфель!$Q$13 + H16*Портфель!$Q$13) </f>
      </c>
      <c r="K16" s="9" t="n">
        <v>0.163</v>
      </c>
      <c r="L16" s="6" t="n">
        <v>1018.64</v>
      </c>
      <c r="M16" s="17" t="n">
        <v>5.01</v>
      </c>
      <c r="N16" s="16"/>
      <c r="O16" s="16" t="s">
        <v>66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 t="s">
        <v>67</v>
      </c>
      <c r="B17" s="16" t="s">
        <v>51</v>
      </c>
      <c r="C17" s="16" t="s">
        <v>68</v>
      </c>
      <c r="D17" s="16" t="s">
        <v>19</v>
      </c>
      <c r="E17" s="7" t="n">
        <v>18</v>
      </c>
      <c r="F17" s="6" t="n">
        <v>69.96</v>
      </c>
      <c r="G17" s="17" t="n">
        <v>1000</v>
      </c>
      <c r="H17" s="6" t="n">
        <v>13</v>
      </c>
      <c r="I17" s="16" t="s">
        <v>69</v>
      </c>
      <c r="J17" s="6" t="s">
        <f>=E17*((F17/100*G17)*Портфель!$Q$13 + H17*Портфель!$Q$13) </f>
      </c>
      <c r="K17" s="9" t="n">
        <v>-0.9212</v>
      </c>
      <c r="L17" s="6" t="n">
        <v>852.2</v>
      </c>
      <c r="M17" s="17" t="n">
        <v>4.7</v>
      </c>
      <c r="N17" s="16"/>
      <c r="O17" s="16" t="s">
        <v>53</v>
      </c>
      <c r="P17" s="17" t="n">
        <v>85.4811</v>
      </c>
      <c r="Q17" s="6" t="s">
        <f>=P17/$P$13</f>
      </c>
    </row>
    <row collapsed="false" customFormat="false" customHeight="false" hidden="false" ht="12.1" outlineLevel="0" r="18">
      <c r="A18" s="16" t="s">
        <v>70</v>
      </c>
      <c r="B18" s="16" t="s">
        <v>51</v>
      </c>
      <c r="C18" s="16" t="s">
        <v>71</v>
      </c>
      <c r="D18" s="16" t="s">
        <v>19</v>
      </c>
      <c r="E18" s="7" t="n">
        <v>82</v>
      </c>
      <c r="F18" s="6" t="n">
        <v>6.21</v>
      </c>
      <c r="G18" s="17" t="n">
        <v>1000</v>
      </c>
      <c r="H18" s="6" t="n">
        <v>0</v>
      </c>
      <c r="I18" s="16" t="s">
        <v>72</v>
      </c>
      <c r="J18" s="6" t="s">
        <f>=E18*((F18/100*G18)*Портфель!$Q$13 + H18*Портфель!$Q$13) </f>
      </c>
      <c r="K18" s="9" t="n">
        <v>-0.9637</v>
      </c>
      <c r="L18" s="6" t="n">
        <v>260.94</v>
      </c>
      <c r="M18" s="17" t="n">
        <v>1.87</v>
      </c>
      <c r="N18" s="16"/>
      <c r="O18" s="16"/>
      <c r="P18" s="17"/>
      <c r="Q18" s="17"/>
    </row>
    <row collapsed="false" customFormat="false" customHeight="false" hidden="false" ht="12.1" outlineLevel="0" r="19">
      <c r="A19" s="16"/>
      <c r="B19" s="16"/>
      <c r="C19" s="16"/>
      <c r="D19" s="16"/>
      <c r="E19" s="7"/>
      <c r="F19" s="6"/>
      <c r="G19" s="4"/>
      <c r="H19" s="4" t="s">
        <v>73</v>
      </c>
      <c r="I19" s="4"/>
      <c r="J19" s="5" t="s">
        <f>=SUM(J13:J18)</f>
      </c>
      <c r="K19" s="4"/>
      <c r="L19" s="4"/>
      <c r="M19" s="10" t="s">
        <f>=J19/J22</f>
      </c>
      <c r="N19" s="16"/>
      <c r="O19" s="16"/>
      <c r="P19" s="17"/>
      <c r="Q19" s="17"/>
    </row>
    <row collapsed="false" customFormat="false" customHeight="false" hidden="false" ht="12.1" outlineLevel="0" r="20">
      <c r="A20" s="16" t="s">
        <v>19</v>
      </c>
      <c r="B20" s="16" t="s">
        <v>3</v>
      </c>
      <c r="C20" s="16" t="s">
        <v>74</v>
      </c>
      <c r="D20" s="16" t="s">
        <v>19</v>
      </c>
      <c r="E20" s="7" t="n">
        <v>6608.91</v>
      </c>
      <c r="F20" s="6" t="n">
        <v>1</v>
      </c>
      <c r="G20" s="17" t="n">
        <v>0</v>
      </c>
      <c r="H20" s="6" t="n">
        <v>0</v>
      </c>
      <c r="I20" s="16"/>
      <c r="J20" s="6" t="s">
        <f>=E20*F20</f>
      </c>
      <c r="K20" s="17"/>
      <c r="L20" s="6"/>
      <c r="M20" s="17"/>
      <c r="N20" s="16"/>
      <c r="O20" s="16"/>
      <c r="P20" s="17"/>
      <c r="Q20" s="17"/>
    </row>
    <row collapsed="false" customFormat="false" customHeight="false" hidden="false" ht="12.1" outlineLevel="0" r="21">
      <c r="A21" s="16"/>
      <c r="B21" s="16"/>
      <c r="C21" s="16"/>
      <c r="D21" s="16"/>
      <c r="E21" s="7"/>
      <c r="F21" s="6"/>
      <c r="G21" s="4"/>
      <c r="H21" s="4" t="s">
        <v>75</v>
      </c>
      <c r="I21" s="4"/>
      <c r="J21" s="5" t="s">
        <f>=SUM(J20:J20)</f>
      </c>
      <c r="K21" s="4"/>
      <c r="L21" s="4"/>
      <c r="M21" s="10" t="s">
        <f>=J21/J22</f>
      </c>
      <c r="N21" s="16"/>
      <c r="O21" s="16"/>
      <c r="P21" s="17"/>
      <c r="Q21" s="17"/>
    </row>
    <row collapsed="false" customFormat="false" customHeight="false" hidden="false" ht="12.1" outlineLevel="0" r="22">
      <c r="A22" s="16"/>
      <c r="B22" s="16"/>
      <c r="C22" s="16"/>
      <c r="D22" s="16"/>
      <c r="E22" s="7"/>
      <c r="F22" s="6"/>
      <c r="G22" s="4"/>
      <c r="H22" s="4" t="s">
        <v>76</v>
      </c>
      <c r="I22" s="4"/>
      <c r="J22" s="5" t="s">
        <f>=J10+J12+J19+J21</f>
      </c>
      <c r="K22" s="17"/>
      <c r="L22" s="6"/>
      <c r="M22" s="17"/>
      <c r="N22" s="16"/>
      <c r="O22" s="16"/>
      <c r="P22" s="17"/>
      <c r="Q22" s="17"/>
    </row>
  </sheetData>
  <mergeCells>
    <mergeCell ref="H10:I10"/>
    <mergeCell ref="H12:I12"/>
    <mergeCell ref="H19:I19"/>
    <mergeCell ref="H21:I2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9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77</v>
      </c>
      <c r="B1" s="18" t="s">
        <v>9</v>
      </c>
      <c r="C1" s="18" t="s">
        <v>78</v>
      </c>
      <c r="D1" s="18" t="s">
        <v>79</v>
      </c>
      <c r="E1" s="18" t="s">
        <v>80</v>
      </c>
      <c r="F1" s="18" t="s">
        <v>81</v>
      </c>
      <c r="G1" s="18" t="s">
        <v>82</v>
      </c>
      <c r="H1" s="18" t="s">
        <v>83</v>
      </c>
    </row>
    <row collapsed="false" customFormat="false" customHeight="false" hidden="false" ht="12.1" outlineLevel="0" r="2">
      <c r="A2" s="13" t="n">
        <v>45761</v>
      </c>
      <c r="B2" s="6" t="n">
        <v>30000</v>
      </c>
      <c r="C2" s="16" t="s">
        <v>84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45765</v>
      </c>
      <c r="B3" s="6" t="n">
        <v>-25000</v>
      </c>
      <c r="C3" s="16" t="s">
        <v>85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45768</v>
      </c>
      <c r="B4" s="6" t="n">
        <v>58763</v>
      </c>
      <c r="C4" s="16" t="s">
        <v>86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45782</v>
      </c>
      <c r="B5" s="6" t="n">
        <v>10000</v>
      </c>
      <c r="C5" s="16" t="s">
        <v>86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45788</v>
      </c>
      <c r="B6" s="6" t="n">
        <v>970</v>
      </c>
      <c r="C6" s="16" t="s">
        <v>86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45789</v>
      </c>
      <c r="B7" s="6" t="n">
        <v>12000</v>
      </c>
      <c r="C7" s="16" t="s">
        <v>86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45790</v>
      </c>
      <c r="B8" s="6" t="n">
        <v>2000</v>
      </c>
      <c r="C8" s="16" t="s">
        <v>86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45793</v>
      </c>
      <c r="B9" s="6" t="n">
        <v>4000</v>
      </c>
      <c r="C9" s="16" t="s">
        <v>86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45796</v>
      </c>
      <c r="B10" s="6" t="n">
        <v>2200</v>
      </c>
      <c r="C10" s="16" t="s">
        <v>86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45798</v>
      </c>
      <c r="B11" s="6" t="n">
        <v>612.32</v>
      </c>
      <c r="C11" s="16" t="s">
        <v>86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45800</v>
      </c>
      <c r="B12" s="6" t="n">
        <v>-412.9</v>
      </c>
      <c r="C12" s="16" t="s">
        <v>87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45800</v>
      </c>
      <c r="B13" s="6" t="n">
        <v>474.9</v>
      </c>
      <c r="C13" s="16" t="s">
        <v>88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45804</v>
      </c>
      <c r="B14" s="6" t="n">
        <v>17000</v>
      </c>
      <c r="C14" s="16" t="s">
        <v>86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45804</v>
      </c>
      <c r="B15" s="6" t="n">
        <v>-18435.99</v>
      </c>
      <c r="C15" s="16" t="s">
        <v>85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45806</v>
      </c>
      <c r="B16" s="6" t="n">
        <v>-411.43</v>
      </c>
      <c r="C16" s="16" t="s">
        <v>89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45806</v>
      </c>
      <c r="B17" s="6" t="n">
        <v>473.43</v>
      </c>
      <c r="C17" s="16" t="s">
        <v>90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45817</v>
      </c>
      <c r="B18" s="6" t="n">
        <v>-92.13</v>
      </c>
      <c r="C18" s="16" t="s">
        <v>91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45834</v>
      </c>
      <c r="B19" s="6" t="n">
        <v>92.12</v>
      </c>
      <c r="C19" s="16" t="s">
        <v>92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45836</v>
      </c>
      <c r="B20" s="6" t="n">
        <v>-469.49</v>
      </c>
      <c r="C20" s="16" t="s">
        <v>93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45838</v>
      </c>
      <c r="B21" s="6" t="n">
        <v>539.49</v>
      </c>
      <c r="C21" s="16" t="s">
        <v>94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45856</v>
      </c>
      <c r="B22" s="6" t="n">
        <v>-1193.26</v>
      </c>
      <c r="C22" s="16" t="s">
        <v>95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45856</v>
      </c>
      <c r="B23" s="6" t="n">
        <v>1371.26</v>
      </c>
      <c r="C23" s="16" t="s">
        <v>96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45856</v>
      </c>
      <c r="B24" s="6" t="n">
        <v>-1910.75</v>
      </c>
      <c r="C24" s="16" t="s">
        <v>97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45856</v>
      </c>
      <c r="B25" s="6" t="n">
        <v>1910.75</v>
      </c>
      <c r="C25" s="16" t="s">
        <v>97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45866</v>
      </c>
      <c r="B26" s="6" t="n">
        <v>-469.49</v>
      </c>
      <c r="C26" s="16" t="s">
        <v>93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45866</v>
      </c>
      <c r="B27" s="6" t="n">
        <v>539.49</v>
      </c>
      <c r="C27" s="16" t="s">
        <v>98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45867</v>
      </c>
      <c r="B28" s="6" t="n">
        <v>539.49</v>
      </c>
      <c r="C28" s="16" t="s">
        <v>97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45867</v>
      </c>
      <c r="B29" s="6" t="n">
        <v>-539.49</v>
      </c>
      <c r="C29" s="16" t="s">
        <v>97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45869</v>
      </c>
      <c r="B30" s="6" t="n">
        <v>539.49</v>
      </c>
      <c r="C30" s="16" t="s">
        <v>97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45869</v>
      </c>
      <c r="B31" s="6" t="n">
        <v>-539.49</v>
      </c>
      <c r="C31" s="16" t="s">
        <v>97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45891</v>
      </c>
      <c r="B32" s="6" t="n">
        <v>-412.9</v>
      </c>
      <c r="C32" s="16" t="s">
        <v>87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45891</v>
      </c>
      <c r="B33" s="6" t="n">
        <v>474.9</v>
      </c>
      <c r="C33" s="16" t="s">
        <v>99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45891</v>
      </c>
      <c r="B34" s="6" t="n">
        <v>-474.9</v>
      </c>
      <c r="C34" s="16" t="s">
        <v>97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45891</v>
      </c>
      <c r="B35" s="6" t="n">
        <v>474.9</v>
      </c>
      <c r="C35" s="16" t="s">
        <v>97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45896</v>
      </c>
      <c r="B36" s="6" t="n">
        <v>-469.49</v>
      </c>
      <c r="C36" s="16" t="s">
        <v>93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45896</v>
      </c>
      <c r="B37" s="6" t="n">
        <v>539.49</v>
      </c>
      <c r="C37" s="16" t="s">
        <v>97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45896</v>
      </c>
      <c r="B38" s="6" t="n">
        <v>-539.49</v>
      </c>
      <c r="C38" s="16" t="s">
        <v>97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45896</v>
      </c>
      <c r="B39" s="6" t="n">
        <v>539.49</v>
      </c>
      <c r="C39" s="16" t="s">
        <v>100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45905</v>
      </c>
      <c r="B40" s="6" t="n">
        <v>115660</v>
      </c>
      <c r="C40" s="16" t="s">
        <v>86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45908</v>
      </c>
      <c r="B41" s="6" t="n">
        <v>-115033.73</v>
      </c>
      <c r="C41" s="16" t="s">
        <v>85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45908</v>
      </c>
      <c r="B42" s="6" t="n">
        <v>-23317.29</v>
      </c>
      <c r="C42" s="16" t="s">
        <v>85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45909</v>
      </c>
      <c r="B43" s="6" t="n">
        <v>140000</v>
      </c>
      <c r="C43" s="16" t="s">
        <v>86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45909</v>
      </c>
      <c r="B44" s="6" t="n">
        <v>100</v>
      </c>
      <c r="C44" s="16" t="s">
        <v>86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45916</v>
      </c>
      <c r="B45" s="6" t="n">
        <v>24000</v>
      </c>
      <c r="C45" s="16" t="s">
        <v>86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45919</v>
      </c>
      <c r="B46" s="6" t="n">
        <v>7500</v>
      </c>
      <c r="C46" s="16" t="s">
        <v>86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45925</v>
      </c>
      <c r="B47" s="6" t="n">
        <v>20000</v>
      </c>
      <c r="C47" s="16" t="s">
        <v>86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45926</v>
      </c>
      <c r="B48" s="6" t="n">
        <v>-469.49</v>
      </c>
      <c r="C48" s="16" t="s">
        <v>93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45926</v>
      </c>
      <c r="B49" s="6" t="n">
        <v>539.49</v>
      </c>
      <c r="C49" s="16" t="s">
        <v>101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45943</v>
      </c>
      <c r="B50" s="6" t="n">
        <v>13500</v>
      </c>
      <c r="C50" s="16" t="s">
        <v>86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45946</v>
      </c>
      <c r="B51" s="6" t="n">
        <v>-626.46</v>
      </c>
      <c r="C51" s="16" t="s">
        <v>102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45946</v>
      </c>
      <c r="B52" s="6" t="n">
        <v>720.46</v>
      </c>
      <c r="C52" s="16" t="s">
        <v>103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45947</v>
      </c>
      <c r="B53" s="6" t="n">
        <v>18000</v>
      </c>
      <c r="C53" s="16" t="s">
        <v>86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45947</v>
      </c>
      <c r="B54" s="6" t="n">
        <v>1000</v>
      </c>
      <c r="C54" s="16" t="s">
        <v>86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45948</v>
      </c>
      <c r="B55" s="6" t="n">
        <v>-313</v>
      </c>
      <c r="C55" s="16" t="s">
        <v>104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45956</v>
      </c>
      <c r="B56" s="6" t="n">
        <v>-469.49</v>
      </c>
      <c r="C56" s="16" t="s">
        <v>93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45957</v>
      </c>
      <c r="B57" s="6" t="n">
        <v>-12790.6</v>
      </c>
      <c r="C57" s="16" t="s">
        <v>85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45958</v>
      </c>
      <c r="B58" s="6" t="n">
        <v>539.49</v>
      </c>
      <c r="C58" s="16" t="s">
        <v>105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45961</v>
      </c>
      <c r="B59" s="6" t="n">
        <v>17</v>
      </c>
      <c r="C59" s="16" t="s">
        <v>106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45961</v>
      </c>
      <c r="B60" s="6" t="n">
        <v>296</v>
      </c>
      <c r="C60" s="16" t="s">
        <v>107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3" t="n">
        <v>45964</v>
      </c>
      <c r="B61" s="6" t="n">
        <v>444.14</v>
      </c>
      <c r="C61" s="16" t="s">
        <v>97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 t="n">
        <v>45964</v>
      </c>
      <c r="B62" s="6" t="n">
        <v>-444.14</v>
      </c>
      <c r="C62" s="16" t="s">
        <v>97</v>
      </c>
      <c r="D62" s="16"/>
      <c r="E62" s="16"/>
      <c r="F62" s="6" t="s">
        <f>=A62-A61</f>
      </c>
      <c r="G62" s="6" t="s">
        <f>=B62+G61</f>
      </c>
      <c r="H62" s="6" t="s">
        <f>=F62*G61</f>
      </c>
    </row>
    <row collapsed="false" customFormat="false" customHeight="false" hidden="false" ht="12.1" outlineLevel="0" r="63">
      <c r="A63" s="13" t="n">
        <v>45971</v>
      </c>
      <c r="B63" s="6" t="n">
        <v>-1</v>
      </c>
      <c r="C63" s="16" t="s">
        <v>85</v>
      </c>
      <c r="D63" s="16"/>
      <c r="E63" s="16"/>
      <c r="F63" s="6" t="s">
        <f>=A63-A62</f>
      </c>
      <c r="G63" s="6" t="s">
        <f>=B63+G62</f>
      </c>
      <c r="H63" s="6" t="s">
        <f>=F63*G62</f>
      </c>
    </row>
    <row collapsed="false" customFormat="false" customHeight="false" hidden="false" ht="12.1" outlineLevel="0" r="64">
      <c r="A64" s="13" t="n">
        <v>45971</v>
      </c>
      <c r="B64" s="6" t="n">
        <v>-8430.14</v>
      </c>
      <c r="C64" s="16" t="s">
        <v>85</v>
      </c>
      <c r="D64" s="16"/>
      <c r="E64" s="16"/>
      <c r="F64" s="6" t="s">
        <f>=A64-A63</f>
      </c>
      <c r="G64" s="6" t="s">
        <f>=B64+G63</f>
      </c>
      <c r="H64" s="6" t="s">
        <f>=F64*G63</f>
      </c>
    </row>
    <row collapsed="false" customFormat="false" customHeight="false" hidden="false" ht="12.1" outlineLevel="0" r="65">
      <c r="A65" s="13" t="n">
        <v>45975</v>
      </c>
      <c r="B65" s="6" t="n">
        <v>20000</v>
      </c>
      <c r="C65" s="16" t="s">
        <v>86</v>
      </c>
      <c r="D65" s="16"/>
      <c r="E65" s="16"/>
      <c r="F65" s="6" t="s">
        <f>=A65-A64</f>
      </c>
      <c r="G65" s="6" t="s">
        <f>=B65+G64</f>
      </c>
      <c r="H65" s="6" t="s">
        <f>=F65*G64</f>
      </c>
    </row>
    <row collapsed="false" customFormat="false" customHeight="false" hidden="false" ht="12.1" outlineLevel="0" r="66">
      <c r="A66" s="13" t="n">
        <v>45976</v>
      </c>
      <c r="B66" s="6" t="n">
        <v>-632.24</v>
      </c>
      <c r="C66" s="16" t="s">
        <v>108</v>
      </c>
      <c r="D66" s="16"/>
      <c r="E66" s="16"/>
      <c r="F66" s="6" t="s">
        <f>=A66-A65</f>
      </c>
      <c r="G66" s="6" t="s">
        <f>=B66+G65</f>
      </c>
      <c r="H66" s="6" t="s">
        <f>=F66*G65</f>
      </c>
    </row>
    <row collapsed="false" customFormat="false" customHeight="false" hidden="false" ht="12.1" outlineLevel="0" r="67">
      <c r="A67" s="13" t="n">
        <v>45978</v>
      </c>
      <c r="B67" s="6" t="n">
        <v>190000</v>
      </c>
      <c r="C67" s="16" t="s">
        <v>86</v>
      </c>
      <c r="D67" s="16"/>
      <c r="E67" s="16"/>
      <c r="F67" s="6" t="s">
        <f>=A67-A66</f>
      </c>
      <c r="G67" s="6" t="s">
        <f>=B67+G66</f>
      </c>
      <c r="H67" s="6" t="s">
        <f>=F67*G66</f>
      </c>
    </row>
    <row collapsed="false" customFormat="false" customHeight="false" hidden="false" ht="12.1" outlineLevel="0" r="68">
      <c r="A68" s="13" t="n">
        <v>45978</v>
      </c>
      <c r="B68" s="6" t="n">
        <v>726.24</v>
      </c>
      <c r="C68" s="16" t="s">
        <v>109</v>
      </c>
      <c r="D68" s="16"/>
      <c r="E68" s="16"/>
      <c r="F68" s="6" t="s">
        <f>=A68-A67</f>
      </c>
      <c r="G68" s="6" t="s">
        <f>=B68+G67</f>
      </c>
      <c r="H68" s="6" t="s">
        <f>=F68*G67</f>
      </c>
    </row>
    <row collapsed="false" customFormat="false" customHeight="false" hidden="false" ht="12.1" outlineLevel="0" r="69">
      <c r="A69" s="13" t="n">
        <v>45979</v>
      </c>
      <c r="B69" s="6" t="n">
        <v>4000</v>
      </c>
      <c r="C69" s="16" t="s">
        <v>86</v>
      </c>
      <c r="D69" s="16"/>
      <c r="E69" s="16"/>
      <c r="F69" s="6" t="s">
        <f>=A69-A68</f>
      </c>
      <c r="G69" s="6" t="s">
        <f>=B69+G68</f>
      </c>
      <c r="H69" s="6" t="s">
        <f>=F69*G68</f>
      </c>
    </row>
    <row collapsed="false" customFormat="false" customHeight="false" hidden="false" ht="12.1" outlineLevel="0" r="70">
      <c r="A70" s="13" t="n">
        <v>45980</v>
      </c>
      <c r="B70" s="6" t="n">
        <v>13000</v>
      </c>
      <c r="C70" s="16" t="s">
        <v>86</v>
      </c>
      <c r="D70" s="16"/>
      <c r="E70" s="16"/>
      <c r="F70" s="6" t="s">
        <f>=A70-A69</f>
      </c>
      <c r="G70" s="6" t="s">
        <f>=B70+G69</f>
      </c>
      <c r="H70" s="6" t="s">
        <f>=F70*G69</f>
      </c>
    </row>
    <row collapsed="false" customFormat="false" customHeight="false" hidden="false" ht="12.1" outlineLevel="0" r="71">
      <c r="A71" s="13" t="n">
        <v>45981</v>
      </c>
      <c r="B71" s="6" t="n">
        <v>7000</v>
      </c>
      <c r="C71" s="16" t="s">
        <v>86</v>
      </c>
      <c r="D71" s="16"/>
      <c r="E71" s="16"/>
      <c r="F71" s="6" t="s">
        <f>=A71-A70</f>
      </c>
      <c r="G71" s="6" t="s">
        <f>=B71+G70</f>
      </c>
      <c r="H71" s="6" t="s">
        <f>=F71*G70</f>
      </c>
    </row>
    <row collapsed="false" customFormat="false" customHeight="false" hidden="false" ht="12.1" outlineLevel="0" r="72">
      <c r="A72" s="13" t="n">
        <v>45982</v>
      </c>
      <c r="B72" s="6" t="n">
        <v>-412.9</v>
      </c>
      <c r="C72" s="16" t="s">
        <v>87</v>
      </c>
      <c r="D72" s="16"/>
      <c r="E72" s="16"/>
      <c r="F72" s="6" t="s">
        <f>=A72-A71</f>
      </c>
      <c r="G72" s="6" t="s">
        <f>=B72+G71</f>
      </c>
      <c r="H72" s="6" t="s">
        <f>=F72*G71</f>
      </c>
    </row>
    <row collapsed="false" customFormat="false" customHeight="false" hidden="false" ht="12.1" outlineLevel="0" r="73">
      <c r="A73" s="13" t="n">
        <v>45982</v>
      </c>
      <c r="B73" s="6" t="n">
        <v>474.9</v>
      </c>
      <c r="C73" s="16" t="s">
        <v>110</v>
      </c>
      <c r="D73" s="16"/>
      <c r="E73" s="16"/>
      <c r="F73" s="6" t="s">
        <f>=A73-A72</f>
      </c>
      <c r="G73" s="6" t="s">
        <f>=B73+G72</f>
      </c>
      <c r="H73" s="6" t="s">
        <f>=F73*G72</f>
      </c>
    </row>
    <row collapsed="false" customFormat="false" customHeight="false" hidden="false" ht="12.1" outlineLevel="0" r="74">
      <c r="A74" s="13" t="n">
        <v>45986</v>
      </c>
      <c r="B74" s="6" t="n">
        <v>-469.49</v>
      </c>
      <c r="C74" s="16" t="s">
        <v>93</v>
      </c>
      <c r="D74" s="16"/>
      <c r="E74" s="16"/>
      <c r="F74" s="6" t="s">
        <f>=A74-A73</f>
      </c>
      <c r="G74" s="6" t="s">
        <f>=B74+G73</f>
      </c>
      <c r="H74" s="6" t="s">
        <f>=F74*G73</f>
      </c>
    </row>
    <row collapsed="false" customFormat="false" customHeight="false" hidden="false" ht="12.1" outlineLevel="0" r="75">
      <c r="A75" s="13" t="n">
        <v>45986</v>
      </c>
      <c r="B75" s="6" t="n">
        <v>539.49</v>
      </c>
      <c r="C75" s="16" t="s">
        <v>111</v>
      </c>
      <c r="D75" s="16"/>
      <c r="E75" s="16"/>
      <c r="F75" s="6" t="s">
        <f>=A75-A74</f>
      </c>
      <c r="G75" s="6" t="s">
        <f>=B75+G74</f>
      </c>
      <c r="H75" s="6" t="s">
        <f>=F75*G74</f>
      </c>
    </row>
    <row collapsed="false" customFormat="false" customHeight="false" hidden="false" ht="12.1" outlineLevel="0" r="76">
      <c r="A76" s="13" t="n">
        <v>45989</v>
      </c>
      <c r="B76" s="6" t="n">
        <v>-105616.17</v>
      </c>
      <c r="C76" s="16" t="s">
        <v>85</v>
      </c>
      <c r="D76" s="16"/>
      <c r="E76" s="16"/>
      <c r="F76" s="6" t="s">
        <f>=A76-A75</f>
      </c>
      <c r="G76" s="6" t="s">
        <f>=B76+G75</f>
      </c>
      <c r="H76" s="6" t="s">
        <f>=F76*G75</f>
      </c>
    </row>
    <row collapsed="false" customFormat="false" customHeight="false" hidden="false" ht="12.1" outlineLevel="0" r="77">
      <c r="A77" s="13" t="n">
        <v>46006</v>
      </c>
      <c r="B77" s="6" t="n">
        <v>-621.85</v>
      </c>
      <c r="C77" s="16" t="s">
        <v>112</v>
      </c>
      <c r="D77" s="16"/>
      <c r="E77" s="16"/>
      <c r="F77" s="6" t="s">
        <f>=A77-A76</f>
      </c>
      <c r="G77" s="6" t="s">
        <f>=B77+G76</f>
      </c>
      <c r="H77" s="6" t="s">
        <f>=F77*G76</f>
      </c>
    </row>
    <row collapsed="false" customFormat="false" customHeight="false" hidden="false" ht="12.1" outlineLevel="0" r="78">
      <c r="A78" s="13" t="n">
        <v>46006</v>
      </c>
      <c r="B78" s="6" t="n">
        <v>714.85</v>
      </c>
      <c r="C78" s="16" t="s">
        <v>113</v>
      </c>
      <c r="D78" s="16"/>
      <c r="E78" s="16"/>
      <c r="F78" s="6" t="s">
        <f>=A78-A77</f>
      </c>
      <c r="G78" s="6" t="s">
        <f>=B78+G77</f>
      </c>
      <c r="H78" s="6" t="s">
        <f>=F78*G77</f>
      </c>
    </row>
    <row collapsed="false" customFormat="false" customHeight="false" hidden="false" ht="12.1" outlineLevel="0" r="79">
      <c r="A79" s="13" t="n">
        <v>46006</v>
      </c>
      <c r="B79" s="6" t="n">
        <v>40</v>
      </c>
      <c r="C79" s="16" t="s">
        <v>86</v>
      </c>
      <c r="D79" s="16"/>
      <c r="E79" s="16"/>
      <c r="F79" s="6" t="s">
        <f>=A79-A78</f>
      </c>
      <c r="G79" s="6" t="s">
        <f>=B79+G78</f>
      </c>
      <c r="H79" s="6" t="s">
        <f>=F79*G78</f>
      </c>
    </row>
    <row collapsed="false" customFormat="false" customHeight="false" hidden="false" ht="12.1" outlineLevel="0" r="80">
      <c r="A80" s="13" t="n">
        <v>46006</v>
      </c>
      <c r="B80" s="6" t="n">
        <v>714.85</v>
      </c>
      <c r="C80" s="16" t="s">
        <v>114</v>
      </c>
      <c r="D80" s="16"/>
      <c r="E80" s="16"/>
      <c r="F80" s="6" t="s">
        <f>=A80-A79</f>
      </c>
      <c r="G80" s="6" t="s">
        <f>=B80+G79</f>
      </c>
      <c r="H80" s="6" t="s">
        <f>=F80*G79</f>
      </c>
    </row>
    <row collapsed="false" customFormat="false" customHeight="false" hidden="false" ht="12.1" outlineLevel="0" r="81">
      <c r="A81" s="13" t="n">
        <v>46012</v>
      </c>
      <c r="B81" s="6" t="n">
        <v>123151</v>
      </c>
      <c r="C81" s="16" t="s">
        <v>86</v>
      </c>
      <c r="D81" s="16"/>
      <c r="E81" s="16"/>
      <c r="F81" s="6" t="s">
        <f>=A81-A80</f>
      </c>
      <c r="G81" s="6" t="s">
        <f>=B81+G80</f>
      </c>
      <c r="H81" s="6" t="s">
        <f>=F81*G80</f>
      </c>
    </row>
    <row collapsed="false" customFormat="false" customHeight="false" hidden="false" ht="12.1" outlineLevel="0" r="82">
      <c r="A82" s="13" t="n">
        <v>46014</v>
      </c>
      <c r="B82" s="6" t="n">
        <v>-3962.9</v>
      </c>
      <c r="C82" s="16" t="s">
        <v>115</v>
      </c>
      <c r="D82" s="16"/>
      <c r="E82" s="16"/>
      <c r="F82" s="6" t="s">
        <f>=A82-A81</f>
      </c>
      <c r="G82" s="6" t="s">
        <f>=B82+G81</f>
      </c>
      <c r="H82" s="6" t="s">
        <f>=F82*G81</f>
      </c>
    </row>
    <row collapsed="false" customFormat="false" customHeight="false" hidden="false" ht="12.1" outlineLevel="0" r="83">
      <c r="A83" s="13" t="n">
        <v>46014</v>
      </c>
      <c r="B83" s="6" t="n">
        <v>1060</v>
      </c>
      <c r="C83" s="16" t="s">
        <v>86</v>
      </c>
      <c r="D83" s="16"/>
      <c r="E83" s="16"/>
      <c r="F83" s="6" t="s">
        <f>=A83-A82</f>
      </c>
      <c r="G83" s="6" t="s">
        <f>=B83+G82</f>
      </c>
      <c r="H83" s="6" t="s">
        <f>=F83*G82</f>
      </c>
    </row>
    <row collapsed="false" customFormat="false" customHeight="false" hidden="false" ht="12.1" outlineLevel="0" r="84">
      <c r="A84" s="13" t="n">
        <v>46014</v>
      </c>
      <c r="B84" s="6" t="n">
        <v>4554.9</v>
      </c>
      <c r="C84" s="16" t="s">
        <v>116</v>
      </c>
      <c r="D84" s="16"/>
      <c r="E84" s="16"/>
      <c r="F84" s="6" t="s">
        <f>=A84-A83</f>
      </c>
      <c r="G84" s="6" t="s">
        <f>=B84+G83</f>
      </c>
      <c r="H84" s="6" t="s">
        <f>=F84*G83</f>
      </c>
    </row>
    <row collapsed="false" customFormat="false" customHeight="false" hidden="false" ht="12.1" outlineLevel="0" r="85">
      <c r="A85" s="13" t="n">
        <v>46014</v>
      </c>
      <c r="B85" s="6" t="n">
        <v>4554.9</v>
      </c>
      <c r="C85" s="16" t="s">
        <v>117</v>
      </c>
      <c r="D85" s="16"/>
      <c r="E85" s="16"/>
      <c r="F85" s="6" t="s">
        <f>=A85-A84</f>
      </c>
      <c r="G85" s="6" t="s">
        <f>=B85+G84</f>
      </c>
      <c r="H85" s="6" t="s">
        <f>=F85*G84</f>
      </c>
    </row>
    <row collapsed="false" customFormat="false" customHeight="false" hidden="false" ht="12.1" outlineLevel="0" r="86">
      <c r="A86" s="13" t="n">
        <v>46014</v>
      </c>
      <c r="B86" s="6" t="n">
        <v>1000</v>
      </c>
      <c r="C86" s="16" t="s">
        <v>86</v>
      </c>
      <c r="D86" s="16"/>
      <c r="E86" s="16"/>
      <c r="F86" s="6" t="s">
        <f>=A86-A85</f>
      </c>
      <c r="G86" s="6" t="s">
        <f>=B86+G85</f>
      </c>
      <c r="H86" s="6" t="s">
        <f>=F86*G85</f>
      </c>
    </row>
    <row collapsed="false" customFormat="false" customHeight="false" hidden="false" ht="12.1" outlineLevel="0" r="87">
      <c r="A87" s="13" t="n">
        <v>46014</v>
      </c>
      <c r="B87" s="6" t="n">
        <v>60</v>
      </c>
      <c r="C87" s="16" t="s">
        <v>86</v>
      </c>
      <c r="D87" s="16"/>
      <c r="E87" s="16"/>
      <c r="F87" s="6" t="s">
        <f>=A87-A86</f>
      </c>
      <c r="G87" s="6" t="s">
        <f>=B87+G86</f>
      </c>
      <c r="H87" s="6" t="s">
        <f>=F87*G86</f>
      </c>
    </row>
    <row collapsed="false" customFormat="false" customHeight="false" hidden="false" ht="12.1" outlineLevel="0" r="88">
      <c r="A88" s="13" t="n">
        <v>46021</v>
      </c>
      <c r="B88" s="6" t="n">
        <v>900</v>
      </c>
      <c r="C88" s="16" t="s">
        <v>86</v>
      </c>
      <c r="D88" s="16"/>
      <c r="E88" s="16"/>
      <c r="F88" s="6" t="s">
        <f>=A88-A87</f>
      </c>
      <c r="G88" s="6" t="s">
        <f>=B88+G87</f>
      </c>
      <c r="H88" s="6" t="s">
        <f>=F88*G87</f>
      </c>
    </row>
    <row collapsed="false" customFormat="false" customHeight="false" hidden="false" ht="12.1" outlineLevel="0" r="89">
      <c r="A89" s="13" t="n">
        <v>46027</v>
      </c>
      <c r="B89" s="6" t="n">
        <v>-235.48</v>
      </c>
      <c r="C89" s="16" t="s">
        <v>118</v>
      </c>
      <c r="D89" s="16"/>
      <c r="E89" s="16"/>
      <c r="F89" s="6" t="s">
        <f>=A89-A88</f>
      </c>
      <c r="G89" s="6" t="s">
        <f>=B89+G88</f>
      </c>
      <c r="H89" s="6" t="s">
        <f>=F89*G88</f>
      </c>
    </row>
    <row collapsed="false" customFormat="false" customHeight="false" hidden="false" ht="12.1" outlineLevel="0" r="90">
      <c r="A90" s="13" t="n">
        <v>46030</v>
      </c>
      <c r="B90" s="6" t="n">
        <v>-900</v>
      </c>
      <c r="C90" s="16" t="s">
        <v>119</v>
      </c>
      <c r="D90" s="16"/>
      <c r="E90" s="16"/>
      <c r="F90" s="6" t="s">
        <f>=A90-A89</f>
      </c>
      <c r="G90" s="6" t="s">
        <f>=B90+G89</f>
      </c>
      <c r="H90" s="6" t="s">
        <f>=F90*G89</f>
      </c>
    </row>
    <row collapsed="false" customFormat="false" customHeight="false" hidden="false" ht="12.1" outlineLevel="0" r="91">
      <c r="A91" s="13" t="n">
        <v>46030</v>
      </c>
      <c r="B91" s="6" t="n">
        <v>900</v>
      </c>
      <c r="C91" s="16" t="s">
        <v>119</v>
      </c>
      <c r="D91" s="16"/>
      <c r="E91" s="16"/>
      <c r="F91" s="6" t="s">
        <f>=A91-A90</f>
      </c>
      <c r="G91" s="6" t="s">
        <f>=B91+G90</f>
      </c>
      <c r="H91" s="6" t="s">
        <f>=F91*G90</f>
      </c>
    </row>
    <row collapsed="false" customFormat="false" customHeight="false" hidden="false" ht="12.1" outlineLevel="0" r="92">
      <c r="A92" s="13" t="n">
        <v>46035</v>
      </c>
      <c r="B92" s="6" t="n">
        <v>270.48</v>
      </c>
      <c r="C92" s="16" t="s">
        <v>120</v>
      </c>
      <c r="D92" s="16"/>
      <c r="E92" s="16"/>
      <c r="F92" s="6" t="s">
        <f>=A92-A91</f>
      </c>
      <c r="G92" s="6" t="s">
        <f>=B92+G91</f>
      </c>
      <c r="H92" s="6" t="s">
        <f>=F92*G91</f>
      </c>
    </row>
    <row collapsed="false" customFormat="false" customHeight="false" hidden="false" ht="12.1" outlineLevel="0" r="93">
      <c r="A93" s="13" t="n">
        <v>46036</v>
      </c>
      <c r="B93" s="6" t="n">
        <v>-617.92</v>
      </c>
      <c r="C93" s="16" t="s">
        <v>121</v>
      </c>
      <c r="D93" s="16"/>
      <c r="E93" s="16"/>
      <c r="F93" s="6" t="s">
        <f>=A93-A92</f>
      </c>
      <c r="G93" s="6" t="s">
        <f>=B93+G92</f>
      </c>
      <c r="H93" s="6" t="s">
        <f>=F93*G92</f>
      </c>
    </row>
    <row collapsed="false" customFormat="false" customHeight="false" hidden="false" ht="12.1" outlineLevel="0" r="94">
      <c r="A94" s="13" t="n">
        <v>46036</v>
      </c>
      <c r="B94" s="6" t="n">
        <v>709.92</v>
      </c>
      <c r="C94" s="16" t="s">
        <v>122</v>
      </c>
      <c r="D94" s="16"/>
      <c r="E94" s="16"/>
      <c r="F94" s="6" t="s">
        <f>=A94-A93</f>
      </c>
      <c r="G94" s="6" t="s">
        <f>=B94+G93</f>
      </c>
      <c r="H94" s="6" t="s">
        <f>=F94*G93</f>
      </c>
    </row>
    <row collapsed="false" customFormat="false" customHeight="false" hidden="false" ht="12.1" outlineLevel="0" r="95">
      <c r="A95" s="13" t="n">
        <v>46041</v>
      </c>
      <c r="B95" s="6" t="n">
        <v>20</v>
      </c>
      <c r="C95" s="16" t="s">
        <v>123</v>
      </c>
      <c r="D95" s="16"/>
      <c r="E95" s="16"/>
      <c r="F95" s="6" t="s">
        <f>=A95-A94</f>
      </c>
      <c r="G95" s="6" t="s">
        <f>=B95+G94</f>
      </c>
      <c r="H95" s="6" t="s">
        <f>=F95*G94</f>
      </c>
    </row>
    <row collapsed="false" customFormat="false" customHeight="false" hidden="false" ht="12.1" outlineLevel="0" r="96">
      <c r="A96" s="13" t="n">
        <v>46041</v>
      </c>
      <c r="B96" s="6" t="n">
        <v>-20</v>
      </c>
      <c r="C96" s="16" t="s">
        <v>123</v>
      </c>
      <c r="D96" s="16"/>
      <c r="E96" s="16"/>
      <c r="F96" s="6" t="s">
        <f>=A96-A95</f>
      </c>
      <c r="G96" s="6" t="s">
        <f>=B96+G95</f>
      </c>
      <c r="H96" s="6" t="s">
        <f>=F96*G95</f>
      </c>
    </row>
    <row collapsed="false" customFormat="false" customHeight="false" hidden="false" ht="12.1" outlineLevel="0" r="97">
      <c r="A97" s="13" t="n">
        <v>46043</v>
      </c>
      <c r="B97" s="6" t="n">
        <v>30000</v>
      </c>
      <c r="C97" s="16" t="s">
        <v>86</v>
      </c>
      <c r="D97" s="16"/>
      <c r="E97" s="16"/>
      <c r="F97" s="6" t="s">
        <f>=A97-A96</f>
      </c>
      <c r="G97" s="6" t="s">
        <f>=B97+G96</f>
      </c>
      <c r="H97" s="6" t="s">
        <f>=F97*G96</f>
      </c>
    </row>
    <row collapsed="false" customFormat="false" customHeight="false" hidden="false" ht="12.1" outlineLevel="0" r="98">
      <c r="A98" s="13" t="n">
        <v>46044</v>
      </c>
      <c r="B98" s="6" t="n">
        <v>-6116.8</v>
      </c>
      <c r="C98" s="16" t="s">
        <v>124</v>
      </c>
      <c r="D98" s="16"/>
      <c r="E98" s="16"/>
      <c r="F98" s="6" t="s">
        <f>=A98-A97</f>
      </c>
      <c r="G98" s="6" t="s">
        <f>=B98+G97</f>
      </c>
      <c r="H98" s="6" t="s">
        <f>=F98*G97</f>
      </c>
    </row>
    <row collapsed="false" customFormat="false" customHeight="false" hidden="false" ht="12.1" outlineLevel="0" r="99">
      <c r="A99" s="13" t="n">
        <v>46045</v>
      </c>
      <c r="B99" s="6" t="n">
        <v>7030.8</v>
      </c>
      <c r="C99" s="16" t="s">
        <v>125</v>
      </c>
      <c r="D99" s="16"/>
      <c r="E99" s="16"/>
      <c r="F99" s="6" t="s">
        <f>=A99-A98</f>
      </c>
      <c r="G99" s="6" t="s">
        <f>=B99+G98</f>
      </c>
      <c r="H99" s="6" t="s">
        <f>=F99*G98</f>
      </c>
    </row>
    <row collapsed="false" customFormat="false" customHeight="false" hidden="false" ht="12.1" outlineLevel="0" r="100">
      <c r="A100" s="13" t="n">
        <v>46048</v>
      </c>
      <c r="B100" s="6" t="n">
        <v>30000</v>
      </c>
      <c r="C100" s="16" t="s">
        <v>86</v>
      </c>
      <c r="D100" s="16"/>
      <c r="E100" s="16"/>
      <c r="F100" s="6" t="s">
        <f>=A100-A99</f>
      </c>
      <c r="G100" s="6" t="s">
        <f>=B100+G99</f>
      </c>
      <c r="H100" s="6" t="s">
        <f>=F100*G99</f>
      </c>
    </row>
    <row collapsed="false" customFormat="false" customHeight="false" hidden="false" ht="12.1" outlineLevel="0" r="101">
      <c r="A101" s="13" t="n">
        <v>46057</v>
      </c>
      <c r="B101" s="6" t="n">
        <v>-235.48</v>
      </c>
      <c r="C101" s="16" t="s">
        <v>118</v>
      </c>
      <c r="D101" s="16"/>
      <c r="E101" s="16"/>
      <c r="F101" s="6" t="s">
        <f>=A101-A100</f>
      </c>
      <c r="G101" s="6" t="s">
        <f>=B101+G100</f>
      </c>
      <c r="H101" s="6" t="s">
        <f>=F101*G100</f>
      </c>
    </row>
    <row collapsed="false" customFormat="false" customHeight="false" hidden="false" ht="12.1" outlineLevel="0" r="102">
      <c r="A102" s="13" t="n">
        <v>46058</v>
      </c>
      <c r="B102" s="6" t="n">
        <v>270.48</v>
      </c>
      <c r="C102" s="16" t="s">
        <v>126</v>
      </c>
      <c r="D102" s="16"/>
      <c r="E102" s="16"/>
      <c r="F102" s="6" t="s">
        <f>=A102-A101</f>
      </c>
      <c r="G102" s="6" t="s">
        <f>=B102+G101</f>
      </c>
      <c r="H102" s="6" t="s">
        <f>=F102*G101</f>
      </c>
    </row>
    <row collapsed="false" customFormat="false" customHeight="false" hidden="false" ht="12.1" outlineLevel="0" r="103">
      <c r="A103" s="13" t="n">
        <v>46064</v>
      </c>
      <c r="B103" s="6" t="n">
        <v>21000</v>
      </c>
      <c r="C103" s="16" t="s">
        <v>86</v>
      </c>
      <c r="D103" s="16"/>
      <c r="E103" s="16"/>
      <c r="F103" s="6" t="s">
        <f>=A103-A102</f>
      </c>
      <c r="G103" s="6" t="s">
        <f>=B103+G102</f>
      </c>
      <c r="H103" s="6" t="s">
        <f>=F103*G102</f>
      </c>
    </row>
    <row collapsed="false" customFormat="false" customHeight="false" hidden="false" ht="12.1" outlineLevel="0" r="104">
      <c r="A104" s="13" t="n">
        <v>46066</v>
      </c>
      <c r="B104" s="6" t="n">
        <v>-607.02</v>
      </c>
      <c r="C104" s="16" t="s">
        <v>127</v>
      </c>
      <c r="D104" s="16"/>
      <c r="E104" s="16"/>
      <c r="F104" s="6" t="s">
        <f>=A104-A103</f>
      </c>
      <c r="G104" s="6" t="s">
        <f>=B104+G103</f>
      </c>
      <c r="H104" s="6" t="s">
        <f>=F104*G103</f>
      </c>
    </row>
    <row collapsed="false" customFormat="false" customHeight="false" hidden="false" ht="12.1" outlineLevel="0" r="105">
      <c r="A105" s="13" t="n">
        <v>46066</v>
      </c>
      <c r="B105" s="6" t="n">
        <v>698.02</v>
      </c>
      <c r="C105" s="16" t="s">
        <v>128</v>
      </c>
      <c r="D105" s="16"/>
      <c r="E105" s="16"/>
      <c r="F105" s="6" t="s">
        <f>=A105-A104</f>
      </c>
      <c r="G105" s="6" t="s">
        <f>=B105+G104</f>
      </c>
      <c r="H105" s="6" t="s">
        <f>=F105*G104</f>
      </c>
    </row>
    <row collapsed="false" customFormat="false" customHeight="false" hidden="false" ht="12.1" outlineLevel="0" r="106">
      <c r="A106" s="13" t="n">
        <v>46074</v>
      </c>
      <c r="B106" s="6" t="n">
        <v>-7250.9</v>
      </c>
      <c r="C106" s="16" t="s">
        <v>129</v>
      </c>
      <c r="D106" s="16"/>
      <c r="E106" s="16"/>
      <c r="F106" s="6" t="s">
        <f>=A106-A105</f>
      </c>
      <c r="G106" s="6" t="s">
        <f>=B106+G105</f>
      </c>
      <c r="H106" s="6" t="s">
        <f>=F106*G105</f>
      </c>
    </row>
    <row collapsed="false" customFormat="false" customHeight="false" hidden="false" ht="12.1" outlineLevel="0" r="107">
      <c r="A107" s="13" t="n">
        <v>46075</v>
      </c>
      <c r="B107" s="6" t="n">
        <v>-343.6</v>
      </c>
      <c r="C107" s="16" t="s">
        <v>130</v>
      </c>
      <c r="D107" s="16"/>
      <c r="E107" s="16"/>
      <c r="F107" s="6" t="s">
        <f>=A107-A106</f>
      </c>
      <c r="G107" s="6" t="s">
        <f>=B107+G106</f>
      </c>
      <c r="H107" s="6" t="s">
        <f>=F107*G106</f>
      </c>
    </row>
    <row collapsed="false" customFormat="false" customHeight="false" hidden="false" ht="12.1" outlineLevel="0" r="108">
      <c r="A108" s="13" t="n">
        <v>46078</v>
      </c>
      <c r="B108" s="6" t="n">
        <v>8334.9</v>
      </c>
      <c r="C108" s="16" t="s">
        <v>131</v>
      </c>
      <c r="D108" s="16"/>
      <c r="E108" s="16"/>
      <c r="F108" s="6" t="s">
        <f>=A108-A107</f>
      </c>
      <c r="G108" s="6" t="s">
        <f>=B108+G107</f>
      </c>
      <c r="H108" s="6" t="s">
        <f>=F108*G107</f>
      </c>
    </row>
    <row collapsed="false" customFormat="false" customHeight="false" hidden="false" ht="12.1" outlineLevel="0" r="109">
      <c r="A109" s="13" t="n">
        <v>46078</v>
      </c>
      <c r="B109" s="6" t="n">
        <v>394.6</v>
      </c>
      <c r="C109" s="16" t="s">
        <v>132</v>
      </c>
      <c r="D109" s="16"/>
      <c r="E109" s="16"/>
      <c r="F109" s="6" t="s">
        <f>=A109-A108</f>
      </c>
      <c r="G109" s="6" t="s">
        <f>=B109+G108</f>
      </c>
      <c r="H109" s="6" t="s">
        <f>=F109*G108</f>
      </c>
    </row>
    <row collapsed="false" customFormat="false" customHeight="false" hidden="false" ht="12.1" outlineLevel="0" r="110">
      <c r="A110" s="13" t="n">
        <v>46087</v>
      </c>
      <c r="B110" s="6" t="n">
        <v>-235.48</v>
      </c>
      <c r="C110" s="16" t="s">
        <v>118</v>
      </c>
      <c r="D110" s="16"/>
      <c r="E110" s="16"/>
      <c r="F110" s="6" t="s">
        <f>=A110-A109</f>
      </c>
      <c r="G110" s="6" t="s">
        <f>=B110+G109</f>
      </c>
      <c r="H110" s="6" t="s">
        <f>=F110*G109</f>
      </c>
    </row>
    <row collapsed="false" customFormat="false" customHeight="false" hidden="false" ht="12.1" outlineLevel="0" r="111">
      <c r="A111" s="13" t="n">
        <v>46091</v>
      </c>
      <c r="B111" s="6" t="n">
        <v>270.48</v>
      </c>
      <c r="C111" s="16" t="s">
        <v>133</v>
      </c>
      <c r="D111" s="16"/>
      <c r="E111" s="16"/>
      <c r="F111" s="6" t="s">
        <f>=A111-A110</f>
      </c>
      <c r="G111" s="6" t="s">
        <f>=B111+G110</f>
      </c>
      <c r="H111" s="6" t="s">
        <f>=F111*G110</f>
      </c>
    </row>
    <row collapsed="false" customFormat="false" customHeight="false" hidden="false" ht="12.1" outlineLevel="0" r="112">
      <c r="A112" s="13" t="n">
        <v>46096</v>
      </c>
      <c r="B112" s="6" t="n">
        <v>-619.47</v>
      </c>
      <c r="C112" s="16" t="s">
        <v>134</v>
      </c>
      <c r="D112" s="16"/>
      <c r="E112" s="16"/>
      <c r="F112" s="6" t="s">
        <f>=A112-A111</f>
      </c>
      <c r="G112" s="6" t="s">
        <f>=B112+G111</f>
      </c>
      <c r="H112" s="6" t="s">
        <f>=F112*G111</f>
      </c>
    </row>
    <row collapsed="false" customFormat="false" customHeight="false" hidden="false" ht="12.1" outlineLevel="0" r="113">
      <c r="A113" s="13" t="n">
        <v>46097</v>
      </c>
      <c r="B113" s="6" t="n">
        <v>712.47</v>
      </c>
      <c r="C113" s="16" t="s">
        <v>135</v>
      </c>
      <c r="D113" s="16"/>
      <c r="E113" s="16"/>
      <c r="F113" s="6" t="s">
        <f>=A113-A112</f>
      </c>
      <c r="G113" s="6" t="s">
        <f>=B113+G112</f>
      </c>
      <c r="H113" s="6" t="s">
        <f>=F113*G112</f>
      </c>
    </row>
    <row collapsed="false" customFormat="false" customHeight="false" hidden="false" ht="12.1" outlineLevel="0" r="114">
      <c r="A114" s="13" t="n">
        <v>46098</v>
      </c>
      <c r="B114" s="6" t="n">
        <v>23500</v>
      </c>
      <c r="C114" s="16" t="s">
        <v>86</v>
      </c>
      <c r="D114" s="16"/>
      <c r="E114" s="16"/>
      <c r="F114" s="6" t="s">
        <f>=A114-A113</f>
      </c>
      <c r="G114" s="6" t="s">
        <f>=B114+G113</f>
      </c>
      <c r="H114" s="6" t="s">
        <f>=F114*G113</f>
      </c>
    </row>
    <row collapsed="false" customFormat="false" customHeight="false" hidden="false" ht="12.1" outlineLevel="0" r="115">
      <c r="A115" s="13" t="n">
        <v>46104</v>
      </c>
      <c r="B115" s="6" t="n">
        <v>-7250.9</v>
      </c>
      <c r="C115" s="16" t="s">
        <v>129</v>
      </c>
      <c r="D115" s="16"/>
      <c r="E115" s="16"/>
      <c r="F115" s="6" t="s">
        <f>=A115-A114</f>
      </c>
      <c r="G115" s="6" t="s">
        <f>=B115+G114</f>
      </c>
      <c r="H115" s="6" t="s">
        <f>=F115*G114</f>
      </c>
    </row>
    <row collapsed="false" customFormat="false" customHeight="false" hidden="false" ht="12.1" outlineLevel="0" r="116">
      <c r="A116" s="13" t="n">
        <v>46105</v>
      </c>
      <c r="B116" s="6" t="n">
        <v>-720.66</v>
      </c>
      <c r="C116" s="16" t="s">
        <v>136</v>
      </c>
      <c r="D116" s="16"/>
      <c r="E116" s="16"/>
      <c r="F116" s="6" t="s">
        <f>=A116-A115</f>
      </c>
      <c r="G116" s="6" t="s">
        <f>=B116+G115</f>
      </c>
      <c r="H116" s="6" t="s">
        <f>=F116*G115</f>
      </c>
    </row>
    <row collapsed="false" customFormat="false" customHeight="false" hidden="false" ht="12.1" outlineLevel="0" r="117">
      <c r="A117" s="13" t="n">
        <v>46105</v>
      </c>
      <c r="B117" s="6" t="n">
        <v>8334.9</v>
      </c>
      <c r="C117" s="16" t="s">
        <v>137</v>
      </c>
      <c r="D117" s="16"/>
      <c r="E117" s="16"/>
      <c r="F117" s="6" t="s">
        <f>=A117-A116</f>
      </c>
      <c r="G117" s="6" t="s">
        <f>=B117+G116</f>
      </c>
      <c r="H117" s="6" t="s">
        <f>=F117*G116</f>
      </c>
    </row>
    <row collapsed="false" customFormat="false" customHeight="false" hidden="false" ht="12.1" outlineLevel="0" r="118">
      <c r="A118" s="13" t="n">
        <v>46106</v>
      </c>
      <c r="B118" s="6" t="n">
        <v>828.66</v>
      </c>
      <c r="C118" s="16" t="s">
        <v>138</v>
      </c>
      <c r="D118" s="16"/>
      <c r="E118" s="16"/>
      <c r="F118" s="6" t="s">
        <f>=A118-A117</f>
      </c>
      <c r="G118" s="6" t="s">
        <f>=B118+G117</f>
      </c>
      <c r="H118" s="6" t="s">
        <f>=F118*G117</f>
      </c>
    </row>
    <row collapsed="false" customFormat="false" customHeight="false" hidden="false" ht="12.1" outlineLevel="0" r="119">
      <c r="A119" s="13" t="n">
        <v>46115</v>
      </c>
      <c r="B119" s="6" t="n">
        <v>-178.5</v>
      </c>
      <c r="C119" s="16" t="s">
        <v>139</v>
      </c>
      <c r="D119" s="16"/>
      <c r="E119" s="16"/>
      <c r="F119" s="6" t="s">
        <f>=A119-A118</f>
      </c>
      <c r="G119" s="6" t="s">
        <f>=B119+G118</f>
      </c>
      <c r="H119" s="6" t="s">
        <f>=F119*G118</f>
      </c>
    </row>
    <row collapsed="false" customFormat="false" customHeight="false" hidden="false" ht="12.1" outlineLevel="0" r="120">
      <c r="A120" s="13" t="n">
        <v>46117</v>
      </c>
      <c r="B120" s="6" t="n">
        <v>-235.48</v>
      </c>
      <c r="C120" s="16" t="s">
        <v>118</v>
      </c>
      <c r="D120" s="16"/>
      <c r="E120" s="16"/>
      <c r="F120" s="6" t="s">
        <f>=A120-A119</f>
      </c>
      <c r="G120" s="6" t="s">
        <f>=B120+G119</f>
      </c>
      <c r="H120" s="6" t="s">
        <f>=F120*G119</f>
      </c>
    </row>
    <row collapsed="false" customFormat="false" customHeight="false" hidden="false" ht="12.1" outlineLevel="0" r="121">
      <c r="A121" s="13" t="n">
        <v>46118</v>
      </c>
      <c r="B121" s="6" t="n">
        <v>205.5</v>
      </c>
      <c r="C121" s="16" t="s">
        <v>140</v>
      </c>
      <c r="D121" s="16"/>
      <c r="E121" s="16"/>
      <c r="F121" s="6" t="s">
        <f>=A121-A120</f>
      </c>
      <c r="G121" s="6" t="s">
        <f>=B121+G120</f>
      </c>
      <c r="H121" s="6" t="s">
        <f>=F121*G120</f>
      </c>
    </row>
    <row collapsed="false" customFormat="false" customHeight="false" hidden="false" ht="12.1" outlineLevel="0" r="122">
      <c r="A122" s="13" t="n">
        <v>46119</v>
      </c>
      <c r="B122" s="6" t="n">
        <v>270.48</v>
      </c>
      <c r="C122" s="16" t="s">
        <v>141</v>
      </c>
      <c r="D122" s="16"/>
      <c r="E122" s="16"/>
      <c r="F122" s="6" t="s">
        <f>=A122-A121</f>
      </c>
      <c r="G122" s="6" t="s">
        <f>=B122+G121</f>
      </c>
      <c r="H122" s="6" t="s">
        <f>=F122*G121</f>
      </c>
    </row>
    <row collapsed="false" customFormat="false" customHeight="false" hidden="false" ht="12.1" outlineLevel="0" r="123">
      <c r="A123" s="13" t="n">
        <v>46126</v>
      </c>
      <c r="B123" s="6" t="n">
        <v>-603.6</v>
      </c>
      <c r="C123" s="16" t="s">
        <v>142</v>
      </c>
      <c r="D123" s="16"/>
      <c r="E123" s="16"/>
      <c r="F123" s="6" t="s">
        <f>=A123-A122</f>
      </c>
      <c r="G123" s="6" t="s">
        <f>=B123+G122</f>
      </c>
      <c r="H123" s="6" t="s">
        <f>=F123*G122</f>
      </c>
    </row>
    <row collapsed="false" customFormat="false" customHeight="false" hidden="false" ht="12.1" outlineLevel="0" r="124">
      <c r="A124" s="13" t="n">
        <v>46126</v>
      </c>
      <c r="B124" s="6" t="n">
        <v>693.6</v>
      </c>
      <c r="C124" s="16" t="s">
        <v>143</v>
      </c>
      <c r="D124" s="16"/>
      <c r="E124" s="16"/>
      <c r="F124" s="6" t="s">
        <f>=A124-A123</f>
      </c>
      <c r="G124" s="6" t="s">
        <f>=B124+G123</f>
      </c>
      <c r="H124" s="6" t="s">
        <f>=F124*G123</f>
      </c>
    </row>
    <row collapsed="false" customFormat="false" customHeight="false" hidden="false" ht="12.1" outlineLevel="0" r="125">
      <c r="A125" s="13" t="n">
        <v>46134</v>
      </c>
      <c r="B125" s="6" t="n">
        <v>-7250.9</v>
      </c>
      <c r="C125" s="16" t="s">
        <v>129</v>
      </c>
      <c r="D125" s="16"/>
      <c r="E125" s="16"/>
      <c r="F125" s="6" t="s">
        <f>=A125-A124</f>
      </c>
      <c r="G125" s="6" t="s">
        <f>=B125+G124</f>
      </c>
      <c r="H125" s="6" t="s">
        <f>=F125*G124</f>
      </c>
    </row>
    <row collapsed="false" customFormat="false" customHeight="false" hidden="false" ht="12.1" outlineLevel="0" r="126">
      <c r="A126" s="13" t="n">
        <v>46135</v>
      </c>
      <c r="B126" s="6" t="n">
        <v>-858.5</v>
      </c>
      <c r="C126" s="16" t="s">
        <v>144</v>
      </c>
      <c r="D126" s="16"/>
      <c r="E126" s="16"/>
      <c r="F126" s="6" t="s">
        <f>=A126-A125</f>
      </c>
      <c r="G126" s="6" t="s">
        <f>=B126+G125</f>
      </c>
      <c r="H126" s="6" t="s">
        <f>=F126*G125</f>
      </c>
    </row>
    <row collapsed="false" customFormat="false" customHeight="false" hidden="false" ht="12.1" outlineLevel="0" r="127">
      <c r="A127" s="13" t="n">
        <v>46135</v>
      </c>
      <c r="B127" s="6" t="n">
        <v>8334.9</v>
      </c>
      <c r="C127" s="16" t="s">
        <v>145</v>
      </c>
      <c r="D127" s="16"/>
      <c r="E127" s="16"/>
      <c r="F127" s="6" t="s">
        <f>=A127-A126</f>
      </c>
      <c r="G127" s="6" t="s">
        <f>=B127+G126</f>
      </c>
      <c r="H127" s="6" t="s">
        <f>=F127*G126</f>
      </c>
    </row>
    <row collapsed="false" customFormat="false" customHeight="false" hidden="false" ht="12.1" outlineLevel="0" r="128">
      <c r="A128" s="13" t="n">
        <v>46136</v>
      </c>
      <c r="B128" s="6" t="n">
        <v>986.5</v>
      </c>
      <c r="C128" s="16" t="s">
        <v>146</v>
      </c>
      <c r="D128" s="16"/>
      <c r="E128" s="16"/>
      <c r="F128" s="6" t="s">
        <f>=A128-A127</f>
      </c>
      <c r="G128" s="6" t="s">
        <f>=B128+G127</f>
      </c>
      <c r="H128" s="6" t="s">
        <f>=F128*G127</f>
      </c>
    </row>
    <row collapsed="false" customFormat="false" customHeight="false" hidden="false" ht="12.1" outlineLevel="0" r="129">
      <c r="A129" s="13" t="n">
        <v>46145</v>
      </c>
      <c r="B129" s="6" t="n">
        <v>-178.5</v>
      </c>
      <c r="C129" s="16" t="s">
        <v>139</v>
      </c>
      <c r="D129" s="16"/>
      <c r="E129" s="16"/>
      <c r="F129" s="6" t="s">
        <f>=A129-A128</f>
      </c>
      <c r="G129" s="6" t="s">
        <f>=B129+G128</f>
      </c>
      <c r="H129" s="6" t="s">
        <f>=F129*G128</f>
      </c>
    </row>
    <row collapsed="false" customFormat="false" customHeight="false" hidden="false" ht="12.1" outlineLevel="0" r="130">
      <c r="A130" s="13" t="n">
        <v>46147</v>
      </c>
      <c r="B130" s="6" t="n">
        <v>-235.48</v>
      </c>
      <c r="C130" s="16" t="s">
        <v>118</v>
      </c>
      <c r="D130" s="16"/>
      <c r="E130" s="16"/>
      <c r="F130" s="6" t="s">
        <f>=A130-A129</f>
      </c>
      <c r="G130" s="6" t="s">
        <f>=B130+G129</f>
      </c>
      <c r="H130" s="6" t="s">
        <f>=F130*G129</f>
      </c>
    </row>
    <row collapsed="false" customFormat="false" customHeight="false" hidden="false" ht="12.1" outlineLevel="0" r="131">
      <c r="A131" s="13" t="n">
        <v>46147</v>
      </c>
      <c r="B131" s="6" t="n">
        <v>205.5</v>
      </c>
      <c r="C131" s="16" t="s">
        <v>147</v>
      </c>
      <c r="D131" s="16"/>
      <c r="E131" s="16"/>
      <c r="F131" s="6" t="s">
        <f>=A131-A130</f>
      </c>
      <c r="G131" s="6" t="s">
        <f>=B131+G130</f>
      </c>
      <c r="H131" s="6" t="s">
        <f>=F131*G130</f>
      </c>
    </row>
    <row collapsed="false" customFormat="false" customHeight="false" hidden="false" ht="12.1" outlineLevel="0" r="132">
      <c r="A132" s="13" t="n">
        <v>46147</v>
      </c>
      <c r="B132" s="6" t="n">
        <v>10500</v>
      </c>
      <c r="C132" s="16" t="s">
        <v>86</v>
      </c>
      <c r="D132" s="16"/>
      <c r="E132" s="16"/>
      <c r="F132" s="6" t="s">
        <f>=A132-A131</f>
      </c>
      <c r="G132" s="6" t="s">
        <f>=B132+G131</f>
      </c>
      <c r="H132" s="6" t="s">
        <f>=F132*G131</f>
      </c>
    </row>
    <row collapsed="false" customFormat="false" customHeight="false" hidden="false" ht="12.1" outlineLevel="0" r="133">
      <c r="A133" s="13" t="n">
        <v>46148</v>
      </c>
      <c r="B133" s="6" t="n">
        <v>270.48</v>
      </c>
      <c r="C133" s="16" t="s">
        <v>148</v>
      </c>
      <c r="D133" s="16"/>
      <c r="E133" s="16"/>
      <c r="F133" s="6" t="s">
        <f>=A133-A132</f>
      </c>
      <c r="G133" s="6" t="s">
        <f>=B133+G132</f>
      </c>
      <c r="H133" s="6" t="s">
        <f>=F133*G132</f>
      </c>
    </row>
    <row collapsed="false" customFormat="false" customHeight="false" hidden="false" ht="12.1" outlineLevel="0" r="134">
      <c r="A134" s="13" t="n">
        <v>46156</v>
      </c>
      <c r="B134" s="6" t="n">
        <v>-578.87</v>
      </c>
      <c r="C134" s="16" t="s">
        <v>149</v>
      </c>
      <c r="D134" s="16"/>
      <c r="E134" s="16"/>
      <c r="F134" s="6" t="s">
        <f>=A134-A133</f>
      </c>
      <c r="G134" s="6" t="s">
        <f>=B134+G133</f>
      </c>
      <c r="H134" s="6" t="s">
        <f>=F134*G133</f>
      </c>
    </row>
    <row collapsed="false" customFormat="false" customHeight="false" hidden="false" ht="12.1" outlineLevel="0" r="135">
      <c r="A135" s="13" t="n">
        <v>46156</v>
      </c>
      <c r="B135" s="6" t="n">
        <v>664.87</v>
      </c>
      <c r="C135" s="16" t="s">
        <v>150</v>
      </c>
      <c r="D135" s="16"/>
      <c r="E135" s="16"/>
      <c r="F135" s="6" t="s">
        <f>=A135-A134</f>
      </c>
      <c r="G135" s="6" t="s">
        <f>=B135+G134</f>
      </c>
      <c r="H135" s="6" t="s">
        <f>=F135*G134</f>
      </c>
    </row>
    <row collapsed="false" customFormat="false" customHeight="false" hidden="false" ht="12.1" outlineLevel="0" r="136">
      <c r="A136" s="13" t="n">
        <v>46164</v>
      </c>
      <c r="B136" s="6" t="n">
        <v>-7250.9</v>
      </c>
      <c r="C136" s="16" t="s">
        <v>129</v>
      </c>
      <c r="D136" s="16"/>
      <c r="E136" s="16"/>
      <c r="F136" s="6" t="s">
        <f>=A136-A135</f>
      </c>
      <c r="G136" s="6" t="s">
        <f>=B136+G135</f>
      </c>
      <c r="H136" s="6" t="s">
        <f>=F136*G135</f>
      </c>
    </row>
    <row collapsed="false" customFormat="false" customHeight="false" hidden="false" ht="12.1" outlineLevel="0" r="137">
      <c r="A137" s="13" t="n">
        <v>46165</v>
      </c>
      <c r="B137" s="6" t="n">
        <v>-1218.83</v>
      </c>
      <c r="C137" s="16" t="s">
        <v>151</v>
      </c>
      <c r="D137" s="16"/>
      <c r="E137" s="16"/>
      <c r="F137" s="6" t="s">
        <f>=A137-A136</f>
      </c>
      <c r="G137" s="6" t="s">
        <f>=B137+G136</f>
      </c>
      <c r="H137" s="6" t="s">
        <f>=F137*G136</f>
      </c>
    </row>
    <row collapsed="false" customFormat="false" customHeight="false" hidden="false" ht="12.1" outlineLevel="0" r="138">
      <c r="A138" s="13" t="n">
        <v>46167</v>
      </c>
      <c r="B138" s="6" t="n">
        <v>8334.9</v>
      </c>
      <c r="C138" s="16" t="s">
        <v>152</v>
      </c>
      <c r="D138" s="16"/>
      <c r="E138" s="16"/>
      <c r="F138" s="6" t="s">
        <f>=A138-A137</f>
      </c>
      <c r="G138" s="6" t="s">
        <f>=B138+G137</f>
      </c>
      <c r="H138" s="6" t="s">
        <f>=F138*G137</f>
      </c>
    </row>
    <row collapsed="false" customFormat="false" customHeight="false" hidden="false" ht="12.1" outlineLevel="0" r="139">
      <c r="A139" s="13" t="n">
        <v>46168</v>
      </c>
      <c r="B139" s="6" t="n">
        <v>1400.83</v>
      </c>
      <c r="C139" s="16" t="s">
        <v>153</v>
      </c>
      <c r="D139" s="16"/>
      <c r="E139" s="16"/>
      <c r="F139" s="6" t="s">
        <f>=A139-A138</f>
      </c>
      <c r="G139" s="6" t="s">
        <f>=B139+G138</f>
      </c>
      <c r="H139" s="6" t="s">
        <f>=F139*G138</f>
      </c>
    </row>
    <row collapsed="false" customFormat="false" customHeight="false" hidden="false" ht="12.1" outlineLevel="0" r="140">
      <c r="A140" s="13" t="n">
        <v>46175</v>
      </c>
      <c r="B140" s="6" t="n">
        <v>-178.5</v>
      </c>
      <c r="C140" s="16" t="s">
        <v>139</v>
      </c>
      <c r="D140" s="16"/>
      <c r="E140" s="16"/>
      <c r="F140" s="6" t="s">
        <f>=A140-A139</f>
      </c>
      <c r="G140" s="6" t="s">
        <f>=B140+G139</f>
      </c>
      <c r="H140" s="6" t="s">
        <f>=F140*G139</f>
      </c>
    </row>
    <row collapsed="false" customFormat="false" customHeight="false" hidden="false" ht="12.1" outlineLevel="0" r="141">
      <c r="A141" s="13" t="n">
        <v>46176</v>
      </c>
      <c r="B141" s="6" t="n">
        <v>205.5</v>
      </c>
      <c r="C141" s="16" t="s">
        <v>154</v>
      </c>
      <c r="D141" s="16"/>
      <c r="E141" s="16"/>
      <c r="F141" s="6" t="s">
        <f>=A141-A140</f>
      </c>
      <c r="G141" s="6" t="s">
        <f>=B141+G140</f>
      </c>
      <c r="H141" s="6" t="s">
        <f>=F141*G140</f>
      </c>
    </row>
    <row collapsed="false" customFormat="false" customHeight="false" hidden="false" ht="12.1" outlineLevel="0" r="142">
      <c r="A142" s="13" t="n">
        <v>46177</v>
      </c>
      <c r="B142" s="6" t="n">
        <v>-235.48</v>
      </c>
      <c r="C142" s="16" t="s">
        <v>118</v>
      </c>
      <c r="D142" s="16"/>
      <c r="E142" s="16"/>
      <c r="F142" s="6" t="s">
        <f>=A142-A141</f>
      </c>
      <c r="G142" s="6" t="s">
        <f>=B142+G141</f>
      </c>
      <c r="H142" s="6" t="s">
        <f>=F142*G141</f>
      </c>
    </row>
    <row collapsed="false" customFormat="false" customHeight="false" hidden="false" ht="12.1" outlineLevel="0" r="143">
      <c r="A143" s="13" t="n">
        <v>46178</v>
      </c>
      <c r="B143" s="6" t="n">
        <v>270.48</v>
      </c>
      <c r="C143" s="16" t="s">
        <v>155</v>
      </c>
      <c r="D143" s="16"/>
      <c r="E143" s="16"/>
      <c r="F143" s="6" t="s">
        <f>=A143-A142</f>
      </c>
      <c r="G143" s="6" t="s">
        <f>=B143+G142</f>
      </c>
      <c r="H143" s="6" t="s">
        <f>=F143*G142</f>
      </c>
    </row>
    <row collapsed="false" customFormat="false" customHeight="false" hidden="false" ht="12.1" outlineLevel="0" r="144">
      <c r="A144" s="13" t="n">
        <v>46182</v>
      </c>
      <c r="B144" s="6" t="n">
        <v>-83.43</v>
      </c>
      <c r="C144" s="16" t="s">
        <v>156</v>
      </c>
      <c r="D144" s="16"/>
      <c r="E144" s="16"/>
      <c r="F144" s="6" t="s">
        <f>=A144-A143</f>
      </c>
      <c r="G144" s="6" t="s">
        <f>=B144+G143</f>
      </c>
      <c r="H144" s="6" t="s">
        <f>=F144*G143</f>
      </c>
    </row>
    <row collapsed="false" customFormat="false" customHeight="false" hidden="false" ht="12.1" outlineLevel="0" r="145">
      <c r="A145" s="13" t="n">
        <v>46186</v>
      </c>
      <c r="B145" s="6" t="n">
        <v>-562.85</v>
      </c>
      <c r="C145" s="16" t="s">
        <v>157</v>
      </c>
      <c r="D145" s="16"/>
      <c r="E145" s="16"/>
      <c r="F145" s="6" t="s">
        <f>=A145-A144</f>
      </c>
      <c r="G145" s="6" t="s">
        <f>=B145+G144</f>
      </c>
      <c r="H145" s="6" t="s">
        <f>=F145*G144</f>
      </c>
    </row>
    <row collapsed="false" customFormat="false" customHeight="false" hidden="false" ht="12.1" outlineLevel="0" r="146">
      <c r="A146" s="13" t="n">
        <v>46188</v>
      </c>
      <c r="B146" s="6" t="n">
        <v>646.85</v>
      </c>
      <c r="C146" s="16" t="s">
        <v>158</v>
      </c>
      <c r="D146" s="16"/>
      <c r="E146" s="16"/>
      <c r="F146" s="6" t="s">
        <f>=A146-A145</f>
      </c>
      <c r="G146" s="6" t="s">
        <f>=B146+G145</f>
      </c>
      <c r="H146" s="6" t="s">
        <f>=F146*G145</f>
      </c>
    </row>
    <row collapsed="false" customFormat="false" customHeight="false" hidden="false" ht="12.1" outlineLevel="0" r="147">
      <c r="A147" s="13" t="n">
        <v>46194</v>
      </c>
      <c r="B147" s="6" t="n">
        <v>-7250.9</v>
      </c>
      <c r="C147" s="16" t="s">
        <v>129</v>
      </c>
      <c r="D147" s="16"/>
      <c r="E147" s="16"/>
      <c r="F147" s="6" t="s">
        <f>=A147-A146</f>
      </c>
      <c r="G147" s="6" t="s">
        <f>=B147+G146</f>
      </c>
      <c r="H147" s="6" t="s">
        <f>=F147*G146</f>
      </c>
    </row>
    <row collapsed="false" customFormat="false" customHeight="false" hidden="false" ht="12.1" outlineLevel="0" r="148">
      <c r="A148" s="13" t="n">
        <v>46195</v>
      </c>
      <c r="B148" s="6" t="n">
        <v>-1390.13</v>
      </c>
      <c r="C148" s="16" t="s">
        <v>159</v>
      </c>
      <c r="D148" s="16"/>
      <c r="E148" s="16"/>
      <c r="F148" s="6" t="s">
        <f>=A148-A147</f>
      </c>
      <c r="G148" s="6" t="s">
        <f>=B148+G147</f>
      </c>
      <c r="H148" s="6" t="s">
        <f>=F148*G147</f>
      </c>
    </row>
    <row collapsed="false" customFormat="false" customHeight="false" hidden="false" ht="12.1" outlineLevel="0" r="149">
      <c r="A149" s="13" t="n">
        <v>46196</v>
      </c>
      <c r="B149" s="6" t="n">
        <v>1598.13</v>
      </c>
      <c r="C149" s="16" t="s">
        <v>160</v>
      </c>
      <c r="D149" s="16"/>
      <c r="E149" s="16"/>
      <c r="F149" s="6" t="s">
        <f>=A149-A148</f>
      </c>
      <c r="G149" s="6" t="s">
        <f>=B149+G148</f>
      </c>
      <c r="H149" s="6" t="s">
        <f>=F149*G148</f>
      </c>
    </row>
    <row collapsed="false" customFormat="false" customHeight="false" hidden="false" ht="12.1" outlineLevel="0" r="150">
      <c r="A150" s="13" t="n">
        <v>46196</v>
      </c>
      <c r="B150" s="6" t="n">
        <v>8334.9</v>
      </c>
      <c r="C150" s="16" t="s">
        <v>161</v>
      </c>
      <c r="D150" s="16"/>
      <c r="E150" s="16"/>
      <c r="F150" s="6" t="s">
        <f>=A150-A149</f>
      </c>
      <c r="G150" s="6" t="s">
        <f>=B150+G149</f>
      </c>
      <c r="H150" s="6" t="s">
        <f>=F150*G149</f>
      </c>
    </row>
    <row collapsed="false" customFormat="false" customHeight="false" hidden="false" ht="12.1" outlineLevel="0" r="151">
      <c r="A151" s="13" t="n">
        <v>46197</v>
      </c>
      <c r="B151" s="6" t="n">
        <v>83.42</v>
      </c>
      <c r="C151" s="16" t="s">
        <v>162</v>
      </c>
      <c r="D151" s="16"/>
      <c r="E151" s="16"/>
      <c r="F151" s="6" t="s">
        <f>=A151-A150</f>
      </c>
      <c r="G151" s="6" t="s">
        <f>=B151+G150</f>
      </c>
      <c r="H151" s="6" t="s">
        <f>=F151*G150</f>
      </c>
    </row>
    <row collapsed="false" customFormat="false" customHeight="false" hidden="false" ht="12.1" outlineLevel="0" r="152">
      <c r="A152" s="13" t="n">
        <v>46202</v>
      </c>
      <c r="B152" s="6" t="n">
        <v>-157</v>
      </c>
      <c r="C152" s="16" t="s">
        <v>163</v>
      </c>
      <c r="D152" s="16"/>
      <c r="E152" s="16"/>
      <c r="F152" s="6" t="s">
        <f>=A152-A151</f>
      </c>
      <c r="G152" s="6" t="s">
        <f>=B152+G151</f>
      </c>
      <c r="H152" s="6" t="s">
        <f>=F152*G151</f>
      </c>
    </row>
    <row collapsed="false" customFormat="false" customHeight="false" hidden="false" ht="12.1" outlineLevel="0" r="153">
      <c r="A153" s="13" t="n">
        <v>46205</v>
      </c>
      <c r="B153" s="6" t="n">
        <v>-7.61</v>
      </c>
      <c r="C153" s="16" t="s">
        <v>164</v>
      </c>
      <c r="D153" s="16"/>
      <c r="E153" s="16"/>
      <c r="F153" s="6" t="s">
        <f>=A153-A152</f>
      </c>
      <c r="G153" s="6" t="s">
        <f>=B153+G152</f>
      </c>
      <c r="H153" s="6" t="s">
        <f>=F153*G152</f>
      </c>
    </row>
    <row collapsed="false" customFormat="false" customHeight="false" hidden="false" ht="12.1" outlineLevel="0" r="154">
      <c r="A154" s="13" t="n">
        <v>46206</v>
      </c>
      <c r="B154" s="6" t="n">
        <v>8.6</v>
      </c>
      <c r="C154" s="16" t="s">
        <v>165</v>
      </c>
      <c r="D154" s="16"/>
      <c r="E154" s="16"/>
      <c r="F154" s="6" t="s">
        <f>=A154-A153</f>
      </c>
      <c r="G154" s="6" t="s">
        <f>=B154+G153</f>
      </c>
      <c r="H154" s="6" t="s">
        <f>=F154*G153</f>
      </c>
    </row>
    <row collapsed="false" customFormat="false" customHeight="false" hidden="false" ht="12.1" outlineLevel="0" r="155">
      <c r="A155" s="13" t="n">
        <v>46207</v>
      </c>
      <c r="B155" s="6" t="n">
        <v>-235.48</v>
      </c>
      <c r="C155" s="16" t="s">
        <v>118</v>
      </c>
      <c r="D155" s="16"/>
      <c r="E155" s="16"/>
      <c r="F155" s="6" t="s">
        <f>=A155-A154</f>
      </c>
      <c r="G155" s="6" t="s">
        <f>=B155+G154</f>
      </c>
      <c r="H155" s="6" t="s">
        <f>=F155*G154</f>
      </c>
    </row>
    <row collapsed="false" customFormat="false" customHeight="false" hidden="false" ht="12.1" outlineLevel="0" r="156">
      <c r="A156" s="13" t="n">
        <v>46210</v>
      </c>
      <c r="B156" s="6" t="n">
        <v>270.48</v>
      </c>
      <c r="C156" s="16" t="s">
        <v>166</v>
      </c>
      <c r="D156" s="16"/>
      <c r="E156" s="16"/>
      <c r="F156" s="6" t="s">
        <f>=A156-A155</f>
      </c>
      <c r="G156" s="6" t="s">
        <f>=B156+G155</f>
      </c>
      <c r="H156" s="6" t="s">
        <f>=F156*G155</f>
      </c>
    </row>
    <row collapsed="false" customFormat="false" customHeight="false" hidden="false" ht="12.1" outlineLevel="0" r="157">
      <c r="A157" s="13" t="n">
        <v>46210</v>
      </c>
      <c r="B157" s="6" t="n">
        <v>25.9</v>
      </c>
      <c r="C157" s="16" t="s">
        <v>167</v>
      </c>
      <c r="D157" s="16"/>
      <c r="E157" s="16"/>
      <c r="F157" s="6" t="s">
        <f>=A157-A156</f>
      </c>
      <c r="G157" s="6" t="s">
        <f>=B157+G156</f>
      </c>
      <c r="H157" s="6" t="s">
        <f>=F157*G156</f>
      </c>
    </row>
    <row collapsed="false" customFormat="false" customHeight="false" hidden="false" ht="12.1" outlineLevel="0" r="158">
      <c r="A158" s="13" t="n">
        <v>46211</v>
      </c>
      <c r="B158" s="6" t="n">
        <v>170.98</v>
      </c>
      <c r="C158" s="16" t="s">
        <v>167</v>
      </c>
      <c r="D158" s="16"/>
      <c r="E158" s="16"/>
      <c r="F158" s="6" t="s">
        <f>=A158-A157</f>
      </c>
      <c r="G158" s="6" t="s">
        <f>=B158+G157</f>
      </c>
      <c r="H158" s="6" t="s">
        <f>=F158*G157</f>
      </c>
    </row>
    <row collapsed="false" customFormat="false" customHeight="false" hidden="false" ht="12.1" outlineLevel="0" r="159">
      <c r="A159" s="13" t="n">
        <v>46216</v>
      </c>
      <c r="B159" s="6" t="n">
        <v>-600.71</v>
      </c>
      <c r="C159" s="16" t="s">
        <v>168</v>
      </c>
      <c r="D159" s="16"/>
      <c r="E159" s="16"/>
      <c r="F159" s="6" t="s">
        <f>=A159-A158</f>
      </c>
      <c r="G159" s="6" t="s">
        <f>=B159+G158</f>
      </c>
      <c r="H159" s="6" t="s">
        <f>=F159*G158</f>
      </c>
    </row>
    <row collapsed="false" customFormat="false" customHeight="false" hidden="false" ht="12.1" outlineLevel="0" r="160">
      <c r="A160" s="13" t="n">
        <v>46216</v>
      </c>
      <c r="B160" s="6" t="n">
        <v>684.08</v>
      </c>
      <c r="C160" s="16" t="s">
        <v>169</v>
      </c>
      <c r="D160" s="16"/>
      <c r="E160" s="16"/>
      <c r="F160" s="6" t="s">
        <f>=A160-A159</f>
      </c>
      <c r="G160" s="6" t="s">
        <f>=B160+G159</f>
      </c>
      <c r="H160" s="6" t="s">
        <f>=F160*G159</f>
      </c>
    </row>
    <row collapsed="false" customFormat="false" customHeight="false" hidden="false" ht="12.1" outlineLevel="0" r="161">
      <c r="A161" s="13" t="n">
        <v>46217</v>
      </c>
      <c r="B161" s="6" t="n">
        <v>148</v>
      </c>
      <c r="C161" s="16" t="s">
        <v>170</v>
      </c>
      <c r="D161" s="16"/>
      <c r="E161" s="16"/>
      <c r="F161" s="6" t="s">
        <f>=A161-A160</f>
      </c>
      <c r="G161" s="6" t="s">
        <f>=B161+G160</f>
      </c>
      <c r="H161" s="6" t="s">
        <f>=F161*G160</f>
      </c>
    </row>
    <row collapsed="false" customFormat="false" customHeight="false" hidden="false" ht="12.1" outlineLevel="0" r="162">
      <c r="A162" s="13" t="n">
        <v>46217</v>
      </c>
      <c r="B162" s="6" t="n">
        <v>9</v>
      </c>
      <c r="C162" s="16" t="s">
        <v>170</v>
      </c>
      <c r="D162" s="16"/>
      <c r="E162" s="16"/>
      <c r="F162" s="6" t="s">
        <f>=A162-A161</f>
      </c>
      <c r="G162" s="6" t="s">
        <f>=B162+G161</f>
      </c>
      <c r="H162" s="6" t="s">
        <f>=F162*G161</f>
      </c>
    </row>
    <row collapsed="false" customFormat="false" customHeight="false" hidden="false" ht="12.1" outlineLevel="0" r="163">
      <c r="A163" s="13" t="n">
        <v>46224</v>
      </c>
      <c r="B163" s="6" t="n">
        <v>-7250.9</v>
      </c>
      <c r="C163" s="16" t="s">
        <v>129</v>
      </c>
      <c r="D163" s="16"/>
      <c r="E163" s="16"/>
      <c r="F163" s="6" t="s">
        <f>=A163-A162</f>
      </c>
      <c r="G163" s="6" t="s">
        <f>=B163+G162</f>
      </c>
      <c r="H163" s="6" t="s">
        <f>=F163*G162</f>
      </c>
    </row>
    <row collapsed="false" customFormat="false" customHeight="false" hidden="false" ht="12.1" outlineLevel="0" r="164">
      <c r="A164" s="13" t="n">
        <v>46225</v>
      </c>
      <c r="B164" s="6" t="n">
        <v>-1595.89</v>
      </c>
      <c r="C164" s="16" t="s">
        <v>171</v>
      </c>
      <c r="D164" s="16"/>
      <c r="E164" s="16"/>
      <c r="F164" s="6" t="s">
        <f>=A164-A163</f>
      </c>
      <c r="G164" s="6" t="s">
        <f>=B164+G163</f>
      </c>
      <c r="H164" s="6" t="s">
        <f>=F164*G163</f>
      </c>
    </row>
    <row collapsed="false" customFormat="false" customHeight="false" hidden="false" ht="12.1" outlineLevel="0" r="165">
      <c r="A165" s="13" t="n">
        <v>46226</v>
      </c>
      <c r="B165" s="6" t="n">
        <v>1834.89</v>
      </c>
      <c r="C165" s="16" t="s">
        <v>172</v>
      </c>
      <c r="D165" s="16"/>
      <c r="E165" s="16"/>
      <c r="F165" s="6" t="s">
        <f>=A165-A164</f>
      </c>
      <c r="G165" s="6" t="s">
        <f>=B165+G164</f>
      </c>
      <c r="H165" s="6" t="s">
        <f>=F165*G164</f>
      </c>
    </row>
    <row collapsed="false" customFormat="false" customHeight="false" hidden="false" ht="12.1" outlineLevel="0" r="166">
      <c r="A166" s="13" t="n">
        <v>46235</v>
      </c>
      <c r="B166" s="6" t="n">
        <v>-178.5</v>
      </c>
      <c r="C166" s="16" t="s">
        <v>139</v>
      </c>
      <c r="D166" s="16"/>
      <c r="E166" s="16"/>
      <c r="F166" s="6" t="s">
        <f>=A166-A165</f>
      </c>
      <c r="G166" s="6" t="s">
        <f>=B166+G165</f>
      </c>
      <c r="H166" s="6" t="s">
        <f>=F166*G165</f>
      </c>
    </row>
    <row collapsed="false" customFormat="false" customHeight="false" hidden="false" ht="12.1" outlineLevel="0" r="167">
      <c r="A167" s="13" t="n">
        <v>46237</v>
      </c>
      <c r="B167" s="6" t="n">
        <v>-235.48</v>
      </c>
      <c r="C167" s="16" t="s">
        <v>118</v>
      </c>
      <c r="D167" s="16"/>
      <c r="E167" s="16"/>
      <c r="F167" s="6" t="s">
        <f>=A167-A166</f>
      </c>
      <c r="G167" s="6" t="s">
        <f>=B167+G166</f>
      </c>
      <c r="H167" s="6" t="s">
        <f>=F167*G166</f>
      </c>
    </row>
    <row collapsed="false" customFormat="false" customHeight="false" hidden="false" ht="12.1" outlineLevel="0" r="168">
      <c r="A168" s="13" t="n">
        <v>46238</v>
      </c>
      <c r="B168" s="6" t="n">
        <v>270.48</v>
      </c>
      <c r="C168" s="16" t="s">
        <v>173</v>
      </c>
      <c r="D168" s="16"/>
      <c r="E168" s="16"/>
      <c r="F168" s="6" t="s">
        <f>=A168-A167</f>
      </c>
      <c r="G168" s="6" t="s">
        <f>=B168+G167</f>
      </c>
      <c r="H168" s="6" t="s">
        <f>=F168*G167</f>
      </c>
    </row>
    <row collapsed="false" customFormat="false" customHeight="false" hidden="false" ht="12.1" outlineLevel="0" r="169">
      <c r="A169" s="13" t="n">
        <v>46240</v>
      </c>
      <c r="B169" s="6" t="n">
        <v>-186.24</v>
      </c>
      <c r="C169" s="16" t="s">
        <v>174</v>
      </c>
      <c r="D169" s="16"/>
      <c r="E169" s="16"/>
      <c r="F169" s="6" t="s">
        <f>=A169-A168</f>
      </c>
      <c r="G169" s="6" t="s">
        <f>=B169+G168</f>
      </c>
      <c r="H169" s="6" t="s">
        <f>=F169*G168</f>
      </c>
    </row>
    <row collapsed="false" customFormat="false" customHeight="false" hidden="false" ht="12.1" outlineLevel="0" r="170">
      <c r="A170" s="13" t="n">
        <v>46241</v>
      </c>
      <c r="B170" s="6" t="n">
        <v>8334.9</v>
      </c>
      <c r="C170" s="16" t="s">
        <v>175</v>
      </c>
      <c r="D170" s="16"/>
      <c r="E170" s="16"/>
      <c r="F170" s="6" t="s">
        <f>=A170-A169</f>
      </c>
      <c r="G170" s="6" t="s">
        <f>=B170+G169</f>
      </c>
      <c r="H170" s="6" t="s">
        <f>=F170*G169</f>
      </c>
    </row>
    <row collapsed="false" customFormat="false" customHeight="false" hidden="false" ht="12.1" outlineLevel="0" r="171">
      <c r="A171" s="13" t="n">
        <v>46241</v>
      </c>
      <c r="B171" s="6" t="n">
        <v>10000</v>
      </c>
      <c r="C171" s="16" t="s">
        <v>86</v>
      </c>
      <c r="D171" s="16"/>
      <c r="E171" s="16"/>
      <c r="F171" s="6" t="s">
        <f>=A171-A170</f>
      </c>
      <c r="G171" s="6" t="s">
        <f>=B171+G170</f>
      </c>
      <c r="H171" s="6" t="s">
        <f>=F171*G170</f>
      </c>
    </row>
    <row collapsed="false" customFormat="false" customHeight="false" hidden="false" ht="12.1" outlineLevel="0" r="172">
      <c r="A172" s="13" t="n">
        <v>46245</v>
      </c>
      <c r="B172" s="6" t="n">
        <v>186.24</v>
      </c>
      <c r="C172" s="16" t="s">
        <v>176</v>
      </c>
      <c r="D172" s="16"/>
      <c r="E172" s="16"/>
      <c r="F172" s="6" t="s">
        <f>=A172-A171</f>
      </c>
      <c r="G172" s="6" t="s">
        <f>=B172+G171</f>
      </c>
      <c r="H172" s="6" t="s">
        <f>=F172*G171</f>
      </c>
    </row>
    <row collapsed="false" customFormat="false" customHeight="false" hidden="false" ht="12.1" outlineLevel="0" r="173">
      <c r="A173" s="13" t="n">
        <v>46246</v>
      </c>
      <c r="B173" s="6" t="n">
        <v>-646.22</v>
      </c>
      <c r="C173" s="16" t="s">
        <v>177</v>
      </c>
      <c r="D173" s="16"/>
      <c r="E173" s="16"/>
      <c r="F173" s="6" t="s">
        <f>=A173-A172</f>
      </c>
      <c r="G173" s="6" t="s">
        <f>=B173+G172</f>
      </c>
      <c r="H173" s="6" t="s">
        <f>=F173*G172</f>
      </c>
    </row>
    <row collapsed="false" customFormat="false" customHeight="false" hidden="false" ht="12.1" outlineLevel="0" r="174">
      <c r="A174" s="13" t="n">
        <v>46246</v>
      </c>
      <c r="B174" s="6" t="n">
        <v>744.26</v>
      </c>
      <c r="C174" s="16" t="s">
        <v>178</v>
      </c>
      <c r="D174" s="16"/>
      <c r="E174" s="16"/>
      <c r="F174" s="6" t="s">
        <f>=A174-A173</f>
      </c>
      <c r="G174" s="6" t="s">
        <f>=B174+G173</f>
      </c>
      <c r="H174" s="6" t="s">
        <f>=F174*G173</f>
      </c>
    </row>
    <row collapsed="false" customFormat="false" customHeight="false" hidden="false" ht="12.1" outlineLevel="0" r="175">
      <c r="A175" s="13" t="n">
        <v>46254</v>
      </c>
      <c r="B175" s="6" t="n">
        <v>-8534.1</v>
      </c>
      <c r="C175" s="16" t="s">
        <v>179</v>
      </c>
      <c r="D175" s="16"/>
      <c r="E175" s="16"/>
      <c r="F175" s="6" t="s">
        <f>=A175-A174</f>
      </c>
      <c r="G175" s="6" t="s">
        <f>=B175+G174</f>
      </c>
      <c r="H175" s="6" t="s">
        <f>=F175*G174</f>
      </c>
    </row>
    <row collapsed="false" customFormat="false" customHeight="false" hidden="false" ht="12.1" outlineLevel="0" r="176">
      <c r="A176" s="13" t="n">
        <v>46255</v>
      </c>
      <c r="B176" s="6" t="n">
        <v>-1595.89</v>
      </c>
      <c r="C176" s="16" t="s">
        <v>171</v>
      </c>
      <c r="D176" s="16"/>
      <c r="E176" s="16"/>
      <c r="F176" s="6" t="s">
        <f>=A176-A175</f>
      </c>
      <c r="G176" s="6" t="s">
        <f>=B176+G175</f>
      </c>
      <c r="H176" s="6" t="s">
        <f>=F176*G175</f>
      </c>
    </row>
    <row collapsed="false" customFormat="false" customHeight="false" hidden="false" ht="12.1" outlineLevel="0" r="177">
      <c r="A177" s="13" t="n">
        <v>46255</v>
      </c>
      <c r="B177" s="6" t="n">
        <v>1834.89</v>
      </c>
      <c r="C177" s="16" t="s">
        <v>180</v>
      </c>
      <c r="D177" s="16"/>
      <c r="E177" s="16"/>
      <c r="F177" s="6" t="s">
        <f>=A177-A176</f>
      </c>
      <c r="G177" s="6" t="s">
        <f>=B177+G176</f>
      </c>
      <c r="H177" s="6" t="s">
        <f>=F177*G176</f>
      </c>
    </row>
    <row collapsed="false" customFormat="false" customHeight="false" hidden="false" ht="12.1" outlineLevel="0" r="178">
      <c r="A178" s="13" t="n">
        <v>46257</v>
      </c>
      <c r="B178" s="6" t="n">
        <v>120</v>
      </c>
      <c r="C178" s="16" t="s">
        <v>86</v>
      </c>
      <c r="D178" s="16"/>
      <c r="E178" s="16"/>
      <c r="F178" s="6" t="s">
        <f>=A178-A177</f>
      </c>
      <c r="G178" s="6" t="s">
        <f>=B178+G177</f>
      </c>
      <c r="H178" s="6" t="s">
        <f>=F178*G177</f>
      </c>
    </row>
    <row collapsed="false" customFormat="false" customHeight="false" hidden="false" ht="12.1" outlineLevel="0" r="179">
      <c r="A179" s="13" t="n">
        <v>46259</v>
      </c>
      <c r="B179" s="6" t="n">
        <v>2.12</v>
      </c>
      <c r="C179" s="16" t="s">
        <v>167</v>
      </c>
      <c r="D179" s="16"/>
      <c r="E179" s="16"/>
      <c r="F179" s="6" t="s">
        <f>=A179-A178</f>
      </c>
      <c r="G179" s="6" t="s">
        <f>=B179+G178</f>
      </c>
      <c r="H179" s="6" t="s">
        <f>=F179*G178</f>
      </c>
    </row>
    <row collapsed="false" customFormat="false" customHeight="false" hidden="false" ht="12.1" outlineLevel="0" r="180">
      <c r="A180" s="13" t="n">
        <v>46261</v>
      </c>
      <c r="B180" s="6" t="n">
        <v>2.12</v>
      </c>
      <c r="C180" s="16" t="s">
        <v>167</v>
      </c>
      <c r="D180" s="16"/>
      <c r="E180" s="16"/>
      <c r="F180" s="6" t="s">
        <f>=A180-A179</f>
      </c>
      <c r="G180" s="6" t="s">
        <f>=B180+G179</f>
      </c>
      <c r="H180" s="6" t="s">
        <f>=F180*G179</f>
      </c>
    </row>
    <row collapsed="false" customFormat="false" customHeight="false" hidden="false" ht="12.1" outlineLevel="0" r="181">
      <c r="A181" s="13" t="n">
        <v>46265</v>
      </c>
      <c r="B181" s="6" t="n">
        <v>-1466.1</v>
      </c>
      <c r="C181" s="16" t="s">
        <v>181</v>
      </c>
      <c r="D181" s="16"/>
      <c r="E181" s="16"/>
      <c r="F181" s="6" t="s">
        <f>=A181-A180</f>
      </c>
      <c r="G181" s="6" t="s">
        <f>=B181+G180</f>
      </c>
      <c r="H181" s="6" t="s">
        <f>=F181*G180</f>
      </c>
    </row>
    <row collapsed="false" customFormat="false" customHeight="false" hidden="false" ht="12.1" outlineLevel="0" r="182">
      <c r="A182" s="13" t="n">
        <v>46267</v>
      </c>
      <c r="B182" s="6" t="n">
        <v>-235.48</v>
      </c>
      <c r="C182" s="16" t="s">
        <v>118</v>
      </c>
      <c r="D182" s="16"/>
      <c r="E182" s="16"/>
      <c r="F182" s="6" t="s">
        <f>=A182-A181</f>
      </c>
      <c r="G182" s="6" t="s">
        <f>=B182+G181</f>
      </c>
      <c r="H182" s="6" t="s">
        <f>=F182*G181</f>
      </c>
    </row>
    <row collapsed="false" customFormat="false" customHeight="false" hidden="false" ht="12.1" outlineLevel="0" r="183">
      <c r="A183" s="13" t="n">
        <v>46268</v>
      </c>
      <c r="B183" s="6" t="n">
        <v>270.48</v>
      </c>
      <c r="C183" s="16" t="s">
        <v>182</v>
      </c>
      <c r="D183" s="16"/>
      <c r="E183" s="16"/>
      <c r="F183" s="6" t="s">
        <f>=A183-A182</f>
      </c>
      <c r="G183" s="6" t="s">
        <f>=B183+G182</f>
      </c>
      <c r="H183" s="6" t="s">
        <f>=F183*G182</f>
      </c>
    </row>
    <row collapsed="false" customFormat="false" customHeight="false" hidden="false" ht="12.1" outlineLevel="0" r="184">
      <c r="A184" s="13" t="n">
        <v>46276</v>
      </c>
      <c r="B184" s="6" t="n">
        <v>-661.07</v>
      </c>
      <c r="C184" s="16" t="s">
        <v>183</v>
      </c>
      <c r="D184" s="16"/>
      <c r="E184" s="16"/>
      <c r="F184" s="6" t="s">
        <f>=A184-A183</f>
      </c>
      <c r="G184" s="6" t="s">
        <f>=B184+G183</f>
      </c>
      <c r="H184" s="6" t="s">
        <f>=F184*G183</f>
      </c>
    </row>
    <row collapsed="false" customFormat="false" customHeight="false" hidden="false" ht="12.1" outlineLevel="0" r="185">
      <c r="A185" s="13" t="n">
        <v>46276</v>
      </c>
      <c r="B185" s="6" t="n">
        <v>769.93</v>
      </c>
      <c r="C185" s="16" t="s">
        <v>184</v>
      </c>
      <c r="D185" s="16"/>
      <c r="E185" s="16"/>
      <c r="F185" s="6" t="s">
        <f>=A185-A184</f>
      </c>
      <c r="G185" s="6" t="s">
        <f>=B185+G184</f>
      </c>
      <c r="H185" s="6" t="s">
        <f>=F185*G184</f>
      </c>
    </row>
    <row collapsed="false" customFormat="false" customHeight="false" hidden="false" ht="12.1" outlineLevel="0" r="186">
      <c r="A186" s="13" t="n">
        <v>46278</v>
      </c>
      <c r="B186" s="6" t="n">
        <v>-26</v>
      </c>
      <c r="C186" s="16" t="s">
        <v>185</v>
      </c>
      <c r="D186" s="16"/>
      <c r="E186" s="16"/>
      <c r="F186" s="6" t="s">
        <f>=A186-A185</f>
      </c>
      <c r="G186" s="6" t="s">
        <f>=B186+G185</f>
      </c>
      <c r="H186" s="6" t="s">
        <f>=F186*G185</f>
      </c>
    </row>
    <row collapsed="false" customFormat="false" customHeight="false" hidden="false" ht="12.1" outlineLevel="0" r="187">
      <c r="A187" s="13" t="n">
        <v>46279</v>
      </c>
      <c r="B187" s="6" t="n">
        <v>30</v>
      </c>
      <c r="C187" s="16" t="s">
        <v>186</v>
      </c>
      <c r="D187" s="16"/>
      <c r="E187" s="16"/>
      <c r="F187" s="6" t="s">
        <f>=A187-A186</f>
      </c>
      <c r="G187" s="6" t="s">
        <f>=B187+G186</f>
      </c>
      <c r="H187" s="6" t="s">
        <f>=F187*G186</f>
      </c>
    </row>
    <row collapsed="false" customFormat="false" customHeight="false" hidden="false" ht="12.1" outlineLevel="0" r="188">
      <c r="A188" s="13" t="n">
        <v>46279</v>
      </c>
      <c r="B188" s="6" t="n">
        <v>13000</v>
      </c>
      <c r="C188" s="16" t="s">
        <v>86</v>
      </c>
      <c r="D188" s="16"/>
      <c r="E188" s="16"/>
      <c r="F188" s="6" t="s">
        <f>=A188-A187</f>
      </c>
      <c r="G188" s="6" t="s">
        <f>=B188+G187</f>
      </c>
      <c r="H188" s="6" t="s">
        <f>=F188*G187</f>
      </c>
    </row>
    <row collapsed="false" customFormat="false" customHeight="false" hidden="false" ht="12.1" outlineLevel="0" r="189">
      <c r="A189" s="13" t="n">
        <v>46284</v>
      </c>
      <c r="B189" s="6" t="n">
        <v>-8534.1</v>
      </c>
      <c r="C189" s="16" t="s">
        <v>179</v>
      </c>
      <c r="D189" s="16"/>
      <c r="E189" s="16"/>
      <c r="F189" s="6" t="s">
        <f>=A189-A188</f>
      </c>
      <c r="G189" s="6" t="s">
        <f>=B189+G188</f>
      </c>
      <c r="H189" s="6" t="s">
        <f>=F189*G188</f>
      </c>
    </row>
    <row collapsed="false" customFormat="false" customHeight="false" hidden="false" ht="12.1" outlineLevel="0" r="190">
      <c r="A190" s="13" t="n">
        <v>46285</v>
      </c>
      <c r="B190" s="6" t="n">
        <v>-1613.62</v>
      </c>
      <c r="C190" s="16" t="s">
        <v>187</v>
      </c>
      <c r="D190" s="16"/>
      <c r="E190" s="16"/>
      <c r="F190" s="6" t="s">
        <f>=A190-A189</f>
      </c>
      <c r="G190" s="6" t="s">
        <f>=B190+G189</f>
      </c>
      <c r="H190" s="6" t="s">
        <f>=F190*G189</f>
      </c>
    </row>
    <row collapsed="false" customFormat="false" customHeight="false" hidden="false" ht="12.1" outlineLevel="0" r="191">
      <c r="A191" s="13" t="n">
        <v>46286</v>
      </c>
      <c r="B191" s="6" t="n">
        <v>1854.62</v>
      </c>
      <c r="C191" s="16" t="s">
        <v>188</v>
      </c>
      <c r="D191" s="16"/>
      <c r="E191" s="16"/>
      <c r="F191" s="6" t="s">
        <f>=A191-A190</f>
      </c>
      <c r="G191" s="6" t="s">
        <f>=B191+G190</f>
      </c>
      <c r="H191" s="6" t="s">
        <f>=F191*G190</f>
      </c>
    </row>
    <row collapsed="false" customFormat="false" customHeight="false" hidden="false" ht="12.1" outlineLevel="0" r="192">
      <c r="A192" s="13" t="n">
        <v>46295</v>
      </c>
      <c r="B192" s="6" t="n">
        <v>-1466.1</v>
      </c>
      <c r="C192" s="16" t="s">
        <v>181</v>
      </c>
      <c r="D192" s="16"/>
      <c r="E192" s="16"/>
      <c r="F192" s="6" t="s">
        <f>=A192-A191</f>
      </c>
      <c r="G192" s="6" t="s">
        <f>=B192+G191</f>
      </c>
      <c r="H192" s="6" t="s">
        <f>=F192*G191</f>
      </c>
    </row>
    <row collapsed="false" customFormat="false" customHeight="false" hidden="false" ht="12.1" outlineLevel="0" r="193">
      <c r="A193" s="13" t="n">
        <v>46297</v>
      </c>
      <c r="B193" s="6" t="n">
        <v>-235.48</v>
      </c>
      <c r="C193" s="16" t="s">
        <v>118</v>
      </c>
      <c r="D193" s="16"/>
      <c r="E193" s="16"/>
      <c r="F193" s="6" t="s">
        <f>=A193-A192</f>
      </c>
      <c r="G193" s="6" t="s">
        <f>=B193+G192</f>
      </c>
      <c r="H193" s="6" t="s">
        <f>=F193*G192</f>
      </c>
    </row>
    <row collapsed="false" customFormat="false" customHeight="false" hidden="false" ht="12.1" outlineLevel="0" r="194">
      <c r="A194" s="13" t="n">
        <v>46300</v>
      </c>
      <c r="B194" s="6" t="n">
        <v>270.48</v>
      </c>
      <c r="C194" s="16" t="s">
        <v>189</v>
      </c>
      <c r="D194" s="16"/>
      <c r="E194" s="16"/>
      <c r="F194" s="6" t="s">
        <f>=A194-A193</f>
      </c>
      <c r="G194" s="6" t="s">
        <f>=B194+G193</f>
      </c>
      <c r="H194" s="6" t="s">
        <f>=F194*G193</f>
      </c>
    </row>
    <row collapsed="false" customFormat="false" customHeight="false" hidden="false" ht="12.1" outlineLevel="0" r="195">
      <c r="A195" s="12" t="n">
        <v>46303.999988426</v>
      </c>
      <c r="B195" s="5" t="n">
        <v>-272844.11</v>
      </c>
      <c r="C195" s="14" t="s">
        <v>190</v>
      </c>
      <c r="D195" s="16"/>
      <c r="E195" s="16"/>
      <c r="F195" s="6" t="s">
        <f>=A195-A194</f>
      </c>
      <c r="G195" s="6" t="s">
        <f>=B195+G194</f>
      </c>
      <c r="H195" s="6" t="s">
        <f>=F195*G194</f>
      </c>
    </row>
    <row collapsed="false" customFormat="false" customHeight="false" hidden="false" ht="12.1" outlineLevel="0" r="196">
      <c r="A196" s="13"/>
      <c r="B196" s="9" t="s">
        <f>=XIRR(B2:B195,A2:A195)</f>
      </c>
      <c r="C196" s="16" t="s">
        <v>191</v>
      </c>
      <c r="D196" s="16"/>
      <c r="E196" s="16"/>
      <c r="F196" s="7"/>
      <c r="G196" s="2" t="s">
        <v>192</v>
      </c>
      <c r="H196" s="6" t="s">
        <f>=SUM(I2:H195)/365</f>
      </c>
    </row>
    <row collapsed="false" customFormat="false" customHeight="false" hidden="false" ht="12.1" outlineLevel="0" r="197">
      <c r="A197" s="13"/>
      <c r="B197" s="5" t="s">
        <f>=-SUM(B2:B195)</f>
      </c>
      <c r="C197" s="16" t="s">
        <v>193</v>
      </c>
      <c r="D197" s="16"/>
      <c r="E197" s="16"/>
      <c r="F197" s="7"/>
      <c r="G197" s="14" t="s">
        <v>194</v>
      </c>
      <c r="H197" s="9" t="s">
        <f>=B197/H196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S8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27</v>
      </c>
      <c r="L1" s="0"/>
      <c r="M1" s="0"/>
      <c r="N1" s="4" t="s">
        <v>30</v>
      </c>
      <c r="O1" s="0"/>
      <c r="P1" s="0"/>
      <c r="Q1" s="4" t="s">
        <v>33</v>
      </c>
      <c r="R1" s="0"/>
      <c r="S1" s="0"/>
      <c r="T1" s="4" t="s">
        <v>36</v>
      </c>
      <c r="U1" s="0"/>
      <c r="V1" s="0"/>
      <c r="W1" s="4" t="s">
        <v>39</v>
      </c>
      <c r="X1" s="0"/>
      <c r="Y1" s="0"/>
      <c r="Z1" s="4" t="s">
        <v>44</v>
      </c>
      <c r="AA1" s="0"/>
      <c r="AB1" s="0"/>
      <c r="AC1" s="4" t="s">
        <v>50</v>
      </c>
      <c r="AD1" s="0"/>
      <c r="AE1" s="0"/>
      <c r="AF1" s="4" t="s">
        <v>55</v>
      </c>
      <c r="AG1" s="0"/>
      <c r="AH1" s="0"/>
      <c r="AI1" s="4" t="s">
        <v>59</v>
      </c>
      <c r="AJ1" s="0"/>
      <c r="AK1" s="0"/>
      <c r="AL1" s="4" t="s">
        <v>63</v>
      </c>
      <c r="AM1" s="0"/>
      <c r="AN1" s="0"/>
      <c r="AO1" s="4" t="s">
        <v>67</v>
      </c>
      <c r="AP1" s="0"/>
      <c r="AQ1" s="0"/>
      <c r="AR1" s="4" t="s">
        <v>70</v>
      </c>
      <c r="AS1" s="0"/>
    </row>
    <row collapsed="false" customFormat="false" customHeight="false" hidden="false" ht="12.1" outlineLevel="0" r="2">
      <c r="A2" s="11" t="n">
        <v>45831</v>
      </c>
      <c r="B2" s="6" t="n">
        <v>858.51</v>
      </c>
      <c r="C2" s="0" t="s">
        <v>195</v>
      </c>
      <c r="D2" s="11" t="n">
        <v>45840</v>
      </c>
      <c r="E2" s="6" t="n">
        <v>1172.7</v>
      </c>
      <c r="F2" s="0" t="s">
        <v>195</v>
      </c>
      <c r="G2" s="11" t="n">
        <v>45796</v>
      </c>
      <c r="H2" s="6" t="n">
        <v>1115.67</v>
      </c>
      <c r="I2" s="0" t="s">
        <v>195</v>
      </c>
      <c r="J2" s="11" t="n">
        <v>45788</v>
      </c>
      <c r="K2" s="6" t="n">
        <v>1461.98</v>
      </c>
      <c r="L2" s="0" t="s">
        <v>195</v>
      </c>
      <c r="M2" s="11" t="n">
        <v>45790</v>
      </c>
      <c r="N2" s="6" t="n">
        <v>1388.83</v>
      </c>
      <c r="O2" s="0" t="s">
        <v>195</v>
      </c>
      <c r="P2" s="11" t="n">
        <v>45796</v>
      </c>
      <c r="Q2" s="6" t="n">
        <v>1059.64</v>
      </c>
      <c r="R2" s="0" t="s">
        <v>195</v>
      </c>
      <c r="S2" s="11" t="n">
        <v>45810</v>
      </c>
      <c r="T2" s="6" t="n">
        <v>987.9</v>
      </c>
      <c r="U2" s="0" t="s">
        <v>195</v>
      </c>
      <c r="V2" s="11" t="n">
        <v>46245</v>
      </c>
      <c r="W2" s="6" t="n">
        <v>160.7</v>
      </c>
      <c r="X2" s="0" t="s">
        <v>195</v>
      </c>
      <c r="Y2" s="11" t="n">
        <v>45916</v>
      </c>
      <c r="Z2" s="6" t="n">
        <v>24359.54</v>
      </c>
      <c r="AA2" s="0" t="s">
        <v>195</v>
      </c>
      <c r="AB2" s="11" t="n">
        <v>45916</v>
      </c>
      <c r="AC2" s="6" t="s">
        <f>=141292.67</f>
      </c>
      <c r="AD2" s="0" t="s">
        <v>195</v>
      </c>
      <c r="AE2" s="11" t="n">
        <v>46066</v>
      </c>
      <c r="AF2" s="6" t="s">
        <f>=20529.44</f>
      </c>
      <c r="AG2" s="0" t="s">
        <v>195</v>
      </c>
      <c r="AH2" s="11" t="n">
        <v>46000</v>
      </c>
      <c r="AI2" s="6" t="s">
        <f>=35840.66</f>
      </c>
      <c r="AJ2" s="0" t="s">
        <v>195</v>
      </c>
      <c r="AK2" s="11" t="n">
        <v>45999</v>
      </c>
      <c r="AL2" s="6" t="s">
        <f>=14260.97</f>
      </c>
      <c r="AM2" s="0" t="s">
        <v>195</v>
      </c>
      <c r="AN2" s="11" t="n">
        <v>46257</v>
      </c>
      <c r="AO2" s="6" t="s">
        <f>=877.69</f>
      </c>
      <c r="AP2" s="0" t="s">
        <v>195</v>
      </c>
      <c r="AQ2" s="11" t="n">
        <v>46084</v>
      </c>
      <c r="AR2" s="6" t="s">
        <f>=9386.84</f>
      </c>
      <c r="AS2" s="0" t="s">
        <v>195</v>
      </c>
    </row>
    <row collapsed="false" customFormat="false" customHeight="false" hidden="false" ht="12.1" outlineLevel="0" r="3">
      <c r="A3" s="11" t="n">
        <v>45853</v>
      </c>
      <c r="B3" s="6" t="n">
        <v>-879.47</v>
      </c>
      <c r="C3" s="0" t="s">
        <v>196</v>
      </c>
      <c r="D3" s="11" t="n">
        <v>45877</v>
      </c>
      <c r="E3" s="6" t="n">
        <v>-1217.27</v>
      </c>
      <c r="F3" s="0" t="s">
        <v>196</v>
      </c>
      <c r="G3" s="11" t="n">
        <v>45838</v>
      </c>
      <c r="H3" s="6" t="n">
        <v>-1124.32</v>
      </c>
      <c r="I3" s="0" t="s">
        <v>196</v>
      </c>
      <c r="J3" s="11" t="n">
        <v>45789</v>
      </c>
      <c r="K3" s="6" t="n">
        <v>-1484.65</v>
      </c>
      <c r="L3" s="0" t="s">
        <v>196</v>
      </c>
      <c r="M3" s="11" t="n">
        <v>45791</v>
      </c>
      <c r="N3" s="6" t="n">
        <v>1350.41</v>
      </c>
      <c r="O3" s="0" t="s">
        <v>195</v>
      </c>
      <c r="P3" s="11" t="n">
        <v>45810</v>
      </c>
      <c r="Q3" s="6" t="n">
        <v>-357.39</v>
      </c>
      <c r="R3" s="0" t="s">
        <v>196</v>
      </c>
      <c r="S3" s="11" t="n">
        <v>45810</v>
      </c>
      <c r="T3" s="6" t="n">
        <v>-999.6</v>
      </c>
      <c r="U3" s="0" t="s">
        <v>196</v>
      </c>
      <c r="V3" s="11" t="n">
        <v>46303</v>
      </c>
      <c r="W3" s="8" t="s">
        <f>=-Портфель!J9</f>
      </c>
      <c r="X3" s="0" t="s">
        <v>197</v>
      </c>
      <c r="Y3" s="11" t="n">
        <v>45919</v>
      </c>
      <c r="Z3" s="6" t="n">
        <v>7519.18</v>
      </c>
      <c r="AA3" s="0" t="s">
        <v>195</v>
      </c>
      <c r="AB3" s="11" t="n">
        <v>45946</v>
      </c>
      <c r="AC3" s="6" t="s">
        <f>=-626.46</f>
      </c>
      <c r="AD3" s="0" t="s">
        <v>102</v>
      </c>
      <c r="AE3" s="11" t="n">
        <v>46075</v>
      </c>
      <c r="AF3" s="6" t="s">
        <f>=-343.6</f>
      </c>
      <c r="AG3" s="0" t="s">
        <v>130</v>
      </c>
      <c r="AH3" s="11" t="n">
        <v>46006</v>
      </c>
      <c r="AI3" s="6" t="s">
        <f>=90171.97</f>
      </c>
      <c r="AJ3" s="0" t="s">
        <v>195</v>
      </c>
      <c r="AK3" s="11" t="n">
        <v>46027</v>
      </c>
      <c r="AL3" s="6" t="s">
        <f>=-235.48</f>
      </c>
      <c r="AM3" s="0" t="s">
        <v>118</v>
      </c>
      <c r="AN3" s="11" t="n">
        <v>46257</v>
      </c>
      <c r="AO3" s="6" t="s">
        <f>=876.6</f>
      </c>
      <c r="AP3" s="0" t="s">
        <v>195</v>
      </c>
      <c r="AQ3" s="11" t="n">
        <v>46107</v>
      </c>
      <c r="AR3" s="6" t="s">
        <f>=992.23</f>
      </c>
      <c r="AS3" s="0" t="s">
        <v>195</v>
      </c>
    </row>
    <row collapsed="false" customFormat="false" customHeight="false" hidden="false" ht="12.1" outlineLevel="0" r="4">
      <c r="A4" s="11" t="n">
        <v>45853</v>
      </c>
      <c r="B4" s="6" t="n">
        <v>848.51</v>
      </c>
      <c r="C4" s="0" t="s">
        <v>195</v>
      </c>
      <c r="D4" s="11" t="n">
        <v>46051</v>
      </c>
      <c r="E4" s="6" t="n">
        <v>1620.97</v>
      </c>
      <c r="F4" s="0" t="s">
        <v>195</v>
      </c>
      <c r="G4" s="11" t="n">
        <v>46051</v>
      </c>
      <c r="H4" s="6" t="n">
        <v>1694.62</v>
      </c>
      <c r="I4" s="0" t="s">
        <v>195</v>
      </c>
      <c r="J4" s="11" t="n">
        <v>45790</v>
      </c>
      <c r="K4" s="6" t="n">
        <v>1454.41</v>
      </c>
      <c r="L4" s="0" t="s">
        <v>195</v>
      </c>
      <c r="M4" s="11" t="n">
        <v>45896</v>
      </c>
      <c r="N4" s="6" t="n">
        <v>-1359.18</v>
      </c>
      <c r="O4" s="0" t="s">
        <v>196</v>
      </c>
      <c r="P4" s="11" t="n">
        <v>45810</v>
      </c>
      <c r="Q4" s="6" t="n">
        <v>-714.77</v>
      </c>
      <c r="R4" s="0" t="s">
        <v>196</v>
      </c>
      <c r="S4" s="11" t="n">
        <v>45890</v>
      </c>
      <c r="T4" s="6" t="n">
        <v>2353.41</v>
      </c>
      <c r="U4" s="0" t="s">
        <v>195</v>
      </c>
      <c r="V4" s="0"/>
      <c r="W4" s="10" t="s">
        <f>=XIRR(W2:W3,V2:V3)</f>
      </c>
      <c r="X4" s="0"/>
      <c r="Y4" s="11" t="n">
        <v>45919</v>
      </c>
      <c r="Z4" s="6" t="n">
        <v>16.75</v>
      </c>
      <c r="AA4" s="0" t="s">
        <v>195</v>
      </c>
      <c r="AB4" s="11" t="n">
        <v>45976</v>
      </c>
      <c r="AC4" s="6" t="s">
        <f>=-632.24</f>
      </c>
      <c r="AD4" s="0" t="s">
        <v>108</v>
      </c>
      <c r="AE4" s="11" t="n">
        <v>46100</v>
      </c>
      <c r="AF4" s="6" t="s">
        <f>=23934.53</f>
      </c>
      <c r="AG4" s="0" t="s">
        <v>195</v>
      </c>
      <c r="AH4" s="11" t="n">
        <v>46006</v>
      </c>
      <c r="AI4" s="6" t="s">
        <f>=101443.47</f>
      </c>
      <c r="AJ4" s="0" t="s">
        <v>195</v>
      </c>
      <c r="AK4" s="11" t="n">
        <v>46057</v>
      </c>
      <c r="AL4" s="6" t="s">
        <f>=-235.48</f>
      </c>
      <c r="AM4" s="0" t="s">
        <v>118</v>
      </c>
      <c r="AN4" s="11" t="n">
        <v>46278</v>
      </c>
      <c r="AO4" s="6" t="s">
        <f>=-26</f>
      </c>
      <c r="AP4" s="0" t="s">
        <v>185</v>
      </c>
      <c r="AQ4" s="11" t="n">
        <v>46115</v>
      </c>
      <c r="AR4" s="6" t="s">
        <f>=-178.5</f>
      </c>
      <c r="AS4" s="0" t="s">
        <v>139</v>
      </c>
    </row>
    <row collapsed="false" customFormat="false" customHeight="false" hidden="false" ht="12.1" outlineLevel="0" r="5">
      <c r="A5" s="11" t="n">
        <v>45853</v>
      </c>
      <c r="B5" s="6" t="n">
        <v>-853.49</v>
      </c>
      <c r="C5" s="0" t="s">
        <v>196</v>
      </c>
      <c r="D5" s="11" t="n">
        <v>46303</v>
      </c>
      <c r="E5" s="8" t="s">
        <f>=-Портфель!J3</f>
      </c>
      <c r="F5" s="0" t="s">
        <v>197</v>
      </c>
      <c r="G5" s="11" t="n">
        <v>46303</v>
      </c>
      <c r="H5" s="8" t="s">
        <f>=-Портфель!J4</f>
      </c>
      <c r="I5" s="0" t="s">
        <v>197</v>
      </c>
      <c r="J5" s="11" t="n">
        <v>45790</v>
      </c>
      <c r="K5" s="6" t="n">
        <v>-1464.12</v>
      </c>
      <c r="L5" s="0" t="s">
        <v>196</v>
      </c>
      <c r="M5" s="11" t="n">
        <v>46218</v>
      </c>
      <c r="N5" s="6" t="n">
        <v>194.04</v>
      </c>
      <c r="O5" s="0" t="s">
        <v>195</v>
      </c>
      <c r="P5" s="11" t="n">
        <v>45812</v>
      </c>
      <c r="Q5" s="6" t="n">
        <v>1106.17</v>
      </c>
      <c r="R5" s="0" t="s">
        <v>195</v>
      </c>
      <c r="S5" s="11" t="n">
        <v>46303</v>
      </c>
      <c r="T5" s="8" t="s">
        <f>=-Портфель!J8</f>
      </c>
      <c r="U5" s="0" t="s">
        <v>197</v>
      </c>
      <c r="V5" s="0"/>
      <c r="W5" s="8" t="s">
        <f>=-SUM(W2:W3)</f>
      </c>
      <c r="X5" s="0" t="s">
        <v>198</v>
      </c>
      <c r="Y5" s="11" t="n">
        <v>45925</v>
      </c>
      <c r="Z5" s="6" t="n">
        <v>19981.41</v>
      </c>
      <c r="AA5" s="0" t="s">
        <v>195</v>
      </c>
      <c r="AB5" s="11" t="n">
        <v>46006</v>
      </c>
      <c r="AC5" s="6" t="s">
        <f>=-621.85</f>
      </c>
      <c r="AD5" s="0" t="s">
        <v>112</v>
      </c>
      <c r="AE5" s="11" t="n">
        <v>46105</v>
      </c>
      <c r="AF5" s="6" t="s">
        <f>=-720.66</f>
      </c>
      <c r="AG5" s="0" t="s">
        <v>136</v>
      </c>
      <c r="AH5" s="11" t="n">
        <v>46006</v>
      </c>
      <c r="AI5" s="6" t="s">
        <f>=18429.86</f>
      </c>
      <c r="AJ5" s="0" t="s">
        <v>195</v>
      </c>
      <c r="AK5" s="11" t="n">
        <v>46087</v>
      </c>
      <c r="AL5" s="6" t="s">
        <f>=-235.48</f>
      </c>
      <c r="AM5" s="0" t="s">
        <v>118</v>
      </c>
      <c r="AN5" s="11" t="n">
        <v>46280</v>
      </c>
      <c r="AO5" s="6" t="s">
        <f>=13585.28</f>
      </c>
      <c r="AP5" s="0" t="s">
        <v>195</v>
      </c>
      <c r="AQ5" s="11" t="n">
        <v>46145</v>
      </c>
      <c r="AR5" s="6" t="s">
        <f>=-178.5</f>
      </c>
      <c r="AS5" s="0" t="s">
        <v>139</v>
      </c>
    </row>
    <row collapsed="false" customFormat="false" customHeight="false" hidden="false" ht="12.1" outlineLevel="0" r="6">
      <c r="A6" s="11" t="n">
        <v>45853</v>
      </c>
      <c r="B6" s="6" t="n">
        <v>848.51</v>
      </c>
      <c r="C6" s="0" t="s">
        <v>195</v>
      </c>
      <c r="D6" s="0"/>
      <c r="E6" s="10" t="s">
        <f>=XIRR(E2:E5,D2:D5)</f>
      </c>
      <c r="F6" s="0"/>
      <c r="G6" s="0"/>
      <c r="H6" s="10" t="s">
        <f>=XIRR(H2:H5,G2:G5)</f>
      </c>
      <c r="I6" s="0"/>
      <c r="J6" s="11" t="n">
        <v>45791</v>
      </c>
      <c r="K6" s="6" t="n">
        <v>1448.37</v>
      </c>
      <c r="L6" s="0" t="s">
        <v>195</v>
      </c>
      <c r="M6" s="11" t="n">
        <v>46240</v>
      </c>
      <c r="N6" s="6" t="n">
        <v>-186.24</v>
      </c>
      <c r="O6" s="0" t="s">
        <v>174</v>
      </c>
      <c r="P6" s="11" t="n">
        <v>45817</v>
      </c>
      <c r="Q6" s="6" t="n">
        <v>-92.13</v>
      </c>
      <c r="R6" s="0" t="s">
        <v>91</v>
      </c>
      <c r="S6" s="0"/>
      <c r="T6" s="10" t="s">
        <f>=XIRR(T2:T5,S2:S5)</f>
      </c>
      <c r="U6" s="0"/>
      <c r="V6" s="0"/>
      <c r="W6" s="0"/>
      <c r="X6" s="0"/>
      <c r="Y6" s="11" t="n">
        <v>45940</v>
      </c>
      <c r="Z6" s="6" t="n">
        <v>169.08</v>
      </c>
      <c r="AA6" s="0" t="s">
        <v>195</v>
      </c>
      <c r="AB6" s="11" t="n">
        <v>46036</v>
      </c>
      <c r="AC6" s="6" t="s">
        <f>=-617.92</f>
      </c>
      <c r="AD6" s="0" t="s">
        <v>121</v>
      </c>
      <c r="AE6" s="11" t="n">
        <v>46105</v>
      </c>
      <c r="AF6" s="6" t="s">
        <f>=8331.78</f>
      </c>
      <c r="AG6" s="0" t="s">
        <v>195</v>
      </c>
      <c r="AH6" s="11" t="n">
        <v>46008</v>
      </c>
      <c r="AI6" s="6" t="s">
        <f>=1021.94</f>
      </c>
      <c r="AJ6" s="0" t="s">
        <v>195</v>
      </c>
      <c r="AK6" s="11" t="n">
        <v>46117</v>
      </c>
      <c r="AL6" s="6" t="s">
        <f>=-235.48</f>
      </c>
      <c r="AM6" s="0" t="s">
        <v>118</v>
      </c>
      <c r="AN6" s="11" t="n">
        <v>46303</v>
      </c>
      <c r="AO6" s="8" t="s">
        <f>=-Портфель!J17</f>
      </c>
      <c r="AP6" s="0" t="s">
        <v>197</v>
      </c>
      <c r="AQ6" s="11" t="n">
        <v>46175</v>
      </c>
      <c r="AR6" s="6" t="s">
        <f>=-178.5</f>
      </c>
      <c r="AS6" s="0" t="s">
        <v>139</v>
      </c>
    </row>
    <row collapsed="false" customFormat="false" customHeight="false" hidden="false" ht="12.1" outlineLevel="0" r="7">
      <c r="A7" s="11" t="n">
        <v>45853</v>
      </c>
      <c r="B7" s="6" t="n">
        <v>-861.48</v>
      </c>
      <c r="C7" s="0" t="s">
        <v>196</v>
      </c>
      <c r="D7" s="0"/>
      <c r="E7" s="8" t="s">
        <f>=-SUM(E2:E5)</f>
      </c>
      <c r="F7" s="0" t="s">
        <v>198</v>
      </c>
      <c r="G7" s="0"/>
      <c r="H7" s="8" t="s">
        <f>=-SUM(H2:H5)</f>
      </c>
      <c r="I7" s="0" t="s">
        <v>198</v>
      </c>
      <c r="J7" s="11" t="n">
        <v>45791</v>
      </c>
      <c r="K7" s="6" t="n">
        <v>-1466.12</v>
      </c>
      <c r="L7" s="0" t="s">
        <v>196</v>
      </c>
      <c r="M7" s="11" t="n">
        <v>46303</v>
      </c>
      <c r="N7" s="8" t="s">
        <f>=-Портфель!J6</f>
      </c>
      <c r="O7" s="0" t="s">
        <v>197</v>
      </c>
      <c r="P7" s="11" t="n">
        <v>45859</v>
      </c>
      <c r="Q7" s="6" t="n">
        <v>963.13</v>
      </c>
      <c r="R7" s="0" t="s">
        <v>195</v>
      </c>
      <c r="S7" s="0"/>
      <c r="T7" s="8" t="s">
        <f>=-SUM(T2:T5)</f>
      </c>
      <c r="U7" s="0" t="s">
        <v>198</v>
      </c>
      <c r="V7" s="0"/>
      <c r="W7" s="0"/>
      <c r="X7" s="0"/>
      <c r="Y7" s="11" t="n">
        <v>45947</v>
      </c>
      <c r="Z7" s="6" t="n">
        <v>32750.73</v>
      </c>
      <c r="AA7" s="0" t="s">
        <v>195</v>
      </c>
      <c r="AB7" s="11" t="n">
        <v>46066</v>
      </c>
      <c r="AC7" s="6" t="s">
        <f>=-607.02</f>
      </c>
      <c r="AD7" s="0" t="s">
        <v>127</v>
      </c>
      <c r="AE7" s="11" t="n">
        <v>46135</v>
      </c>
      <c r="AF7" s="6" t="s">
        <f>=-858.5</f>
      </c>
      <c r="AG7" s="0" t="s">
        <v>144</v>
      </c>
      <c r="AH7" s="11" t="n">
        <v>46013</v>
      </c>
      <c r="AI7" s="6" t="s">
        <f>=78287.59</f>
      </c>
      <c r="AJ7" s="0" t="s">
        <v>195</v>
      </c>
      <c r="AK7" s="11" t="n">
        <v>46147</v>
      </c>
      <c r="AL7" s="6" t="s">
        <f>=-235.48</f>
      </c>
      <c r="AM7" s="0" t="s">
        <v>118</v>
      </c>
      <c r="AN7" s="0"/>
      <c r="AO7" s="10" t="s">
        <f>=XIRR(AO2:AO6,AN2:AN6)</f>
      </c>
      <c r="AP7" s="0"/>
      <c r="AQ7" s="11" t="n">
        <v>46205</v>
      </c>
      <c r="AR7" s="6" t="s">
        <f>=-7.61</f>
      </c>
      <c r="AS7" s="0" t="s">
        <v>164</v>
      </c>
    </row>
    <row collapsed="false" customFormat="false" customHeight="false" hidden="false" ht="12.1" outlineLevel="0" r="8">
      <c r="A8" s="11" t="n">
        <v>45853</v>
      </c>
      <c r="B8" s="6" t="n">
        <v>848.5</v>
      </c>
      <c r="C8" s="0" t="s">
        <v>195</v>
      </c>
      <c r="D8" s="0"/>
      <c r="E8" s="0"/>
      <c r="F8" s="0"/>
      <c r="G8" s="0"/>
      <c r="H8" s="0"/>
      <c r="I8" s="0"/>
      <c r="J8" s="11" t="n">
        <v>45791</v>
      </c>
      <c r="K8" s="6" t="n">
        <v>1450.87</v>
      </c>
      <c r="L8" s="0" t="s">
        <v>195</v>
      </c>
      <c r="M8" s="0"/>
      <c r="N8" s="10" t="s">
        <f>=XIRR(N2:N7,M2:M7)</f>
      </c>
      <c r="O8" s="0"/>
      <c r="P8" s="11" t="n">
        <v>45876</v>
      </c>
      <c r="Q8" s="6" t="n">
        <v>-989.41</v>
      </c>
      <c r="R8" s="0" t="s">
        <v>196</v>
      </c>
      <c r="S8" s="0"/>
      <c r="T8" s="0"/>
      <c r="U8" s="0"/>
      <c r="V8" s="0"/>
      <c r="W8" s="0"/>
      <c r="X8" s="0"/>
      <c r="Y8" s="11" t="n">
        <v>45947</v>
      </c>
      <c r="Z8" s="6" t="n">
        <v>1017.63</v>
      </c>
      <c r="AA8" s="0" t="s">
        <v>195</v>
      </c>
      <c r="AB8" s="11" t="n">
        <v>46096</v>
      </c>
      <c r="AC8" s="6" t="s">
        <f>=-619.47</f>
      </c>
      <c r="AD8" s="0" t="s">
        <v>134</v>
      </c>
      <c r="AE8" s="11" t="n">
        <v>46136</v>
      </c>
      <c r="AF8" s="6" t="s">
        <f>=7300.6</f>
      </c>
      <c r="AG8" s="0" t="s">
        <v>195</v>
      </c>
      <c r="AH8" s="11" t="n">
        <v>46013</v>
      </c>
      <c r="AI8" s="6" t="s">
        <f>=44162.23</f>
      </c>
      <c r="AJ8" s="0" t="s">
        <v>195</v>
      </c>
      <c r="AK8" s="11" t="n">
        <v>46177</v>
      </c>
      <c r="AL8" s="6" t="s">
        <f>=-235.48</f>
      </c>
      <c r="AM8" s="0" t="s">
        <v>118</v>
      </c>
      <c r="AN8" s="0"/>
      <c r="AO8" s="8" t="s">
        <f>=-SUM(AO2:AO6)</f>
      </c>
      <c r="AP8" s="0" t="s">
        <v>198</v>
      </c>
      <c r="AQ8" s="11" t="n">
        <v>46235</v>
      </c>
      <c r="AR8" s="6" t="s">
        <f>=-178.5</f>
      </c>
      <c r="AS8" s="0" t="s">
        <v>139</v>
      </c>
    </row>
    <row collapsed="false" customFormat="false" customHeight="false" hidden="false" ht="12.1" outlineLevel="0" r="9">
      <c r="A9" s="11" t="n">
        <v>45853</v>
      </c>
      <c r="B9" s="6" t="n">
        <v>-869.47</v>
      </c>
      <c r="C9" s="0" t="s">
        <v>196</v>
      </c>
      <c r="D9" s="0"/>
      <c r="E9" s="0"/>
      <c r="F9" s="0"/>
      <c r="G9" s="0"/>
      <c r="H9" s="0"/>
      <c r="I9" s="0"/>
      <c r="J9" s="11" t="n">
        <v>46303</v>
      </c>
      <c r="K9" s="8" t="s">
        <f>=-Портфель!J5</f>
      </c>
      <c r="L9" s="0" t="s">
        <v>197</v>
      </c>
      <c r="M9" s="0"/>
      <c r="N9" s="8" t="s">
        <f>=-SUM(N2:N7)</f>
      </c>
      <c r="O9" s="0" t="s">
        <v>198</v>
      </c>
      <c r="P9" s="11" t="n">
        <v>45891</v>
      </c>
      <c r="Q9" s="6" t="n">
        <v>2206.32</v>
      </c>
      <c r="R9" s="0" t="s">
        <v>195</v>
      </c>
      <c r="S9" s="0"/>
      <c r="T9" s="0"/>
      <c r="U9" s="0"/>
      <c r="V9" s="0"/>
      <c r="W9" s="0"/>
      <c r="X9" s="0"/>
      <c r="Y9" s="11" t="n">
        <v>45957</v>
      </c>
      <c r="Z9" s="6" t="n">
        <v>-13106.17</v>
      </c>
      <c r="AA9" s="0" t="s">
        <v>196</v>
      </c>
      <c r="AB9" s="11" t="n">
        <v>46126</v>
      </c>
      <c r="AC9" s="6" t="s">
        <f>=-603.6</f>
      </c>
      <c r="AD9" s="0" t="s">
        <v>142</v>
      </c>
      <c r="AE9" s="11" t="n">
        <v>46136</v>
      </c>
      <c r="AF9" s="6" t="s">
        <f>=2101.69</f>
      </c>
      <c r="AG9" s="0" t="s">
        <v>195</v>
      </c>
      <c r="AH9" s="11" t="n">
        <v>46014</v>
      </c>
      <c r="AI9" s="6" t="s">
        <f>=-3962.9</f>
      </c>
      <c r="AJ9" s="0" t="s">
        <v>115</v>
      </c>
      <c r="AK9" s="11" t="n">
        <v>46207</v>
      </c>
      <c r="AL9" s="6" t="s">
        <f>=-235.48</f>
      </c>
      <c r="AM9" s="0" t="s">
        <v>118</v>
      </c>
      <c r="AN9" s="0"/>
      <c r="AO9" s="0"/>
      <c r="AP9" s="0"/>
      <c r="AQ9" s="11" t="n">
        <v>46241</v>
      </c>
      <c r="AR9" s="6" t="s">
        <f>=152.62</f>
      </c>
      <c r="AS9" s="0" t="s">
        <v>195</v>
      </c>
    </row>
    <row collapsed="false" customFormat="false" customHeight="false" hidden="false" ht="12.1" outlineLevel="0" r="10">
      <c r="A10" s="11" t="n">
        <v>45854</v>
      </c>
      <c r="B10" s="6" t="n">
        <v>848.51</v>
      </c>
      <c r="C10" s="0" t="s">
        <v>195</v>
      </c>
      <c r="D10" s="0"/>
      <c r="E10" s="0"/>
      <c r="F10" s="0"/>
      <c r="G10" s="0"/>
      <c r="H10" s="0"/>
      <c r="I10" s="0"/>
      <c r="J10" s="0"/>
      <c r="K10" s="10" t="s">
        <f>=XIRR(K2:K9,J2:J9)</f>
      </c>
      <c r="L10" s="0"/>
      <c r="M10" s="0"/>
      <c r="N10" s="0"/>
      <c r="O10" s="0"/>
      <c r="P10" s="11" t="n">
        <v>45894</v>
      </c>
      <c r="Q10" s="6" t="n">
        <v>630.38</v>
      </c>
      <c r="R10" s="0" t="s">
        <v>195</v>
      </c>
      <c r="S10" s="0"/>
      <c r="T10" s="0"/>
      <c r="U10" s="0"/>
      <c r="V10" s="0"/>
      <c r="W10" s="0"/>
      <c r="X10" s="0"/>
      <c r="Y10" s="11" t="n">
        <v>45968</v>
      </c>
      <c r="Z10" s="6" t="n">
        <v>-8558.14</v>
      </c>
      <c r="AA10" s="0" t="s">
        <v>196</v>
      </c>
      <c r="AB10" s="11" t="n">
        <v>46156</v>
      </c>
      <c r="AC10" s="6" t="s">
        <f>=-578.87</f>
      </c>
      <c r="AD10" s="0" t="s">
        <v>149</v>
      </c>
      <c r="AE10" s="11" t="n">
        <v>46136</v>
      </c>
      <c r="AF10" s="6" t="s">
        <f>=1044.35</f>
      </c>
      <c r="AG10" s="0" t="s">
        <v>195</v>
      </c>
      <c r="AH10" s="11" t="n">
        <v>46014</v>
      </c>
      <c r="AI10" s="6" t="s">
        <f>=1003.32</f>
      </c>
      <c r="AJ10" s="0" t="s">
        <v>195</v>
      </c>
      <c r="AK10" s="11" t="n">
        <v>46237</v>
      </c>
      <c r="AL10" s="6" t="s">
        <f>=-235.48</f>
      </c>
      <c r="AM10" s="0" t="s">
        <v>118</v>
      </c>
      <c r="AN10" s="0"/>
      <c r="AO10" s="0"/>
      <c r="AP10" s="0"/>
      <c r="AQ10" s="11" t="n">
        <v>46241</v>
      </c>
      <c r="AR10" s="6" t="s">
        <f>=7497.35</f>
      </c>
      <c r="AS10" s="0" t="s">
        <v>195</v>
      </c>
    </row>
    <row collapsed="false" customFormat="false" customHeight="false" hidden="false" ht="12.1" outlineLevel="0" r="11">
      <c r="A11" s="11" t="n">
        <v>45856</v>
      </c>
      <c r="B11" s="6" t="n">
        <v>-869.48</v>
      </c>
      <c r="C11" s="0" t="s">
        <v>196</v>
      </c>
      <c r="D11" s="0"/>
      <c r="E11" s="0"/>
      <c r="F11" s="0"/>
      <c r="G11" s="0"/>
      <c r="H11" s="0"/>
      <c r="I11" s="0"/>
      <c r="J11" s="0"/>
      <c r="K11" s="8" t="s">
        <f>=-SUM(K2:K9)</f>
      </c>
      <c r="L11" s="0" t="s">
        <v>198</v>
      </c>
      <c r="M11" s="0"/>
      <c r="N11" s="0"/>
      <c r="O11" s="0"/>
      <c r="P11" s="11" t="n">
        <v>46046</v>
      </c>
      <c r="Q11" s="6" t="n">
        <v>-2467.42</v>
      </c>
      <c r="R11" s="0" t="s">
        <v>196</v>
      </c>
      <c r="S11" s="0"/>
      <c r="T11" s="0"/>
      <c r="U11" s="0"/>
      <c r="V11" s="0"/>
      <c r="W11" s="0"/>
      <c r="X11" s="0"/>
      <c r="Y11" s="11" t="n">
        <v>45975</v>
      </c>
      <c r="Z11" s="6" t="n">
        <v>19958.44</v>
      </c>
      <c r="AA11" s="0" t="s">
        <v>195</v>
      </c>
      <c r="AB11" s="11" t="n">
        <v>46186</v>
      </c>
      <c r="AC11" s="6" t="s">
        <f>=-562.85</f>
      </c>
      <c r="AD11" s="0" t="s">
        <v>157</v>
      </c>
      <c r="AE11" s="11" t="n">
        <v>46147</v>
      </c>
      <c r="AF11" s="6" t="s">
        <f>=10394.23</f>
      </c>
      <c r="AG11" s="0" t="s">
        <v>195</v>
      </c>
      <c r="AH11" s="11" t="n">
        <v>46014</v>
      </c>
      <c r="AI11" s="6" t="s">
        <f>=4002.46</f>
      </c>
      <c r="AJ11" s="0" t="s">
        <v>195</v>
      </c>
      <c r="AK11" s="11" t="n">
        <v>46267</v>
      </c>
      <c r="AL11" s="6" t="s">
        <f>=-235.48</f>
      </c>
      <c r="AM11" s="0" t="s">
        <v>118</v>
      </c>
      <c r="AN11" s="0"/>
      <c r="AO11" s="0"/>
      <c r="AP11" s="0"/>
      <c r="AQ11" s="11" t="n">
        <v>46241</v>
      </c>
      <c r="AR11" s="6" t="s">
        <f>=3368.34</f>
      </c>
      <c r="AS11" s="0" t="s">
        <v>195</v>
      </c>
    </row>
    <row collapsed="false" customFormat="false" customHeight="false" hidden="false" ht="12.1" outlineLevel="0" r="12">
      <c r="A12" s="11" t="n">
        <v>45898</v>
      </c>
      <c r="B12" s="6" t="n">
        <v>1335.8</v>
      </c>
      <c r="C12" s="0" t="s">
        <v>195</v>
      </c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11" t="n">
        <v>46046</v>
      </c>
      <c r="Q12" s="6" t="n">
        <v>-704.98</v>
      </c>
      <c r="R12" s="0" t="s">
        <v>196</v>
      </c>
      <c r="S12" s="0"/>
      <c r="T12" s="0"/>
      <c r="U12" s="0"/>
      <c r="V12" s="0"/>
      <c r="W12" s="0"/>
      <c r="X12" s="0"/>
      <c r="Y12" s="11" t="n">
        <v>45978</v>
      </c>
      <c r="Z12" s="6" t="n">
        <v>-17.16</v>
      </c>
      <c r="AA12" s="0" t="s">
        <v>196</v>
      </c>
      <c r="AB12" s="11" t="n">
        <v>46216</v>
      </c>
      <c r="AC12" s="6" t="s">
        <f>=-600.71</f>
      </c>
      <c r="AD12" s="0" t="s">
        <v>168</v>
      </c>
      <c r="AE12" s="11" t="n">
        <v>46148</v>
      </c>
      <c r="AF12" s="6" t="s">
        <f>=1036.55</f>
      </c>
      <c r="AG12" s="0" t="s">
        <v>195</v>
      </c>
      <c r="AH12" s="11" t="n">
        <v>46014</v>
      </c>
      <c r="AI12" s="6" t="s">
        <f>=999.82</f>
      </c>
      <c r="AJ12" s="0" t="s">
        <v>195</v>
      </c>
      <c r="AK12" s="11" t="n">
        <v>46297</v>
      </c>
      <c r="AL12" s="6" t="s">
        <f>=-235.48</f>
      </c>
      <c r="AM12" s="0" t="s">
        <v>118</v>
      </c>
      <c r="AN12" s="0"/>
      <c r="AO12" s="0"/>
      <c r="AP12" s="0"/>
      <c r="AQ12" s="11" t="n">
        <v>46265</v>
      </c>
      <c r="AR12" s="6" t="s">
        <f>=-1466.1</f>
      </c>
      <c r="AS12" s="0" t="s">
        <v>181</v>
      </c>
    </row>
    <row collapsed="false" customFormat="false" customHeight="false" hidden="false" ht="12.1" outlineLevel="0" r="13">
      <c r="A13" s="11" t="n">
        <v>45902</v>
      </c>
      <c r="B13" s="6" t="n">
        <v>445.27</v>
      </c>
      <c r="C13" s="0" t="s">
        <v>195</v>
      </c>
      <c r="D13" s="0"/>
      <c r="E13" s="0"/>
      <c r="F13" s="0"/>
      <c r="G13" s="0"/>
      <c r="H13" s="0"/>
      <c r="I13" s="0"/>
      <c r="J13" s="0"/>
      <c r="K13" s="0"/>
      <c r="L13" s="0"/>
      <c r="M13" s="0"/>
      <c r="N13" s="0"/>
      <c r="O13" s="0"/>
      <c r="P13" s="11" t="n">
        <v>46182</v>
      </c>
      <c r="Q13" s="6" t="n">
        <v>-83.43</v>
      </c>
      <c r="R13" s="0" t="s">
        <v>156</v>
      </c>
      <c r="S13" s="0"/>
      <c r="T13" s="0"/>
      <c r="U13" s="0"/>
      <c r="V13" s="0"/>
      <c r="W13" s="0"/>
      <c r="X13" s="0"/>
      <c r="Y13" s="11" t="n">
        <v>45980</v>
      </c>
      <c r="Z13" s="6" t="n">
        <v>13034.95</v>
      </c>
      <c r="AA13" s="0" t="s">
        <v>195</v>
      </c>
      <c r="AB13" s="11" t="n">
        <v>46246</v>
      </c>
      <c r="AC13" s="6" t="s">
        <f>=-646.22</f>
      </c>
      <c r="AD13" s="0" t="s">
        <v>177</v>
      </c>
      <c r="AE13" s="11" t="n">
        <v>46165</v>
      </c>
      <c r="AF13" s="6" t="s">
        <f>=-1218.83</f>
      </c>
      <c r="AG13" s="0" t="s">
        <v>151</v>
      </c>
      <c r="AH13" s="11" t="n">
        <v>46014</v>
      </c>
      <c r="AI13" s="6" t="s">
        <f>=999.72</f>
      </c>
      <c r="AJ13" s="0" t="s">
        <v>195</v>
      </c>
      <c r="AK13" s="11" t="n">
        <v>46303</v>
      </c>
      <c r="AL13" s="8" t="s">
        <f>=-Портфель!J16</f>
      </c>
      <c r="AM13" s="0" t="s">
        <v>197</v>
      </c>
      <c r="AN13" s="0"/>
      <c r="AO13" s="0"/>
      <c r="AP13" s="0"/>
      <c r="AQ13" s="11" t="n">
        <v>46295</v>
      </c>
      <c r="AR13" s="6" t="s">
        <f>=-1466.1</f>
      </c>
      <c r="AS13" s="0" t="s">
        <v>181</v>
      </c>
    </row>
    <row collapsed="false" customFormat="false" customHeight="false" hidden="false" ht="12.1" outlineLevel="0" r="14">
      <c r="A14" s="11" t="n">
        <v>45910</v>
      </c>
      <c r="B14" s="6" t="n">
        <v>6177.71</v>
      </c>
      <c r="C14" s="0" t="s">
        <v>195</v>
      </c>
      <c r="D14" s="0"/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  <c r="P14" s="11" t="n">
        <v>46303</v>
      </c>
      <c r="Q14" s="8" t="s">
        <f>=-Портфель!J7</f>
      </c>
      <c r="R14" s="0" t="s">
        <v>197</v>
      </c>
      <c r="S14" s="0"/>
      <c r="T14" s="0"/>
      <c r="U14" s="0"/>
      <c r="V14" s="0"/>
      <c r="W14" s="0"/>
      <c r="X14" s="0"/>
      <c r="Y14" s="11" t="n">
        <v>45981</v>
      </c>
      <c r="Z14" s="6" t="n">
        <v>7003.63</v>
      </c>
      <c r="AA14" s="0" t="s">
        <v>195</v>
      </c>
      <c r="AB14" s="11" t="n">
        <v>46276</v>
      </c>
      <c r="AC14" s="6" t="s">
        <f>=-661.07</f>
      </c>
      <c r="AD14" s="0" t="s">
        <v>183</v>
      </c>
      <c r="AE14" s="11" t="n">
        <v>46173</v>
      </c>
      <c r="AF14" s="6" t="s">
        <f>=10174.37</f>
      </c>
      <c r="AG14" s="0" t="s">
        <v>195</v>
      </c>
      <c r="AH14" s="11" t="n">
        <v>46021</v>
      </c>
      <c r="AI14" s="6" t="s">
        <f>=-55122.98</f>
      </c>
      <c r="AJ14" s="0" t="s">
        <v>196</v>
      </c>
      <c r="AK14" s="0"/>
      <c r="AL14" s="10" t="s">
        <f>=XIRR(AL2:AL13,AK2:AK13)</f>
      </c>
      <c r="AM14" s="0"/>
      <c r="AN14" s="0"/>
      <c r="AO14" s="0"/>
      <c r="AP14" s="0"/>
      <c r="AQ14" s="11" t="n">
        <v>46303</v>
      </c>
      <c r="AR14" s="8" t="s">
        <f>=-Портфель!J18</f>
      </c>
      <c r="AS14" s="0" t="s">
        <v>197</v>
      </c>
    </row>
    <row collapsed="false" customFormat="false" customHeight="false" hidden="false" ht="12.1" outlineLevel="0" r="15">
      <c r="A15" s="11" t="n">
        <v>45948</v>
      </c>
      <c r="B15" s="6" t="n">
        <v>-313</v>
      </c>
      <c r="C15" s="0" t="s">
        <v>104</v>
      </c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10" t="s">
        <f>=XIRR(Q2:Q14,P2:P14)</f>
      </c>
      <c r="R15" s="0"/>
      <c r="S15" s="0"/>
      <c r="T15" s="0"/>
      <c r="U15" s="0"/>
      <c r="V15" s="0"/>
      <c r="W15" s="0"/>
      <c r="X15" s="0"/>
      <c r="Y15" s="11" t="n">
        <v>45981</v>
      </c>
      <c r="Z15" s="6" t="n">
        <v>195477.53</v>
      </c>
      <c r="AA15" s="0" t="s">
        <v>195</v>
      </c>
      <c r="AB15" s="11" t="n">
        <v>46303</v>
      </c>
      <c r="AC15" s="8" t="s">
        <f>=-Портфель!J13</f>
      </c>
      <c r="AD15" s="0" t="s">
        <v>197</v>
      </c>
      <c r="AE15" s="11" t="n">
        <v>46195</v>
      </c>
      <c r="AF15" s="6" t="s">
        <f>=-1390.13</f>
      </c>
      <c r="AG15" s="0" t="s">
        <v>159</v>
      </c>
      <c r="AH15" s="11" t="n">
        <v>46021</v>
      </c>
      <c r="AI15" s="6" t="s">
        <f>=-322666.24</f>
      </c>
      <c r="AJ15" s="0" t="s">
        <v>196</v>
      </c>
      <c r="AK15" s="0"/>
      <c r="AL15" s="8" t="s">
        <f>=-SUM(AL2:AL13)</f>
      </c>
      <c r="AM15" s="0" t="s">
        <v>198</v>
      </c>
      <c r="AN15" s="0"/>
      <c r="AO15" s="0"/>
      <c r="AP15" s="0"/>
      <c r="AQ15" s="0"/>
      <c r="AR15" s="10" t="s">
        <f>=XIRR(AR2:AR14,AQ2:AQ14)</f>
      </c>
      <c r="AS15" s="0"/>
    </row>
    <row collapsed="false" customFormat="false" customHeight="false" hidden="false" ht="12.1" outlineLevel="0" r="16">
      <c r="A16" s="11" t="n">
        <v>46202</v>
      </c>
      <c r="B16" s="6" t="n">
        <v>-157</v>
      </c>
      <c r="C16" s="0" t="s">
        <v>163</v>
      </c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8" t="s">
        <f>=-SUM(Q2:Q14)</f>
      </c>
      <c r="R16" s="0" t="s">
        <v>198</v>
      </c>
      <c r="S16" s="0"/>
      <c r="T16" s="0"/>
      <c r="U16" s="0"/>
      <c r="V16" s="0"/>
      <c r="W16" s="0"/>
      <c r="X16" s="0"/>
      <c r="Y16" s="11" t="n">
        <v>45981</v>
      </c>
      <c r="Z16" s="6" t="n">
        <v>292.48</v>
      </c>
      <c r="AA16" s="0" t="s">
        <v>195</v>
      </c>
      <c r="AB16" s="0"/>
      <c r="AC16" s="10" t="s">
        <f>=XIRR(AC2:AC15,AB2:AB15)</f>
      </c>
      <c r="AD16" s="0"/>
      <c r="AE16" s="11" t="n">
        <v>46196</v>
      </c>
      <c r="AF16" s="6" t="s">
        <f>=11077.09</f>
      </c>
      <c r="AG16" s="0" t="s">
        <v>195</v>
      </c>
      <c r="AH16" s="11" t="n">
        <v>46030</v>
      </c>
      <c r="AI16" s="6" t="s">
        <f>=362998.35</f>
      </c>
      <c r="AJ16" s="0" t="s">
        <v>195</v>
      </c>
      <c r="AK16" s="0"/>
      <c r="AL16" s="0"/>
      <c r="AM16" s="0"/>
      <c r="AN16" s="0"/>
      <c r="AO16" s="0"/>
      <c r="AP16" s="0"/>
      <c r="AQ16" s="0"/>
      <c r="AR16" s="8" t="s">
        <f>=-SUM(AR2:AR14)</f>
      </c>
      <c r="AS16" s="0" t="s">
        <v>198</v>
      </c>
    </row>
    <row collapsed="false" customFormat="false" customHeight="false" hidden="false" ht="12.1" outlineLevel="0" r="17">
      <c r="A17" s="11" t="n">
        <v>46303</v>
      </c>
      <c r="B17" s="8" t="s">
        <f>=-Портфель!J2</f>
      </c>
      <c r="C17" s="0" t="s">
        <v>197</v>
      </c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11" t="n">
        <v>45982</v>
      </c>
      <c r="Z17" s="6" t="n">
        <v>465.17</v>
      </c>
      <c r="AA17" s="0" t="s">
        <v>195</v>
      </c>
      <c r="AB17" s="0"/>
      <c r="AC17" s="8" t="s">
        <f>=-SUM(AC2:AC15)</f>
      </c>
      <c r="AD17" s="0" t="s">
        <v>198</v>
      </c>
      <c r="AE17" s="11" t="n">
        <v>46217</v>
      </c>
      <c r="AF17" s="6" t="s">
        <f>=1009.01</f>
      </c>
      <c r="AG17" s="0" t="s">
        <v>195</v>
      </c>
      <c r="AH17" s="11" t="n">
        <v>46030</v>
      </c>
      <c r="AI17" s="6" t="s">
        <f>=13181.5</f>
      </c>
      <c r="AJ17" s="0" t="s">
        <v>195</v>
      </c>
    </row>
    <row collapsed="false" customFormat="false" customHeight="false" hidden="false" ht="12.1" outlineLevel="0" r="18">
      <c r="A18" s="0"/>
      <c r="B18" s="10" t="s">
        <f>=XIRR(B2:B17,A2:A17)</f>
      </c>
      <c r="C18" s="0"/>
      <c r="D18" s="0"/>
      <c r="E18" s="0"/>
      <c r="F18" s="0"/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11" t="n">
        <v>45985</v>
      </c>
      <c r="Z18" s="6" t="n">
        <v>-196560.2</v>
      </c>
      <c r="AA18" s="0" t="s">
        <v>196</v>
      </c>
      <c r="AB18" s="0"/>
      <c r="AC18" s="0"/>
      <c r="AD18" s="0"/>
      <c r="AE18" s="11" t="n">
        <v>46225</v>
      </c>
      <c r="AF18" s="6" t="s">
        <f>=-1595.89</f>
      </c>
      <c r="AG18" s="0" t="s">
        <v>171</v>
      </c>
      <c r="AH18" s="11" t="n">
        <v>46030</v>
      </c>
      <c r="AI18" s="6" t="s">
        <f>=1011.36</f>
      </c>
      <c r="AJ18" s="0" t="s">
        <v>195</v>
      </c>
    </row>
    <row collapsed="false" customFormat="false" customHeight="false" hidden="false" ht="12.1" outlineLevel="0" r="19">
      <c r="A19" s="0"/>
      <c r="B19" s="8" t="s">
        <f>=-SUM(B2:B17)</f>
      </c>
      <c r="C19" s="0" t="s">
        <v>198</v>
      </c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11" t="n">
        <v>45988</v>
      </c>
      <c r="Z19" s="6" t="n">
        <v>-106083.03</v>
      </c>
      <c r="AA19" s="0" t="s">
        <v>196</v>
      </c>
      <c r="AB19" s="0"/>
      <c r="AC19" s="0"/>
      <c r="AD19" s="0"/>
      <c r="AE19" s="11" t="n">
        <v>46255</v>
      </c>
      <c r="AF19" s="6" t="s">
        <f>=-1595.89</f>
      </c>
      <c r="AG19" s="0" t="s">
        <v>171</v>
      </c>
      <c r="AH19" s="11" t="n">
        <v>46044</v>
      </c>
      <c r="AI19" s="6" t="s">
        <f>=-6116.8</f>
      </c>
      <c r="AJ19" s="0" t="s">
        <v>124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11" t="n">
        <v>45994</v>
      </c>
      <c r="Z20" s="6" t="n">
        <v>196866.88</v>
      </c>
      <c r="AA20" s="0" t="s">
        <v>195</v>
      </c>
      <c r="AB20" s="0"/>
      <c r="AC20" s="0"/>
      <c r="AD20" s="0"/>
      <c r="AE20" s="11" t="n">
        <v>46256</v>
      </c>
      <c r="AF20" s="6" t="s">
        <f>=1008.82</f>
      </c>
      <c r="AG20" s="0" t="s">
        <v>195</v>
      </c>
      <c r="AH20" s="11" t="n">
        <v>46044</v>
      </c>
      <c r="AI20" s="6" t="s">
        <f>=31152.44</f>
      </c>
      <c r="AJ20" s="0" t="s">
        <v>195</v>
      </c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11" t="n">
        <v>45994</v>
      </c>
      <c r="Z21" s="6" t="n">
        <v>242.32</v>
      </c>
      <c r="AA21" s="0" t="s">
        <v>195</v>
      </c>
      <c r="AB21" s="0"/>
      <c r="AC21" s="0"/>
      <c r="AD21" s="0"/>
      <c r="AE21" s="11" t="n">
        <v>46285</v>
      </c>
      <c r="AF21" s="6" t="s">
        <f>=-1613.62</f>
      </c>
      <c r="AG21" s="0" t="s">
        <v>187</v>
      </c>
      <c r="AH21" s="11" t="n">
        <v>46045</v>
      </c>
      <c r="AI21" s="6" t="s">
        <f>=6990.91</f>
      </c>
      <c r="AJ21" s="0" t="s">
        <v>195</v>
      </c>
    </row>
    <row collapsed="false" customFormat="false" customHeight="false" hidden="false" ht="12.1" outlineLevel="0" r="22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11" t="n">
        <v>45995</v>
      </c>
      <c r="Z22" s="6" t="n">
        <v>17.32</v>
      </c>
      <c r="AA22" s="0" t="s">
        <v>195</v>
      </c>
      <c r="AB22" s="0"/>
      <c r="AC22" s="0"/>
      <c r="AD22" s="0"/>
      <c r="AE22" s="11" t="n">
        <v>46288</v>
      </c>
      <c r="AF22" s="6" t="s">
        <f>=1580.54</f>
      </c>
      <c r="AG22" s="0" t="s">
        <v>195</v>
      </c>
      <c r="AH22" s="11" t="n">
        <v>46048</v>
      </c>
      <c r="AI22" s="6" t="s">
        <f>=29949.94</f>
      </c>
      <c r="AJ22" s="0" t="s">
        <v>195</v>
      </c>
    </row>
    <row collapsed="false" customFormat="false" customHeight="false" hidden="false" ht="12.1" outlineLevel="0" r="23">
      <c r="A23" s="0"/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11" t="n">
        <v>45999</v>
      </c>
      <c r="Z23" s="6" t="n">
        <v>-197547.64</v>
      </c>
      <c r="AA23" s="0" t="s">
        <v>196</v>
      </c>
      <c r="AB23" s="0"/>
      <c r="AC23" s="0"/>
      <c r="AD23" s="0"/>
      <c r="AE23" s="11" t="n">
        <v>46303</v>
      </c>
      <c r="AF23" s="8" t="s">
        <f>=-Портфель!J14</f>
      </c>
      <c r="AG23" s="0" t="s">
        <v>197</v>
      </c>
      <c r="AH23" s="11" t="n">
        <v>46069</v>
      </c>
      <c r="AI23" s="6" t="s">
        <f>=974.93</f>
      </c>
      <c r="AJ23" s="0" t="s">
        <v>195</v>
      </c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11" t="n">
        <v>45999</v>
      </c>
      <c r="Z24" s="6" t="n">
        <v>173.47</v>
      </c>
      <c r="AA24" s="0" t="s">
        <v>195</v>
      </c>
      <c r="AB24" s="0"/>
      <c r="AC24" s="0"/>
      <c r="AD24" s="0"/>
      <c r="AE24" s="0"/>
      <c r="AF24" s="10" t="s">
        <f>=XIRR(AF2:AF23,AE2:AE23)</f>
      </c>
      <c r="AG24" s="0"/>
      <c r="AH24" s="11" t="n">
        <v>46074</v>
      </c>
      <c r="AI24" s="6" t="s">
        <f>=-7250.9</f>
      </c>
      <c r="AJ24" s="0" t="s">
        <v>129</v>
      </c>
    </row>
    <row collapsed="false" customFormat="false" customHeight="false" hidden="false" ht="12.1" outlineLevel="0" r="25">
      <c r="A25" s="0"/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11" t="n">
        <v>46000</v>
      </c>
      <c r="Z25" s="6" t="n">
        <v>485.94</v>
      </c>
      <c r="AA25" s="0" t="s">
        <v>195</v>
      </c>
      <c r="AB25" s="0"/>
      <c r="AC25" s="0"/>
      <c r="AD25" s="0"/>
      <c r="AE25" s="0"/>
      <c r="AF25" s="8" t="s">
        <f>=-SUM(AF2:AF23)</f>
      </c>
      <c r="AG25" s="0" t="s">
        <v>198</v>
      </c>
      <c r="AH25" s="11" t="n">
        <v>46104</v>
      </c>
      <c r="AI25" s="6" t="s">
        <f>=-7250.9</f>
      </c>
      <c r="AJ25" s="0" t="s">
        <v>129</v>
      </c>
    </row>
    <row collapsed="false" customFormat="false" customHeight="false" hidden="false" ht="12.1" outlineLevel="0" r="26">
      <c r="A26" s="0"/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11" t="n">
        <v>46002</v>
      </c>
      <c r="Z26" s="6" t="n">
        <v>17.37</v>
      </c>
      <c r="AA26" s="0" t="s">
        <v>195</v>
      </c>
      <c r="AB26" s="0"/>
      <c r="AC26" s="0"/>
      <c r="AD26" s="0"/>
      <c r="AE26" s="0"/>
      <c r="AF26" s="0"/>
      <c r="AG26" s="0"/>
      <c r="AH26" s="11" t="n">
        <v>46134</v>
      </c>
      <c r="AI26" s="6" t="s">
        <f>=-7250.9</f>
      </c>
      <c r="AJ26" s="0" t="s">
        <v>129</v>
      </c>
    </row>
    <row collapsed="false" customFormat="false" customHeight="false" hidden="false" ht="12.1" outlineLevel="0" r="27">
      <c r="A27" s="0"/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11" t="n">
        <v>46014</v>
      </c>
      <c r="Z27" s="6" t="n">
        <v>-681</v>
      </c>
      <c r="AA27" s="0" t="s">
        <v>196</v>
      </c>
      <c r="AB27" s="0"/>
      <c r="AC27" s="0"/>
      <c r="AD27" s="0"/>
      <c r="AE27" s="0"/>
      <c r="AF27" s="0"/>
      <c r="AG27" s="0"/>
      <c r="AH27" s="11" t="n">
        <v>46164</v>
      </c>
      <c r="AI27" s="6" t="s">
        <f>=-7250.9</f>
      </c>
      <c r="AJ27" s="0" t="s">
        <v>129</v>
      </c>
    </row>
    <row collapsed="false" customFormat="false" customHeight="false" hidden="false" ht="12.1" outlineLevel="0" r="28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11" t="n">
        <v>46031</v>
      </c>
      <c r="Z28" s="6" t="n">
        <v>492.95</v>
      </c>
      <c r="AA28" s="0" t="s">
        <v>195</v>
      </c>
      <c r="AB28" s="0"/>
      <c r="AC28" s="0"/>
      <c r="AD28" s="0"/>
      <c r="AE28" s="0"/>
      <c r="AF28" s="0"/>
      <c r="AG28" s="0"/>
      <c r="AH28" s="11" t="n">
        <v>46194</v>
      </c>
      <c r="AI28" s="6" t="s">
        <f>=-7250.9</f>
      </c>
      <c r="AJ28" s="0" t="s">
        <v>129</v>
      </c>
    </row>
    <row collapsed="false" customFormat="false" customHeight="false" hidden="false" ht="12.1" outlineLevel="0" r="29">
      <c r="A29" s="0"/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11" t="n">
        <v>46036</v>
      </c>
      <c r="Z29" s="6" t="n">
        <v>-493.61</v>
      </c>
      <c r="AA29" s="0" t="s">
        <v>196</v>
      </c>
      <c r="AB29" s="0"/>
      <c r="AC29" s="0"/>
      <c r="AD29" s="0"/>
      <c r="AE29" s="0"/>
      <c r="AF29" s="0"/>
      <c r="AG29" s="0"/>
      <c r="AH29" s="11" t="n">
        <v>46224</v>
      </c>
      <c r="AI29" s="6" t="s">
        <f>=-7250.9</f>
      </c>
      <c r="AJ29" s="0" t="s">
        <v>129</v>
      </c>
    </row>
    <row collapsed="false" customFormat="false" customHeight="false" hidden="false" ht="12.1" outlineLevel="0" r="30">
      <c r="A30" s="0"/>
      <c r="B30" s="0"/>
      <c r="C30" s="0"/>
      <c r="D30" s="0"/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11" t="n">
        <v>46041</v>
      </c>
      <c r="Z30" s="6" t="n">
        <v>17.67</v>
      </c>
      <c r="AA30" s="0" t="s">
        <v>195</v>
      </c>
      <c r="AB30" s="0"/>
      <c r="AC30" s="0"/>
      <c r="AD30" s="0"/>
      <c r="AE30" s="0"/>
      <c r="AF30" s="0"/>
      <c r="AG30" s="0"/>
      <c r="AH30" s="11" t="n">
        <v>46241</v>
      </c>
      <c r="AI30" s="6" t="s">
        <f>=2426.09</f>
      </c>
      <c r="AJ30" s="0" t="s">
        <v>195</v>
      </c>
    </row>
    <row collapsed="false" customFormat="false" customHeight="false" hidden="false" ht="12.1" outlineLevel="0" r="31">
      <c r="A31" s="0"/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11" t="n">
        <v>46048</v>
      </c>
      <c r="Z31" s="6" t="n">
        <v>372.16</v>
      </c>
      <c r="AA31" s="0" t="s">
        <v>195</v>
      </c>
      <c r="AB31" s="0"/>
      <c r="AC31" s="0"/>
      <c r="AD31" s="0"/>
      <c r="AE31" s="0"/>
      <c r="AF31" s="0"/>
      <c r="AG31" s="0"/>
      <c r="AH31" s="11" t="n">
        <v>46241</v>
      </c>
      <c r="AI31" s="6" t="s">
        <f>=1661.27</f>
      </c>
      <c r="AJ31" s="0" t="s">
        <v>195</v>
      </c>
    </row>
    <row collapsed="false" customFormat="false" customHeight="false" hidden="false" ht="12.1" outlineLevel="0" r="32">
      <c r="A32" s="0"/>
      <c r="B32" s="0"/>
      <c r="C32" s="0"/>
      <c r="D32" s="0"/>
      <c r="E32" s="0"/>
      <c r="F32" s="0"/>
      <c r="G32" s="0"/>
      <c r="H32" s="0"/>
      <c r="I32" s="0"/>
      <c r="J32" s="0"/>
      <c r="K32" s="0"/>
      <c r="L32" s="0"/>
      <c r="M32" s="0"/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  <c r="Y32" s="11" t="n">
        <v>46051</v>
      </c>
      <c r="Z32" s="6" t="n">
        <v>-195.17</v>
      </c>
      <c r="AA32" s="0" t="s">
        <v>196</v>
      </c>
      <c r="AB32" s="0"/>
      <c r="AC32" s="0"/>
      <c r="AD32" s="0"/>
      <c r="AE32" s="0"/>
      <c r="AF32" s="0"/>
      <c r="AG32" s="0"/>
      <c r="AH32" s="11" t="n">
        <v>46241</v>
      </c>
      <c r="AI32" s="6" t="s">
        <f>=2427.99</f>
      </c>
      <c r="AJ32" s="0" t="s">
        <v>195</v>
      </c>
    </row>
    <row collapsed="false" customFormat="false" customHeight="false" hidden="false" ht="12.1" outlineLevel="0" r="33">
      <c r="A33" s="0"/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11" t="n">
        <v>46069</v>
      </c>
      <c r="Z33" s="6" t="n">
        <v>464.89</v>
      </c>
      <c r="AA33" s="0" t="s">
        <v>195</v>
      </c>
      <c r="AB33" s="0"/>
      <c r="AC33" s="0"/>
      <c r="AD33" s="0"/>
      <c r="AE33" s="0"/>
      <c r="AF33" s="0"/>
      <c r="AG33" s="0"/>
      <c r="AH33" s="11" t="n">
        <v>46241</v>
      </c>
      <c r="AI33" s="6" t="s">
        <f>=2428</f>
      </c>
      <c r="AJ33" s="0" t="s">
        <v>195</v>
      </c>
    </row>
    <row collapsed="false" customFormat="false" customHeight="false" hidden="false" ht="12.1" outlineLevel="0" r="34">
      <c r="A34" s="0"/>
      <c r="B34" s="0"/>
      <c r="C34" s="0"/>
      <c r="D34" s="0"/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11" t="n">
        <v>46078</v>
      </c>
      <c r="Z34" s="6" t="n">
        <v>-861.31</v>
      </c>
      <c r="AA34" s="0" t="s">
        <v>196</v>
      </c>
      <c r="AB34" s="0"/>
      <c r="AC34" s="0"/>
      <c r="AD34" s="0"/>
      <c r="AE34" s="0"/>
      <c r="AF34" s="0"/>
      <c r="AG34" s="0"/>
      <c r="AH34" s="11" t="n">
        <v>46241</v>
      </c>
      <c r="AI34" s="6" t="s">
        <f>=1022.31</f>
      </c>
      <c r="AJ34" s="0" t="s">
        <v>195</v>
      </c>
    </row>
    <row collapsed="false" customFormat="false" customHeight="false" hidden="false" ht="12.1" outlineLevel="0" r="35">
      <c r="A35" s="0"/>
      <c r="B35" s="0"/>
      <c r="C35" s="0"/>
      <c r="D35" s="0"/>
      <c r="E35" s="0"/>
      <c r="F35" s="0"/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11" t="n">
        <v>46091</v>
      </c>
      <c r="Z35" s="6" t="n">
        <v>487.33</v>
      </c>
      <c r="AA35" s="0" t="s">
        <v>195</v>
      </c>
      <c r="AB35" s="0"/>
      <c r="AC35" s="0"/>
      <c r="AD35" s="0"/>
      <c r="AE35" s="0"/>
      <c r="AF35" s="0"/>
      <c r="AG35" s="0"/>
      <c r="AH35" s="11" t="n">
        <v>46254</v>
      </c>
      <c r="AI35" s="6" t="s">
        <f>=-8534.1</f>
      </c>
      <c r="AJ35" s="0" t="s">
        <v>179</v>
      </c>
    </row>
    <row collapsed="false" customFormat="false" customHeight="false" hidden="false" ht="12.1" outlineLevel="0" r="36">
      <c r="A36" s="0"/>
      <c r="B36" s="0"/>
      <c r="C36" s="0"/>
      <c r="D36" s="0"/>
      <c r="E36" s="0"/>
      <c r="F36" s="0"/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11" t="n">
        <v>46098</v>
      </c>
      <c r="Z36" s="6" t="n">
        <v>-488.61</v>
      </c>
      <c r="AA36" s="0" t="s">
        <v>196</v>
      </c>
      <c r="AB36" s="0"/>
      <c r="AC36" s="0"/>
      <c r="AD36" s="0"/>
      <c r="AE36" s="0"/>
      <c r="AF36" s="0"/>
      <c r="AG36" s="0"/>
      <c r="AH36" s="11" t="n">
        <v>46284</v>
      </c>
      <c r="AI36" s="6" t="s">
        <f>=-8534.1</f>
      </c>
      <c r="AJ36" s="0" t="s">
        <v>179</v>
      </c>
    </row>
    <row collapsed="false" customFormat="false" customHeight="false" hidden="false" ht="12.1" outlineLevel="0" r="37">
      <c r="A37" s="0"/>
      <c r="B37" s="0"/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11" t="n">
        <v>46100</v>
      </c>
      <c r="Z37" s="6" t="n">
        <v>24653.32</v>
      </c>
      <c r="AA37" s="0" t="s">
        <v>195</v>
      </c>
      <c r="AB37" s="0"/>
      <c r="AC37" s="0"/>
      <c r="AD37" s="0"/>
      <c r="AE37" s="0"/>
      <c r="AF37" s="0"/>
      <c r="AG37" s="0"/>
      <c r="AH37" s="11" t="n">
        <v>46303</v>
      </c>
      <c r="AI37" s="8" t="s">
        <f>=-Портфель!J15</f>
      </c>
      <c r="AJ37" s="0" t="s">
        <v>197</v>
      </c>
    </row>
    <row collapsed="false" customFormat="false" customHeight="false" hidden="false" ht="12.1" outlineLevel="0" r="38">
      <c r="A38" s="0"/>
      <c r="B38" s="0"/>
      <c r="C38" s="0"/>
      <c r="D38" s="0"/>
      <c r="E38" s="0"/>
      <c r="F38" s="0"/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  <c r="S38" s="0"/>
      <c r="T38" s="0"/>
      <c r="U38" s="0"/>
      <c r="V38" s="0"/>
      <c r="W38" s="0"/>
      <c r="X38" s="0"/>
      <c r="Y38" s="11" t="n">
        <v>46100</v>
      </c>
      <c r="Z38" s="6" t="n">
        <v>-24648.39</v>
      </c>
      <c r="AA38" s="0" t="s">
        <v>196</v>
      </c>
      <c r="AB38" s="0"/>
      <c r="AC38" s="0"/>
      <c r="AD38" s="0"/>
      <c r="AE38" s="0"/>
      <c r="AF38" s="0"/>
      <c r="AG38" s="0"/>
      <c r="AH38" s="0"/>
      <c r="AI38" s="10" t="s">
        <f>=XIRR(AI2:AI37,AH2:AH37)</f>
      </c>
      <c r="AJ38" s="0"/>
    </row>
    <row collapsed="false" customFormat="false" customHeight="false" hidden="false" ht="12.1" outlineLevel="0" r="39">
      <c r="A39" s="0"/>
      <c r="B39" s="0"/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11" t="n">
        <v>46100</v>
      </c>
      <c r="Z39" s="6" t="n">
        <v>760.64</v>
      </c>
      <c r="AA39" s="0" t="s">
        <v>195</v>
      </c>
      <c r="AB39" s="0"/>
      <c r="AC39" s="0"/>
      <c r="AD39" s="0"/>
      <c r="AE39" s="0"/>
      <c r="AF39" s="0"/>
      <c r="AG39" s="0"/>
      <c r="AH39" s="0"/>
      <c r="AI39" s="8" t="s">
        <f>=-SUM(AI2:AI37)</f>
      </c>
      <c r="AJ39" s="0" t="s">
        <v>198</v>
      </c>
    </row>
    <row collapsed="false" customFormat="false" customHeight="false" hidden="false" ht="12.1" outlineLevel="0" r="40">
      <c r="A40" s="0"/>
      <c r="B40" s="0"/>
      <c r="C40" s="0"/>
      <c r="D40" s="0"/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  <c r="Y40" s="11" t="n">
        <v>46105</v>
      </c>
      <c r="Z40" s="6" t="n">
        <v>8292.04</v>
      </c>
      <c r="AA40" s="0" t="s">
        <v>195</v>
      </c>
    </row>
    <row collapsed="false" customFormat="false" customHeight="false" hidden="false" ht="12.1" outlineLevel="0" r="41">
      <c r="A41" s="0"/>
      <c r="B41" s="0"/>
      <c r="C41" s="0"/>
      <c r="D41" s="0"/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0"/>
      <c r="V41" s="0"/>
      <c r="W41" s="0"/>
      <c r="X41" s="0"/>
      <c r="Y41" s="11" t="n">
        <v>46105</v>
      </c>
      <c r="Z41" s="6" t="n">
        <v>18.14</v>
      </c>
      <c r="AA41" s="0" t="s">
        <v>195</v>
      </c>
    </row>
    <row collapsed="false" customFormat="false" customHeight="false" hidden="false" ht="12.1" outlineLevel="0" r="42">
      <c r="A42" s="0"/>
      <c r="B42" s="0"/>
      <c r="C42" s="0"/>
      <c r="D42" s="0"/>
      <c r="E42" s="0"/>
      <c r="F42" s="0"/>
      <c r="G42" s="0"/>
      <c r="H42" s="0"/>
      <c r="I42" s="0"/>
      <c r="J42" s="0"/>
      <c r="K42" s="0"/>
      <c r="L42" s="0"/>
      <c r="M42" s="0"/>
      <c r="N42" s="0"/>
      <c r="O42" s="0"/>
      <c r="P42" s="0"/>
      <c r="Q42" s="0"/>
      <c r="R42" s="0"/>
      <c r="S42" s="0"/>
      <c r="T42" s="0"/>
      <c r="U42" s="0"/>
      <c r="V42" s="0"/>
      <c r="W42" s="0"/>
      <c r="X42" s="0"/>
      <c r="Y42" s="11" t="n">
        <v>46105</v>
      </c>
      <c r="Z42" s="6" t="n">
        <v>18.14</v>
      </c>
      <c r="AA42" s="0" t="s">
        <v>195</v>
      </c>
    </row>
    <row collapsed="false" customFormat="false" customHeight="false" hidden="false" ht="12.1" outlineLevel="0" r="43">
      <c r="A43" s="0"/>
      <c r="B43" s="0"/>
      <c r="C43" s="0"/>
      <c r="D43" s="0"/>
      <c r="E43" s="0"/>
      <c r="F43" s="0"/>
      <c r="G43" s="0"/>
      <c r="H43" s="0"/>
      <c r="I43" s="0"/>
      <c r="J43" s="0"/>
      <c r="K43" s="0"/>
      <c r="L43" s="0"/>
      <c r="M43" s="0"/>
      <c r="N43" s="0"/>
      <c r="O43" s="0"/>
      <c r="P43" s="0"/>
      <c r="Q43" s="0"/>
      <c r="R43" s="0"/>
      <c r="S43" s="0"/>
      <c r="T43" s="0"/>
      <c r="U43" s="0"/>
      <c r="V43" s="0"/>
      <c r="W43" s="0"/>
      <c r="X43" s="0"/>
      <c r="Y43" s="11" t="n">
        <v>46105</v>
      </c>
      <c r="Z43" s="6" t="n">
        <v>-9088.57</v>
      </c>
      <c r="AA43" s="0" t="s">
        <v>196</v>
      </c>
    </row>
    <row collapsed="false" customFormat="false" customHeight="false" hidden="false" ht="12.1" outlineLevel="0" r="44">
      <c r="A44" s="0"/>
      <c r="B44" s="0"/>
      <c r="C44" s="0"/>
      <c r="D44" s="0"/>
      <c r="E44" s="0"/>
      <c r="F44" s="0"/>
      <c r="G44" s="0"/>
      <c r="H44" s="0"/>
      <c r="I44" s="0"/>
      <c r="J44" s="0"/>
      <c r="K44" s="0"/>
      <c r="L44" s="0"/>
      <c r="M44" s="0"/>
      <c r="N44" s="0"/>
      <c r="O44" s="0"/>
      <c r="P44" s="0"/>
      <c r="Q44" s="0"/>
      <c r="R44" s="0"/>
      <c r="S44" s="0"/>
      <c r="T44" s="0"/>
      <c r="U44" s="0"/>
      <c r="V44" s="0"/>
      <c r="W44" s="0"/>
      <c r="X44" s="0"/>
      <c r="Y44" s="11" t="n">
        <v>46107</v>
      </c>
      <c r="Z44" s="6" t="n">
        <v>599.23</v>
      </c>
      <c r="AA44" s="0" t="s">
        <v>195</v>
      </c>
    </row>
    <row collapsed="false" customFormat="false" customHeight="false" hidden="false" ht="12.1" outlineLevel="0" r="45">
      <c r="A45" s="0"/>
      <c r="B45" s="0"/>
      <c r="C45" s="0"/>
      <c r="D45" s="0"/>
      <c r="E45" s="0"/>
      <c r="F45" s="0"/>
      <c r="G45" s="0"/>
      <c r="H45" s="0"/>
      <c r="I45" s="0"/>
      <c r="J45" s="0"/>
      <c r="K45" s="0"/>
      <c r="L45" s="0"/>
      <c r="M45" s="0"/>
      <c r="N45" s="0"/>
      <c r="O45" s="0"/>
      <c r="P45" s="0"/>
      <c r="Q45" s="0"/>
      <c r="R45" s="0"/>
      <c r="S45" s="0"/>
      <c r="T45" s="0"/>
      <c r="U45" s="0"/>
      <c r="V45" s="0"/>
      <c r="W45" s="0"/>
      <c r="X45" s="0"/>
      <c r="Y45" s="11" t="n">
        <v>46118</v>
      </c>
      <c r="Z45" s="6" t="n">
        <v>200.56</v>
      </c>
      <c r="AA45" s="0" t="s">
        <v>195</v>
      </c>
    </row>
    <row collapsed="false" customFormat="false" customHeight="false" hidden="false" ht="12.1" outlineLevel="0" r="46">
      <c r="A46" s="0"/>
      <c r="B46" s="0"/>
      <c r="C46" s="0"/>
      <c r="D46" s="0"/>
      <c r="E46" s="0"/>
      <c r="F46" s="0"/>
      <c r="G46" s="0"/>
      <c r="H46" s="0"/>
      <c r="I46" s="0"/>
      <c r="J46" s="0"/>
      <c r="K46" s="0"/>
      <c r="L46" s="0"/>
      <c r="M46" s="0"/>
      <c r="N46" s="0"/>
      <c r="O46" s="0"/>
      <c r="P46" s="0"/>
      <c r="Q46" s="0"/>
      <c r="R46" s="0"/>
      <c r="S46" s="0"/>
      <c r="T46" s="0"/>
      <c r="U46" s="0"/>
      <c r="V46" s="0"/>
      <c r="W46" s="0"/>
      <c r="X46" s="0"/>
      <c r="Y46" s="11" t="n">
        <v>46119</v>
      </c>
      <c r="Z46" s="6" t="n">
        <v>273.6</v>
      </c>
      <c r="AA46" s="0" t="s">
        <v>195</v>
      </c>
    </row>
    <row collapsed="false" customFormat="false" customHeight="false" hidden="false" ht="12.1" outlineLevel="0" r="47">
      <c r="A47" s="0"/>
      <c r="B47" s="0"/>
      <c r="C47" s="0"/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  <c r="O47" s="0"/>
      <c r="P47" s="0"/>
      <c r="Q47" s="0"/>
      <c r="R47" s="0"/>
      <c r="S47" s="0"/>
      <c r="T47" s="0"/>
      <c r="U47" s="0"/>
      <c r="V47" s="0"/>
      <c r="W47" s="0"/>
      <c r="X47" s="0"/>
      <c r="Y47" s="11" t="n">
        <v>46128</v>
      </c>
      <c r="Z47" s="6" t="n">
        <v>54.93</v>
      </c>
      <c r="AA47" s="0" t="s">
        <v>195</v>
      </c>
    </row>
    <row collapsed="false" customFormat="false" customHeight="false" hidden="false" ht="12.1" outlineLevel="0" r="48">
      <c r="A48" s="0"/>
      <c r="B48" s="0"/>
      <c r="C48" s="0"/>
      <c r="D48" s="0"/>
      <c r="E48" s="0"/>
      <c r="F48" s="0"/>
      <c r="G48" s="0"/>
      <c r="H48" s="0"/>
      <c r="I48" s="0"/>
      <c r="J48" s="0"/>
      <c r="K48" s="0"/>
      <c r="L48" s="0"/>
      <c r="M48" s="0"/>
      <c r="N48" s="0"/>
      <c r="O48" s="0"/>
      <c r="P48" s="0"/>
      <c r="Q48" s="0"/>
      <c r="R48" s="0"/>
      <c r="S48" s="0"/>
      <c r="T48" s="0"/>
      <c r="U48" s="0"/>
      <c r="V48" s="0"/>
      <c r="W48" s="0"/>
      <c r="X48" s="0"/>
      <c r="Y48" s="11" t="n">
        <v>46128</v>
      </c>
      <c r="Z48" s="6" t="n">
        <v>695.53</v>
      </c>
      <c r="AA48" s="0" t="s">
        <v>195</v>
      </c>
    </row>
    <row collapsed="false" customFormat="false" customHeight="false" hidden="false" ht="12.1" outlineLevel="0" r="49">
      <c r="A49" s="0"/>
      <c r="B49" s="0"/>
      <c r="C49" s="0"/>
      <c r="D49" s="0"/>
      <c r="E49" s="0"/>
      <c r="F49" s="0"/>
      <c r="G49" s="0"/>
      <c r="H49" s="0"/>
      <c r="I49" s="0"/>
      <c r="J49" s="0"/>
      <c r="K49" s="0"/>
      <c r="L49" s="0"/>
      <c r="M49" s="0"/>
      <c r="N49" s="0"/>
      <c r="O49" s="0"/>
      <c r="P49" s="0"/>
      <c r="Q49" s="0"/>
      <c r="R49" s="0"/>
      <c r="S49" s="0"/>
      <c r="T49" s="0"/>
      <c r="U49" s="0"/>
      <c r="V49" s="0"/>
      <c r="W49" s="0"/>
      <c r="X49" s="0"/>
      <c r="Y49" s="11" t="n">
        <v>46136</v>
      </c>
      <c r="Z49" s="6" t="n">
        <v>-1781.87</v>
      </c>
      <c r="AA49" s="0" t="s">
        <v>196</v>
      </c>
    </row>
    <row collapsed="false" customFormat="false" customHeight="false" hidden="false" ht="12.1" outlineLevel="0" r="50">
      <c r="A50" s="0"/>
      <c r="B50" s="0"/>
      <c r="C50" s="0"/>
      <c r="D50" s="0"/>
      <c r="E50" s="0"/>
      <c r="F50" s="0"/>
      <c r="G50" s="0"/>
      <c r="H50" s="0"/>
      <c r="I50" s="0"/>
      <c r="J50" s="0"/>
      <c r="K50" s="0"/>
      <c r="L50" s="0"/>
      <c r="M50" s="0"/>
      <c r="N50" s="0"/>
      <c r="O50" s="0"/>
      <c r="P50" s="0"/>
      <c r="Q50" s="0"/>
      <c r="R50" s="0"/>
      <c r="S50" s="0"/>
      <c r="T50" s="0"/>
      <c r="U50" s="0"/>
      <c r="V50" s="0"/>
      <c r="W50" s="0"/>
      <c r="X50" s="0"/>
      <c r="Y50" s="11" t="n">
        <v>46139</v>
      </c>
      <c r="Z50" s="6" t="n">
        <v>643.43</v>
      </c>
      <c r="AA50" s="0" t="s">
        <v>195</v>
      </c>
    </row>
    <row collapsed="false" customFormat="false" customHeight="false" hidden="false" ht="12.1" outlineLevel="0" r="51">
      <c r="A51" s="0"/>
      <c r="B51" s="0"/>
      <c r="C51" s="0"/>
      <c r="D51" s="0"/>
      <c r="E51" s="0"/>
      <c r="F51" s="0"/>
      <c r="G51" s="0"/>
      <c r="H51" s="0"/>
      <c r="I51" s="0"/>
      <c r="J51" s="0"/>
      <c r="K51" s="0"/>
      <c r="L51" s="0"/>
      <c r="M51" s="0"/>
      <c r="N51" s="0"/>
      <c r="O51" s="0"/>
      <c r="P51" s="0"/>
      <c r="Q51" s="0"/>
      <c r="R51" s="0"/>
      <c r="S51" s="0"/>
      <c r="T51" s="0"/>
      <c r="U51" s="0"/>
      <c r="V51" s="0"/>
      <c r="W51" s="0"/>
      <c r="X51" s="0"/>
      <c r="Y51" s="11" t="n">
        <v>46147</v>
      </c>
      <c r="Z51" s="6" t="n">
        <v>221.25</v>
      </c>
      <c r="AA51" s="0" t="s">
        <v>195</v>
      </c>
    </row>
    <row collapsed="false" customFormat="false" customHeight="false" hidden="false" ht="12.1" outlineLevel="0" r="52">
      <c r="A52" s="0"/>
      <c r="B52" s="0"/>
      <c r="C52" s="0"/>
      <c r="D52" s="0"/>
      <c r="E52" s="0"/>
      <c r="F52" s="0"/>
      <c r="G52" s="0"/>
      <c r="H52" s="0"/>
      <c r="I52" s="0"/>
      <c r="J52" s="0"/>
      <c r="K52" s="0"/>
      <c r="L52" s="0"/>
      <c r="M52" s="0"/>
      <c r="N52" s="0"/>
      <c r="O52" s="0"/>
      <c r="P52" s="0"/>
      <c r="Q52" s="0"/>
      <c r="R52" s="0"/>
      <c r="S52" s="0"/>
      <c r="T52" s="0"/>
      <c r="U52" s="0"/>
      <c r="V52" s="0"/>
      <c r="W52" s="0"/>
      <c r="X52" s="0"/>
      <c r="Y52" s="11" t="n">
        <v>46147</v>
      </c>
      <c r="Z52" s="6" t="n">
        <v>92.19</v>
      </c>
      <c r="AA52" s="0" t="s">
        <v>195</v>
      </c>
    </row>
    <row collapsed="false" customFormat="false" customHeight="false" hidden="false" ht="12.1" outlineLevel="0" r="53">
      <c r="A53" s="0"/>
      <c r="B53" s="0"/>
      <c r="C53" s="0"/>
      <c r="D53" s="0"/>
      <c r="E53" s="0"/>
      <c r="F53" s="0"/>
      <c r="G53" s="0"/>
      <c r="H53" s="0"/>
      <c r="I53" s="0"/>
      <c r="J53" s="0"/>
      <c r="K53" s="0"/>
      <c r="L53" s="0"/>
      <c r="M53" s="0"/>
      <c r="N53" s="0"/>
      <c r="O53" s="0"/>
      <c r="P53" s="0"/>
      <c r="Q53" s="0"/>
      <c r="R53" s="0"/>
      <c r="S53" s="0"/>
      <c r="T53" s="0"/>
      <c r="U53" s="0"/>
      <c r="V53" s="0"/>
      <c r="W53" s="0"/>
      <c r="X53" s="0"/>
      <c r="Y53" s="11" t="n">
        <v>46148</v>
      </c>
      <c r="Z53" s="6" t="n">
        <v>-958.92</v>
      </c>
      <c r="AA53" s="0" t="s">
        <v>196</v>
      </c>
    </row>
    <row collapsed="false" customFormat="false" customHeight="false" hidden="false" ht="12.1" outlineLevel="0" r="54">
      <c r="A54" s="0"/>
      <c r="B54" s="0"/>
      <c r="C54" s="0"/>
      <c r="D54" s="0"/>
      <c r="E54" s="0"/>
      <c r="F54" s="0"/>
      <c r="G54" s="0"/>
      <c r="H54" s="0"/>
      <c r="I54" s="0"/>
      <c r="J54" s="0"/>
      <c r="K54" s="0"/>
      <c r="L54" s="0"/>
      <c r="M54" s="0"/>
      <c r="N54" s="0"/>
      <c r="O54" s="0"/>
      <c r="P54" s="0"/>
      <c r="Q54" s="0"/>
      <c r="R54" s="0"/>
      <c r="S54" s="0"/>
      <c r="T54" s="0"/>
      <c r="U54" s="0"/>
      <c r="V54" s="0"/>
      <c r="W54" s="0"/>
      <c r="X54" s="0"/>
      <c r="Y54" s="11" t="n">
        <v>46148</v>
      </c>
      <c r="Z54" s="6" t="n">
        <v>202.94</v>
      </c>
      <c r="AA54" s="0" t="s">
        <v>195</v>
      </c>
    </row>
    <row collapsed="false" customFormat="false" customHeight="false" hidden="false" ht="12.1" outlineLevel="0" r="55">
      <c r="A55" s="0"/>
      <c r="B55" s="0"/>
      <c r="C55" s="0"/>
      <c r="D55" s="0"/>
      <c r="E55" s="0"/>
      <c r="F55" s="0"/>
      <c r="G55" s="0"/>
      <c r="H55" s="0"/>
      <c r="I55" s="0"/>
      <c r="J55" s="0"/>
      <c r="K55" s="0"/>
      <c r="L55" s="0"/>
      <c r="M55" s="0"/>
      <c r="N55" s="0"/>
      <c r="O55" s="0"/>
      <c r="P55" s="0"/>
      <c r="Q55" s="0"/>
      <c r="R55" s="0"/>
      <c r="S55" s="0"/>
      <c r="T55" s="0"/>
      <c r="U55" s="0"/>
      <c r="V55" s="0"/>
      <c r="W55" s="0"/>
      <c r="X55" s="0"/>
      <c r="Y55" s="11" t="n">
        <v>46156</v>
      </c>
      <c r="Z55" s="6" t="n">
        <v>666.02</v>
      </c>
      <c r="AA55" s="0" t="s">
        <v>195</v>
      </c>
    </row>
    <row collapsed="false" customFormat="false" customHeight="false" hidden="false" ht="12.1" outlineLevel="0" r="56">
      <c r="A56" s="0"/>
      <c r="B56" s="0"/>
      <c r="C56" s="0"/>
      <c r="D56" s="0"/>
      <c r="E56" s="0"/>
      <c r="F56" s="0"/>
      <c r="G56" s="0"/>
      <c r="H56" s="0"/>
      <c r="I56" s="0"/>
      <c r="J56" s="0"/>
      <c r="K56" s="0"/>
      <c r="L56" s="0"/>
      <c r="M56" s="0"/>
      <c r="N56" s="0"/>
      <c r="O56" s="0"/>
      <c r="P56" s="0"/>
      <c r="Q56" s="0"/>
      <c r="R56" s="0"/>
      <c r="S56" s="0"/>
      <c r="T56" s="0"/>
      <c r="U56" s="0"/>
      <c r="V56" s="0"/>
      <c r="W56" s="0"/>
      <c r="X56" s="0"/>
      <c r="Y56" s="11" t="n">
        <v>46167</v>
      </c>
      <c r="Z56" s="6" t="n">
        <v>8323.62</v>
      </c>
      <c r="AA56" s="0" t="s">
        <v>195</v>
      </c>
    </row>
    <row collapsed="false" customFormat="false" customHeight="false" hidden="false" ht="12.1" outlineLevel="0" r="57">
      <c r="A57" s="0"/>
      <c r="B57" s="0"/>
      <c r="C57" s="0"/>
      <c r="D57" s="0"/>
      <c r="E57" s="0"/>
      <c r="F57" s="0"/>
      <c r="G57" s="0"/>
      <c r="H57" s="0"/>
      <c r="I57" s="0"/>
      <c r="J57" s="0"/>
      <c r="K57" s="0"/>
      <c r="L57" s="0"/>
      <c r="M57" s="0"/>
      <c r="N57" s="0"/>
      <c r="O57" s="0"/>
      <c r="P57" s="0"/>
      <c r="Q57" s="0"/>
      <c r="R57" s="0"/>
      <c r="S57" s="0"/>
      <c r="T57" s="0"/>
      <c r="U57" s="0"/>
      <c r="V57" s="0"/>
      <c r="W57" s="0"/>
      <c r="X57" s="0"/>
      <c r="Y57" s="11" t="n">
        <v>46171</v>
      </c>
      <c r="Z57" s="6" t="n">
        <v>1396.65</v>
      </c>
      <c r="AA57" s="0" t="s">
        <v>195</v>
      </c>
    </row>
    <row collapsed="false" customFormat="false" customHeight="false" hidden="false" ht="12.1" outlineLevel="0" r="58">
      <c r="A58" s="0"/>
      <c r="B58" s="0"/>
      <c r="C58" s="0"/>
      <c r="D58" s="0"/>
      <c r="E58" s="0"/>
      <c r="F58" s="0"/>
      <c r="G58" s="0"/>
      <c r="H58" s="0"/>
      <c r="I58" s="0"/>
      <c r="J58" s="0"/>
      <c r="K58" s="0"/>
      <c r="L58" s="0"/>
      <c r="M58" s="0"/>
      <c r="N58" s="0"/>
      <c r="O58" s="0"/>
      <c r="P58" s="0"/>
      <c r="Q58" s="0"/>
      <c r="R58" s="0"/>
      <c r="S58" s="0"/>
      <c r="T58" s="0"/>
      <c r="U58" s="0"/>
      <c r="V58" s="0"/>
      <c r="W58" s="0"/>
      <c r="X58" s="0"/>
      <c r="Y58" s="11" t="n">
        <v>46173</v>
      </c>
      <c r="Z58" s="6" t="n">
        <v>-10618.82</v>
      </c>
      <c r="AA58" s="0" t="s">
        <v>196</v>
      </c>
    </row>
    <row collapsed="false" customFormat="false" customHeight="false" hidden="false" ht="12.1" outlineLevel="0" r="59">
      <c r="A59" s="0"/>
      <c r="B59" s="0"/>
      <c r="C59" s="0"/>
      <c r="D59" s="0"/>
      <c r="E59" s="0"/>
      <c r="F59" s="0"/>
      <c r="G59" s="0"/>
      <c r="H59" s="0"/>
      <c r="I59" s="0"/>
      <c r="J59" s="0"/>
      <c r="K59" s="0"/>
      <c r="L59" s="0"/>
      <c r="M59" s="0"/>
      <c r="N59" s="0"/>
      <c r="O59" s="0"/>
      <c r="P59" s="0"/>
      <c r="Q59" s="0"/>
      <c r="R59" s="0"/>
      <c r="S59" s="0"/>
      <c r="T59" s="0"/>
      <c r="U59" s="0"/>
      <c r="V59" s="0"/>
      <c r="W59" s="0"/>
      <c r="X59" s="0"/>
      <c r="Y59" s="11" t="n">
        <v>46176</v>
      </c>
      <c r="Z59" s="6" t="n">
        <v>652.52</v>
      </c>
      <c r="AA59" s="0" t="s">
        <v>195</v>
      </c>
    </row>
    <row collapsed="false" customFormat="false" customHeight="false" hidden="false" ht="12.1" outlineLevel="0" r="60">
      <c r="A60" s="0"/>
      <c r="B60" s="0"/>
      <c r="C60" s="0"/>
      <c r="D60" s="0"/>
      <c r="E60" s="0"/>
      <c r="F60" s="0"/>
      <c r="G60" s="0"/>
      <c r="H60" s="0"/>
      <c r="I60" s="0"/>
      <c r="J60" s="0"/>
      <c r="K60" s="0"/>
      <c r="L60" s="0"/>
      <c r="M60" s="0"/>
      <c r="N60" s="0"/>
      <c r="O60" s="0"/>
      <c r="P60" s="0"/>
      <c r="Q60" s="0"/>
      <c r="R60" s="0"/>
      <c r="S60" s="0"/>
      <c r="T60" s="0"/>
      <c r="U60" s="0"/>
      <c r="V60" s="0"/>
      <c r="W60" s="0"/>
      <c r="X60" s="0"/>
      <c r="Y60" s="11" t="n">
        <v>46179</v>
      </c>
      <c r="Z60" s="6" t="n">
        <v>280.22</v>
      </c>
      <c r="AA60" s="0" t="s">
        <v>195</v>
      </c>
    </row>
    <row collapsed="false" customFormat="false" customHeight="false" hidden="false" ht="12.1" outlineLevel="0" r="61">
      <c r="A61" s="0"/>
      <c r="B61" s="0"/>
      <c r="C61" s="0"/>
      <c r="D61" s="0"/>
      <c r="E61" s="0"/>
      <c r="F61" s="0"/>
      <c r="G61" s="0"/>
      <c r="H61" s="0"/>
      <c r="I61" s="0"/>
      <c r="J61" s="0"/>
      <c r="K61" s="0"/>
      <c r="L61" s="0"/>
      <c r="M61" s="0"/>
      <c r="N61" s="0"/>
      <c r="O61" s="0"/>
      <c r="P61" s="0"/>
      <c r="Q61" s="0"/>
      <c r="R61" s="0"/>
      <c r="S61" s="0"/>
      <c r="T61" s="0"/>
      <c r="U61" s="0"/>
      <c r="V61" s="0"/>
      <c r="W61" s="0"/>
      <c r="X61" s="0"/>
      <c r="Y61" s="11" t="n">
        <v>46189</v>
      </c>
      <c r="Z61" s="6" t="n">
        <v>-936.68</v>
      </c>
      <c r="AA61" s="0" t="s">
        <v>196</v>
      </c>
    </row>
    <row collapsed="false" customFormat="false" customHeight="false" hidden="false" ht="12.1" outlineLevel="0" r="62">
      <c r="A62" s="0"/>
      <c r="B62" s="0"/>
      <c r="C62" s="0"/>
      <c r="D62" s="0"/>
      <c r="E62" s="0"/>
      <c r="F62" s="0"/>
      <c r="G62" s="0"/>
      <c r="H62" s="0"/>
      <c r="I62" s="0"/>
      <c r="J62" s="0"/>
      <c r="K62" s="0"/>
      <c r="L62" s="0"/>
      <c r="M62" s="0"/>
      <c r="N62" s="0"/>
      <c r="O62" s="0"/>
      <c r="P62" s="0"/>
      <c r="Q62" s="0"/>
      <c r="R62" s="0"/>
      <c r="S62" s="0"/>
      <c r="T62" s="0"/>
      <c r="U62" s="0"/>
      <c r="V62" s="0"/>
      <c r="W62" s="0"/>
      <c r="X62" s="0"/>
      <c r="Y62" s="11" t="n">
        <v>46190</v>
      </c>
      <c r="Z62" s="6" t="n">
        <v>1574.2</v>
      </c>
      <c r="AA62" s="0" t="s">
        <v>195</v>
      </c>
    </row>
    <row collapsed="false" customFormat="false" customHeight="false" hidden="false" ht="12.1" outlineLevel="0" r="63">
      <c r="A63" s="0"/>
      <c r="B63" s="0"/>
      <c r="C63" s="0"/>
      <c r="D63" s="0"/>
      <c r="E63" s="0"/>
      <c r="F63" s="0"/>
      <c r="G63" s="0"/>
      <c r="H63" s="0"/>
      <c r="I63" s="0"/>
      <c r="J63" s="0"/>
      <c r="K63" s="0"/>
      <c r="L63" s="0"/>
      <c r="M63" s="0"/>
      <c r="N63" s="0"/>
      <c r="O63" s="0"/>
      <c r="P63" s="0"/>
      <c r="Q63" s="0"/>
      <c r="R63" s="0"/>
      <c r="S63" s="0"/>
      <c r="T63" s="0"/>
      <c r="U63" s="0"/>
      <c r="V63" s="0"/>
      <c r="W63" s="0"/>
      <c r="X63" s="0"/>
      <c r="Y63" s="11" t="n">
        <v>46196</v>
      </c>
      <c r="Z63" s="6" t="n">
        <v>-1577.69</v>
      </c>
      <c r="AA63" s="0" t="s">
        <v>196</v>
      </c>
    </row>
    <row collapsed="false" customFormat="false" customHeight="false" hidden="false" ht="12.1" outlineLevel="0" r="64">
      <c r="A64" s="0"/>
      <c r="B64" s="0"/>
      <c r="C64" s="0"/>
      <c r="D64" s="0"/>
      <c r="E64" s="0"/>
      <c r="F64" s="0"/>
      <c r="G64" s="0"/>
      <c r="H64" s="0"/>
      <c r="I64" s="0"/>
      <c r="J64" s="0"/>
      <c r="K64" s="0"/>
      <c r="L64" s="0"/>
      <c r="M64" s="0"/>
      <c r="N64" s="0"/>
      <c r="O64" s="0"/>
      <c r="P64" s="0"/>
      <c r="Q64" s="0"/>
      <c r="R64" s="0"/>
      <c r="S64" s="0"/>
      <c r="T64" s="0"/>
      <c r="U64" s="0"/>
      <c r="V64" s="0"/>
      <c r="W64" s="0"/>
      <c r="X64" s="0"/>
      <c r="Y64" s="11" t="n">
        <v>46197</v>
      </c>
      <c r="Z64" s="6" t="n">
        <v>432.16</v>
      </c>
      <c r="AA64" s="0" t="s">
        <v>195</v>
      </c>
    </row>
    <row collapsed="false" customFormat="false" customHeight="false" hidden="false" ht="12.1" outlineLevel="0" r="65">
      <c r="A65" s="0"/>
      <c r="B65" s="0"/>
      <c r="C65" s="0"/>
      <c r="D65" s="0"/>
      <c r="E65" s="0"/>
      <c r="F65" s="0"/>
      <c r="G65" s="0"/>
      <c r="H65" s="0"/>
      <c r="I65" s="0"/>
      <c r="J65" s="0"/>
      <c r="K65" s="0"/>
      <c r="L65" s="0"/>
      <c r="M65" s="0"/>
      <c r="N65" s="0"/>
      <c r="O65" s="0"/>
      <c r="P65" s="0"/>
      <c r="Q65" s="0"/>
      <c r="R65" s="0"/>
      <c r="S65" s="0"/>
      <c r="T65" s="0"/>
      <c r="U65" s="0"/>
      <c r="V65" s="0"/>
      <c r="W65" s="0"/>
      <c r="X65" s="0"/>
      <c r="Y65" s="11" t="n">
        <v>46207</v>
      </c>
      <c r="Z65" s="6" t="n">
        <v>18.89</v>
      </c>
      <c r="AA65" s="0" t="s">
        <v>195</v>
      </c>
    </row>
    <row collapsed="false" customFormat="false" customHeight="false" hidden="false" ht="12.1" outlineLevel="0" r="66">
      <c r="A66" s="0"/>
      <c r="B66" s="0"/>
      <c r="C66" s="0"/>
      <c r="D66" s="0"/>
      <c r="E66" s="0"/>
      <c r="F66" s="0"/>
      <c r="G66" s="0"/>
      <c r="H66" s="0"/>
      <c r="I66" s="0"/>
      <c r="J66" s="0"/>
      <c r="K66" s="0"/>
      <c r="L66" s="0"/>
      <c r="M66" s="0"/>
      <c r="N66" s="0"/>
      <c r="O66" s="0"/>
      <c r="P66" s="0"/>
      <c r="Q66" s="0"/>
      <c r="R66" s="0"/>
      <c r="S66" s="0"/>
      <c r="T66" s="0"/>
      <c r="U66" s="0"/>
      <c r="V66" s="0"/>
      <c r="W66" s="0"/>
      <c r="X66" s="0"/>
      <c r="Y66" s="11" t="n">
        <v>46210</v>
      </c>
      <c r="Z66" s="6" t="n">
        <v>264.43</v>
      </c>
      <c r="AA66" s="0" t="s">
        <v>195</v>
      </c>
    </row>
    <row collapsed="false" customFormat="false" customHeight="false" hidden="false" ht="12.1" outlineLevel="0" r="67">
      <c r="A67" s="0"/>
      <c r="B67" s="0"/>
      <c r="C67" s="0"/>
      <c r="D67" s="0"/>
      <c r="E67" s="0"/>
      <c r="F67" s="0"/>
      <c r="G67" s="0"/>
      <c r="H67" s="0"/>
      <c r="I67" s="0"/>
      <c r="J67" s="0"/>
      <c r="K67" s="0"/>
      <c r="L67" s="0"/>
      <c r="M67" s="0"/>
      <c r="N67" s="0"/>
      <c r="O67" s="0"/>
      <c r="P67" s="0"/>
      <c r="Q67" s="0"/>
      <c r="R67" s="0"/>
      <c r="S67" s="0"/>
      <c r="T67" s="0"/>
      <c r="U67" s="0"/>
      <c r="V67" s="0"/>
      <c r="W67" s="0"/>
      <c r="X67" s="0"/>
      <c r="Y67" s="11" t="n">
        <v>46212</v>
      </c>
      <c r="Z67" s="6" t="n">
        <v>207.93</v>
      </c>
      <c r="AA67" s="0" t="s">
        <v>195</v>
      </c>
    </row>
    <row collapsed="false" customFormat="false" customHeight="false" hidden="false" ht="12.1" outlineLevel="0" r="68">
      <c r="A68" s="0"/>
      <c r="B68" s="0"/>
      <c r="C68" s="0"/>
      <c r="D68" s="0"/>
      <c r="E68" s="0"/>
      <c r="F68" s="0"/>
      <c r="G68" s="0"/>
      <c r="H68" s="0"/>
      <c r="I68" s="0"/>
      <c r="J68" s="0"/>
      <c r="K68" s="0"/>
      <c r="L68" s="0"/>
      <c r="M68" s="0"/>
      <c r="N68" s="0"/>
      <c r="O68" s="0"/>
      <c r="P68" s="0"/>
      <c r="Q68" s="0"/>
      <c r="R68" s="0"/>
      <c r="S68" s="0"/>
      <c r="T68" s="0"/>
      <c r="U68" s="0"/>
      <c r="V68" s="0"/>
      <c r="W68" s="0"/>
      <c r="X68" s="0"/>
      <c r="Y68" s="11" t="n">
        <v>46217</v>
      </c>
      <c r="Z68" s="6" t="n">
        <v>-928.11</v>
      </c>
      <c r="AA68" s="0" t="s">
        <v>196</v>
      </c>
    </row>
    <row collapsed="false" customFormat="false" customHeight="false" hidden="false" ht="12.1" outlineLevel="0" r="69">
      <c r="A69" s="0"/>
      <c r="B69" s="0"/>
      <c r="C69" s="0"/>
      <c r="D69" s="0"/>
      <c r="E69" s="0"/>
      <c r="F69" s="0"/>
      <c r="G69" s="0"/>
      <c r="H69" s="0"/>
      <c r="I69" s="0"/>
      <c r="J69" s="0"/>
      <c r="K69" s="0"/>
      <c r="L69" s="0"/>
      <c r="M69" s="0"/>
      <c r="N69" s="0"/>
      <c r="O69" s="0"/>
      <c r="P69" s="0"/>
      <c r="Q69" s="0"/>
      <c r="R69" s="0"/>
      <c r="S69" s="0"/>
      <c r="T69" s="0"/>
      <c r="U69" s="0"/>
      <c r="V69" s="0"/>
      <c r="W69" s="0"/>
      <c r="X69" s="0"/>
      <c r="Y69" s="11" t="n">
        <v>46219</v>
      </c>
      <c r="Z69" s="6" t="n">
        <v>587.62</v>
      </c>
      <c r="AA69" s="0" t="s">
        <v>195</v>
      </c>
    </row>
    <row collapsed="false" customFormat="false" customHeight="false" hidden="false" ht="12.1" outlineLevel="0" r="70">
      <c r="A70" s="0"/>
      <c r="B70" s="0"/>
      <c r="C70" s="0"/>
      <c r="D70" s="0"/>
      <c r="E70" s="0"/>
      <c r="F70" s="0"/>
      <c r="G70" s="0"/>
      <c r="H70" s="0"/>
      <c r="I70" s="0"/>
      <c r="J70" s="0"/>
      <c r="K70" s="0"/>
      <c r="L70" s="0"/>
      <c r="M70" s="0"/>
      <c r="N70" s="0"/>
      <c r="O70" s="0"/>
      <c r="P70" s="0"/>
      <c r="Q70" s="0"/>
      <c r="R70" s="0"/>
      <c r="S70" s="0"/>
      <c r="T70" s="0"/>
      <c r="U70" s="0"/>
      <c r="V70" s="0"/>
      <c r="W70" s="0"/>
      <c r="X70" s="0"/>
      <c r="Y70" s="11" t="n">
        <v>46219</v>
      </c>
      <c r="Z70" s="6" t="n">
        <v>56.89</v>
      </c>
      <c r="AA70" s="0" t="s">
        <v>195</v>
      </c>
    </row>
    <row collapsed="false" customFormat="false" customHeight="false" hidden="false" ht="12.1" outlineLevel="0" r="71">
      <c r="A71" s="0"/>
      <c r="B71" s="0"/>
      <c r="C71" s="0"/>
      <c r="D71" s="0"/>
      <c r="E71" s="0"/>
      <c r="F71" s="0"/>
      <c r="G71" s="0"/>
      <c r="H71" s="0"/>
      <c r="I71" s="0"/>
      <c r="J71" s="0"/>
      <c r="K71" s="0"/>
      <c r="L71" s="0"/>
      <c r="M71" s="0"/>
      <c r="N71" s="0"/>
      <c r="O71" s="0"/>
      <c r="P71" s="0"/>
      <c r="Q71" s="0"/>
      <c r="R71" s="0"/>
      <c r="S71" s="0"/>
      <c r="T71" s="0"/>
      <c r="U71" s="0"/>
      <c r="V71" s="0"/>
      <c r="W71" s="0"/>
      <c r="X71" s="0"/>
      <c r="Y71" s="11" t="n">
        <v>46221</v>
      </c>
      <c r="Z71" s="6" t="n">
        <v>18.98</v>
      </c>
      <c r="AA71" s="0" t="s">
        <v>195</v>
      </c>
    </row>
    <row collapsed="false" customFormat="false" customHeight="false" hidden="false" ht="12.1" outlineLevel="0" r="72">
      <c r="A72" s="0"/>
      <c r="B72" s="0"/>
      <c r="C72" s="0"/>
      <c r="D72" s="0"/>
      <c r="E72" s="0"/>
      <c r="F72" s="0"/>
      <c r="G72" s="0"/>
      <c r="H72" s="0"/>
      <c r="I72" s="0"/>
      <c r="J72" s="0"/>
      <c r="K72" s="0"/>
      <c r="L72" s="0"/>
      <c r="M72" s="0"/>
      <c r="N72" s="0"/>
      <c r="O72" s="0"/>
      <c r="P72" s="0"/>
      <c r="Q72" s="0"/>
      <c r="R72" s="0"/>
      <c r="S72" s="0"/>
      <c r="T72" s="0"/>
      <c r="U72" s="0"/>
      <c r="V72" s="0"/>
      <c r="W72" s="0"/>
      <c r="X72" s="0"/>
      <c r="Y72" s="11" t="n">
        <v>46226</v>
      </c>
      <c r="Z72" s="6" t="n">
        <v>1843.63</v>
      </c>
      <c r="AA72" s="0" t="s">
        <v>195</v>
      </c>
    </row>
    <row collapsed="false" customFormat="false" customHeight="false" hidden="false" ht="12.1" outlineLevel="0" r="73">
      <c r="A73" s="0"/>
      <c r="B73" s="0"/>
      <c r="C73" s="0"/>
      <c r="D73" s="0"/>
      <c r="E73" s="0"/>
      <c r="F73" s="0"/>
      <c r="G73" s="0"/>
      <c r="H73" s="0"/>
      <c r="I73" s="0"/>
      <c r="J73" s="0"/>
      <c r="K73" s="0"/>
      <c r="L73" s="0"/>
      <c r="M73" s="0"/>
      <c r="N73" s="0"/>
      <c r="O73" s="0"/>
      <c r="P73" s="0"/>
      <c r="Q73" s="0"/>
      <c r="R73" s="0"/>
      <c r="S73" s="0"/>
      <c r="T73" s="0"/>
      <c r="U73" s="0"/>
      <c r="V73" s="0"/>
      <c r="W73" s="0"/>
      <c r="X73" s="0"/>
      <c r="Y73" s="11" t="n">
        <v>46240</v>
      </c>
      <c r="Z73" s="6" t="n">
        <v>-2445.51</v>
      </c>
      <c r="AA73" s="0" t="s">
        <v>196</v>
      </c>
    </row>
    <row collapsed="false" customFormat="false" customHeight="false" hidden="false" ht="12.1" outlineLevel="0" r="74">
      <c r="A74" s="0"/>
      <c r="B74" s="0"/>
      <c r="C74" s="0"/>
      <c r="D74" s="0"/>
      <c r="E74" s="0"/>
      <c r="F74" s="0"/>
      <c r="G74" s="0"/>
      <c r="H74" s="0"/>
      <c r="I74" s="0"/>
      <c r="J74" s="0"/>
      <c r="K74" s="0"/>
      <c r="L74" s="0"/>
      <c r="M74" s="0"/>
      <c r="N74" s="0"/>
      <c r="O74" s="0"/>
      <c r="P74" s="0"/>
      <c r="Q74" s="0"/>
      <c r="R74" s="0"/>
      <c r="S74" s="0"/>
      <c r="T74" s="0"/>
      <c r="U74" s="0"/>
      <c r="V74" s="0"/>
      <c r="W74" s="0"/>
      <c r="X74" s="0"/>
      <c r="Y74" s="11" t="n">
        <v>46246</v>
      </c>
      <c r="Z74" s="6" t="n">
        <v>804.3</v>
      </c>
      <c r="AA74" s="0" t="s">
        <v>195</v>
      </c>
    </row>
    <row collapsed="false" customFormat="false" customHeight="false" hidden="false" ht="12.1" outlineLevel="0" r="75">
      <c r="A75" s="0"/>
      <c r="B75" s="0"/>
      <c r="C75" s="0"/>
      <c r="D75" s="0"/>
      <c r="E75" s="0"/>
      <c r="F75" s="0"/>
      <c r="G75" s="0"/>
      <c r="H75" s="0"/>
      <c r="I75" s="0"/>
      <c r="J75" s="0"/>
      <c r="K75" s="0"/>
      <c r="L75" s="0"/>
      <c r="M75" s="0"/>
      <c r="N75" s="0"/>
      <c r="O75" s="0"/>
      <c r="P75" s="0"/>
      <c r="Q75" s="0"/>
      <c r="R75" s="0"/>
      <c r="S75" s="0"/>
      <c r="T75" s="0"/>
      <c r="U75" s="0"/>
      <c r="V75" s="0"/>
      <c r="W75" s="0"/>
      <c r="X75" s="0"/>
      <c r="Y75" s="11" t="n">
        <v>46257</v>
      </c>
      <c r="Z75" s="6" t="n">
        <v>-807.95</v>
      </c>
      <c r="AA75" s="0" t="s">
        <v>196</v>
      </c>
    </row>
    <row collapsed="false" customFormat="false" customHeight="false" hidden="false" ht="12.1" outlineLevel="0" r="76">
      <c r="A76" s="0"/>
      <c r="B76" s="0"/>
      <c r="C76" s="0"/>
      <c r="D76" s="0"/>
      <c r="E76" s="0"/>
      <c r="F76" s="0"/>
      <c r="G76" s="0"/>
      <c r="H76" s="0"/>
      <c r="I76" s="0"/>
      <c r="J76" s="0"/>
      <c r="K76" s="0"/>
      <c r="L76" s="0"/>
      <c r="M76" s="0"/>
      <c r="N76" s="0"/>
      <c r="O76" s="0"/>
      <c r="P76" s="0"/>
      <c r="Q76" s="0"/>
      <c r="R76" s="0"/>
      <c r="S76" s="0"/>
      <c r="T76" s="0"/>
      <c r="U76" s="0"/>
      <c r="V76" s="0"/>
      <c r="W76" s="0"/>
      <c r="X76" s="0"/>
      <c r="Y76" s="11" t="n">
        <v>46275</v>
      </c>
      <c r="Z76" s="6" t="n">
        <v>271.06</v>
      </c>
      <c r="AA76" s="0" t="s">
        <v>195</v>
      </c>
    </row>
    <row collapsed="false" customFormat="false" customHeight="false" hidden="false" ht="12.1" outlineLevel="0" r="77">
      <c r="A77" s="0"/>
      <c r="B77" s="0"/>
      <c r="C77" s="0"/>
      <c r="D77" s="0"/>
      <c r="E77" s="0"/>
      <c r="F77" s="0"/>
      <c r="G77" s="0"/>
      <c r="H77" s="0"/>
      <c r="I77" s="0"/>
      <c r="J77" s="0"/>
      <c r="K77" s="0"/>
      <c r="L77" s="0"/>
      <c r="M77" s="0"/>
      <c r="N77" s="0"/>
      <c r="O77" s="0"/>
      <c r="P77" s="0"/>
      <c r="Q77" s="0"/>
      <c r="R77" s="0"/>
      <c r="S77" s="0"/>
      <c r="T77" s="0"/>
      <c r="U77" s="0"/>
      <c r="V77" s="0"/>
      <c r="W77" s="0"/>
      <c r="X77" s="0"/>
      <c r="Y77" s="11" t="n">
        <v>46286</v>
      </c>
      <c r="Z77" s="6" t="n">
        <v>19.44</v>
      </c>
      <c r="AA77" s="0" t="s">
        <v>195</v>
      </c>
    </row>
    <row collapsed="false" customFormat="false" customHeight="false" hidden="false" ht="12.1" outlineLevel="0" r="78">
      <c r="A78" s="0"/>
      <c r="B78" s="0"/>
      <c r="C78" s="0"/>
      <c r="D78" s="0"/>
      <c r="E78" s="0"/>
      <c r="F78" s="0"/>
      <c r="G78" s="0"/>
      <c r="H78" s="0"/>
      <c r="I78" s="0"/>
      <c r="J78" s="0"/>
      <c r="K78" s="0"/>
      <c r="L78" s="0"/>
      <c r="M78" s="0"/>
      <c r="N78" s="0"/>
      <c r="O78" s="0"/>
      <c r="P78" s="0"/>
      <c r="Q78" s="0"/>
      <c r="R78" s="0"/>
      <c r="S78" s="0"/>
      <c r="T78" s="0"/>
      <c r="U78" s="0"/>
      <c r="V78" s="0"/>
      <c r="W78" s="0"/>
      <c r="X78" s="0"/>
      <c r="Y78" s="11" t="n">
        <v>46288</v>
      </c>
      <c r="Z78" s="6" t="n">
        <v>505.89</v>
      </c>
      <c r="AA78" s="0" t="s">
        <v>195</v>
      </c>
    </row>
    <row collapsed="false" customFormat="false" customHeight="false" hidden="false" ht="12.1" outlineLevel="0" r="79">
      <c r="A79" s="0"/>
      <c r="B79" s="0"/>
      <c r="C79" s="0"/>
      <c r="D79" s="0"/>
      <c r="E79" s="0"/>
      <c r="F79" s="0"/>
      <c r="G79" s="0"/>
      <c r="H79" s="0"/>
      <c r="I79" s="0"/>
      <c r="J79" s="0"/>
      <c r="K79" s="0"/>
      <c r="L79" s="0"/>
      <c r="M79" s="0"/>
      <c r="N79" s="0"/>
      <c r="O79" s="0"/>
      <c r="P79" s="0"/>
      <c r="Q79" s="0"/>
      <c r="R79" s="0"/>
      <c r="S79" s="0"/>
      <c r="T79" s="0"/>
      <c r="U79" s="0"/>
      <c r="V79" s="0"/>
      <c r="W79" s="0"/>
      <c r="X79" s="0"/>
      <c r="Y79" s="11" t="n">
        <v>46303</v>
      </c>
      <c r="Z79" s="8" t="s">
        <f>=-Портфель!J11</f>
      </c>
      <c r="AA79" s="0" t="s">
        <v>197</v>
      </c>
    </row>
    <row collapsed="false" customFormat="false" customHeight="false" hidden="false" ht="12.1" outlineLevel="0" r="80">
      <c r="A80" s="0"/>
      <c r="B80" s="0"/>
      <c r="C80" s="0"/>
      <c r="D80" s="0"/>
      <c r="E80" s="0"/>
      <c r="F80" s="0"/>
      <c r="G80" s="0"/>
      <c r="H80" s="0"/>
      <c r="I80" s="0"/>
      <c r="J80" s="0"/>
      <c r="K80" s="0"/>
      <c r="L80" s="0"/>
      <c r="M80" s="0"/>
      <c r="N80" s="0"/>
      <c r="O80" s="0"/>
      <c r="P80" s="0"/>
      <c r="Q80" s="0"/>
      <c r="R80" s="0"/>
      <c r="S80" s="0"/>
      <c r="T80" s="0"/>
      <c r="U80" s="0"/>
      <c r="V80" s="0"/>
      <c r="W80" s="0"/>
      <c r="X80" s="0"/>
      <c r="Y80" s="0"/>
      <c r="Z80" s="10" t="s">
        <f>=XIRR(Z2:Z79,Y2:Y79)</f>
      </c>
      <c r="AA80" s="0"/>
    </row>
    <row collapsed="false" customFormat="false" customHeight="false" hidden="false" ht="12.1" outlineLevel="0" r="81">
      <c r="A81" s="0"/>
      <c r="B81" s="0"/>
      <c r="C81" s="0"/>
      <c r="D81" s="0"/>
      <c r="E81" s="0"/>
      <c r="F81" s="0"/>
      <c r="G81" s="0"/>
      <c r="H81" s="0"/>
      <c r="I81" s="0"/>
      <c r="J81" s="0"/>
      <c r="K81" s="0"/>
      <c r="L81" s="0"/>
      <c r="M81" s="0"/>
      <c r="N81" s="0"/>
      <c r="O81" s="0"/>
      <c r="P81" s="0"/>
      <c r="Q81" s="0"/>
      <c r="R81" s="0"/>
      <c r="S81" s="0"/>
      <c r="T81" s="0"/>
      <c r="U81" s="0"/>
      <c r="V81" s="0"/>
      <c r="W81" s="0"/>
      <c r="X81" s="0"/>
      <c r="Y81" s="0"/>
      <c r="Z81" s="8" t="s">
        <f>=-SUM(Z2:Z79)</f>
      </c>
      <c r="AA81" s="0" t="s">
        <v>198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B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199</v>
      </c>
      <c r="C1" s="0"/>
      <c r="D1" s="0"/>
      <c r="E1" s="4" t="s">
        <v>200</v>
      </c>
      <c r="F1" s="0"/>
      <c r="G1" s="0"/>
      <c r="H1" s="4" t="s">
        <v>201</v>
      </c>
      <c r="I1" s="0"/>
      <c r="J1" s="0"/>
      <c r="K1" s="4" t="s">
        <v>202</v>
      </c>
      <c r="L1" s="0"/>
      <c r="M1" s="0"/>
      <c r="N1" s="4" t="s">
        <v>203</v>
      </c>
      <c r="O1" s="0"/>
      <c r="P1" s="0"/>
      <c r="Q1" s="4" t="s">
        <v>204</v>
      </c>
      <c r="R1" s="0"/>
      <c r="S1" s="0"/>
      <c r="T1" s="4" t="s">
        <v>205</v>
      </c>
      <c r="U1" s="0"/>
      <c r="V1" s="0"/>
      <c r="W1" s="4" t="s">
        <v>206</v>
      </c>
      <c r="X1" s="0"/>
      <c r="Y1" s="0"/>
      <c r="Z1" s="4" t="s">
        <v>207</v>
      </c>
      <c r="AA1" s="0"/>
      <c r="AB1" s="0"/>
      <c r="AC1" s="4" t="s">
        <v>208</v>
      </c>
      <c r="AD1" s="0"/>
      <c r="AE1" s="0"/>
      <c r="AF1" s="4" t="s">
        <v>209</v>
      </c>
      <c r="AG1" s="0"/>
      <c r="AH1" s="0"/>
      <c r="AI1" s="4" t="s">
        <v>210</v>
      </c>
      <c r="AJ1" s="0"/>
      <c r="AK1" s="0"/>
      <c r="AL1" s="4" t="s">
        <v>211</v>
      </c>
      <c r="AM1" s="0"/>
      <c r="AN1" s="0"/>
      <c r="AO1" s="4" t="s">
        <v>212</v>
      </c>
      <c r="AP1" s="0"/>
      <c r="AQ1" s="0"/>
      <c r="AR1" s="4" t="s">
        <v>213</v>
      </c>
      <c r="AS1" s="0"/>
      <c r="AT1" s="0"/>
      <c r="AU1" s="4" t="s">
        <v>214</v>
      </c>
      <c r="AV1" s="0"/>
      <c r="AW1" s="0"/>
      <c r="AX1" s="4" t="s">
        <v>215</v>
      </c>
      <c r="AY1" s="0"/>
      <c r="AZ1" s="0"/>
      <c r="BA1" s="4" t="s">
        <v>216</v>
      </c>
      <c r="BB1" s="0"/>
    </row>
    <row collapsed="false" customFormat="false" customHeight="false" hidden="false" ht="12.1" outlineLevel="0" r="2">
      <c r="A2" s="11" t="n">
        <v>45768</v>
      </c>
      <c r="B2" s="6" t="n">
        <v>909.58</v>
      </c>
      <c r="C2" s="0" t="s">
        <v>195</v>
      </c>
      <c r="D2" s="11" t="n">
        <v>45775</v>
      </c>
      <c r="E2" s="6" t="n">
        <v>11917.26</v>
      </c>
      <c r="F2" s="0" t="s">
        <v>195</v>
      </c>
      <c r="G2" s="11" t="n">
        <v>45782</v>
      </c>
      <c r="H2" s="6" t="n">
        <v>9212.59</v>
      </c>
      <c r="I2" s="0" t="s">
        <v>195</v>
      </c>
      <c r="J2" s="11" t="n">
        <v>45789</v>
      </c>
      <c r="K2" s="6" t="n">
        <v>11603.02</v>
      </c>
      <c r="L2" s="0" t="s">
        <v>195</v>
      </c>
      <c r="M2" s="11" t="n">
        <v>45789</v>
      </c>
      <c r="N2" s="6" t="n">
        <v>2014.34</v>
      </c>
      <c r="O2" s="0" t="s">
        <v>195</v>
      </c>
      <c r="P2" s="11" t="n">
        <v>45791</v>
      </c>
      <c r="Q2" s="6" t="n">
        <v>1144.68</v>
      </c>
      <c r="R2" s="0" t="s">
        <v>195</v>
      </c>
      <c r="S2" s="11" t="n">
        <v>45791</v>
      </c>
      <c r="T2" s="6" t="n">
        <v>976.39</v>
      </c>
      <c r="U2" s="0" t="s">
        <v>195</v>
      </c>
      <c r="V2" s="11" t="n">
        <v>45793</v>
      </c>
      <c r="W2" s="6" t="n">
        <v>1248.95</v>
      </c>
      <c r="X2" s="0" t="s">
        <v>195</v>
      </c>
      <c r="Y2" s="11" t="n">
        <v>45796</v>
      </c>
      <c r="Z2" s="6" t="n">
        <v>970.58</v>
      </c>
      <c r="AA2" s="0" t="s">
        <v>195</v>
      </c>
      <c r="AB2" s="11" t="n">
        <v>45798</v>
      </c>
      <c r="AC2" s="6" t="n">
        <v>900.74</v>
      </c>
      <c r="AD2" s="0" t="s">
        <v>195</v>
      </c>
      <c r="AE2" s="11" t="n">
        <v>45800</v>
      </c>
      <c r="AF2" s="6" t="n">
        <v>7003.5</v>
      </c>
      <c r="AG2" s="0" t="s">
        <v>195</v>
      </c>
      <c r="AH2" s="11" t="n">
        <v>45803</v>
      </c>
      <c r="AI2" s="6" t="n">
        <v>984.59</v>
      </c>
      <c r="AJ2" s="0" t="s">
        <v>195</v>
      </c>
      <c r="AK2" s="11" t="n">
        <v>45808</v>
      </c>
      <c r="AL2" s="6" t="n">
        <v>1107.87</v>
      </c>
      <c r="AM2" s="0" t="s">
        <v>195</v>
      </c>
      <c r="AN2" s="11" t="n">
        <v>45810</v>
      </c>
      <c r="AO2" s="6" t="n">
        <v>3204.93</v>
      </c>
      <c r="AP2" s="0" t="s">
        <v>195</v>
      </c>
      <c r="AQ2" s="11" t="n">
        <v>45812</v>
      </c>
      <c r="AR2" s="6" t="n">
        <v>3321.99</v>
      </c>
      <c r="AS2" s="0" t="s">
        <v>195</v>
      </c>
      <c r="AT2" s="11" t="n">
        <v>45812</v>
      </c>
      <c r="AU2" s="6" t="n">
        <v>975.39</v>
      </c>
      <c r="AV2" s="0" t="s">
        <v>195</v>
      </c>
      <c r="AW2" s="11" t="n">
        <v>45812</v>
      </c>
      <c r="AX2" s="6" t="n">
        <v>6462.87</v>
      </c>
      <c r="AY2" s="0" t="s">
        <v>195</v>
      </c>
      <c r="AZ2" s="11" t="n">
        <v>45999</v>
      </c>
      <c r="BA2" s="6" t="n">
        <v>48430.04</v>
      </c>
      <c r="BB2" s="0" t="s">
        <v>195</v>
      </c>
    </row>
    <row collapsed="false" customFormat="false" customHeight="false" hidden="false" ht="12.1" outlineLevel="0" r="3">
      <c r="A3" s="11" t="n">
        <v>45768</v>
      </c>
      <c r="B3" s="6" t="n">
        <v>12735.64</v>
      </c>
      <c r="C3" s="0" t="s">
        <v>195</v>
      </c>
      <c r="D3" s="11" t="n">
        <v>45775</v>
      </c>
      <c r="E3" s="6" t="n">
        <v>7945.64</v>
      </c>
      <c r="F3" s="0" t="s">
        <v>195</v>
      </c>
      <c r="G3" s="11" t="n">
        <v>45782</v>
      </c>
      <c r="H3" s="6" t="n">
        <v>15635.87</v>
      </c>
      <c r="I3" s="0" t="s">
        <v>195</v>
      </c>
      <c r="J3" s="11" t="n">
        <v>45790</v>
      </c>
      <c r="K3" s="6" t="n">
        <v>-4116.54</v>
      </c>
      <c r="L3" s="0" t="s">
        <v>196</v>
      </c>
      <c r="M3" s="11" t="n">
        <v>45798</v>
      </c>
      <c r="N3" s="6" t="n">
        <v>-2034.79</v>
      </c>
      <c r="O3" s="0" t="s">
        <v>196</v>
      </c>
      <c r="P3" s="11" t="n">
        <v>45808</v>
      </c>
      <c r="Q3" s="6" t="n">
        <v>-586.05</v>
      </c>
      <c r="R3" s="0" t="s">
        <v>196</v>
      </c>
      <c r="S3" s="11" t="n">
        <v>45831</v>
      </c>
      <c r="T3" s="6" t="n">
        <v>-1031.38</v>
      </c>
      <c r="U3" s="0" t="s">
        <v>196</v>
      </c>
      <c r="V3" s="11" t="n">
        <v>45811</v>
      </c>
      <c r="W3" s="6" t="n">
        <v>-1267.84</v>
      </c>
      <c r="X3" s="0" t="s">
        <v>196</v>
      </c>
      <c r="Y3" s="11" t="n">
        <v>45812</v>
      </c>
      <c r="Z3" s="6" t="n">
        <v>-990.41</v>
      </c>
      <c r="AA3" s="0" t="s">
        <v>196</v>
      </c>
      <c r="AB3" s="11" t="n">
        <v>45807</v>
      </c>
      <c r="AC3" s="6" t="n">
        <v>-912.45</v>
      </c>
      <c r="AD3" s="0" t="s">
        <v>196</v>
      </c>
      <c r="AE3" s="11" t="n">
        <v>45804</v>
      </c>
      <c r="AF3" s="6" t="n">
        <v>-7044.13</v>
      </c>
      <c r="AG3" s="0" t="s">
        <v>196</v>
      </c>
      <c r="AH3" s="11" t="n">
        <v>45812</v>
      </c>
      <c r="AI3" s="6" t="n">
        <v>-999.4</v>
      </c>
      <c r="AJ3" s="0" t="s">
        <v>196</v>
      </c>
      <c r="AK3" s="11" t="n">
        <v>45810</v>
      </c>
      <c r="AL3" s="6" t="n">
        <v>-1113.94</v>
      </c>
      <c r="AM3" s="0" t="s">
        <v>196</v>
      </c>
      <c r="AN3" s="11" t="n">
        <v>45811</v>
      </c>
      <c r="AO3" s="6" t="n">
        <v>-3228.06</v>
      </c>
      <c r="AP3" s="0" t="s">
        <v>196</v>
      </c>
      <c r="AQ3" s="11" t="n">
        <v>45812</v>
      </c>
      <c r="AR3" s="6" t="n">
        <v>-3377.97</v>
      </c>
      <c r="AS3" s="0" t="s">
        <v>196</v>
      </c>
      <c r="AT3" s="11" t="n">
        <v>45866</v>
      </c>
      <c r="AU3" s="6" t="n">
        <v>-1150.81</v>
      </c>
      <c r="AV3" s="0" t="s">
        <v>196</v>
      </c>
      <c r="AW3" s="11" t="n">
        <v>45910</v>
      </c>
      <c r="AX3" s="6" t="n">
        <v>-6583.05</v>
      </c>
      <c r="AY3" s="0" t="s">
        <v>196</v>
      </c>
      <c r="AZ3" s="11" t="n">
        <v>45999</v>
      </c>
      <c r="BA3" s="6" t="n">
        <v>43376.62</v>
      </c>
      <c r="BB3" s="0" t="s">
        <v>195</v>
      </c>
    </row>
    <row collapsed="false" customFormat="false" customHeight="false" hidden="false" ht="12.1" outlineLevel="0" r="4">
      <c r="A4" s="11" t="n">
        <v>45800</v>
      </c>
      <c r="B4" s="6" t="n">
        <v>-412.9</v>
      </c>
      <c r="C4" s="0" t="s">
        <v>87</v>
      </c>
      <c r="D4" s="11" t="n">
        <v>45799</v>
      </c>
      <c r="E4" s="6" t="n">
        <v>2025.3</v>
      </c>
      <c r="F4" s="0" t="s">
        <v>195</v>
      </c>
      <c r="G4" s="11" t="n">
        <v>45782</v>
      </c>
      <c r="H4" s="6" t="n">
        <v>10106.32</v>
      </c>
      <c r="I4" s="0" t="s">
        <v>195</v>
      </c>
      <c r="J4" s="11" t="n">
        <v>45790</v>
      </c>
      <c r="K4" s="6" t="n">
        <v>-686.09</v>
      </c>
      <c r="L4" s="0" t="s">
        <v>196</v>
      </c>
      <c r="M4" s="0"/>
      <c r="N4" s="10" t="s">
        <f>=XIRR(N2:N3,M2:M3)</f>
      </c>
      <c r="O4" s="0"/>
      <c r="P4" s="11" t="n">
        <v>45808</v>
      </c>
      <c r="Q4" s="6" t="n">
        <v>-586.05</v>
      </c>
      <c r="R4" s="0" t="s">
        <v>196</v>
      </c>
      <c r="S4" s="0"/>
      <c r="T4" s="10" t="s">
        <f>=XIRR(T2:T3,S2:S3)</f>
      </c>
      <c r="U4" s="0"/>
      <c r="V4" s="11" t="n">
        <v>45811</v>
      </c>
      <c r="W4" s="6" t="n">
        <v>1267.56</v>
      </c>
      <c r="X4" s="0" t="s">
        <v>195</v>
      </c>
      <c r="Y4" s="0"/>
      <c r="Z4" s="10" t="s">
        <f>=XIRR(Z2:Z3,Y2:Y3)</f>
      </c>
      <c r="AA4" s="0"/>
      <c r="AB4" s="0"/>
      <c r="AC4" s="10" t="s">
        <f>=XIRR(AC2:AC3,AB2:AB3)</f>
      </c>
      <c r="AD4" s="0"/>
      <c r="AE4" s="0"/>
      <c r="AF4" s="10" t="s">
        <f>=XIRR(AF2:AF3,AE2:AE3)</f>
      </c>
      <c r="AG4" s="0"/>
      <c r="AH4" s="0"/>
      <c r="AI4" s="10" t="s">
        <f>=XIRR(AI2:AI3,AH2:AH3)</f>
      </c>
      <c r="AJ4" s="0"/>
      <c r="AK4" s="0"/>
      <c r="AL4" s="10" t="s">
        <f>=XIRR(AL2:AL3,AK2:AK3)</f>
      </c>
      <c r="AM4" s="0"/>
      <c r="AN4" s="0"/>
      <c r="AO4" s="10" t="s">
        <f>=XIRR(AO2:AO3,AN2:AN3)</f>
      </c>
      <c r="AP4" s="0"/>
      <c r="AQ4" s="0"/>
      <c r="AR4" s="10" t="s">
        <f>=XIRR(AR2:AR3,AQ2:AQ3)</f>
      </c>
      <c r="AS4" s="0"/>
      <c r="AT4" s="11" t="n">
        <v>45867</v>
      </c>
      <c r="AU4" s="6" t="n">
        <v>1113.67</v>
      </c>
      <c r="AV4" s="0" t="s">
        <v>195</v>
      </c>
      <c r="AW4" s="0"/>
      <c r="AX4" s="10" t="s">
        <f>=XIRR(AX2:AX3,AW2:AW3)</f>
      </c>
      <c r="AY4" s="0"/>
      <c r="AZ4" s="11" t="n">
        <v>45999</v>
      </c>
      <c r="BA4" s="6" t="n">
        <v>94823.33</v>
      </c>
      <c r="BB4" s="0" t="s">
        <v>195</v>
      </c>
    </row>
    <row collapsed="false" customFormat="false" customHeight="false" hidden="false" ht="12.1" outlineLevel="0" r="5">
      <c r="A5" s="11" t="n">
        <v>45891</v>
      </c>
      <c r="B5" s="6" t="n">
        <v>-412.9</v>
      </c>
      <c r="C5" s="0" t="s">
        <v>87</v>
      </c>
      <c r="D5" s="11" t="n">
        <v>45856</v>
      </c>
      <c r="E5" s="6" t="n">
        <v>-1193.26</v>
      </c>
      <c r="F5" s="0" t="s">
        <v>95</v>
      </c>
      <c r="G5" s="11" t="n">
        <v>45782</v>
      </c>
      <c r="H5" s="6" t="n">
        <v>4594.28</v>
      </c>
      <c r="I5" s="0" t="s">
        <v>195</v>
      </c>
      <c r="J5" s="11" t="n">
        <v>45790</v>
      </c>
      <c r="K5" s="6" t="n">
        <v>-686.09</v>
      </c>
      <c r="L5" s="0" t="s">
        <v>196</v>
      </c>
      <c r="M5" s="0"/>
      <c r="N5" s="8" t="s">
        <f>=-SUM(N2:N3)</f>
      </c>
      <c r="O5" s="0" t="s">
        <v>198</v>
      </c>
      <c r="P5" s="0"/>
      <c r="Q5" s="10" t="s">
        <f>=XIRR(Q2:Q4,P2:P4)</f>
      </c>
      <c r="R5" s="0"/>
      <c r="S5" s="0"/>
      <c r="T5" s="8" t="s">
        <f>=-SUM(T2:T3)</f>
      </c>
      <c r="U5" s="0" t="s">
        <v>198</v>
      </c>
      <c r="V5" s="11" t="n">
        <v>45811</v>
      </c>
      <c r="W5" s="6" t="n">
        <v>-1271.24</v>
      </c>
      <c r="X5" s="0" t="s">
        <v>196</v>
      </c>
      <c r="Y5" s="0"/>
      <c r="Z5" s="8" t="s">
        <f>=-SUM(Z2:Z3)</f>
      </c>
      <c r="AA5" s="0" t="s">
        <v>198</v>
      </c>
      <c r="AB5" s="0"/>
      <c r="AC5" s="8" t="s">
        <f>=-SUM(AC2:AC3)</f>
      </c>
      <c r="AD5" s="0" t="s">
        <v>198</v>
      </c>
      <c r="AE5" s="0"/>
      <c r="AF5" s="8" t="s">
        <f>=-SUM(AF2:AF3)</f>
      </c>
      <c r="AG5" s="0" t="s">
        <v>198</v>
      </c>
      <c r="AH5" s="0"/>
      <c r="AI5" s="8" t="s">
        <f>=-SUM(AI2:AI3)</f>
      </c>
      <c r="AJ5" s="0" t="s">
        <v>198</v>
      </c>
      <c r="AK5" s="0"/>
      <c r="AL5" s="8" t="s">
        <f>=-SUM(AL2:AL3)</f>
      </c>
      <c r="AM5" s="0" t="s">
        <v>198</v>
      </c>
      <c r="AN5" s="0"/>
      <c r="AO5" s="8" t="s">
        <f>=-SUM(AO2:AO3)</f>
      </c>
      <c r="AP5" s="0" t="s">
        <v>198</v>
      </c>
      <c r="AQ5" s="0"/>
      <c r="AR5" s="8" t="s">
        <f>=-SUM(AR2:AR3)</f>
      </c>
      <c r="AS5" s="0" t="s">
        <v>198</v>
      </c>
      <c r="AT5" s="11" t="n">
        <v>45943</v>
      </c>
      <c r="AU5" s="6" t="n">
        <v>-1281.23</v>
      </c>
      <c r="AV5" s="0" t="s">
        <v>196</v>
      </c>
      <c r="AW5" s="0"/>
      <c r="AX5" s="8" t="s">
        <f>=-SUM(AX2:AX3)</f>
      </c>
      <c r="AY5" s="0" t="s">
        <v>198</v>
      </c>
      <c r="AZ5" s="11" t="n">
        <v>45999</v>
      </c>
      <c r="BA5" s="6" t="n">
        <v>21183.94</v>
      </c>
      <c r="BB5" s="0" t="s">
        <v>195</v>
      </c>
    </row>
    <row collapsed="false" customFormat="false" customHeight="false" hidden="false" ht="12.1" outlineLevel="0" r="6">
      <c r="A6" s="11" t="n">
        <v>45982</v>
      </c>
      <c r="B6" s="6" t="n">
        <v>-412.9</v>
      </c>
      <c r="C6" s="0" t="s">
        <v>87</v>
      </c>
      <c r="D6" s="11" t="n">
        <v>45905</v>
      </c>
      <c r="E6" s="6" t="n">
        <v>-23317.29</v>
      </c>
      <c r="F6" s="0" t="s">
        <v>196</v>
      </c>
      <c r="G6" s="11" t="n">
        <v>45806</v>
      </c>
      <c r="H6" s="6" t="n">
        <v>-411.43</v>
      </c>
      <c r="I6" s="0" t="s">
        <v>89</v>
      </c>
      <c r="J6" s="11" t="n">
        <v>45790</v>
      </c>
      <c r="K6" s="6" t="n">
        <v>-6174.82</v>
      </c>
      <c r="L6" s="0" t="s">
        <v>196</v>
      </c>
      <c r="M6" s="0"/>
      <c r="N6" s="0"/>
      <c r="O6" s="0"/>
      <c r="P6" s="0"/>
      <c r="Q6" s="8" t="s">
        <f>=-SUM(Q2:Q4)</f>
      </c>
      <c r="R6" s="0" t="s">
        <v>198</v>
      </c>
      <c r="S6" s="0"/>
      <c r="T6" s="0"/>
      <c r="U6" s="0"/>
      <c r="V6" s="0"/>
      <c r="W6" s="10" t="s">
        <f>=XIRR(W2:W5,V2:V5)</f>
      </c>
      <c r="X6" s="0"/>
      <c r="Y6" s="0"/>
      <c r="Z6" s="0"/>
      <c r="AA6" s="0"/>
      <c r="AB6" s="0"/>
      <c r="AC6" s="0"/>
      <c r="AD6" s="0"/>
      <c r="AE6" s="0"/>
      <c r="AF6" s="0"/>
      <c r="AG6" s="0"/>
      <c r="AH6" s="0"/>
      <c r="AI6" s="0"/>
      <c r="AJ6" s="0"/>
      <c r="AK6" s="0"/>
      <c r="AL6" s="0"/>
      <c r="AM6" s="0"/>
      <c r="AN6" s="0"/>
      <c r="AO6" s="0"/>
      <c r="AP6" s="0"/>
      <c r="AQ6" s="0"/>
      <c r="AR6" s="0"/>
      <c r="AS6" s="0"/>
      <c r="AT6" s="0"/>
      <c r="AU6" s="10" t="s">
        <f>=XIRR(AU2:AU5,AT2:AT5)</f>
      </c>
      <c r="AV6" s="0"/>
      <c r="AW6" s="0"/>
      <c r="AX6" s="0"/>
      <c r="AY6" s="0"/>
      <c r="AZ6" s="11" t="n">
        <v>45999</v>
      </c>
      <c r="BA6" s="6" t="n">
        <v>38332.82</v>
      </c>
      <c r="BB6" s="0" t="s">
        <v>195</v>
      </c>
    </row>
    <row collapsed="false" customFormat="false" customHeight="false" hidden="false" ht="12.1" outlineLevel="0" r="7">
      <c r="A7" s="11" t="n">
        <v>45999</v>
      </c>
      <c r="B7" s="6" t="n">
        <v>-3824.77</v>
      </c>
      <c r="C7" s="0" t="s">
        <v>196</v>
      </c>
      <c r="D7" s="0"/>
      <c r="E7" s="10" t="s">
        <f>=XIRR(E2:E6,D2:D6)</f>
      </c>
      <c r="F7" s="0"/>
      <c r="G7" s="11" t="n">
        <v>45805</v>
      </c>
      <c r="H7" s="6" t="n">
        <v>5476.95</v>
      </c>
      <c r="I7" s="0" t="s">
        <v>195</v>
      </c>
      <c r="J7" s="0"/>
      <c r="K7" s="10" t="s">
        <f>=XIRR(K2:K6,J2:J6)</f>
      </c>
      <c r="L7" s="0"/>
      <c r="M7" s="0"/>
      <c r="N7" s="0"/>
      <c r="O7" s="0"/>
      <c r="P7" s="0"/>
      <c r="Q7" s="0"/>
      <c r="R7" s="0"/>
      <c r="S7" s="0"/>
      <c r="T7" s="0"/>
      <c r="U7" s="0"/>
      <c r="V7" s="0"/>
      <c r="W7" s="8" t="s">
        <f>=-SUM(W2:W5)</f>
      </c>
      <c r="X7" s="0" t="s">
        <v>198</v>
      </c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  <c r="AU7" s="8" t="s">
        <f>=-SUM(AU2:AU5)</f>
      </c>
      <c r="AV7" s="0" t="s">
        <v>198</v>
      </c>
      <c r="AW7" s="0"/>
      <c r="AX7" s="0"/>
      <c r="AY7" s="0"/>
      <c r="AZ7" s="11" t="n">
        <v>45999</v>
      </c>
      <c r="BA7" s="6" t="n">
        <v>-43380.98</v>
      </c>
      <c r="BB7" s="0" t="s">
        <v>196</v>
      </c>
    </row>
    <row collapsed="false" customFormat="false" customHeight="false" hidden="false" ht="12.1" outlineLevel="0" r="8">
      <c r="A8" s="11" t="n">
        <v>45999</v>
      </c>
      <c r="B8" s="6" t="n">
        <v>-956.2</v>
      </c>
      <c r="C8" s="0" t="s">
        <v>196</v>
      </c>
      <c r="D8" s="0"/>
      <c r="E8" s="8" t="s">
        <f>=-SUM(E2:E6)</f>
      </c>
      <c r="F8" s="0" t="s">
        <v>198</v>
      </c>
      <c r="G8" s="11" t="n">
        <v>45836</v>
      </c>
      <c r="H8" s="6" t="n">
        <v>-469.49</v>
      </c>
      <c r="I8" s="0" t="s">
        <v>93</v>
      </c>
      <c r="J8" s="0"/>
      <c r="K8" s="8" t="s">
        <f>=-SUM(K2:K6)</f>
      </c>
      <c r="L8" s="0" t="s">
        <v>198</v>
      </c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  <c r="AV8" s="0"/>
      <c r="AW8" s="0"/>
      <c r="AX8" s="0"/>
      <c r="AY8" s="0"/>
      <c r="AZ8" s="11" t="n">
        <v>45999</v>
      </c>
      <c r="BA8" s="6" t="n">
        <v>-5044.3</v>
      </c>
      <c r="BB8" s="0" t="s">
        <v>196</v>
      </c>
    </row>
    <row collapsed="false" customFormat="false" customHeight="false" hidden="false" ht="12.1" outlineLevel="0" r="9">
      <c r="A9" s="11" t="n">
        <v>45999</v>
      </c>
      <c r="B9" s="6" t="n">
        <v>-9561.95</v>
      </c>
      <c r="C9" s="0" t="s">
        <v>196</v>
      </c>
      <c r="D9" s="0"/>
      <c r="E9" s="0"/>
      <c r="F9" s="0"/>
      <c r="G9" s="11" t="n">
        <v>45866</v>
      </c>
      <c r="H9" s="6" t="n">
        <v>-469.49</v>
      </c>
      <c r="I9" s="0" t="s">
        <v>93</v>
      </c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11" t="n">
        <v>45999</v>
      </c>
      <c r="BA9" s="6" t="n">
        <v>-1008.86</v>
      </c>
      <c r="BB9" s="0" t="s">
        <v>196</v>
      </c>
    </row>
    <row collapsed="false" customFormat="false" customHeight="false" hidden="false" ht="12.1" outlineLevel="0" r="10">
      <c r="A10" s="0"/>
      <c r="B10" s="10" t="s">
        <f>=XIRR(B2:B9,A2:A9)</f>
      </c>
      <c r="C10" s="0"/>
      <c r="D10" s="0"/>
      <c r="E10" s="0"/>
      <c r="F10" s="0"/>
      <c r="G10" s="11" t="n">
        <v>45896</v>
      </c>
      <c r="H10" s="6" t="n">
        <v>-469.49</v>
      </c>
      <c r="I10" s="0" t="s">
        <v>93</v>
      </c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11" t="n">
        <v>45999</v>
      </c>
      <c r="BA10" s="6" t="n">
        <v>-1008.86</v>
      </c>
      <c r="BB10" s="0" t="s">
        <v>196</v>
      </c>
    </row>
    <row collapsed="false" customFormat="false" customHeight="false" hidden="false" ht="12.1" outlineLevel="0" r="11">
      <c r="A11" s="0"/>
      <c r="B11" s="8" t="s">
        <f>=-SUM(B2:B9)</f>
      </c>
      <c r="C11" s="0" t="s">
        <v>198</v>
      </c>
      <c r="D11" s="0"/>
      <c r="E11" s="0"/>
      <c r="F11" s="0"/>
      <c r="G11" s="11" t="n">
        <v>45926</v>
      </c>
      <c r="H11" s="6" t="n">
        <v>-469.49</v>
      </c>
      <c r="I11" s="0" t="s">
        <v>93</v>
      </c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11" t="n">
        <v>46000</v>
      </c>
      <c r="BA11" s="6" t="n">
        <v>14106.51</v>
      </c>
      <c r="BB11" s="0" t="s">
        <v>195</v>
      </c>
    </row>
    <row collapsed="false" customFormat="false" customHeight="false" hidden="false" ht="12.1" outlineLevel="0" r="12">
      <c r="A12" s="0"/>
      <c r="B12" s="0"/>
      <c r="C12" s="0"/>
      <c r="D12" s="0"/>
      <c r="E12" s="0"/>
      <c r="F12" s="0"/>
      <c r="G12" s="11" t="n">
        <v>45956</v>
      </c>
      <c r="H12" s="6" t="n">
        <v>-469.49</v>
      </c>
      <c r="I12" s="0" t="s">
        <v>93</v>
      </c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11" t="n">
        <v>46003</v>
      </c>
      <c r="BA12" s="6" t="n">
        <v>-141591.21</v>
      </c>
      <c r="BB12" s="0" t="s">
        <v>196</v>
      </c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11" t="n">
        <v>45986</v>
      </c>
      <c r="H13" s="6" t="n">
        <v>-469.49</v>
      </c>
      <c r="I13" s="0" t="s">
        <v>93</v>
      </c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11" t="n">
        <v>46003</v>
      </c>
      <c r="BA13" s="6" t="n">
        <v>-68732.1</v>
      </c>
      <c r="BB13" s="0" t="s">
        <v>196</v>
      </c>
    </row>
    <row collapsed="false" customFormat="false" customHeight="false" hidden="false" ht="12.1" outlineLevel="0" r="14">
      <c r="A14" s="0"/>
      <c r="B14" s="0"/>
      <c r="C14" s="0"/>
      <c r="D14" s="0"/>
      <c r="E14" s="0"/>
      <c r="F14" s="0"/>
      <c r="G14" s="11" t="n">
        <v>45999</v>
      </c>
      <c r="H14" s="6" t="n">
        <v>-44716.5</v>
      </c>
      <c r="I14" s="0" t="s">
        <v>196</v>
      </c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10" t="s">
        <f>=XIRR(BA2:BA13,AZ2:AZ13)</f>
      </c>
      <c r="BB14" s="0"/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11" t="n">
        <v>45999</v>
      </c>
      <c r="H15" s="6" t="n">
        <v>-993.6</v>
      </c>
      <c r="I15" s="0" t="s">
        <v>196</v>
      </c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8" t="s">
        <f>=-SUM(BA2:BA13)</f>
      </c>
      <c r="BB15" s="0" t="s">
        <v>198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11" t="n">
        <v>45999</v>
      </c>
      <c r="H16" s="6" t="n">
        <v>-2980.8</v>
      </c>
      <c r="I16" s="0" t="s">
        <v>196</v>
      </c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0"/>
      <c r="H17" s="10" t="s">
        <f>=XIRR(H2:H16,G2:G16)</f>
      </c>
      <c r="I17" s="0"/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0"/>
      <c r="H18" s="8" t="s">
        <f>=-SUM(H2:H16)</f>
      </c>
      <c r="I18" s="0" t="s">
        <v>198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S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217</v>
      </c>
      <c r="C1" s="0"/>
      <c r="D1" s="0"/>
      <c r="E1" s="3" t="s">
        <v>218</v>
      </c>
      <c r="F1" s="0"/>
      <c r="G1" s="0"/>
      <c r="H1" s="3" t="s">
        <v>219</v>
      </c>
      <c r="I1" s="0"/>
      <c r="J1" s="0"/>
      <c r="K1" s="3" t="s">
        <v>220</v>
      </c>
      <c r="L1" s="0"/>
      <c r="M1" s="0"/>
      <c r="N1" s="3" t="s">
        <v>221</v>
      </c>
      <c r="O1" s="0"/>
      <c r="P1" s="0"/>
      <c r="Q1" s="3" t="s">
        <v>222</v>
      </c>
      <c r="R1" s="0"/>
      <c r="S1" s="0"/>
      <c r="T1" s="3" t="s">
        <v>223</v>
      </c>
      <c r="U1" s="0"/>
      <c r="V1" s="0"/>
      <c r="W1" s="3" t="s">
        <v>224</v>
      </c>
      <c r="X1" s="0"/>
      <c r="Y1" s="0"/>
      <c r="Z1" s="3" t="s">
        <v>225</v>
      </c>
      <c r="AA1" s="0"/>
      <c r="AB1" s="0"/>
      <c r="AC1" s="3" t="s">
        <v>226</v>
      </c>
      <c r="AD1" s="0"/>
      <c r="AE1" s="0"/>
      <c r="AF1" s="3" t="s">
        <v>227</v>
      </c>
      <c r="AG1" s="0"/>
      <c r="AH1" s="0"/>
      <c r="AI1" s="3" t="s">
        <v>228</v>
      </c>
      <c r="AJ1" s="0"/>
      <c r="AK1" s="0"/>
      <c r="AL1" s="3" t="s">
        <v>229</v>
      </c>
      <c r="AM1" s="0"/>
      <c r="AN1" s="0"/>
      <c r="AO1" s="3" t="s">
        <v>230</v>
      </c>
      <c r="AP1" s="0"/>
      <c r="AQ1" s="0"/>
      <c r="AR1" s="3" t="s">
        <v>231</v>
      </c>
      <c r="AS1" s="0"/>
    </row>
    <row collapsed="false" customFormat="false" customHeight="false" hidden="false" ht="12.1" outlineLevel="0" r="2">
      <c r="A2" s="11" t="n">
        <v>45898</v>
      </c>
      <c r="B2" s="6" t="n">
        <v>3</v>
      </c>
      <c r="C2" s="6" t="n">
        <v>1335.8</v>
      </c>
      <c r="D2" s="11" t="n">
        <v>46051</v>
      </c>
      <c r="E2" s="6" t="n">
        <v>2000</v>
      </c>
      <c r="F2" s="6" t="n">
        <v>1620.97</v>
      </c>
      <c r="G2" s="11" t="n">
        <v>46051</v>
      </c>
      <c r="H2" s="6" t="n">
        <v>10</v>
      </c>
      <c r="I2" s="6" t="n">
        <v>1694.62</v>
      </c>
      <c r="J2" s="11" t="n">
        <v>45791</v>
      </c>
      <c r="K2" s="6" t="n">
        <v>10</v>
      </c>
      <c r="L2" s="6" t="n">
        <v>1450.87</v>
      </c>
      <c r="M2" s="11" t="n">
        <v>45791</v>
      </c>
      <c r="N2" s="6" t="n">
        <v>10</v>
      </c>
      <c r="O2" s="6" t="n">
        <v>1350.41</v>
      </c>
      <c r="P2" s="11" t="n">
        <v>45891</v>
      </c>
      <c r="Q2" s="6" t="n">
        <v>100</v>
      </c>
      <c r="R2" s="6" t="n">
        <v>315.18857142857</v>
      </c>
      <c r="S2" s="11" t="n">
        <v>45890</v>
      </c>
      <c r="T2" s="6" t="n">
        <v>16</v>
      </c>
      <c r="U2" s="6" t="n">
        <v>2353.41</v>
      </c>
      <c r="V2" s="11" t="n">
        <v>46245</v>
      </c>
      <c r="W2" s="6" t="n">
        <v>1</v>
      </c>
      <c r="X2" s="6" t="n">
        <v>160.7</v>
      </c>
      <c r="Y2" s="11" t="n">
        <v>46246</v>
      </c>
      <c r="Z2" s="6" t="n">
        <v>7</v>
      </c>
      <c r="AA2" s="6" t="n">
        <v>134.05</v>
      </c>
      <c r="AB2" s="11" t="n">
        <v>45916</v>
      </c>
      <c r="AC2" s="6" t="n">
        <v>17</v>
      </c>
      <c r="AD2" s="6" t="n">
        <v>141292.67</v>
      </c>
      <c r="AE2" s="11" t="n">
        <v>46066</v>
      </c>
      <c r="AF2" s="6" t="n">
        <v>20</v>
      </c>
      <c r="AG2" s="6" t="n">
        <v>20529.44</v>
      </c>
      <c r="AH2" s="11" t="n">
        <v>46000</v>
      </c>
      <c r="AI2" s="6" t="n">
        <v>358</v>
      </c>
      <c r="AJ2" s="6" t="n">
        <v>362998.35</v>
      </c>
      <c r="AK2" s="11" t="n">
        <v>45999</v>
      </c>
      <c r="AL2" s="6" t="n">
        <v>14</v>
      </c>
      <c r="AM2" s="6" t="n">
        <v>14260.97</v>
      </c>
      <c r="AN2" s="11" t="n">
        <v>46257</v>
      </c>
      <c r="AO2" s="6" t="n">
        <v>1</v>
      </c>
      <c r="AP2" s="6" t="n">
        <v>877.69</v>
      </c>
      <c r="AQ2" s="11" t="n">
        <v>46084</v>
      </c>
      <c r="AR2" s="6" t="n">
        <v>9</v>
      </c>
      <c r="AS2" s="6" t="n">
        <v>9386.84</v>
      </c>
    </row>
    <row collapsed="false" customFormat="false" customHeight="false" hidden="false" ht="12.1" outlineLevel="0" r="3">
      <c r="A3" s="11" t="n">
        <v>45902</v>
      </c>
      <c r="B3" s="6" t="n">
        <v>1</v>
      </c>
      <c r="C3" s="6" t="n">
        <v>445.27</v>
      </c>
      <c r="D3" s="0"/>
      <c r="E3" s="5" t="s">
        <f>=SUM(F2:F2)/SUM(E2:E2)</f>
      </c>
      <c r="F3" s="0" t="s">
        <v>11</v>
      </c>
      <c r="G3" s="0"/>
      <c r="H3" s="5" t="s">
        <f>=SUM(I2:I2)/SUM(H2:H2)</f>
      </c>
      <c r="I3" s="0" t="s">
        <v>11</v>
      </c>
      <c r="J3" s="0"/>
      <c r="K3" s="5" t="s">
        <f>=SUM(L2:L2)/SUM(K2:K2)</f>
      </c>
      <c r="L3" s="0" t="s">
        <v>11</v>
      </c>
      <c r="M3" s="11" t="n">
        <v>46218</v>
      </c>
      <c r="N3" s="6" t="n">
        <v>3</v>
      </c>
      <c r="O3" s="6" t="n">
        <v>194.04</v>
      </c>
      <c r="P3" s="11" t="n">
        <v>45894</v>
      </c>
      <c r="Q3" s="6" t="n">
        <v>200</v>
      </c>
      <c r="R3" s="6" t="n">
        <v>630.38</v>
      </c>
      <c r="S3" s="0"/>
      <c r="T3" s="5" t="s">
        <f>=SUM(U2:U2)/SUM(T2:T2)</f>
      </c>
      <c r="U3" s="0" t="s">
        <v>11</v>
      </c>
      <c r="V3" s="0"/>
      <c r="W3" s="5" t="s">
        <f>=SUM(X2:X2)/SUM(W2:W2)</f>
      </c>
      <c r="X3" s="0" t="s">
        <v>11</v>
      </c>
      <c r="Y3" s="11" t="n">
        <v>46275</v>
      </c>
      <c r="Z3" s="6" t="n">
        <v>14</v>
      </c>
      <c r="AA3" s="6" t="n">
        <v>271.06</v>
      </c>
      <c r="AB3" s="0"/>
      <c r="AC3" s="5" t="s">
        <f>=SUM(AD2:AD2)/SUM(AC2:AC2)</f>
      </c>
      <c r="AD3" s="0" t="s">
        <v>11</v>
      </c>
      <c r="AE3" s="11" t="n">
        <v>46075</v>
      </c>
      <c r="AF3" s="6" t="n">
        <v>22</v>
      </c>
      <c r="AG3" s="6" t="n">
        <v>23934.53</v>
      </c>
      <c r="AH3" s="11" t="n">
        <v>46006</v>
      </c>
      <c r="AI3" s="6" t="n">
        <v>13</v>
      </c>
      <c r="AJ3" s="6" t="n">
        <v>13181.5</v>
      </c>
      <c r="AK3" s="0"/>
      <c r="AL3" s="5" t="s">
        <f>=SUM(AM2:AM2)/SUM(AL2:AL2)</f>
      </c>
      <c r="AM3" s="0" t="s">
        <v>11</v>
      </c>
      <c r="AN3" s="11" t="n">
        <v>46257</v>
      </c>
      <c r="AO3" s="6" t="n">
        <v>1</v>
      </c>
      <c r="AP3" s="6" t="n">
        <v>876.6</v>
      </c>
      <c r="AQ3" s="11" t="n">
        <v>46107</v>
      </c>
      <c r="AR3" s="6" t="n">
        <v>1</v>
      </c>
      <c r="AS3" s="6" t="n">
        <v>992.23</v>
      </c>
    </row>
    <row collapsed="false" customFormat="false" customHeight="false" hidden="false" ht="12.1" outlineLevel="0" r="4">
      <c r="A4" s="11" t="n">
        <v>45910</v>
      </c>
      <c r="B4" s="6" t="n">
        <v>14</v>
      </c>
      <c r="C4" s="6" t="n">
        <v>6177.71</v>
      </c>
      <c r="D4" s="0"/>
      <c r="E4" s="6" t="n">
        <v>0.7251</v>
      </c>
      <c r="F4" s="0" t="s">
        <v>232</v>
      </c>
      <c r="G4" s="0"/>
      <c r="H4" s="6" t="n">
        <v>114.6</v>
      </c>
      <c r="I4" s="0" t="s">
        <v>232</v>
      </c>
      <c r="J4" s="0"/>
      <c r="K4" s="6" t="n">
        <v>96.11</v>
      </c>
      <c r="L4" s="0" t="s">
        <v>232</v>
      </c>
      <c r="M4" s="0"/>
      <c r="N4" s="5" t="s">
        <f>=SUM(O2:O3)/SUM(N2:N3)</f>
      </c>
      <c r="O4" s="0" t="s">
        <v>11</v>
      </c>
      <c r="P4" s="0"/>
      <c r="Q4" s="5" t="s">
        <f>=SUM(R2:R3)/SUM(Q2:Q3)</f>
      </c>
      <c r="R4" s="0" t="s">
        <v>11</v>
      </c>
      <c r="S4" s="0"/>
      <c r="T4" s="6" t="n">
        <v>44.3</v>
      </c>
      <c r="U4" s="0" t="s">
        <v>232</v>
      </c>
      <c r="V4" s="0"/>
      <c r="W4" s="6" t="n">
        <v>151.58</v>
      </c>
      <c r="X4" s="0" t="s">
        <v>232</v>
      </c>
      <c r="Y4" s="11" t="n">
        <v>46286</v>
      </c>
      <c r="Z4" s="6" t="n">
        <v>1</v>
      </c>
      <c r="AA4" s="6" t="n">
        <v>19.44</v>
      </c>
      <c r="AB4" s="0"/>
      <c r="AC4" s="6" t="n">
        <v>93.5334</v>
      </c>
      <c r="AD4" s="0" t="s">
        <v>232</v>
      </c>
      <c r="AE4" s="11" t="n">
        <v>46100</v>
      </c>
      <c r="AF4" s="6" t="n">
        <v>8</v>
      </c>
      <c r="AG4" s="6" t="n">
        <v>8331.78</v>
      </c>
      <c r="AH4" s="11" t="n">
        <v>46006</v>
      </c>
      <c r="AI4" s="6" t="n">
        <v>1</v>
      </c>
      <c r="AJ4" s="6" t="n">
        <v>1011.36</v>
      </c>
      <c r="AK4" s="0"/>
      <c r="AL4" s="6" t="n">
        <v>97.22</v>
      </c>
      <c r="AM4" s="0" t="s">
        <v>232</v>
      </c>
      <c r="AN4" s="11" t="n">
        <v>46278</v>
      </c>
      <c r="AO4" s="6" t="n">
        <v>16</v>
      </c>
      <c r="AP4" s="6" t="n">
        <v>13585.28</v>
      </c>
      <c r="AQ4" s="11" t="n">
        <v>46115</v>
      </c>
      <c r="AR4" s="6" t="n">
        <v>1</v>
      </c>
      <c r="AS4" s="6" t="n">
        <v>152.62</v>
      </c>
    </row>
    <row collapsed="false" customFormat="false" customHeight="false" hidden="false" ht="12.1" outlineLevel="0" r="5">
      <c r="A5" s="0"/>
      <c r="B5" s="5" t="s">
        <f>=SUM(C2:C4)/SUM(B2:B4)</f>
      </c>
      <c r="C5" s="0" t="s">
        <v>11</v>
      </c>
      <c r="D5" s="0"/>
      <c r="E5" s="6" t="n">
        <v>2000</v>
      </c>
      <c r="F5" s="0" t="s">
        <v>233</v>
      </c>
      <c r="G5" s="0"/>
      <c r="H5" s="6" t="n">
        <v>10</v>
      </c>
      <c r="I5" s="0" t="s">
        <v>233</v>
      </c>
      <c r="J5" s="0"/>
      <c r="K5" s="6" t="n">
        <v>10</v>
      </c>
      <c r="L5" s="0" t="s">
        <v>233</v>
      </c>
      <c r="M5" s="0"/>
      <c r="N5" s="6" t="n">
        <v>69.7</v>
      </c>
      <c r="O5" s="0" t="s">
        <v>232</v>
      </c>
      <c r="P5" s="0"/>
      <c r="Q5" s="6" t="n">
        <v>2.3745</v>
      </c>
      <c r="R5" s="0" t="s">
        <v>232</v>
      </c>
      <c r="S5" s="0"/>
      <c r="T5" s="6" t="n">
        <v>16</v>
      </c>
      <c r="U5" s="0" t="s">
        <v>233</v>
      </c>
      <c r="V5" s="0"/>
      <c r="W5" s="6" t="n">
        <v>1</v>
      </c>
      <c r="X5" s="0" t="s">
        <v>233</v>
      </c>
      <c r="Y5" s="11" t="n">
        <v>46288</v>
      </c>
      <c r="Z5" s="6" t="n">
        <v>26</v>
      </c>
      <c r="AA5" s="6" t="n">
        <v>505.89</v>
      </c>
      <c r="AB5" s="0"/>
      <c r="AC5" s="6" t="n">
        <v>17</v>
      </c>
      <c r="AD5" s="0" t="s">
        <v>233</v>
      </c>
      <c r="AE5" s="11" t="n">
        <v>46105</v>
      </c>
      <c r="AF5" s="6" t="n">
        <v>7</v>
      </c>
      <c r="AG5" s="6" t="n">
        <v>7300.6</v>
      </c>
      <c r="AH5" s="11" t="n">
        <v>46006</v>
      </c>
      <c r="AI5" s="6" t="n">
        <v>31</v>
      </c>
      <c r="AJ5" s="6" t="n">
        <v>31152.44</v>
      </c>
      <c r="AK5" s="0"/>
      <c r="AL5" s="6" t="n">
        <v>14</v>
      </c>
      <c r="AM5" s="0" t="s">
        <v>233</v>
      </c>
      <c r="AN5" s="0"/>
      <c r="AO5" s="5" t="s">
        <f>=SUM(AP2:AP4)/SUM(AO2:AO4)</f>
      </c>
      <c r="AP5" s="0" t="s">
        <v>11</v>
      </c>
      <c r="AQ5" s="11" t="n">
        <v>46145</v>
      </c>
      <c r="AR5" s="6" t="n">
        <v>49</v>
      </c>
      <c r="AS5" s="6" t="n">
        <v>7497.35</v>
      </c>
    </row>
    <row collapsed="false" customFormat="false" customHeight="false" hidden="false" ht="12.1" outlineLevel="0" r="6">
      <c r="A6" s="0"/>
      <c r="B6" s="6" t="n">
        <v>256</v>
      </c>
      <c r="C6" s="0" t="s">
        <v>232</v>
      </c>
      <c r="D6" s="0"/>
      <c r="E6" s="5" t="s">
        <f>=E5*(ABS(E4)-ABS(E3))</f>
      </c>
      <c r="F6" s="0" t="s">
        <v>234</v>
      </c>
      <c r="G6" s="0"/>
      <c r="H6" s="5" t="s">
        <f>=H5*(ABS(H4)-ABS(H3))</f>
      </c>
      <c r="I6" s="0" t="s">
        <v>234</v>
      </c>
      <c r="J6" s="0"/>
      <c r="K6" s="5" t="s">
        <f>=K5*(ABS(K4)-ABS(K3))</f>
      </c>
      <c r="L6" s="0" t="s">
        <v>234</v>
      </c>
      <c r="M6" s="0"/>
      <c r="N6" s="6" t="n">
        <v>13</v>
      </c>
      <c r="O6" s="0" t="s">
        <v>233</v>
      </c>
      <c r="P6" s="0"/>
      <c r="Q6" s="6" t="n">
        <v>300</v>
      </c>
      <c r="R6" s="0" t="s">
        <v>233</v>
      </c>
      <c r="S6" s="0"/>
      <c r="T6" s="5" t="s">
        <f>=T5*(ABS(T4)-ABS(T3))</f>
      </c>
      <c r="U6" s="0" t="s">
        <v>234</v>
      </c>
      <c r="V6" s="0"/>
      <c r="W6" s="5" t="s">
        <f>=W5*(ABS(W4)-ABS(W3))</f>
      </c>
      <c r="X6" s="0" t="s">
        <v>234</v>
      </c>
      <c r="Y6" s="0"/>
      <c r="Z6" s="5" t="s">
        <f>=SUM(AA2:AA5)/SUM(Z2:Z5)</f>
      </c>
      <c r="AA6" s="0" t="s">
        <v>11</v>
      </c>
      <c r="AB6" s="0"/>
      <c r="AC6" s="6" t="s">
        <f>=Портфель!G13*Портфель!$Q$17</f>
      </c>
      <c r="AD6" s="0" t="s">
        <v>6</v>
      </c>
      <c r="AE6" s="11" t="n">
        <v>46105</v>
      </c>
      <c r="AF6" s="6" t="n">
        <v>2</v>
      </c>
      <c r="AG6" s="6" t="n">
        <v>2101.69</v>
      </c>
      <c r="AH6" s="11" t="n">
        <v>46008</v>
      </c>
      <c r="AI6" s="6" t="n">
        <v>7</v>
      </c>
      <c r="AJ6" s="6" t="n">
        <v>6990.91</v>
      </c>
      <c r="AK6" s="0"/>
      <c r="AL6" s="6" t="s">
        <f>=Портфель!G16*Портфель!$Q$13</f>
      </c>
      <c r="AM6" s="0" t="s">
        <v>6</v>
      </c>
      <c r="AN6" s="0"/>
      <c r="AO6" s="6" t="n">
        <v>69.96</v>
      </c>
      <c r="AP6" s="0" t="s">
        <v>232</v>
      </c>
      <c r="AQ6" s="11" t="n">
        <v>46175</v>
      </c>
      <c r="AR6" s="6" t="n">
        <v>22</v>
      </c>
      <c r="AS6" s="6" t="n">
        <v>3368.34</v>
      </c>
    </row>
    <row collapsed="false" customFormat="false" customHeight="false" hidden="false" ht="12.1" outlineLevel="0" r="7">
      <c r="A7" s="0"/>
      <c r="B7" s="6" t="n">
        <v>18</v>
      </c>
      <c r="C7" s="0" t="s">
        <v>233</v>
      </c>
      <c r="D7" s="0"/>
      <c r="E7" s="0"/>
      <c r="F7" s="0"/>
      <c r="G7" s="0"/>
      <c r="H7" s="0"/>
      <c r="I7" s="0"/>
      <c r="J7" s="0"/>
      <c r="K7" s="0"/>
      <c r="L7" s="0"/>
      <c r="M7" s="0"/>
      <c r="N7" s="5" t="s">
        <f>=N6*(ABS(N5)-ABS(N4))</f>
      </c>
      <c r="O7" s="0" t="s">
        <v>234</v>
      </c>
      <c r="P7" s="0"/>
      <c r="Q7" s="5" t="s">
        <f>=Q6*(ABS(Q5)-ABS(Q4))</f>
      </c>
      <c r="R7" s="0" t="s">
        <v>234</v>
      </c>
      <c r="S7" s="0"/>
      <c r="T7" s="0"/>
      <c r="U7" s="0"/>
      <c r="V7" s="0"/>
      <c r="W7" s="0"/>
      <c r="X7" s="0"/>
      <c r="Y7" s="0"/>
      <c r="Z7" s="6" t="n">
        <v>19.5685</v>
      </c>
      <c r="AA7" s="0" t="s">
        <v>232</v>
      </c>
      <c r="AB7" s="0"/>
      <c r="AC7" s="6" t="s">
        <f>=Портфель!H13*Портфель!$Q$13</f>
      </c>
      <c r="AD7" s="0" t="s">
        <v>7</v>
      </c>
      <c r="AE7" s="11" t="n">
        <v>46135</v>
      </c>
      <c r="AF7" s="6" t="n">
        <v>1</v>
      </c>
      <c r="AG7" s="6" t="n">
        <v>1044.35</v>
      </c>
      <c r="AH7" s="11" t="n">
        <v>46013</v>
      </c>
      <c r="AI7" s="6" t="n">
        <v>30</v>
      </c>
      <c r="AJ7" s="6" t="n">
        <v>29949.94</v>
      </c>
      <c r="AK7" s="0"/>
      <c r="AL7" s="6" t="s">
        <f>=Портфель!H16*Портфель!$Q$13</f>
      </c>
      <c r="AM7" s="0" t="s">
        <v>7</v>
      </c>
      <c r="AN7" s="0"/>
      <c r="AO7" s="6" t="n">
        <v>18</v>
      </c>
      <c r="AP7" s="0" t="s">
        <v>233</v>
      </c>
      <c r="AQ7" s="0"/>
      <c r="AR7" s="5" t="s">
        <f>=SUM(AS2:AS6)/SUM(AR2:AR6)</f>
      </c>
      <c r="AS7" s="0" t="s">
        <v>11</v>
      </c>
    </row>
    <row collapsed="false" customFormat="false" customHeight="false" hidden="false" ht="12.1" outlineLevel="0" r="8">
      <c r="A8" s="0"/>
      <c r="B8" s="5" t="s">
        <f>=B7*(ABS(B6)-ABS(B5))</f>
      </c>
      <c r="C8" s="0" t="s">
        <v>234</v>
      </c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6" t="n">
        <v>48</v>
      </c>
      <c r="AA8" s="0" t="s">
        <v>233</v>
      </c>
      <c r="AB8" s="0"/>
      <c r="AC8" s="5" t="s">
        <f>=AC5*(AC6*AC4/100-AC3+AC7)</f>
      </c>
      <c r="AD8" s="0" t="s">
        <v>234</v>
      </c>
      <c r="AE8" s="11" t="n">
        <v>46136</v>
      </c>
      <c r="AF8" s="6" t="n">
        <v>10</v>
      </c>
      <c r="AG8" s="6" t="n">
        <v>10394.23</v>
      </c>
      <c r="AH8" s="11" t="n">
        <v>46013</v>
      </c>
      <c r="AI8" s="6" t="n">
        <v>1</v>
      </c>
      <c r="AJ8" s="6" t="n">
        <v>974.93</v>
      </c>
      <c r="AK8" s="0"/>
      <c r="AL8" s="5" t="s">
        <f>=AL5*(AL6*AL4/100-AL3+AL7)</f>
      </c>
      <c r="AM8" s="0" t="s">
        <v>234</v>
      </c>
      <c r="AN8" s="0"/>
      <c r="AO8" s="6" t="s">
        <f>=Портфель!G17*Портфель!$Q$13</f>
      </c>
      <c r="AP8" s="0" t="s">
        <v>6</v>
      </c>
      <c r="AQ8" s="0"/>
      <c r="AR8" s="6" t="n">
        <v>6.21</v>
      </c>
      <c r="AS8" s="0" t="s">
        <v>232</v>
      </c>
    </row>
    <row collapsed="false" customFormat="false" customHeight="false" hidden="false" ht="12.1" outlineLevel="0" r="9">
      <c r="A9" s="0"/>
      <c r="B9" s="0"/>
      <c r="C9" s="0"/>
      <c r="D9" s="0"/>
      <c r="E9" s="0"/>
      <c r="F9" s="0"/>
      <c r="G9" s="0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5" t="s">
        <f>=Z8*(ABS(Z7)-ABS(Z6))</f>
      </c>
      <c r="AA9" s="0" t="s">
        <v>234</v>
      </c>
      <c r="AB9" s="0"/>
      <c r="AC9" s="0"/>
      <c r="AD9" s="0"/>
      <c r="AE9" s="11" t="n">
        <v>46136</v>
      </c>
      <c r="AF9" s="6" t="n">
        <v>1</v>
      </c>
      <c r="AG9" s="6" t="n">
        <v>1036.55</v>
      </c>
      <c r="AH9" s="11" t="n">
        <v>46014</v>
      </c>
      <c r="AI9" s="6" t="n">
        <v>19</v>
      </c>
      <c r="AJ9" s="6" t="n">
        <v>2426.09</v>
      </c>
      <c r="AK9" s="0"/>
      <c r="AL9" s="0"/>
      <c r="AM9" s="0"/>
      <c r="AN9" s="0"/>
      <c r="AO9" s="6" t="s">
        <f>=Портфель!H17*Портфель!$Q$13</f>
      </c>
      <c r="AP9" s="0" t="s">
        <v>7</v>
      </c>
      <c r="AQ9" s="0"/>
      <c r="AR9" s="6" t="n">
        <v>82</v>
      </c>
      <c r="AS9" s="0" t="s">
        <v>233</v>
      </c>
    </row>
    <row collapsed="false" customFormat="false" customHeight="false" hidden="false" ht="12.1" outlineLevel="0" r="10">
      <c r="A10" s="0"/>
      <c r="B10" s="0"/>
      <c r="C10" s="0"/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11" t="n">
        <v>46136</v>
      </c>
      <c r="AF10" s="6" t="n">
        <v>10</v>
      </c>
      <c r="AG10" s="6" t="n">
        <v>10174.37</v>
      </c>
      <c r="AH10" s="11" t="n">
        <v>46014</v>
      </c>
      <c r="AI10" s="6" t="n">
        <v>13</v>
      </c>
      <c r="AJ10" s="6" t="n">
        <v>1661.27</v>
      </c>
      <c r="AK10" s="0"/>
      <c r="AL10" s="0"/>
      <c r="AM10" s="0"/>
      <c r="AN10" s="0"/>
      <c r="AO10" s="5" t="s">
        <f>=AO7*(AO8*AO6/100-AO5+AO9)</f>
      </c>
      <c r="AP10" s="0" t="s">
        <v>234</v>
      </c>
      <c r="AQ10" s="0"/>
      <c r="AR10" s="6" t="s">
        <f>=Портфель!G18*Портфель!$Q$13</f>
      </c>
      <c r="AS10" s="0" t="s">
        <v>6</v>
      </c>
    </row>
    <row collapsed="false" customFormat="false" customHeight="false" hidden="false" ht="12.1" outlineLevel="0" r="11">
      <c r="A11" s="0"/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11" t="n">
        <v>46147</v>
      </c>
      <c r="AF11" s="6" t="n">
        <v>11</v>
      </c>
      <c r="AG11" s="6" t="n">
        <v>11077.09</v>
      </c>
      <c r="AH11" s="11" t="n">
        <v>46014</v>
      </c>
      <c r="AI11" s="6" t="n">
        <v>19</v>
      </c>
      <c r="AJ11" s="6" t="n">
        <v>2427.99</v>
      </c>
      <c r="AK11" s="0"/>
      <c r="AL11" s="0"/>
      <c r="AM11" s="0"/>
      <c r="AN11" s="0"/>
      <c r="AO11" s="0"/>
      <c r="AP11" s="0"/>
      <c r="AQ11" s="0"/>
      <c r="AR11" s="6" t="s">
        <f>=Портфель!H18*Портфель!$Q$13</f>
      </c>
      <c r="AS11" s="0" t="s">
        <v>7</v>
      </c>
    </row>
    <row collapsed="false" customFormat="false" customHeight="false" hidden="false" ht="12.1" outlineLevel="0" r="12">
      <c r="A12" s="0"/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11" t="n">
        <v>46148</v>
      </c>
      <c r="AF12" s="6" t="n">
        <v>1</v>
      </c>
      <c r="AG12" s="6" t="n">
        <v>1009.01</v>
      </c>
      <c r="AH12" s="11" t="n">
        <v>46014</v>
      </c>
      <c r="AI12" s="6" t="n">
        <v>19</v>
      </c>
      <c r="AJ12" s="6" t="n">
        <v>2428</v>
      </c>
      <c r="AK12" s="0"/>
      <c r="AL12" s="0"/>
      <c r="AM12" s="0"/>
      <c r="AN12" s="0"/>
      <c r="AO12" s="0"/>
      <c r="AP12" s="0"/>
      <c r="AQ12" s="0"/>
      <c r="AR12" s="5" t="s">
        <f>=AR9*(AR10*AR8/100-AR7+AR11)</f>
      </c>
      <c r="AS12" s="0" t="s">
        <v>234</v>
      </c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11" t="n">
        <v>46165</v>
      </c>
      <c r="AF13" s="6" t="n">
        <v>1</v>
      </c>
      <c r="AG13" s="6" t="n">
        <v>1008.82</v>
      </c>
      <c r="AH13" s="11" t="n">
        <v>46014</v>
      </c>
      <c r="AI13" s="6" t="n">
        <v>8</v>
      </c>
      <c r="AJ13" s="6" t="n">
        <v>1022.31</v>
      </c>
    </row>
    <row collapsed="false" customFormat="false" customHeight="false" hidden="false" ht="12.1" outlineLevel="0" r="14">
      <c r="A14" s="0"/>
      <c r="B14" s="0"/>
      <c r="C14" s="0"/>
      <c r="D14" s="0"/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11" t="n">
        <v>46173</v>
      </c>
      <c r="AF14" s="6" t="n">
        <v>2</v>
      </c>
      <c r="AG14" s="6" t="n">
        <v>1580.54</v>
      </c>
      <c r="AH14" s="0"/>
      <c r="AI14" s="5" t="s">
        <f>=SUM(AJ2:AJ13)/SUM(AI2:AI13)</f>
      </c>
      <c r="AJ14" s="0" t="s">
        <v>11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5" t="s">
        <f>=SUM(AG2:AG14)/SUM(AF2:AF14)</f>
      </c>
      <c r="AG15" s="0" t="s">
        <v>11</v>
      </c>
      <c r="AH15" s="0"/>
      <c r="AI15" s="6" t="n">
        <v>5.14</v>
      </c>
      <c r="AJ15" s="0" t="s">
        <v>232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6" t="n">
        <v>60.99</v>
      </c>
      <c r="AG16" s="0" t="s">
        <v>232</v>
      </c>
      <c r="AH16" s="0"/>
      <c r="AI16" s="6" t="n">
        <v>519</v>
      </c>
      <c r="AJ16" s="0" t="s">
        <v>233</v>
      </c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6" t="n">
        <v>96</v>
      </c>
      <c r="AG17" s="0" t="s">
        <v>233</v>
      </c>
      <c r="AH17" s="0"/>
      <c r="AI17" s="6" t="s">
        <f>=Портфель!G15*Портфель!$Q$13</f>
      </c>
      <c r="AJ17" s="0" t="s">
        <v>6</v>
      </c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6" t="s">
        <f>=Портфель!G14*Портфель!$Q$13</f>
      </c>
      <c r="AG18" s="0" t="s">
        <v>6</v>
      </c>
      <c r="AH18" s="0"/>
      <c r="AI18" s="6" t="s">
        <f>=Портфель!H15*Портфель!$Q$13</f>
      </c>
      <c r="AJ18" s="0" t="s">
        <v>7</v>
      </c>
    </row>
    <row collapsed="false" customFormat="false" customHeight="false" hidden="false" ht="12.1" outlineLevel="0" r="19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6" t="s">
        <f>=Портфель!H14*Портфель!$Q$13</f>
      </c>
      <c r="AG19" s="0" t="s">
        <v>7</v>
      </c>
      <c r="AH19" s="0"/>
      <c r="AI19" s="5" t="s">
        <f>=AI16*(AI17*AI15/100-AI14+AI18)</f>
      </c>
      <c r="AJ19" s="0" t="s">
        <v>234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5" t="s">
        <f>=AF17*(AF18*AF16/100-AF15+AF19)</f>
      </c>
      <c r="AG20" s="0" t="s">
        <v>234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37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77</v>
      </c>
      <c r="B1" s="18" t="s">
        <v>0</v>
      </c>
      <c r="C1" s="18" t="s">
        <v>2</v>
      </c>
      <c r="D1" s="18" t="s">
        <v>235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236</v>
      </c>
      <c r="L1" s="18" t="s">
        <v>237</v>
      </c>
      <c r="M1" s="18" t="s">
        <v>19</v>
      </c>
      <c r="N1" s="18" t="s">
        <v>238</v>
      </c>
    </row>
    <row collapsed="false" customFormat="false" customHeight="false" hidden="false" ht="12.1" outlineLevel="0" r="2">
      <c r="A2" s="21" t="n">
        <v>45761</v>
      </c>
      <c r="B2" s="22" t="s">
        <v>239</v>
      </c>
      <c r="C2" s="22" t="s">
        <v>86</v>
      </c>
      <c r="D2" s="22" t="s">
        <v>239</v>
      </c>
      <c r="E2" s="22" t="s">
        <v>239</v>
      </c>
      <c r="F2" s="22" t="s">
        <v>19</v>
      </c>
      <c r="G2" s="23" t="n">
        <v>1</v>
      </c>
      <c r="H2" s="24" t="n">
        <v>30000</v>
      </c>
      <c r="I2" s="24" t="n">
        <v>30000</v>
      </c>
      <c r="J2" s="24" t="n">
        <v>0</v>
      </c>
      <c r="K2" s="24" t="n">
        <v>-0</v>
      </c>
      <c r="L2" s="24" t="n">
        <v>-0</v>
      </c>
      <c r="M2" s="6" t="s">
        <f>=I2+J2+K2+L2</f>
      </c>
      <c r="N2" s="22"/>
    </row>
    <row collapsed="false" customFormat="false" customHeight="false" hidden="false" ht="12.1" outlineLevel="0" r="3">
      <c r="A3" s="25" t="n">
        <v>45765</v>
      </c>
      <c r="B3" s="26" t="s">
        <v>240</v>
      </c>
      <c r="C3" s="26" t="s">
        <v>85</v>
      </c>
      <c r="D3" s="26" t="s">
        <v>240</v>
      </c>
      <c r="E3" s="26" t="s">
        <v>240</v>
      </c>
      <c r="F3" s="26" t="s">
        <v>19</v>
      </c>
      <c r="G3" s="27" t="n">
        <v>1</v>
      </c>
      <c r="H3" s="28" t="n">
        <v>-25000</v>
      </c>
      <c r="I3" s="28" t="n">
        <v>-25000</v>
      </c>
      <c r="J3" s="28" t="n">
        <v>0</v>
      </c>
      <c r="K3" s="28" t="n">
        <v>-0</v>
      </c>
      <c r="L3" s="28" t="n">
        <v>-0</v>
      </c>
      <c r="M3" s="6" t="s">
        <f>=I3+J3+K3+L3</f>
      </c>
      <c r="N3" s="26"/>
    </row>
    <row collapsed="false" customFormat="false" customHeight="false" hidden="false" ht="12.1" outlineLevel="0" r="4">
      <c r="A4" s="21" t="n">
        <v>45768</v>
      </c>
      <c r="B4" s="22" t="s">
        <v>239</v>
      </c>
      <c r="C4" s="22" t="s">
        <v>86</v>
      </c>
      <c r="D4" s="22" t="s">
        <v>239</v>
      </c>
      <c r="E4" s="22" t="s">
        <v>239</v>
      </c>
      <c r="F4" s="22" t="s">
        <v>19</v>
      </c>
      <c r="G4" s="23" t="n">
        <v>1</v>
      </c>
      <c r="H4" s="24" t="n">
        <v>58763</v>
      </c>
      <c r="I4" s="24" t="n">
        <v>58763</v>
      </c>
      <c r="J4" s="24" t="n">
        <v>0</v>
      </c>
      <c r="K4" s="24" t="n">
        <v>-0</v>
      </c>
      <c r="L4" s="24" t="n">
        <v>-0</v>
      </c>
      <c r="M4" s="6" t="s">
        <f>=I4+J4+K4+L4</f>
      </c>
      <c r="N4" s="22"/>
    </row>
    <row collapsed="false" customFormat="false" customHeight="false" hidden="false" ht="12.1" outlineLevel="0" r="5">
      <c r="A5" s="20" t="n">
        <v>45768.688958333</v>
      </c>
      <c r="B5" s="16" t="s">
        <v>199</v>
      </c>
      <c r="C5" s="16" t="s">
        <v>241</v>
      </c>
      <c r="D5" s="16" t="s">
        <v>195</v>
      </c>
      <c r="E5" s="16" t="s">
        <v>51</v>
      </c>
      <c r="F5" s="16" t="s">
        <v>19</v>
      </c>
      <c r="G5" s="7" t="n">
        <v>1</v>
      </c>
      <c r="H5" s="6" t="n">
        <v>88.81</v>
      </c>
      <c r="I5" s="6" t="n">
        <v>-888.1</v>
      </c>
      <c r="J5" s="6" t="n">
        <v>-20.88</v>
      </c>
      <c r="K5" s="6" t="n">
        <v>-0.53</v>
      </c>
      <c r="L5" s="6" t="n">
        <v>-0.07</v>
      </c>
      <c r="M5" s="6" t="s">
        <f>=I5+J5+K5+L5</f>
      </c>
      <c r="N5" s="16"/>
    </row>
    <row collapsed="false" customFormat="false" customHeight="false" hidden="false" ht="12.1" outlineLevel="0" r="6">
      <c r="A6" s="20" t="n">
        <v>45768.688958333</v>
      </c>
      <c r="B6" s="16" t="s">
        <v>199</v>
      </c>
      <c r="C6" s="16" t="s">
        <v>241</v>
      </c>
      <c r="D6" s="16" t="s">
        <v>195</v>
      </c>
      <c r="E6" s="16" t="s">
        <v>51</v>
      </c>
      <c r="F6" s="16" t="s">
        <v>19</v>
      </c>
      <c r="G6" s="7" t="n">
        <v>14</v>
      </c>
      <c r="H6" s="6" t="n">
        <v>88.82</v>
      </c>
      <c r="I6" s="6" t="n">
        <v>-12434.8</v>
      </c>
      <c r="J6" s="6" t="n">
        <v>-292.32</v>
      </c>
      <c r="K6" s="6" t="n">
        <v>-7.46</v>
      </c>
      <c r="L6" s="6" t="n">
        <v>-1.06</v>
      </c>
      <c r="M6" s="6" t="s">
        <f>=I6+J6+K6+L6</f>
      </c>
      <c r="N6" s="16"/>
    </row>
    <row collapsed="false" customFormat="false" customHeight="false" hidden="false" ht="12.1" outlineLevel="0" r="7">
      <c r="A7" s="20" t="n">
        <v>45775.419525463</v>
      </c>
      <c r="B7" s="16" t="s">
        <v>200</v>
      </c>
      <c r="C7" s="16" t="s">
        <v>242</v>
      </c>
      <c r="D7" s="16" t="s">
        <v>195</v>
      </c>
      <c r="E7" s="16" t="s">
        <v>51</v>
      </c>
      <c r="F7" s="16" t="s">
        <v>19</v>
      </c>
      <c r="G7" s="7" t="n">
        <v>12</v>
      </c>
      <c r="H7" s="6" t="n">
        <v>98.49</v>
      </c>
      <c r="I7" s="6" t="n">
        <v>-11818.8</v>
      </c>
      <c r="J7" s="6" t="n">
        <v>-90.36</v>
      </c>
      <c r="K7" s="6" t="n">
        <v>-7.09</v>
      </c>
      <c r="L7" s="6" t="n">
        <v>-1.01</v>
      </c>
      <c r="M7" s="6" t="s">
        <f>=I7+J7+K7+L7</f>
      </c>
      <c r="N7" s="16"/>
    </row>
    <row collapsed="false" customFormat="false" customHeight="false" hidden="false" ht="12.1" outlineLevel="0" r="8">
      <c r="A8" s="20" t="n">
        <v>45775.419525463</v>
      </c>
      <c r="B8" s="16" t="s">
        <v>200</v>
      </c>
      <c r="C8" s="16" t="s">
        <v>242</v>
      </c>
      <c r="D8" s="16" t="s">
        <v>195</v>
      </c>
      <c r="E8" s="16" t="s">
        <v>51</v>
      </c>
      <c r="F8" s="16" t="s">
        <v>19</v>
      </c>
      <c r="G8" s="7" t="n">
        <v>8</v>
      </c>
      <c r="H8" s="6" t="n">
        <v>98.5</v>
      </c>
      <c r="I8" s="6" t="n">
        <v>-7880</v>
      </c>
      <c r="J8" s="6" t="n">
        <v>-60.24</v>
      </c>
      <c r="K8" s="6" t="n">
        <v>-4.73</v>
      </c>
      <c r="L8" s="6" t="n">
        <v>-0.67</v>
      </c>
      <c r="M8" s="6" t="s">
        <f>=I8+J8+K8+L8</f>
      </c>
      <c r="N8" s="16"/>
    </row>
    <row collapsed="false" customFormat="false" customHeight="false" hidden="false" ht="12.1" outlineLevel="0" r="9">
      <c r="A9" s="21" t="n">
        <v>45782</v>
      </c>
      <c r="B9" s="22" t="s">
        <v>239</v>
      </c>
      <c r="C9" s="22" t="s">
        <v>86</v>
      </c>
      <c r="D9" s="22" t="s">
        <v>239</v>
      </c>
      <c r="E9" s="22" t="s">
        <v>239</v>
      </c>
      <c r="F9" s="22" t="s">
        <v>19</v>
      </c>
      <c r="G9" s="23" t="n">
        <v>1</v>
      </c>
      <c r="H9" s="24" t="n">
        <v>10000</v>
      </c>
      <c r="I9" s="24" t="n">
        <v>10000</v>
      </c>
      <c r="J9" s="24" t="n">
        <v>0</v>
      </c>
      <c r="K9" s="24" t="n">
        <v>-0</v>
      </c>
      <c r="L9" s="24" t="n">
        <v>-0</v>
      </c>
      <c r="M9" s="6" t="s">
        <f>=I9+J9+K9+L9</f>
      </c>
      <c r="N9" s="22"/>
    </row>
    <row collapsed="false" customFormat="false" customHeight="false" hidden="false" ht="12.1" outlineLevel="0" r="10">
      <c r="A10" s="20" t="n">
        <v>45782.431284722</v>
      </c>
      <c r="B10" s="16" t="s">
        <v>201</v>
      </c>
      <c r="C10" s="16" t="s">
        <v>243</v>
      </c>
      <c r="D10" s="16" t="s">
        <v>195</v>
      </c>
      <c r="E10" s="16" t="s">
        <v>51</v>
      </c>
      <c r="F10" s="16" t="s">
        <v>19</v>
      </c>
      <c r="G10" s="7" t="n">
        <v>10</v>
      </c>
      <c r="H10" s="6" t="n">
        <v>91.8</v>
      </c>
      <c r="I10" s="6" t="n">
        <v>-9180</v>
      </c>
      <c r="J10" s="6" t="n">
        <v>-25.7</v>
      </c>
      <c r="K10" s="6" t="n">
        <v>-5.51</v>
      </c>
      <c r="L10" s="6" t="n">
        <v>-1.38</v>
      </c>
      <c r="M10" s="6" t="s">
        <f>=I10+J10+K10+L10</f>
      </c>
      <c r="N10" s="16"/>
    </row>
    <row collapsed="false" customFormat="false" customHeight="false" hidden="false" ht="12.1" outlineLevel="0" r="11">
      <c r="A11" s="20" t="n">
        <v>45782.432210648</v>
      </c>
      <c r="B11" s="16" t="s">
        <v>201</v>
      </c>
      <c r="C11" s="16" t="s">
        <v>243</v>
      </c>
      <c r="D11" s="16" t="s">
        <v>195</v>
      </c>
      <c r="E11" s="16" t="s">
        <v>51</v>
      </c>
      <c r="F11" s="16" t="s">
        <v>19</v>
      </c>
      <c r="G11" s="7" t="n">
        <v>17</v>
      </c>
      <c r="H11" s="6" t="n">
        <v>91.65</v>
      </c>
      <c r="I11" s="6" t="n">
        <v>-15580.5</v>
      </c>
      <c r="J11" s="6" t="n">
        <v>-43.69</v>
      </c>
      <c r="K11" s="6" t="n">
        <v>-9.35</v>
      </c>
      <c r="L11" s="6" t="n">
        <v>-2.33</v>
      </c>
      <c r="M11" s="6" t="s">
        <f>=I11+J11+K11+L11</f>
      </c>
      <c r="N11" s="16"/>
    </row>
    <row collapsed="false" customFormat="false" customHeight="false" hidden="false" ht="12.1" outlineLevel="0" r="12">
      <c r="A12" s="20" t="n">
        <v>45782.437349537</v>
      </c>
      <c r="B12" s="16" t="s">
        <v>201</v>
      </c>
      <c r="C12" s="16" t="s">
        <v>243</v>
      </c>
      <c r="D12" s="16" t="s">
        <v>195</v>
      </c>
      <c r="E12" s="16" t="s">
        <v>51</v>
      </c>
      <c r="F12" s="16" t="s">
        <v>19</v>
      </c>
      <c r="G12" s="7" t="n">
        <v>11</v>
      </c>
      <c r="H12" s="6" t="n">
        <v>91.55</v>
      </c>
      <c r="I12" s="6" t="n">
        <v>-10070.5</v>
      </c>
      <c r="J12" s="6" t="n">
        <v>-28.27</v>
      </c>
      <c r="K12" s="6" t="n">
        <v>-6.04</v>
      </c>
      <c r="L12" s="6" t="n">
        <v>-1.51</v>
      </c>
      <c r="M12" s="6" t="s">
        <f>=I12+J12+K12+L12</f>
      </c>
      <c r="N12" s="16"/>
    </row>
    <row collapsed="false" customFormat="false" customHeight="false" hidden="false" ht="12.1" outlineLevel="0" r="13">
      <c r="A13" s="20" t="n">
        <v>45782.440347222</v>
      </c>
      <c r="B13" s="16" t="s">
        <v>201</v>
      </c>
      <c r="C13" s="16" t="s">
        <v>243</v>
      </c>
      <c r="D13" s="16" t="s">
        <v>195</v>
      </c>
      <c r="E13" s="16" t="s">
        <v>51</v>
      </c>
      <c r="F13" s="16" t="s">
        <v>19</v>
      </c>
      <c r="G13" s="7" t="n">
        <v>5</v>
      </c>
      <c r="H13" s="6" t="n">
        <v>91.56</v>
      </c>
      <c r="I13" s="6" t="n">
        <v>-4578</v>
      </c>
      <c r="J13" s="6" t="n">
        <v>-12.85</v>
      </c>
      <c r="K13" s="6" t="n">
        <v>-2.75</v>
      </c>
      <c r="L13" s="6" t="n">
        <v>-0.68</v>
      </c>
      <c r="M13" s="6" t="s">
        <f>=I13+J13+K13+L13</f>
      </c>
      <c r="N13" s="16"/>
    </row>
    <row collapsed="false" customFormat="false" customHeight="false" hidden="false" ht="12.1" outlineLevel="0" r="14">
      <c r="A14" s="21" t="n">
        <v>45788</v>
      </c>
      <c r="B14" s="22" t="s">
        <v>239</v>
      </c>
      <c r="C14" s="22" t="s">
        <v>86</v>
      </c>
      <c r="D14" s="22" t="s">
        <v>239</v>
      </c>
      <c r="E14" s="22" t="s">
        <v>239</v>
      </c>
      <c r="F14" s="22" t="s">
        <v>19</v>
      </c>
      <c r="G14" s="23" t="n">
        <v>1</v>
      </c>
      <c r="H14" s="24" t="n">
        <v>970</v>
      </c>
      <c r="I14" s="24" t="n">
        <v>970</v>
      </c>
      <c r="J14" s="24" t="n">
        <v>0</v>
      </c>
      <c r="K14" s="24" t="n">
        <v>-0</v>
      </c>
      <c r="L14" s="24" t="n">
        <v>-0</v>
      </c>
      <c r="M14" s="6" t="s">
        <f>=I14+J14+K14+L14</f>
      </c>
      <c r="N14" s="22"/>
    </row>
    <row collapsed="false" customFormat="false" customHeight="false" hidden="false" ht="12.1" outlineLevel="0" r="15">
      <c r="A15" s="20" t="n">
        <v>45788.509293981</v>
      </c>
      <c r="B15" s="16" t="s">
        <v>27</v>
      </c>
      <c r="C15" s="16" t="s">
        <v>244</v>
      </c>
      <c r="D15" s="16" t="s">
        <v>195</v>
      </c>
      <c r="E15" s="16" t="s">
        <v>17</v>
      </c>
      <c r="F15" s="16" t="s">
        <v>19</v>
      </c>
      <c r="G15" s="7" t="n">
        <v>10</v>
      </c>
      <c r="H15" s="6" t="n">
        <v>146.11</v>
      </c>
      <c r="I15" s="6" t="n">
        <v>-1461.1</v>
      </c>
      <c r="J15" s="6" t="n">
        <v>-0</v>
      </c>
      <c r="K15" s="6" t="n">
        <v>-0.88</v>
      </c>
      <c r="L15" s="6" t="n">
        <v>-0</v>
      </c>
      <c r="M15" s="6" t="s">
        <f>=I15+J15+K15+L15</f>
      </c>
      <c r="N15" s="16"/>
    </row>
    <row collapsed="false" customFormat="false" customHeight="false" hidden="false" ht="12.1" outlineLevel="0" r="16">
      <c r="A16" s="21" t="n">
        <v>45789</v>
      </c>
      <c r="B16" s="22" t="s">
        <v>239</v>
      </c>
      <c r="C16" s="22" t="s">
        <v>86</v>
      </c>
      <c r="D16" s="22" t="s">
        <v>239</v>
      </c>
      <c r="E16" s="22" t="s">
        <v>239</v>
      </c>
      <c r="F16" s="22" t="s">
        <v>19</v>
      </c>
      <c r="G16" s="23" t="n">
        <v>1</v>
      </c>
      <c r="H16" s="24" t="n">
        <v>12000</v>
      </c>
      <c r="I16" s="24" t="n">
        <v>12000</v>
      </c>
      <c r="J16" s="24" t="n">
        <v>0</v>
      </c>
      <c r="K16" s="24" t="n">
        <v>-0</v>
      </c>
      <c r="L16" s="24" t="n">
        <v>-0</v>
      </c>
      <c r="M16" s="6" t="s">
        <f>=I16+J16+K16+L16</f>
      </c>
      <c r="N16" s="22"/>
    </row>
    <row collapsed="false" customFormat="false" customHeight="false" hidden="false" ht="12.1" outlineLevel="0" r="17">
      <c r="A17" s="20" t="n">
        <v>45789.41931713</v>
      </c>
      <c r="B17" s="16" t="s">
        <v>202</v>
      </c>
      <c r="C17" s="16" t="s">
        <v>245</v>
      </c>
      <c r="D17" s="16" t="s">
        <v>195</v>
      </c>
      <c r="E17" s="16" t="s">
        <v>51</v>
      </c>
      <c r="F17" s="16" t="s">
        <v>19</v>
      </c>
      <c r="G17" s="7" t="n">
        <v>17</v>
      </c>
      <c r="H17" s="6" t="n">
        <v>94.55</v>
      </c>
      <c r="I17" s="6" t="n">
        <v>-11572.92</v>
      </c>
      <c r="J17" s="6" t="n">
        <v>-21.42</v>
      </c>
      <c r="K17" s="6" t="n">
        <v>-6.94</v>
      </c>
      <c r="L17" s="6" t="n">
        <v>-1.74</v>
      </c>
      <c r="M17" s="6" t="s">
        <f>=I17+J17+K17+L17</f>
      </c>
      <c r="N17" s="16"/>
    </row>
    <row collapsed="false" customFormat="false" customHeight="false" hidden="false" ht="12.1" outlineLevel="0" r="18">
      <c r="A18" s="29" t="n">
        <v>45789.428935185</v>
      </c>
      <c r="B18" s="30" t="s">
        <v>27</v>
      </c>
      <c r="C18" s="30" t="s">
        <v>244</v>
      </c>
      <c r="D18" s="30" t="s">
        <v>196</v>
      </c>
      <c r="E18" s="30" t="s">
        <v>17</v>
      </c>
      <c r="F18" s="30" t="s">
        <v>19</v>
      </c>
      <c r="G18" s="31" t="n">
        <v>-10</v>
      </c>
      <c r="H18" s="32" t="n">
        <v>148.6</v>
      </c>
      <c r="I18" s="32" t="n">
        <v>1486</v>
      </c>
      <c r="J18" s="32" t="n">
        <v>0</v>
      </c>
      <c r="K18" s="32" t="n">
        <v>-0.9</v>
      </c>
      <c r="L18" s="32" t="n">
        <v>-0.45</v>
      </c>
      <c r="M18" s="6" t="s">
        <f>=I18+J18+K18+L18</f>
      </c>
      <c r="N18" s="30"/>
    </row>
    <row collapsed="false" customFormat="false" customHeight="false" hidden="false" ht="12.1" outlineLevel="0" r="19">
      <c r="A19" s="20" t="n">
        <v>45789.546145833</v>
      </c>
      <c r="B19" s="16" t="s">
        <v>203</v>
      </c>
      <c r="C19" s="16" t="s">
        <v>246</v>
      </c>
      <c r="D19" s="16" t="s">
        <v>195</v>
      </c>
      <c r="E19" s="16" t="s">
        <v>51</v>
      </c>
      <c r="F19" s="16" t="s">
        <v>19</v>
      </c>
      <c r="G19" s="7" t="n">
        <v>2</v>
      </c>
      <c r="H19" s="6" t="n">
        <v>96.24</v>
      </c>
      <c r="I19" s="6" t="n">
        <v>-1924.8</v>
      </c>
      <c r="J19" s="6" t="n">
        <v>-88.1</v>
      </c>
      <c r="K19" s="6" t="n">
        <v>-1.15</v>
      </c>
      <c r="L19" s="6" t="n">
        <v>-0.29</v>
      </c>
      <c r="M19" s="6" t="s">
        <f>=I19+J19+K19+L19</f>
      </c>
      <c r="N19" s="16"/>
    </row>
    <row collapsed="false" customFormat="false" customHeight="false" hidden="false" ht="12.1" outlineLevel="0" r="20">
      <c r="A20" s="21" t="n">
        <v>45790</v>
      </c>
      <c r="B20" s="22" t="s">
        <v>239</v>
      </c>
      <c r="C20" s="22" t="s">
        <v>86</v>
      </c>
      <c r="D20" s="22" t="s">
        <v>239</v>
      </c>
      <c r="E20" s="22" t="s">
        <v>239</v>
      </c>
      <c r="F20" s="22" t="s">
        <v>19</v>
      </c>
      <c r="G20" s="23" t="n">
        <v>1</v>
      </c>
      <c r="H20" s="24" t="n">
        <v>2000</v>
      </c>
      <c r="I20" s="24" t="n">
        <v>2000</v>
      </c>
      <c r="J20" s="24" t="n">
        <v>0</v>
      </c>
      <c r="K20" s="24" t="n">
        <v>-0</v>
      </c>
      <c r="L20" s="24" t="n">
        <v>-0</v>
      </c>
      <c r="M20" s="6" t="s">
        <f>=I20+J20+K20+L20</f>
      </c>
      <c r="N20" s="22"/>
    </row>
    <row collapsed="false" customFormat="false" customHeight="false" hidden="false" ht="12.1" outlineLevel="0" r="21">
      <c r="A21" s="20" t="n">
        <v>45790.487407407</v>
      </c>
      <c r="B21" s="16" t="s">
        <v>27</v>
      </c>
      <c r="C21" s="16" t="s">
        <v>244</v>
      </c>
      <c r="D21" s="16" t="s">
        <v>195</v>
      </c>
      <c r="E21" s="16" t="s">
        <v>17</v>
      </c>
      <c r="F21" s="16" t="s">
        <v>19</v>
      </c>
      <c r="G21" s="7" t="n">
        <v>10</v>
      </c>
      <c r="H21" s="6" t="n">
        <v>145.31</v>
      </c>
      <c r="I21" s="6" t="n">
        <v>-1453.1</v>
      </c>
      <c r="J21" s="6" t="n">
        <v>-0</v>
      </c>
      <c r="K21" s="6" t="n">
        <v>-0.87</v>
      </c>
      <c r="L21" s="6" t="n">
        <v>-0.44</v>
      </c>
      <c r="M21" s="6" t="s">
        <f>=I21+J21+K21+L21</f>
      </c>
      <c r="N21" s="16"/>
    </row>
    <row collapsed="false" customFormat="false" customHeight="false" hidden="false" ht="12.1" outlineLevel="0" r="22">
      <c r="A22" s="29" t="n">
        <v>45790.614548611</v>
      </c>
      <c r="B22" s="30" t="s">
        <v>202</v>
      </c>
      <c r="C22" s="30" t="s">
        <v>245</v>
      </c>
      <c r="D22" s="30" t="s">
        <v>196</v>
      </c>
      <c r="E22" s="30" t="s">
        <v>51</v>
      </c>
      <c r="F22" s="30" t="s">
        <v>19</v>
      </c>
      <c r="G22" s="31" t="n">
        <v>-6</v>
      </c>
      <c r="H22" s="32" t="n">
        <v>95.14</v>
      </c>
      <c r="I22" s="32" t="n">
        <v>4110.05</v>
      </c>
      <c r="J22" s="32" t="n">
        <v>9.48</v>
      </c>
      <c r="K22" s="32" t="n">
        <v>-2.47</v>
      </c>
      <c r="L22" s="32" t="n">
        <v>-0.52</v>
      </c>
      <c r="M22" s="6" t="s">
        <f>=I22+J22+K22+L22</f>
      </c>
      <c r="N22" s="30"/>
    </row>
    <row collapsed="false" customFormat="false" customHeight="false" hidden="false" ht="12.1" outlineLevel="0" r="23">
      <c r="A23" s="29" t="n">
        <v>45790.615</v>
      </c>
      <c r="B23" s="30" t="s">
        <v>202</v>
      </c>
      <c r="C23" s="30" t="s">
        <v>245</v>
      </c>
      <c r="D23" s="30" t="s">
        <v>196</v>
      </c>
      <c r="E23" s="30" t="s">
        <v>51</v>
      </c>
      <c r="F23" s="30" t="s">
        <v>19</v>
      </c>
      <c r="G23" s="31" t="n">
        <v>-1</v>
      </c>
      <c r="H23" s="32" t="n">
        <v>95.14</v>
      </c>
      <c r="I23" s="32" t="n">
        <v>685.01</v>
      </c>
      <c r="J23" s="32" t="n">
        <v>1.58</v>
      </c>
      <c r="K23" s="32" t="n">
        <v>-0.41</v>
      </c>
      <c r="L23" s="32" t="n">
        <v>-0.09</v>
      </c>
      <c r="M23" s="6" t="s">
        <f>=I23+J23+K23+L23</f>
      </c>
      <c r="N23" s="30"/>
    </row>
    <row collapsed="false" customFormat="false" customHeight="false" hidden="false" ht="12.1" outlineLevel="0" r="24">
      <c r="A24" s="29" t="n">
        <v>45790.615219907</v>
      </c>
      <c r="B24" s="30" t="s">
        <v>202</v>
      </c>
      <c r="C24" s="30" t="s">
        <v>245</v>
      </c>
      <c r="D24" s="30" t="s">
        <v>196</v>
      </c>
      <c r="E24" s="30" t="s">
        <v>51</v>
      </c>
      <c r="F24" s="30" t="s">
        <v>19</v>
      </c>
      <c r="G24" s="31" t="n">
        <v>-1</v>
      </c>
      <c r="H24" s="32" t="n">
        <v>95.14</v>
      </c>
      <c r="I24" s="32" t="n">
        <v>685.01</v>
      </c>
      <c r="J24" s="32" t="n">
        <v>1.58</v>
      </c>
      <c r="K24" s="32" t="n">
        <v>-0.41</v>
      </c>
      <c r="L24" s="32" t="n">
        <v>-0.09</v>
      </c>
      <c r="M24" s="6" t="s">
        <f>=I24+J24+K24+L24</f>
      </c>
      <c r="N24" s="30"/>
    </row>
    <row collapsed="false" customFormat="false" customHeight="false" hidden="false" ht="12.1" outlineLevel="0" r="25">
      <c r="A25" s="29" t="n">
        <v>45790.618356481</v>
      </c>
      <c r="B25" s="30" t="s">
        <v>202</v>
      </c>
      <c r="C25" s="30" t="s">
        <v>245</v>
      </c>
      <c r="D25" s="30" t="s">
        <v>196</v>
      </c>
      <c r="E25" s="30" t="s">
        <v>51</v>
      </c>
      <c r="F25" s="30" t="s">
        <v>19</v>
      </c>
      <c r="G25" s="31" t="n">
        <v>-9</v>
      </c>
      <c r="H25" s="32" t="n">
        <v>95.14</v>
      </c>
      <c r="I25" s="32" t="n">
        <v>6165.07</v>
      </c>
      <c r="J25" s="32" t="n">
        <v>14.22</v>
      </c>
      <c r="K25" s="32" t="n">
        <v>-3.7</v>
      </c>
      <c r="L25" s="32" t="n">
        <v>-0.77</v>
      </c>
      <c r="M25" s="6" t="s">
        <f>=I25+J25+K25+L25</f>
      </c>
      <c r="N25" s="30"/>
    </row>
    <row collapsed="false" customFormat="false" customHeight="false" hidden="false" ht="12.1" outlineLevel="0" r="26">
      <c r="A26" s="29" t="n">
        <v>45790.677222222</v>
      </c>
      <c r="B26" s="30" t="s">
        <v>27</v>
      </c>
      <c r="C26" s="30" t="s">
        <v>244</v>
      </c>
      <c r="D26" s="30" t="s">
        <v>196</v>
      </c>
      <c r="E26" s="30" t="s">
        <v>17</v>
      </c>
      <c r="F26" s="30" t="s">
        <v>19</v>
      </c>
      <c r="G26" s="31" t="n">
        <v>-10</v>
      </c>
      <c r="H26" s="32" t="n">
        <v>146.5</v>
      </c>
      <c r="I26" s="32" t="n">
        <v>1465</v>
      </c>
      <c r="J26" s="32" t="n">
        <v>0</v>
      </c>
      <c r="K26" s="32" t="n">
        <v>-0.88</v>
      </c>
      <c r="L26" s="32" t="n">
        <v>-0</v>
      </c>
      <c r="M26" s="6" t="s">
        <f>=I26+J26+K26+L26</f>
      </c>
      <c r="N26" s="30"/>
    </row>
    <row collapsed="false" customFormat="false" customHeight="false" hidden="false" ht="12.1" outlineLevel="0" r="27">
      <c r="A27" s="20" t="n">
        <v>45790.976979167</v>
      </c>
      <c r="B27" s="16" t="s">
        <v>30</v>
      </c>
      <c r="C27" s="16" t="s">
        <v>247</v>
      </c>
      <c r="D27" s="16" t="s">
        <v>195</v>
      </c>
      <c r="E27" s="16" t="s">
        <v>17</v>
      </c>
      <c r="F27" s="16" t="s">
        <v>19</v>
      </c>
      <c r="G27" s="7" t="n">
        <v>10</v>
      </c>
      <c r="H27" s="6" t="n">
        <v>138.8</v>
      </c>
      <c r="I27" s="6" t="n">
        <v>-1388</v>
      </c>
      <c r="J27" s="6" t="n">
        <v>-0</v>
      </c>
      <c r="K27" s="6" t="n">
        <v>-0.83</v>
      </c>
      <c r="L27" s="6" t="n">
        <v>-0</v>
      </c>
      <c r="M27" s="6" t="s">
        <f>=I27+J27+K27+L27</f>
      </c>
      <c r="N27" s="16"/>
    </row>
    <row collapsed="false" customFormat="false" customHeight="false" hidden="false" ht="12.1" outlineLevel="0" r="28">
      <c r="A28" s="20" t="n">
        <v>45791.446331019</v>
      </c>
      <c r="B28" s="16" t="s">
        <v>30</v>
      </c>
      <c r="C28" s="16" t="s">
        <v>247</v>
      </c>
      <c r="D28" s="16" t="s">
        <v>195</v>
      </c>
      <c r="E28" s="16" t="s">
        <v>17</v>
      </c>
      <c r="F28" s="16" t="s">
        <v>19</v>
      </c>
      <c r="G28" s="7" t="n">
        <v>10</v>
      </c>
      <c r="H28" s="6" t="n">
        <v>134.92</v>
      </c>
      <c r="I28" s="6" t="n">
        <v>-1349.2</v>
      </c>
      <c r="J28" s="6" t="n">
        <v>-0</v>
      </c>
      <c r="K28" s="6" t="n">
        <v>-0.81</v>
      </c>
      <c r="L28" s="6" t="n">
        <v>-0.4</v>
      </c>
      <c r="M28" s="6" t="s">
        <f>=I28+J28+K28+L28</f>
      </c>
      <c r="N28" s="16"/>
    </row>
    <row collapsed="false" customFormat="false" customHeight="false" hidden="false" ht="12.1" outlineLevel="0" r="29">
      <c r="A29" s="20" t="n">
        <v>45791.462708333</v>
      </c>
      <c r="B29" s="16" t="s">
        <v>27</v>
      </c>
      <c r="C29" s="16" t="s">
        <v>244</v>
      </c>
      <c r="D29" s="16" t="s">
        <v>195</v>
      </c>
      <c r="E29" s="16" t="s">
        <v>17</v>
      </c>
      <c r="F29" s="16" t="s">
        <v>19</v>
      </c>
      <c r="G29" s="7" t="n">
        <v>10</v>
      </c>
      <c r="H29" s="6" t="n">
        <v>144.75</v>
      </c>
      <c r="I29" s="6" t="n">
        <v>-1447.5</v>
      </c>
      <c r="J29" s="6" t="n">
        <v>-0</v>
      </c>
      <c r="K29" s="6" t="n">
        <v>-0.87</v>
      </c>
      <c r="L29" s="6" t="n">
        <v>-0</v>
      </c>
      <c r="M29" s="6" t="s">
        <f>=I29+J29+K29+L29</f>
      </c>
      <c r="N29" s="16"/>
    </row>
    <row collapsed="false" customFormat="false" customHeight="false" hidden="false" ht="12.1" outlineLevel="0" r="30">
      <c r="A30" s="29" t="n">
        <v>45791.693668981</v>
      </c>
      <c r="B30" s="30" t="s">
        <v>27</v>
      </c>
      <c r="C30" s="30" t="s">
        <v>244</v>
      </c>
      <c r="D30" s="30" t="s">
        <v>196</v>
      </c>
      <c r="E30" s="30" t="s">
        <v>17</v>
      </c>
      <c r="F30" s="30" t="s">
        <v>19</v>
      </c>
      <c r="G30" s="31" t="n">
        <v>-10</v>
      </c>
      <c r="H30" s="32" t="n">
        <v>146.7</v>
      </c>
      <c r="I30" s="32" t="n">
        <v>1467</v>
      </c>
      <c r="J30" s="32" t="n">
        <v>0</v>
      </c>
      <c r="K30" s="32" t="n">
        <v>-0.88</v>
      </c>
      <c r="L30" s="32" t="n">
        <v>-0</v>
      </c>
      <c r="M30" s="6" t="s">
        <f>=I30+J30+K30+L30</f>
      </c>
      <c r="N30" s="30"/>
    </row>
    <row collapsed="false" customFormat="false" customHeight="false" hidden="false" ht="12.1" outlineLevel="0" r="31">
      <c r="A31" s="20" t="n">
        <v>45791.826261574</v>
      </c>
      <c r="B31" s="16" t="s">
        <v>204</v>
      </c>
      <c r="C31" s="16" t="s">
        <v>248</v>
      </c>
      <c r="D31" s="16" t="s">
        <v>195</v>
      </c>
      <c r="E31" s="16" t="s">
        <v>17</v>
      </c>
      <c r="F31" s="16" t="s">
        <v>19</v>
      </c>
      <c r="G31" s="7" t="n">
        <v>20</v>
      </c>
      <c r="H31" s="6" t="n">
        <v>57.2</v>
      </c>
      <c r="I31" s="6" t="n">
        <v>-1144</v>
      </c>
      <c r="J31" s="6" t="n">
        <v>-0</v>
      </c>
      <c r="K31" s="6" t="n">
        <v>-0.68</v>
      </c>
      <c r="L31" s="6" t="n">
        <v>-0</v>
      </c>
      <c r="M31" s="6" t="s">
        <f>=I31+J31+K31+L31</f>
      </c>
      <c r="N31" s="16"/>
    </row>
    <row collapsed="false" customFormat="false" customHeight="false" hidden="false" ht="12.1" outlineLevel="0" r="32">
      <c r="A32" s="20" t="n">
        <v>45791.886180556</v>
      </c>
      <c r="B32" s="16" t="s">
        <v>27</v>
      </c>
      <c r="C32" s="16" t="s">
        <v>244</v>
      </c>
      <c r="D32" s="16" t="s">
        <v>195</v>
      </c>
      <c r="E32" s="16" t="s">
        <v>17</v>
      </c>
      <c r="F32" s="16" t="s">
        <v>19</v>
      </c>
      <c r="G32" s="7" t="n">
        <v>10</v>
      </c>
      <c r="H32" s="6" t="n">
        <v>145</v>
      </c>
      <c r="I32" s="6" t="n">
        <v>-1450</v>
      </c>
      <c r="J32" s="6" t="n">
        <v>-0</v>
      </c>
      <c r="K32" s="6" t="n">
        <v>-0.87</v>
      </c>
      <c r="L32" s="6" t="n">
        <v>-0</v>
      </c>
      <c r="M32" s="6" t="s">
        <f>=I32+J32+K32+L32</f>
      </c>
      <c r="N32" s="16"/>
    </row>
    <row collapsed="false" customFormat="false" customHeight="false" hidden="false" ht="12.1" outlineLevel="0" r="33">
      <c r="A33" s="20" t="n">
        <v>45791.95775463</v>
      </c>
      <c r="B33" s="16" t="s">
        <v>205</v>
      </c>
      <c r="C33" s="16" t="s">
        <v>249</v>
      </c>
      <c r="D33" s="16" t="s">
        <v>195</v>
      </c>
      <c r="E33" s="16" t="s">
        <v>17</v>
      </c>
      <c r="F33" s="16" t="s">
        <v>19</v>
      </c>
      <c r="G33" s="7" t="n">
        <v>10</v>
      </c>
      <c r="H33" s="6" t="n">
        <v>97.58</v>
      </c>
      <c r="I33" s="6" t="n">
        <v>-975.8</v>
      </c>
      <c r="J33" s="6" t="n">
        <v>-0</v>
      </c>
      <c r="K33" s="6" t="n">
        <v>-0.59</v>
      </c>
      <c r="L33" s="6" t="n">
        <v>-0</v>
      </c>
      <c r="M33" s="6" t="s">
        <f>=I33+J33+K33+L33</f>
      </c>
      <c r="N33" s="16"/>
    </row>
    <row collapsed="false" customFormat="false" customHeight="false" hidden="false" ht="12.1" outlineLevel="0" r="34">
      <c r="A34" s="21" t="n">
        <v>45793</v>
      </c>
      <c r="B34" s="22" t="s">
        <v>239</v>
      </c>
      <c r="C34" s="22" t="s">
        <v>86</v>
      </c>
      <c r="D34" s="22" t="s">
        <v>239</v>
      </c>
      <c r="E34" s="22" t="s">
        <v>239</v>
      </c>
      <c r="F34" s="22" t="s">
        <v>19</v>
      </c>
      <c r="G34" s="23" t="n">
        <v>1</v>
      </c>
      <c r="H34" s="24" t="n">
        <v>4000</v>
      </c>
      <c r="I34" s="24" t="n">
        <v>4000</v>
      </c>
      <c r="J34" s="24" t="n">
        <v>0</v>
      </c>
      <c r="K34" s="24" t="n">
        <v>-0</v>
      </c>
      <c r="L34" s="24" t="n">
        <v>-0</v>
      </c>
      <c r="M34" s="6" t="s">
        <f>=I34+J34+K34+L34</f>
      </c>
      <c r="N34" s="22"/>
    </row>
    <row collapsed="false" customFormat="false" customHeight="false" hidden="false" ht="12.1" outlineLevel="0" r="35">
      <c r="A35" s="20" t="n">
        <v>45793.964479167</v>
      </c>
      <c r="B35" s="16" t="s">
        <v>206</v>
      </c>
      <c r="C35" s="16" t="s">
        <v>250</v>
      </c>
      <c r="D35" s="16" t="s">
        <v>195</v>
      </c>
      <c r="E35" s="16" t="s">
        <v>17</v>
      </c>
      <c r="F35" s="16" t="s">
        <v>19</v>
      </c>
      <c r="G35" s="7" t="n">
        <v>40</v>
      </c>
      <c r="H35" s="6" t="n">
        <v>31.205</v>
      </c>
      <c r="I35" s="6" t="n">
        <v>-1248.2</v>
      </c>
      <c r="J35" s="6" t="n">
        <v>-0</v>
      </c>
      <c r="K35" s="6" t="n">
        <v>-0.75</v>
      </c>
      <c r="L35" s="6" t="n">
        <v>-0</v>
      </c>
      <c r="M35" s="6" t="s">
        <f>=I35+J35+K35+L35</f>
      </c>
      <c r="N35" s="16"/>
    </row>
    <row collapsed="false" customFormat="false" customHeight="false" hidden="false" ht="12.1" outlineLevel="0" r="36">
      <c r="A36" s="21" t="n">
        <v>45796</v>
      </c>
      <c r="B36" s="22" t="s">
        <v>239</v>
      </c>
      <c r="C36" s="22" t="s">
        <v>86</v>
      </c>
      <c r="D36" s="22" t="s">
        <v>239</v>
      </c>
      <c r="E36" s="22" t="s">
        <v>239</v>
      </c>
      <c r="F36" s="22" t="s">
        <v>19</v>
      </c>
      <c r="G36" s="23" t="n">
        <v>1</v>
      </c>
      <c r="H36" s="24" t="n">
        <v>2200</v>
      </c>
      <c r="I36" s="24" t="n">
        <v>2200</v>
      </c>
      <c r="J36" s="24" t="n">
        <v>0</v>
      </c>
      <c r="K36" s="24" t="n">
        <v>-0</v>
      </c>
      <c r="L36" s="24" t="n">
        <v>-0</v>
      </c>
      <c r="M36" s="6" t="s">
        <f>=I36+J36+K36+L36</f>
      </c>
      <c r="N36" s="22"/>
    </row>
    <row collapsed="false" customFormat="false" customHeight="false" hidden="false" ht="12.1" outlineLevel="0" r="37">
      <c r="A37" s="20" t="n">
        <v>45796.378877315</v>
      </c>
      <c r="B37" s="16" t="s">
        <v>207</v>
      </c>
      <c r="C37" s="16" t="s">
        <v>251</v>
      </c>
      <c r="D37" s="16" t="s">
        <v>195</v>
      </c>
      <c r="E37" s="16" t="s">
        <v>17</v>
      </c>
      <c r="F37" s="16" t="s">
        <v>19</v>
      </c>
      <c r="G37" s="7" t="n">
        <v>20</v>
      </c>
      <c r="H37" s="6" t="n">
        <v>48.5</v>
      </c>
      <c r="I37" s="6" t="n">
        <v>-970</v>
      </c>
      <c r="J37" s="6" t="n">
        <v>-0</v>
      </c>
      <c r="K37" s="6" t="n">
        <v>-0.58</v>
      </c>
      <c r="L37" s="6" t="n">
        <v>-0</v>
      </c>
      <c r="M37" s="6" t="s">
        <f>=I37+J37+K37+L37</f>
      </c>
      <c r="N37" s="16"/>
    </row>
    <row collapsed="false" customFormat="false" customHeight="false" hidden="false" ht="12.1" outlineLevel="0" r="38">
      <c r="A38" s="20" t="n">
        <v>45796.379201389</v>
      </c>
      <c r="B38" s="16" t="s">
        <v>24</v>
      </c>
      <c r="C38" s="16" t="s">
        <v>252</v>
      </c>
      <c r="D38" s="16" t="s">
        <v>195</v>
      </c>
      <c r="E38" s="16" t="s">
        <v>17</v>
      </c>
      <c r="F38" s="16" t="s">
        <v>19</v>
      </c>
      <c r="G38" s="7" t="n">
        <v>10</v>
      </c>
      <c r="H38" s="6" t="n">
        <v>111.5</v>
      </c>
      <c r="I38" s="6" t="n">
        <v>-1115</v>
      </c>
      <c r="J38" s="6" t="n">
        <v>-0</v>
      </c>
      <c r="K38" s="6" t="n">
        <v>-0.67</v>
      </c>
      <c r="L38" s="6" t="n">
        <v>-0</v>
      </c>
      <c r="M38" s="6" t="s">
        <f>=I38+J38+K38+L38</f>
      </c>
      <c r="N38" s="16"/>
    </row>
    <row collapsed="false" customFormat="false" customHeight="false" hidden="false" ht="12.1" outlineLevel="0" r="39">
      <c r="A39" s="20" t="n">
        <v>45796.944641204</v>
      </c>
      <c r="B39" s="16" t="s">
        <v>33</v>
      </c>
      <c r="C39" s="16" t="s">
        <v>253</v>
      </c>
      <c r="D39" s="16" t="s">
        <v>195</v>
      </c>
      <c r="E39" s="16" t="s">
        <v>17</v>
      </c>
      <c r="F39" s="16" t="s">
        <v>19</v>
      </c>
      <c r="G39" s="7" t="n">
        <v>300</v>
      </c>
      <c r="H39" s="6" t="n">
        <v>3.53</v>
      </c>
      <c r="I39" s="6" t="n">
        <v>-1059</v>
      </c>
      <c r="J39" s="6" t="n">
        <v>-0</v>
      </c>
      <c r="K39" s="6" t="n">
        <v>-0.64</v>
      </c>
      <c r="L39" s="6" t="n">
        <v>-0</v>
      </c>
      <c r="M39" s="6" t="s">
        <f>=I39+J39+K39+L39</f>
      </c>
      <c r="N39" s="16"/>
    </row>
    <row collapsed="false" customFormat="false" customHeight="false" hidden="false" ht="12.1" outlineLevel="0" r="40">
      <c r="A40" s="21" t="n">
        <v>45798</v>
      </c>
      <c r="B40" s="22" t="s">
        <v>239</v>
      </c>
      <c r="C40" s="22" t="s">
        <v>86</v>
      </c>
      <c r="D40" s="22" t="s">
        <v>239</v>
      </c>
      <c r="E40" s="22" t="s">
        <v>239</v>
      </c>
      <c r="F40" s="22" t="s">
        <v>19</v>
      </c>
      <c r="G40" s="23" t="n">
        <v>1</v>
      </c>
      <c r="H40" s="24" t="n">
        <v>612.32</v>
      </c>
      <c r="I40" s="24" t="n">
        <v>612.32</v>
      </c>
      <c r="J40" s="24" t="n">
        <v>0</v>
      </c>
      <c r="K40" s="24" t="n">
        <v>-0</v>
      </c>
      <c r="L40" s="24" t="n">
        <v>-0</v>
      </c>
      <c r="M40" s="6" t="s">
        <f>=I40+J40+K40+L40</f>
      </c>
      <c r="N40" s="22"/>
    </row>
    <row collapsed="false" customFormat="false" customHeight="false" hidden="false" ht="12.1" outlineLevel="0" r="41">
      <c r="A41" s="29" t="n">
        <v>45798.771134259</v>
      </c>
      <c r="B41" s="30" t="s">
        <v>203</v>
      </c>
      <c r="C41" s="30" t="s">
        <v>246</v>
      </c>
      <c r="D41" s="30" t="s">
        <v>196</v>
      </c>
      <c r="E41" s="30" t="s">
        <v>51</v>
      </c>
      <c r="F41" s="30" t="s">
        <v>19</v>
      </c>
      <c r="G41" s="31" t="n">
        <v>-2</v>
      </c>
      <c r="H41" s="32" t="n">
        <v>96.81</v>
      </c>
      <c r="I41" s="32" t="n">
        <v>1936.2</v>
      </c>
      <c r="J41" s="32" t="n">
        <v>99.94</v>
      </c>
      <c r="K41" s="32" t="n">
        <v>-1.16</v>
      </c>
      <c r="L41" s="32" t="n">
        <v>-0.19</v>
      </c>
      <c r="M41" s="6" t="s">
        <f>=I41+J41+K41+L41</f>
      </c>
      <c r="N41" s="30"/>
    </row>
    <row collapsed="false" customFormat="false" customHeight="false" hidden="false" ht="12.1" outlineLevel="0" r="42">
      <c r="A42" s="20" t="n">
        <v>45798.958483796</v>
      </c>
      <c r="B42" s="16" t="s">
        <v>208</v>
      </c>
      <c r="C42" s="16" t="s">
        <v>254</v>
      </c>
      <c r="D42" s="16" t="s">
        <v>195</v>
      </c>
      <c r="E42" s="16" t="s">
        <v>17</v>
      </c>
      <c r="F42" s="16" t="s">
        <v>19</v>
      </c>
      <c r="G42" s="7" t="n">
        <v>2000</v>
      </c>
      <c r="H42" s="6" t="n">
        <v>0.4501</v>
      </c>
      <c r="I42" s="6" t="n">
        <v>-900.2</v>
      </c>
      <c r="J42" s="6" t="n">
        <v>-0</v>
      </c>
      <c r="K42" s="6" t="n">
        <v>-0.54</v>
      </c>
      <c r="L42" s="6" t="n">
        <v>-0</v>
      </c>
      <c r="M42" s="6" t="s">
        <f>=I42+J42+K42+L42</f>
      </c>
      <c r="N42" s="16"/>
    </row>
    <row collapsed="false" customFormat="false" customHeight="false" hidden="false" ht="12.1" outlineLevel="0" r="43">
      <c r="A43" s="20" t="n">
        <v>45799.766006944</v>
      </c>
      <c r="B43" s="16" t="s">
        <v>200</v>
      </c>
      <c r="C43" s="16" t="s">
        <v>242</v>
      </c>
      <c r="D43" s="16" t="s">
        <v>195</v>
      </c>
      <c r="E43" s="16" t="s">
        <v>51</v>
      </c>
      <c r="F43" s="16" t="s">
        <v>19</v>
      </c>
      <c r="G43" s="7" t="n">
        <v>2</v>
      </c>
      <c r="H43" s="6" t="n">
        <v>98.8</v>
      </c>
      <c r="I43" s="6" t="n">
        <v>-1976</v>
      </c>
      <c r="J43" s="6" t="n">
        <v>-47.94</v>
      </c>
      <c r="K43" s="6" t="n">
        <v>-1.19</v>
      </c>
      <c r="L43" s="6" t="n">
        <v>-0.17</v>
      </c>
      <c r="M43" s="6" t="s">
        <f>=I43+J43+K43+L43</f>
      </c>
      <c r="N43" s="16"/>
    </row>
    <row collapsed="false" customFormat="false" customHeight="false" hidden="false" ht="12.1" outlineLevel="0" r="44">
      <c r="A44" s="21" t="n">
        <v>45800</v>
      </c>
      <c r="B44" s="22" t="s">
        <v>255</v>
      </c>
      <c r="C44" s="22" t="s">
        <v>256</v>
      </c>
      <c r="D44" s="22" t="s">
        <v>255</v>
      </c>
      <c r="E44" s="22" t="s">
        <v>255</v>
      </c>
      <c r="F44" s="22" t="s">
        <v>19</v>
      </c>
      <c r="G44" s="23" t="n">
        <v>1</v>
      </c>
      <c r="H44" s="24" t="n">
        <v>474.9</v>
      </c>
      <c r="I44" s="24" t="n">
        <v>474.9</v>
      </c>
      <c r="J44" s="24" t="n">
        <v>0</v>
      </c>
      <c r="K44" s="24" t="n">
        <v>-0</v>
      </c>
      <c r="L44" s="24" t="n">
        <v>-0</v>
      </c>
      <c r="M44" s="6" t="s">
        <f>=I44+J44+K44+L44</f>
      </c>
      <c r="N44" s="22"/>
    </row>
    <row collapsed="false" customFormat="false" customHeight="false" hidden="false" ht="12.1" outlineLevel="0" r="45">
      <c r="A45" s="20" t="n">
        <v>45800.57943287</v>
      </c>
      <c r="B45" s="16" t="s">
        <v>209</v>
      </c>
      <c r="C45" s="16" t="s">
        <v>257</v>
      </c>
      <c r="D45" s="16" t="s">
        <v>195</v>
      </c>
      <c r="E45" s="16" t="s">
        <v>51</v>
      </c>
      <c r="F45" s="16" t="s">
        <v>19</v>
      </c>
      <c r="G45" s="7" t="n">
        <v>7</v>
      </c>
      <c r="H45" s="6" t="n">
        <v>100</v>
      </c>
      <c r="I45" s="6" t="n">
        <v>-7000</v>
      </c>
      <c r="J45" s="6" t="n">
        <v>-0</v>
      </c>
      <c r="K45" s="6" t="n">
        <v>-3.5</v>
      </c>
      <c r="L45" s="6" t="n">
        <v>-0</v>
      </c>
      <c r="M45" s="6" t="s">
        <f>=I45+J45+K45+L45</f>
      </c>
      <c r="N45" s="16"/>
    </row>
    <row collapsed="false" customFormat="false" customHeight="false" hidden="false" ht="12.1" outlineLevel="0" r="46">
      <c r="A46" s="20" t="n">
        <v>45803.294618056</v>
      </c>
      <c r="B46" s="16" t="s">
        <v>210</v>
      </c>
      <c r="C46" s="16" t="s">
        <v>258</v>
      </c>
      <c r="D46" s="16" t="s">
        <v>195</v>
      </c>
      <c r="E46" s="16" t="s">
        <v>17</v>
      </c>
      <c r="F46" s="16" t="s">
        <v>19</v>
      </c>
      <c r="G46" s="7" t="n">
        <v>8</v>
      </c>
      <c r="H46" s="6" t="n">
        <v>123</v>
      </c>
      <c r="I46" s="6" t="n">
        <v>-984</v>
      </c>
      <c r="J46" s="6" t="n">
        <v>-0</v>
      </c>
      <c r="K46" s="6" t="n">
        <v>-0.59</v>
      </c>
      <c r="L46" s="6" t="n">
        <v>-0</v>
      </c>
      <c r="M46" s="6" t="s">
        <f>=I46+J46+K46+L46</f>
      </c>
      <c r="N46" s="16"/>
    </row>
    <row collapsed="false" customFormat="false" customHeight="false" hidden="false" ht="12.1" outlineLevel="0" r="47">
      <c r="A47" s="21" t="n">
        <v>45804</v>
      </c>
      <c r="B47" s="22" t="s">
        <v>239</v>
      </c>
      <c r="C47" s="22" t="s">
        <v>86</v>
      </c>
      <c r="D47" s="22" t="s">
        <v>239</v>
      </c>
      <c r="E47" s="22" t="s">
        <v>239</v>
      </c>
      <c r="F47" s="22" t="s">
        <v>19</v>
      </c>
      <c r="G47" s="23" t="n">
        <v>1</v>
      </c>
      <c r="H47" s="24" t="n">
        <v>17000</v>
      </c>
      <c r="I47" s="24" t="n">
        <v>17000</v>
      </c>
      <c r="J47" s="24" t="n">
        <v>0</v>
      </c>
      <c r="K47" s="24" t="n">
        <v>-0</v>
      </c>
      <c r="L47" s="24" t="n">
        <v>-0</v>
      </c>
      <c r="M47" s="6" t="s">
        <f>=I47+J47+K47+L47</f>
      </c>
      <c r="N47" s="22"/>
    </row>
    <row collapsed="false" customFormat="false" customHeight="false" hidden="false" ht="12.1" outlineLevel="0" r="48">
      <c r="A48" s="33" t="n">
        <v>45804</v>
      </c>
      <c r="B48" s="34" t="s">
        <v>259</v>
      </c>
      <c r="C48" s="34" t="s">
        <v>260</v>
      </c>
      <c r="D48" s="34" t="s">
        <v>259</v>
      </c>
      <c r="E48" s="34" t="s">
        <v>259</v>
      </c>
      <c r="F48" s="34" t="s">
        <v>19</v>
      </c>
      <c r="G48" s="35" t="n">
        <v>1</v>
      </c>
      <c r="H48" s="36" t="n">
        <v>-38</v>
      </c>
      <c r="I48" s="36" t="n">
        <v>-38</v>
      </c>
      <c r="J48" s="36" t="n">
        <v>0</v>
      </c>
      <c r="K48" s="36" t="n">
        <v>-0</v>
      </c>
      <c r="L48" s="36" t="n">
        <v>-0</v>
      </c>
      <c r="M48" s="6" t="s">
        <f>=I48+J48+K48+L48</f>
      </c>
      <c r="N48" s="34"/>
    </row>
    <row collapsed="false" customFormat="false" customHeight="false" hidden="false" ht="12.1" outlineLevel="0" r="49">
      <c r="A49" s="25" t="n">
        <v>45804</v>
      </c>
      <c r="B49" s="26" t="s">
        <v>240</v>
      </c>
      <c r="C49" s="26" t="s">
        <v>85</v>
      </c>
      <c r="D49" s="26" t="s">
        <v>240</v>
      </c>
      <c r="E49" s="26" t="s">
        <v>240</v>
      </c>
      <c r="F49" s="26" t="s">
        <v>19</v>
      </c>
      <c r="G49" s="27" t="n">
        <v>1</v>
      </c>
      <c r="H49" s="28" t="n">
        <v>-18435.99</v>
      </c>
      <c r="I49" s="28" t="n">
        <v>-18435.99</v>
      </c>
      <c r="J49" s="28" t="n">
        <v>0</v>
      </c>
      <c r="K49" s="28" t="n">
        <v>-0</v>
      </c>
      <c r="L49" s="28" t="n">
        <v>-0</v>
      </c>
      <c r="M49" s="6" t="s">
        <f>=I49+J49+K49+L49</f>
      </c>
      <c r="N49" s="26"/>
    </row>
    <row collapsed="false" customFormat="false" customHeight="false" hidden="false" ht="12.1" outlineLevel="0" r="50">
      <c r="A50" s="29" t="n">
        <v>45804.561469907</v>
      </c>
      <c r="B50" s="30" t="s">
        <v>209</v>
      </c>
      <c r="C50" s="30" t="s">
        <v>257</v>
      </c>
      <c r="D50" s="30" t="s">
        <v>196</v>
      </c>
      <c r="E50" s="30" t="s">
        <v>51</v>
      </c>
      <c r="F50" s="30" t="s">
        <v>19</v>
      </c>
      <c r="G50" s="31" t="n">
        <v>-7</v>
      </c>
      <c r="H50" s="32" t="n">
        <v>100.35</v>
      </c>
      <c r="I50" s="32" t="n">
        <v>7024.5</v>
      </c>
      <c r="J50" s="32" t="n">
        <v>24.43</v>
      </c>
      <c r="K50" s="32" t="n">
        <v>-4.21</v>
      </c>
      <c r="L50" s="32" t="n">
        <v>-0.59</v>
      </c>
      <c r="M50" s="6" t="s">
        <f>=I50+J50+K50+L50</f>
      </c>
      <c r="N50" s="30"/>
    </row>
    <row collapsed="false" customFormat="false" customHeight="false" hidden="false" ht="12.1" outlineLevel="0" r="51">
      <c r="A51" s="20" t="n">
        <v>45805.60212963</v>
      </c>
      <c r="B51" s="16" t="s">
        <v>201</v>
      </c>
      <c r="C51" s="16" t="s">
        <v>243</v>
      </c>
      <c r="D51" s="16" t="s">
        <v>195</v>
      </c>
      <c r="E51" s="16" t="s">
        <v>51</v>
      </c>
      <c r="F51" s="16" t="s">
        <v>19</v>
      </c>
      <c r="G51" s="7" t="n">
        <v>6</v>
      </c>
      <c r="H51" s="6" t="n">
        <v>91.22</v>
      </c>
      <c r="I51" s="6" t="n">
        <v>-5473.2</v>
      </c>
      <c r="J51" s="6" t="n">
        <v>-0</v>
      </c>
      <c r="K51" s="6" t="n">
        <v>-3.28</v>
      </c>
      <c r="L51" s="6" t="n">
        <v>-0.47</v>
      </c>
      <c r="M51" s="6" t="s">
        <f>=I51+J51+K51+L51</f>
      </c>
      <c r="N51" s="16"/>
    </row>
    <row collapsed="false" customFormat="false" customHeight="false" hidden="false" ht="12.1" outlineLevel="0" r="52">
      <c r="A52" s="21" t="n">
        <v>45806</v>
      </c>
      <c r="B52" s="22" t="s">
        <v>255</v>
      </c>
      <c r="C52" s="22" t="s">
        <v>261</v>
      </c>
      <c r="D52" s="22" t="s">
        <v>255</v>
      </c>
      <c r="E52" s="22" t="s">
        <v>255</v>
      </c>
      <c r="F52" s="22" t="s">
        <v>19</v>
      </c>
      <c r="G52" s="23" t="n">
        <v>1</v>
      </c>
      <c r="H52" s="24" t="n">
        <v>473.43</v>
      </c>
      <c r="I52" s="24" t="n">
        <v>473.43</v>
      </c>
      <c r="J52" s="24" t="n">
        <v>0</v>
      </c>
      <c r="K52" s="24" t="n">
        <v>-0</v>
      </c>
      <c r="L52" s="24" t="n">
        <v>-0</v>
      </c>
      <c r="M52" s="6" t="s">
        <f>=I52+J52+K52+L52</f>
      </c>
      <c r="N52" s="22"/>
    </row>
    <row collapsed="false" customFormat="false" customHeight="false" hidden="false" ht="12.1" outlineLevel="0" r="53">
      <c r="A53" s="29" t="n">
        <v>45807.522337963</v>
      </c>
      <c r="B53" s="30" t="s">
        <v>208</v>
      </c>
      <c r="C53" s="30" t="s">
        <v>254</v>
      </c>
      <c r="D53" s="30" t="s">
        <v>196</v>
      </c>
      <c r="E53" s="30" t="s">
        <v>17</v>
      </c>
      <c r="F53" s="30" t="s">
        <v>19</v>
      </c>
      <c r="G53" s="31" t="n">
        <v>-2000</v>
      </c>
      <c r="H53" s="32" t="n">
        <v>0.4565</v>
      </c>
      <c r="I53" s="32" t="n">
        <v>913</v>
      </c>
      <c r="J53" s="32" t="n">
        <v>0</v>
      </c>
      <c r="K53" s="32" t="n">
        <v>-0.55</v>
      </c>
      <c r="L53" s="32" t="n">
        <v>-0</v>
      </c>
      <c r="M53" s="6" t="s">
        <f>=I53+J53+K53+L53</f>
      </c>
      <c r="N53" s="30"/>
    </row>
    <row collapsed="false" customFormat="false" customHeight="false" hidden="false" ht="12.1" outlineLevel="0" r="54">
      <c r="A54" s="29" t="n">
        <v>45808.456770833</v>
      </c>
      <c r="B54" s="30" t="s">
        <v>204</v>
      </c>
      <c r="C54" s="30" t="s">
        <v>248</v>
      </c>
      <c r="D54" s="30" t="s">
        <v>196</v>
      </c>
      <c r="E54" s="30" t="s">
        <v>17</v>
      </c>
      <c r="F54" s="30" t="s">
        <v>19</v>
      </c>
      <c r="G54" s="31" t="n">
        <v>-10</v>
      </c>
      <c r="H54" s="32" t="n">
        <v>58.64</v>
      </c>
      <c r="I54" s="32" t="n">
        <v>586.4</v>
      </c>
      <c r="J54" s="32" t="n">
        <v>0</v>
      </c>
      <c r="K54" s="32" t="n">
        <v>-0.35</v>
      </c>
      <c r="L54" s="32" t="n">
        <v>-0</v>
      </c>
      <c r="M54" s="6" t="s">
        <f>=I54+J54+K54+L54</f>
      </c>
      <c r="N54" s="30"/>
    </row>
    <row collapsed="false" customFormat="false" customHeight="false" hidden="false" ht="12.1" outlineLevel="0" r="55">
      <c r="A55" s="29" t="n">
        <v>45808.458888889</v>
      </c>
      <c r="B55" s="30" t="s">
        <v>204</v>
      </c>
      <c r="C55" s="30" t="s">
        <v>248</v>
      </c>
      <c r="D55" s="30" t="s">
        <v>196</v>
      </c>
      <c r="E55" s="30" t="s">
        <v>17</v>
      </c>
      <c r="F55" s="30" t="s">
        <v>19</v>
      </c>
      <c r="G55" s="31" t="n">
        <v>-10</v>
      </c>
      <c r="H55" s="32" t="n">
        <v>58.64</v>
      </c>
      <c r="I55" s="32" t="n">
        <v>586.4</v>
      </c>
      <c r="J55" s="32" t="n">
        <v>0</v>
      </c>
      <c r="K55" s="32" t="n">
        <v>-0.35</v>
      </c>
      <c r="L55" s="32" t="n">
        <v>-0</v>
      </c>
      <c r="M55" s="6" t="s">
        <f>=I55+J55+K55+L55</f>
      </c>
      <c r="N55" s="30"/>
    </row>
    <row collapsed="false" customFormat="false" customHeight="false" hidden="false" ht="12.1" outlineLevel="0" r="56">
      <c r="A56" s="20" t="n">
        <v>45808.4696875</v>
      </c>
      <c r="B56" s="16" t="s">
        <v>211</v>
      </c>
      <c r="C56" s="16" t="s">
        <v>262</v>
      </c>
      <c r="D56" s="16" t="s">
        <v>195</v>
      </c>
      <c r="E56" s="16" t="s">
        <v>17</v>
      </c>
      <c r="F56" s="16" t="s">
        <v>19</v>
      </c>
      <c r="G56" s="7" t="n">
        <v>1</v>
      </c>
      <c r="H56" s="6" t="n">
        <v>1107.2</v>
      </c>
      <c r="I56" s="6" t="n">
        <v>-1107.2</v>
      </c>
      <c r="J56" s="6" t="n">
        <v>-0</v>
      </c>
      <c r="K56" s="6" t="n">
        <v>-0.67</v>
      </c>
      <c r="L56" s="6" t="n">
        <v>-0</v>
      </c>
      <c r="M56" s="6" t="s">
        <f>=I56+J56+K56+L56</f>
      </c>
      <c r="N56" s="16"/>
    </row>
    <row collapsed="false" customFormat="false" customHeight="false" hidden="false" ht="12.1" outlineLevel="0" r="57">
      <c r="A57" s="29" t="n">
        <v>45810.320231481</v>
      </c>
      <c r="B57" s="30" t="s">
        <v>33</v>
      </c>
      <c r="C57" s="30" t="s">
        <v>253</v>
      </c>
      <c r="D57" s="30" t="s">
        <v>196</v>
      </c>
      <c r="E57" s="30" t="s">
        <v>17</v>
      </c>
      <c r="F57" s="30" t="s">
        <v>19</v>
      </c>
      <c r="G57" s="31" t="n">
        <v>-100</v>
      </c>
      <c r="H57" s="32" t="n">
        <v>3.576</v>
      </c>
      <c r="I57" s="32" t="n">
        <v>357.6</v>
      </c>
      <c r="J57" s="32" t="n">
        <v>0</v>
      </c>
      <c r="K57" s="32" t="n">
        <v>-0.21</v>
      </c>
      <c r="L57" s="32" t="n">
        <v>-0</v>
      </c>
      <c r="M57" s="6" t="s">
        <f>=I57+J57+K57+L57</f>
      </c>
      <c r="N57" s="30"/>
    </row>
    <row collapsed="false" customFormat="false" customHeight="false" hidden="false" ht="12.1" outlineLevel="0" r="58">
      <c r="A58" s="29" t="n">
        <v>45810.32025463</v>
      </c>
      <c r="B58" s="30" t="s">
        <v>33</v>
      </c>
      <c r="C58" s="30" t="s">
        <v>253</v>
      </c>
      <c r="D58" s="30" t="s">
        <v>196</v>
      </c>
      <c r="E58" s="30" t="s">
        <v>17</v>
      </c>
      <c r="F58" s="30" t="s">
        <v>19</v>
      </c>
      <c r="G58" s="31" t="n">
        <v>-200</v>
      </c>
      <c r="H58" s="32" t="n">
        <v>3.576</v>
      </c>
      <c r="I58" s="32" t="n">
        <v>715.2</v>
      </c>
      <c r="J58" s="32" t="n">
        <v>0</v>
      </c>
      <c r="K58" s="32" t="n">
        <v>-0.43</v>
      </c>
      <c r="L58" s="32" t="n">
        <v>-0</v>
      </c>
      <c r="M58" s="6" t="s">
        <f>=I58+J58+K58+L58</f>
      </c>
      <c r="N58" s="30"/>
    </row>
    <row collapsed="false" customFormat="false" customHeight="false" hidden="false" ht="12.1" outlineLevel="0" r="59">
      <c r="A59" s="20" t="n">
        <v>45810.557800926</v>
      </c>
      <c r="B59" s="16" t="s">
        <v>36</v>
      </c>
      <c r="C59" s="16" t="s">
        <v>263</v>
      </c>
      <c r="D59" s="16" t="s">
        <v>195</v>
      </c>
      <c r="E59" s="16" t="s">
        <v>17</v>
      </c>
      <c r="F59" s="16" t="s">
        <v>19</v>
      </c>
      <c r="G59" s="7" t="n">
        <v>6</v>
      </c>
      <c r="H59" s="6" t="n">
        <v>164.55</v>
      </c>
      <c r="I59" s="6" t="n">
        <v>-987.3</v>
      </c>
      <c r="J59" s="6" t="n">
        <v>-0</v>
      </c>
      <c r="K59" s="6" t="n">
        <v>-0.6</v>
      </c>
      <c r="L59" s="6" t="n">
        <v>-0</v>
      </c>
      <c r="M59" s="6" t="s">
        <f>=I59+J59+K59+L59</f>
      </c>
      <c r="N59" s="16"/>
    </row>
    <row collapsed="false" customFormat="false" customHeight="false" hidden="false" ht="12.1" outlineLevel="0" r="60">
      <c r="A60" s="29" t="n">
        <v>45810.750069444</v>
      </c>
      <c r="B60" s="30" t="s">
        <v>211</v>
      </c>
      <c r="C60" s="30" t="s">
        <v>262</v>
      </c>
      <c r="D60" s="30" t="s">
        <v>196</v>
      </c>
      <c r="E60" s="30" t="s">
        <v>17</v>
      </c>
      <c r="F60" s="30" t="s">
        <v>19</v>
      </c>
      <c r="G60" s="31" t="n">
        <v>-1</v>
      </c>
      <c r="H60" s="32" t="n">
        <v>1114.6</v>
      </c>
      <c r="I60" s="32" t="n">
        <v>1114.6</v>
      </c>
      <c r="J60" s="32" t="n">
        <v>0</v>
      </c>
      <c r="K60" s="32" t="n">
        <v>-0.66</v>
      </c>
      <c r="L60" s="32" t="n">
        <v>-0</v>
      </c>
      <c r="M60" s="6" t="s">
        <f>=I60+J60+K60+L60</f>
      </c>
      <c r="N60" s="30"/>
    </row>
    <row collapsed="false" customFormat="false" customHeight="false" hidden="false" ht="12.1" outlineLevel="0" r="61">
      <c r="A61" s="29" t="n">
        <v>45810.751203704</v>
      </c>
      <c r="B61" s="30" t="s">
        <v>36</v>
      </c>
      <c r="C61" s="30" t="s">
        <v>263</v>
      </c>
      <c r="D61" s="30" t="s">
        <v>196</v>
      </c>
      <c r="E61" s="30" t="s">
        <v>17</v>
      </c>
      <c r="F61" s="30" t="s">
        <v>19</v>
      </c>
      <c r="G61" s="31" t="n">
        <v>-6</v>
      </c>
      <c r="H61" s="32" t="n">
        <v>166.7</v>
      </c>
      <c r="I61" s="32" t="n">
        <v>1000.2</v>
      </c>
      <c r="J61" s="32" t="n">
        <v>0</v>
      </c>
      <c r="K61" s="32" t="n">
        <v>-0.6</v>
      </c>
      <c r="L61" s="32" t="n">
        <v>-0</v>
      </c>
      <c r="M61" s="6" t="s">
        <f>=I61+J61+K61+L61</f>
      </c>
      <c r="N61" s="30"/>
    </row>
    <row collapsed="false" customFormat="false" customHeight="false" hidden="false" ht="12.1" outlineLevel="0" r="62">
      <c r="A62" s="20" t="n">
        <v>45810.799270833</v>
      </c>
      <c r="B62" s="16" t="s">
        <v>212</v>
      </c>
      <c r="C62" s="16" t="s">
        <v>264</v>
      </c>
      <c r="D62" s="16" t="s">
        <v>195</v>
      </c>
      <c r="E62" s="16" t="s">
        <v>17</v>
      </c>
      <c r="F62" s="16" t="s">
        <v>19</v>
      </c>
      <c r="G62" s="7" t="n">
        <v>1</v>
      </c>
      <c r="H62" s="6" t="n">
        <v>3203</v>
      </c>
      <c r="I62" s="6" t="n">
        <v>-3203</v>
      </c>
      <c r="J62" s="6" t="n">
        <v>-0</v>
      </c>
      <c r="K62" s="6" t="n">
        <v>-1.93</v>
      </c>
      <c r="L62" s="6" t="n">
        <v>-0</v>
      </c>
      <c r="M62" s="6" t="s">
        <f>=I62+J62+K62+L62</f>
      </c>
      <c r="N62" s="16"/>
    </row>
    <row collapsed="false" customFormat="false" customHeight="false" hidden="false" ht="12.1" outlineLevel="0" r="63">
      <c r="A63" s="29" t="n">
        <v>45811.319618056</v>
      </c>
      <c r="B63" s="30" t="s">
        <v>206</v>
      </c>
      <c r="C63" s="30" t="s">
        <v>250</v>
      </c>
      <c r="D63" s="30" t="s">
        <v>196</v>
      </c>
      <c r="E63" s="30" t="s">
        <v>17</v>
      </c>
      <c r="F63" s="30" t="s">
        <v>19</v>
      </c>
      <c r="G63" s="31" t="n">
        <v>-40</v>
      </c>
      <c r="H63" s="32" t="n">
        <v>31.715</v>
      </c>
      <c r="I63" s="32" t="n">
        <v>1268.6</v>
      </c>
      <c r="J63" s="32" t="n">
        <v>0</v>
      </c>
      <c r="K63" s="32" t="n">
        <v>-0.76</v>
      </c>
      <c r="L63" s="32" t="n">
        <v>-0</v>
      </c>
      <c r="M63" s="6" t="s">
        <f>=I63+J63+K63+L63</f>
      </c>
      <c r="N63" s="30"/>
    </row>
    <row collapsed="false" customFormat="false" customHeight="false" hidden="false" ht="12.1" outlineLevel="0" r="64">
      <c r="A64" s="20" t="n">
        <v>45811.692210648</v>
      </c>
      <c r="B64" s="16" t="s">
        <v>206</v>
      </c>
      <c r="C64" s="16" t="s">
        <v>250</v>
      </c>
      <c r="D64" s="16" t="s">
        <v>195</v>
      </c>
      <c r="E64" s="16" t="s">
        <v>17</v>
      </c>
      <c r="F64" s="16" t="s">
        <v>19</v>
      </c>
      <c r="G64" s="7" t="n">
        <v>40</v>
      </c>
      <c r="H64" s="6" t="n">
        <v>31.67</v>
      </c>
      <c r="I64" s="6" t="n">
        <v>-1266.8</v>
      </c>
      <c r="J64" s="6" t="n">
        <v>-0</v>
      </c>
      <c r="K64" s="6" t="n">
        <v>-0.76</v>
      </c>
      <c r="L64" s="6" t="n">
        <v>-0</v>
      </c>
      <c r="M64" s="6" t="s">
        <f>=I64+J64+K64+L64</f>
      </c>
      <c r="N64" s="16"/>
    </row>
    <row collapsed="false" customFormat="false" customHeight="false" hidden="false" ht="12.1" outlineLevel="0" r="65">
      <c r="A65" s="29" t="n">
        <v>45811.707083333</v>
      </c>
      <c r="B65" s="30" t="s">
        <v>206</v>
      </c>
      <c r="C65" s="30" t="s">
        <v>250</v>
      </c>
      <c r="D65" s="30" t="s">
        <v>196</v>
      </c>
      <c r="E65" s="30" t="s">
        <v>17</v>
      </c>
      <c r="F65" s="30" t="s">
        <v>19</v>
      </c>
      <c r="G65" s="31" t="n">
        <v>-40</v>
      </c>
      <c r="H65" s="32" t="n">
        <v>31.8</v>
      </c>
      <c r="I65" s="32" t="n">
        <v>1272</v>
      </c>
      <c r="J65" s="32" t="n">
        <v>0</v>
      </c>
      <c r="K65" s="32" t="n">
        <v>-0.76</v>
      </c>
      <c r="L65" s="32" t="n">
        <v>-0</v>
      </c>
      <c r="M65" s="6" t="s">
        <f>=I65+J65+K65+L65</f>
      </c>
      <c r="N65" s="30"/>
    </row>
    <row collapsed="false" customFormat="false" customHeight="false" hidden="false" ht="12.1" outlineLevel="0" r="66">
      <c r="A66" s="29" t="n">
        <v>45811.750069444</v>
      </c>
      <c r="B66" s="30" t="s">
        <v>212</v>
      </c>
      <c r="C66" s="30" t="s">
        <v>264</v>
      </c>
      <c r="D66" s="30" t="s">
        <v>196</v>
      </c>
      <c r="E66" s="30" t="s">
        <v>17</v>
      </c>
      <c r="F66" s="30" t="s">
        <v>19</v>
      </c>
      <c r="G66" s="31" t="n">
        <v>-1</v>
      </c>
      <c r="H66" s="32" t="n">
        <v>3230</v>
      </c>
      <c r="I66" s="32" t="n">
        <v>3230</v>
      </c>
      <c r="J66" s="32" t="n">
        <v>0</v>
      </c>
      <c r="K66" s="32" t="n">
        <v>-1.94</v>
      </c>
      <c r="L66" s="32" t="n">
        <v>-0</v>
      </c>
      <c r="M66" s="6" t="s">
        <f>=I66+J66+K66+L66</f>
      </c>
      <c r="N66" s="30"/>
    </row>
    <row collapsed="false" customFormat="false" customHeight="false" hidden="false" ht="12.1" outlineLevel="0" r="67">
      <c r="A67" s="29" t="n">
        <v>45812.362094907</v>
      </c>
      <c r="B67" s="30" t="s">
        <v>210</v>
      </c>
      <c r="C67" s="30" t="s">
        <v>258</v>
      </c>
      <c r="D67" s="30" t="s">
        <v>196</v>
      </c>
      <c r="E67" s="30" t="s">
        <v>17</v>
      </c>
      <c r="F67" s="30" t="s">
        <v>19</v>
      </c>
      <c r="G67" s="31" t="n">
        <v>-8</v>
      </c>
      <c r="H67" s="32" t="n">
        <v>125</v>
      </c>
      <c r="I67" s="32" t="n">
        <v>1000</v>
      </c>
      <c r="J67" s="32" t="n">
        <v>0</v>
      </c>
      <c r="K67" s="32" t="n">
        <v>-0.6</v>
      </c>
      <c r="L67" s="32" t="n">
        <v>-0</v>
      </c>
      <c r="M67" s="6" t="s">
        <f>=I67+J67+K67+L67</f>
      </c>
      <c r="N67" s="30"/>
    </row>
    <row collapsed="false" customFormat="false" customHeight="false" hidden="false" ht="12.1" outlineLevel="0" r="68">
      <c r="A68" s="20" t="n">
        <v>45812.387824074</v>
      </c>
      <c r="B68" s="16" t="s">
        <v>213</v>
      </c>
      <c r="C68" s="16" t="s">
        <v>265</v>
      </c>
      <c r="D68" s="16" t="s">
        <v>195</v>
      </c>
      <c r="E68" s="16" t="s">
        <v>17</v>
      </c>
      <c r="F68" s="16" t="s">
        <v>19</v>
      </c>
      <c r="G68" s="7" t="n">
        <v>1</v>
      </c>
      <c r="H68" s="6" t="n">
        <v>3320</v>
      </c>
      <c r="I68" s="6" t="n">
        <v>-3320</v>
      </c>
      <c r="J68" s="6" t="n">
        <v>-0</v>
      </c>
      <c r="K68" s="6" t="n">
        <v>-1.99</v>
      </c>
      <c r="L68" s="6" t="n">
        <v>-0</v>
      </c>
      <c r="M68" s="6" t="s">
        <f>=I68+J68+K68+L68</f>
      </c>
      <c r="N68" s="16"/>
    </row>
    <row collapsed="false" customFormat="false" customHeight="false" hidden="false" ht="12.1" outlineLevel="0" r="69">
      <c r="A69" s="20" t="n">
        <v>45812.563333333</v>
      </c>
      <c r="B69" s="16" t="s">
        <v>214</v>
      </c>
      <c r="C69" s="16" t="s">
        <v>266</v>
      </c>
      <c r="D69" s="16" t="s">
        <v>195</v>
      </c>
      <c r="E69" s="16" t="s">
        <v>17</v>
      </c>
      <c r="F69" s="16" t="s">
        <v>19</v>
      </c>
      <c r="G69" s="7" t="n">
        <v>1</v>
      </c>
      <c r="H69" s="6" t="n">
        <v>974.8</v>
      </c>
      <c r="I69" s="6" t="n">
        <v>-974.8</v>
      </c>
      <c r="J69" s="6" t="n">
        <v>-0</v>
      </c>
      <c r="K69" s="6" t="n">
        <v>-0.59</v>
      </c>
      <c r="L69" s="6" t="n">
        <v>-0</v>
      </c>
      <c r="M69" s="6" t="s">
        <f>=I69+J69+K69+L69</f>
      </c>
      <c r="N69" s="16"/>
    </row>
    <row collapsed="false" customFormat="false" customHeight="false" hidden="false" ht="12.1" outlineLevel="0" r="70">
      <c r="A70" s="29" t="n">
        <v>45812.624201389</v>
      </c>
      <c r="B70" s="30" t="s">
        <v>207</v>
      </c>
      <c r="C70" s="30" t="s">
        <v>251</v>
      </c>
      <c r="D70" s="30" t="s">
        <v>196</v>
      </c>
      <c r="E70" s="30" t="s">
        <v>17</v>
      </c>
      <c r="F70" s="30" t="s">
        <v>19</v>
      </c>
      <c r="G70" s="31" t="n">
        <v>-20</v>
      </c>
      <c r="H70" s="32" t="n">
        <v>49.55</v>
      </c>
      <c r="I70" s="32" t="n">
        <v>991</v>
      </c>
      <c r="J70" s="32" t="n">
        <v>0</v>
      </c>
      <c r="K70" s="32" t="n">
        <v>-0.59</v>
      </c>
      <c r="L70" s="32" t="n">
        <v>-0</v>
      </c>
      <c r="M70" s="6" t="s">
        <f>=I70+J70+K70+L70</f>
      </c>
      <c r="N70" s="30"/>
    </row>
    <row collapsed="false" customFormat="false" customHeight="false" hidden="false" ht="12.1" outlineLevel="0" r="71">
      <c r="A71" s="29" t="n">
        <v>45812.624571759</v>
      </c>
      <c r="B71" s="30" t="s">
        <v>213</v>
      </c>
      <c r="C71" s="30" t="s">
        <v>265</v>
      </c>
      <c r="D71" s="30" t="s">
        <v>196</v>
      </c>
      <c r="E71" s="30" t="s">
        <v>17</v>
      </c>
      <c r="F71" s="30" t="s">
        <v>19</v>
      </c>
      <c r="G71" s="31" t="n">
        <v>-1</v>
      </c>
      <c r="H71" s="32" t="n">
        <v>3380</v>
      </c>
      <c r="I71" s="32" t="n">
        <v>3380</v>
      </c>
      <c r="J71" s="32" t="n">
        <v>0</v>
      </c>
      <c r="K71" s="32" t="n">
        <v>-2.03</v>
      </c>
      <c r="L71" s="32" t="n">
        <v>-0</v>
      </c>
      <c r="M71" s="6" t="s">
        <f>=I71+J71+K71+L71</f>
      </c>
      <c r="N71" s="30"/>
    </row>
    <row collapsed="false" customFormat="false" customHeight="false" hidden="false" ht="12.1" outlineLevel="0" r="72">
      <c r="A72" s="20" t="n">
        <v>45812.677939815</v>
      </c>
      <c r="B72" s="16" t="s">
        <v>215</v>
      </c>
      <c r="C72" s="16" t="s">
        <v>267</v>
      </c>
      <c r="D72" s="16" t="s">
        <v>195</v>
      </c>
      <c r="E72" s="16" t="s">
        <v>17</v>
      </c>
      <c r="F72" s="16" t="s">
        <v>19</v>
      </c>
      <c r="G72" s="7" t="n">
        <v>1</v>
      </c>
      <c r="H72" s="6" t="n">
        <v>6459</v>
      </c>
      <c r="I72" s="6" t="n">
        <v>-6459</v>
      </c>
      <c r="J72" s="6" t="n">
        <v>-0</v>
      </c>
      <c r="K72" s="6" t="n">
        <v>-3.87</v>
      </c>
      <c r="L72" s="6" t="n">
        <v>-0</v>
      </c>
      <c r="M72" s="6" t="s">
        <f>=I72+J72+K72+L72</f>
      </c>
      <c r="N72" s="16"/>
    </row>
    <row collapsed="false" customFormat="false" customHeight="false" hidden="false" ht="12.1" outlineLevel="0" r="73">
      <c r="A73" s="20" t="n">
        <v>45812.678229167</v>
      </c>
      <c r="B73" s="16" t="s">
        <v>33</v>
      </c>
      <c r="C73" s="16" t="s">
        <v>253</v>
      </c>
      <c r="D73" s="16" t="s">
        <v>195</v>
      </c>
      <c r="E73" s="16" t="s">
        <v>17</v>
      </c>
      <c r="F73" s="16" t="s">
        <v>19</v>
      </c>
      <c r="G73" s="7" t="n">
        <v>300</v>
      </c>
      <c r="H73" s="6" t="n">
        <v>3.685</v>
      </c>
      <c r="I73" s="6" t="n">
        <v>-1105.5</v>
      </c>
      <c r="J73" s="6" t="n">
        <v>-0</v>
      </c>
      <c r="K73" s="6" t="n">
        <v>-0.67</v>
      </c>
      <c r="L73" s="6" t="n">
        <v>-0</v>
      </c>
      <c r="M73" s="6" t="s">
        <f>=I73+J73+K73+L73</f>
      </c>
      <c r="N73" s="16"/>
    </row>
    <row collapsed="false" customFormat="false" customHeight="false" hidden="false" ht="12.1" outlineLevel="0" r="74">
      <c r="A74" s="29" t="n">
        <v>45831.413923611</v>
      </c>
      <c r="B74" s="30" t="s">
        <v>205</v>
      </c>
      <c r="C74" s="30" t="s">
        <v>249</v>
      </c>
      <c r="D74" s="30" t="s">
        <v>196</v>
      </c>
      <c r="E74" s="30" t="s">
        <v>17</v>
      </c>
      <c r="F74" s="30" t="s">
        <v>19</v>
      </c>
      <c r="G74" s="31" t="n">
        <v>-10</v>
      </c>
      <c r="H74" s="32" t="n">
        <v>103.2</v>
      </c>
      <c r="I74" s="32" t="n">
        <v>1032</v>
      </c>
      <c r="J74" s="32" t="n">
        <v>0</v>
      </c>
      <c r="K74" s="32" t="n">
        <v>-0.62</v>
      </c>
      <c r="L74" s="32" t="n">
        <v>-0</v>
      </c>
      <c r="M74" s="6" t="s">
        <f>=I74+J74+K74+L74</f>
      </c>
      <c r="N74" s="30"/>
    </row>
    <row collapsed="false" customFormat="false" customHeight="false" hidden="false" ht="12.1" outlineLevel="0" r="75">
      <c r="A75" s="20" t="n">
        <v>45831.60025463</v>
      </c>
      <c r="B75" s="16" t="s">
        <v>16</v>
      </c>
      <c r="C75" s="16" t="s">
        <v>268</v>
      </c>
      <c r="D75" s="16" t="s">
        <v>195</v>
      </c>
      <c r="E75" s="16" t="s">
        <v>17</v>
      </c>
      <c r="F75" s="16" t="s">
        <v>19</v>
      </c>
      <c r="G75" s="7" t="n">
        <v>2</v>
      </c>
      <c r="H75" s="6" t="n">
        <v>429</v>
      </c>
      <c r="I75" s="6" t="n">
        <v>-858</v>
      </c>
      <c r="J75" s="6" t="n">
        <v>-0</v>
      </c>
      <c r="K75" s="6" t="n">
        <v>-0.51</v>
      </c>
      <c r="L75" s="6" t="n">
        <v>-0</v>
      </c>
      <c r="M75" s="6" t="s">
        <f>=I75+J75+K75+L75</f>
      </c>
      <c r="N75" s="16"/>
    </row>
    <row collapsed="false" customFormat="false" customHeight="false" hidden="false" ht="12.1" outlineLevel="0" r="76">
      <c r="A76" s="21" t="n">
        <v>45834</v>
      </c>
      <c r="B76" s="22" t="s">
        <v>255</v>
      </c>
      <c r="C76" s="22" t="s">
        <v>269</v>
      </c>
      <c r="D76" s="22" t="s">
        <v>255</v>
      </c>
      <c r="E76" s="22" t="s">
        <v>255</v>
      </c>
      <c r="F76" s="22" t="s">
        <v>19</v>
      </c>
      <c r="G76" s="23" t="n">
        <v>1</v>
      </c>
      <c r="H76" s="24" t="n">
        <v>92.12</v>
      </c>
      <c r="I76" s="24" t="n">
        <v>92.12</v>
      </c>
      <c r="J76" s="24" t="n">
        <v>0</v>
      </c>
      <c r="K76" s="24" t="n">
        <v>-0</v>
      </c>
      <c r="L76" s="24" t="n">
        <v>-0</v>
      </c>
      <c r="M76" s="6" t="s">
        <f>=I76+J76+K76+L76</f>
      </c>
      <c r="N76" s="22"/>
    </row>
    <row collapsed="false" customFormat="false" customHeight="false" hidden="false" ht="12.1" outlineLevel="0" r="77">
      <c r="A77" s="21" t="n">
        <v>45838</v>
      </c>
      <c r="B77" s="22" t="s">
        <v>255</v>
      </c>
      <c r="C77" s="22" t="s">
        <v>270</v>
      </c>
      <c r="D77" s="22" t="s">
        <v>255</v>
      </c>
      <c r="E77" s="22" t="s">
        <v>255</v>
      </c>
      <c r="F77" s="22" t="s">
        <v>19</v>
      </c>
      <c r="G77" s="23" t="n">
        <v>1</v>
      </c>
      <c r="H77" s="24" t="n">
        <v>539.49</v>
      </c>
      <c r="I77" s="24" t="n">
        <v>539.49</v>
      </c>
      <c r="J77" s="24" t="n">
        <v>0</v>
      </c>
      <c r="K77" s="24" t="n">
        <v>-0</v>
      </c>
      <c r="L77" s="24" t="n">
        <v>-0</v>
      </c>
      <c r="M77" s="6" t="s">
        <f>=I77+J77+K77+L77</f>
      </c>
      <c r="N77" s="22"/>
    </row>
    <row collapsed="false" customFormat="false" customHeight="false" hidden="false" ht="12.1" outlineLevel="0" r="78">
      <c r="A78" s="29" t="n">
        <v>45838.722152778</v>
      </c>
      <c r="B78" s="30" t="s">
        <v>24</v>
      </c>
      <c r="C78" s="30" t="s">
        <v>252</v>
      </c>
      <c r="D78" s="30" t="s">
        <v>196</v>
      </c>
      <c r="E78" s="30" t="s">
        <v>17</v>
      </c>
      <c r="F78" s="30" t="s">
        <v>19</v>
      </c>
      <c r="G78" s="31" t="n">
        <v>-10</v>
      </c>
      <c r="H78" s="32" t="n">
        <v>112.5</v>
      </c>
      <c r="I78" s="32" t="n">
        <v>1125</v>
      </c>
      <c r="J78" s="32" t="n">
        <v>0</v>
      </c>
      <c r="K78" s="32" t="n">
        <v>-0.68</v>
      </c>
      <c r="L78" s="32" t="n">
        <v>-0</v>
      </c>
      <c r="M78" s="6" t="s">
        <f>=I78+J78+K78+L78</f>
      </c>
      <c r="N78" s="30"/>
    </row>
    <row collapsed="false" customFormat="false" customHeight="false" hidden="false" ht="12.1" outlineLevel="0" r="79">
      <c r="A79" s="20" t="n">
        <v>45840.594849537</v>
      </c>
      <c r="B79" s="16" t="s">
        <v>21</v>
      </c>
      <c r="C79" s="16" t="s">
        <v>22</v>
      </c>
      <c r="D79" s="16" t="s">
        <v>195</v>
      </c>
      <c r="E79" s="16" t="s">
        <v>17</v>
      </c>
      <c r="F79" s="16" t="s">
        <v>19</v>
      </c>
      <c r="G79" s="7" t="n">
        <v>2000</v>
      </c>
      <c r="H79" s="6" t="n">
        <v>0.586</v>
      </c>
      <c r="I79" s="6" t="n">
        <v>-1172</v>
      </c>
      <c r="J79" s="6" t="n">
        <v>-0</v>
      </c>
      <c r="K79" s="6" t="n">
        <v>-0.7</v>
      </c>
      <c r="L79" s="6" t="n">
        <v>-0</v>
      </c>
      <c r="M79" s="6" t="s">
        <f>=I79+J79+K79+L79</f>
      </c>
      <c r="N79" s="16"/>
    </row>
    <row collapsed="false" customFormat="false" customHeight="false" hidden="false" ht="12.1" outlineLevel="0" r="80">
      <c r="A80" s="29" t="n">
        <v>45853.480717593</v>
      </c>
      <c r="B80" s="30" t="s">
        <v>16</v>
      </c>
      <c r="C80" s="30" t="s">
        <v>268</v>
      </c>
      <c r="D80" s="30" t="s">
        <v>196</v>
      </c>
      <c r="E80" s="30" t="s">
        <v>17</v>
      </c>
      <c r="F80" s="30" t="s">
        <v>19</v>
      </c>
      <c r="G80" s="31" t="n">
        <v>-2</v>
      </c>
      <c r="H80" s="32" t="n">
        <v>440</v>
      </c>
      <c r="I80" s="32" t="n">
        <v>880</v>
      </c>
      <c r="J80" s="32" t="n">
        <v>0</v>
      </c>
      <c r="K80" s="32" t="n">
        <v>-0.53</v>
      </c>
      <c r="L80" s="32" t="n">
        <v>-0</v>
      </c>
      <c r="M80" s="6" t="s">
        <f>=I80+J80+K80+L80</f>
      </c>
      <c r="N80" s="30"/>
    </row>
    <row collapsed="false" customFormat="false" customHeight="false" hidden="false" ht="12.1" outlineLevel="0" r="81">
      <c r="A81" s="20" t="n">
        <v>45853.521782407</v>
      </c>
      <c r="B81" s="16" t="s">
        <v>16</v>
      </c>
      <c r="C81" s="16" t="s">
        <v>268</v>
      </c>
      <c r="D81" s="16" t="s">
        <v>195</v>
      </c>
      <c r="E81" s="16" t="s">
        <v>17</v>
      </c>
      <c r="F81" s="16" t="s">
        <v>19</v>
      </c>
      <c r="G81" s="7" t="n">
        <v>2</v>
      </c>
      <c r="H81" s="6" t="n">
        <v>424</v>
      </c>
      <c r="I81" s="6" t="n">
        <v>-848</v>
      </c>
      <c r="J81" s="6" t="n">
        <v>-0</v>
      </c>
      <c r="K81" s="6" t="n">
        <v>-0.51</v>
      </c>
      <c r="L81" s="6" t="n">
        <v>-0</v>
      </c>
      <c r="M81" s="6" t="s">
        <f>=I81+J81+K81+L81</f>
      </c>
      <c r="N81" s="16"/>
    </row>
    <row collapsed="false" customFormat="false" customHeight="false" hidden="false" ht="12.1" outlineLevel="0" r="82">
      <c r="A82" s="29" t="n">
        <v>45853.527881944</v>
      </c>
      <c r="B82" s="30" t="s">
        <v>16</v>
      </c>
      <c r="C82" s="30" t="s">
        <v>268</v>
      </c>
      <c r="D82" s="30" t="s">
        <v>196</v>
      </c>
      <c r="E82" s="30" t="s">
        <v>17</v>
      </c>
      <c r="F82" s="30" t="s">
        <v>19</v>
      </c>
      <c r="G82" s="31" t="n">
        <v>-2</v>
      </c>
      <c r="H82" s="32" t="n">
        <v>427</v>
      </c>
      <c r="I82" s="32" t="n">
        <v>854</v>
      </c>
      <c r="J82" s="32" t="n">
        <v>0</v>
      </c>
      <c r="K82" s="32" t="n">
        <v>-0.51</v>
      </c>
      <c r="L82" s="32" t="n">
        <v>-0</v>
      </c>
      <c r="M82" s="6" t="s">
        <f>=I82+J82+K82+L82</f>
      </c>
      <c r="N82" s="30"/>
    </row>
    <row collapsed="false" customFormat="false" customHeight="false" hidden="false" ht="12.1" outlineLevel="0" r="83">
      <c r="A83" s="20" t="n">
        <v>45853.534895833</v>
      </c>
      <c r="B83" s="16" t="s">
        <v>16</v>
      </c>
      <c r="C83" s="16" t="s">
        <v>268</v>
      </c>
      <c r="D83" s="16" t="s">
        <v>195</v>
      </c>
      <c r="E83" s="16" t="s">
        <v>17</v>
      </c>
      <c r="F83" s="16" t="s">
        <v>19</v>
      </c>
      <c r="G83" s="7" t="n">
        <v>2</v>
      </c>
      <c r="H83" s="6" t="n">
        <v>424</v>
      </c>
      <c r="I83" s="6" t="n">
        <v>-848</v>
      </c>
      <c r="J83" s="6" t="n">
        <v>-0</v>
      </c>
      <c r="K83" s="6" t="n">
        <v>-0.51</v>
      </c>
      <c r="L83" s="6" t="n">
        <v>-0</v>
      </c>
      <c r="M83" s="6" t="s">
        <f>=I83+J83+K83+L83</f>
      </c>
      <c r="N83" s="16"/>
    </row>
    <row collapsed="false" customFormat="false" customHeight="false" hidden="false" ht="12.1" outlineLevel="0" r="84">
      <c r="A84" s="29" t="n">
        <v>45853.570277778</v>
      </c>
      <c r="B84" s="30" t="s">
        <v>16</v>
      </c>
      <c r="C84" s="30" t="s">
        <v>268</v>
      </c>
      <c r="D84" s="30" t="s">
        <v>196</v>
      </c>
      <c r="E84" s="30" t="s">
        <v>17</v>
      </c>
      <c r="F84" s="30" t="s">
        <v>19</v>
      </c>
      <c r="G84" s="31" t="n">
        <v>-2</v>
      </c>
      <c r="H84" s="32" t="n">
        <v>431</v>
      </c>
      <c r="I84" s="32" t="n">
        <v>862</v>
      </c>
      <c r="J84" s="32" t="n">
        <v>0</v>
      </c>
      <c r="K84" s="32" t="n">
        <v>-0.52</v>
      </c>
      <c r="L84" s="32" t="n">
        <v>-0</v>
      </c>
      <c r="M84" s="6" t="s">
        <f>=I84+J84+K84+L84</f>
      </c>
      <c r="N84" s="30"/>
    </row>
    <row collapsed="false" customFormat="false" customHeight="false" hidden="false" ht="12.1" outlineLevel="0" r="85">
      <c r="A85" s="20" t="n">
        <v>45853.602708333</v>
      </c>
      <c r="B85" s="16" t="s">
        <v>16</v>
      </c>
      <c r="C85" s="16" t="s">
        <v>268</v>
      </c>
      <c r="D85" s="16" t="s">
        <v>195</v>
      </c>
      <c r="E85" s="16" t="s">
        <v>17</v>
      </c>
      <c r="F85" s="16" t="s">
        <v>19</v>
      </c>
      <c r="G85" s="7" t="n">
        <v>2</v>
      </c>
      <c r="H85" s="6" t="n">
        <v>424</v>
      </c>
      <c r="I85" s="6" t="n">
        <v>-848</v>
      </c>
      <c r="J85" s="6" t="n">
        <v>-0</v>
      </c>
      <c r="K85" s="6" t="n">
        <v>-0.5</v>
      </c>
      <c r="L85" s="6" t="n">
        <v>-0</v>
      </c>
      <c r="M85" s="6" t="s">
        <f>=I85+J85+K85+L85</f>
      </c>
      <c r="N85" s="16"/>
    </row>
    <row collapsed="false" customFormat="false" customHeight="false" hidden="false" ht="12.1" outlineLevel="0" r="86">
      <c r="A86" s="29" t="n">
        <v>45853.747164352</v>
      </c>
      <c r="B86" s="30" t="s">
        <v>16</v>
      </c>
      <c r="C86" s="30" t="s">
        <v>268</v>
      </c>
      <c r="D86" s="30" t="s">
        <v>196</v>
      </c>
      <c r="E86" s="30" t="s">
        <v>17</v>
      </c>
      <c r="F86" s="30" t="s">
        <v>19</v>
      </c>
      <c r="G86" s="31" t="n">
        <v>-2</v>
      </c>
      <c r="H86" s="32" t="n">
        <v>435</v>
      </c>
      <c r="I86" s="32" t="n">
        <v>870</v>
      </c>
      <c r="J86" s="32" t="n">
        <v>0</v>
      </c>
      <c r="K86" s="32" t="n">
        <v>-0.53</v>
      </c>
      <c r="L86" s="32" t="n">
        <v>-0</v>
      </c>
      <c r="M86" s="6" t="s">
        <f>=I86+J86+K86+L86</f>
      </c>
      <c r="N86" s="30"/>
    </row>
    <row collapsed="false" customFormat="false" customHeight="false" hidden="false" ht="12.1" outlineLevel="0" r="87">
      <c r="A87" s="20" t="n">
        <v>45854.441423611</v>
      </c>
      <c r="B87" s="16" t="s">
        <v>16</v>
      </c>
      <c r="C87" s="16" t="s">
        <v>268</v>
      </c>
      <c r="D87" s="16" t="s">
        <v>195</v>
      </c>
      <c r="E87" s="16" t="s">
        <v>17</v>
      </c>
      <c r="F87" s="16" t="s">
        <v>19</v>
      </c>
      <c r="G87" s="7" t="n">
        <v>2</v>
      </c>
      <c r="H87" s="6" t="n">
        <v>424</v>
      </c>
      <c r="I87" s="6" t="n">
        <v>-848</v>
      </c>
      <c r="J87" s="6" t="n">
        <v>-0</v>
      </c>
      <c r="K87" s="6" t="n">
        <v>-0.51</v>
      </c>
      <c r="L87" s="6" t="n">
        <v>-0</v>
      </c>
      <c r="M87" s="6" t="s">
        <f>=I87+J87+K87+L87</f>
      </c>
      <c r="N87" s="16"/>
    </row>
    <row collapsed="false" customFormat="false" customHeight="false" hidden="false" ht="12.1" outlineLevel="0" r="88">
      <c r="A88" s="21" t="n">
        <v>45856</v>
      </c>
      <c r="B88" s="22" t="s">
        <v>255</v>
      </c>
      <c r="C88" s="22" t="s">
        <v>271</v>
      </c>
      <c r="D88" s="22" t="s">
        <v>255</v>
      </c>
      <c r="E88" s="22" t="s">
        <v>255</v>
      </c>
      <c r="F88" s="22" t="s">
        <v>19</v>
      </c>
      <c r="G88" s="23" t="n">
        <v>1</v>
      </c>
      <c r="H88" s="24" t="n">
        <v>1371.26</v>
      </c>
      <c r="I88" s="24" t="n">
        <v>1371.26</v>
      </c>
      <c r="J88" s="24" t="n">
        <v>0</v>
      </c>
      <c r="K88" s="24" t="n">
        <v>-0</v>
      </c>
      <c r="L88" s="24" t="n">
        <v>-0</v>
      </c>
      <c r="M88" s="6" t="s">
        <f>=I88+J88+K88+L88</f>
      </c>
      <c r="N88" s="22"/>
    </row>
    <row collapsed="false" customFormat="false" customHeight="false" hidden="false" ht="12.1" outlineLevel="0" r="89">
      <c r="A89" s="25" t="n">
        <v>45856</v>
      </c>
      <c r="B89" s="26" t="s">
        <v>240</v>
      </c>
      <c r="C89" s="26" t="s">
        <v>97</v>
      </c>
      <c r="D89" s="26" t="s">
        <v>240</v>
      </c>
      <c r="E89" s="26" t="s">
        <v>240</v>
      </c>
      <c r="F89" s="26" t="s">
        <v>19</v>
      </c>
      <c r="G89" s="27" t="n">
        <v>1</v>
      </c>
      <c r="H89" s="28" t="n">
        <v>-1910.75</v>
      </c>
      <c r="I89" s="28" t="n">
        <v>-1910.75</v>
      </c>
      <c r="J89" s="28" t="n">
        <v>0</v>
      </c>
      <c r="K89" s="28" t="n">
        <v>-0</v>
      </c>
      <c r="L89" s="28" t="n">
        <v>-0</v>
      </c>
      <c r="M89" s="6" t="s">
        <f>=I89+J89+K89+L89</f>
      </c>
      <c r="N89" s="26"/>
    </row>
    <row collapsed="false" customFormat="false" customHeight="false" hidden="false" ht="12.1" outlineLevel="0" r="90">
      <c r="A90" s="21" t="n">
        <v>45856</v>
      </c>
      <c r="B90" s="22" t="s">
        <v>239</v>
      </c>
      <c r="C90" s="22" t="s">
        <v>97</v>
      </c>
      <c r="D90" s="22" t="s">
        <v>239</v>
      </c>
      <c r="E90" s="22" t="s">
        <v>239</v>
      </c>
      <c r="F90" s="22" t="s">
        <v>19</v>
      </c>
      <c r="G90" s="23" t="n">
        <v>1</v>
      </c>
      <c r="H90" s="24" t="n">
        <v>1910.75</v>
      </c>
      <c r="I90" s="24" t="n">
        <v>1910.75</v>
      </c>
      <c r="J90" s="24" t="n">
        <v>0</v>
      </c>
      <c r="K90" s="24" t="n">
        <v>-0</v>
      </c>
      <c r="L90" s="24" t="n">
        <v>-0</v>
      </c>
      <c r="M90" s="6" t="s">
        <f>=I90+J90+K90+L90</f>
      </c>
      <c r="N90" s="22"/>
    </row>
    <row collapsed="false" customFormat="false" customHeight="false" hidden="false" ht="12.1" outlineLevel="0" r="91">
      <c r="A91" s="29" t="n">
        <v>45856.761805556</v>
      </c>
      <c r="B91" s="30" t="s">
        <v>16</v>
      </c>
      <c r="C91" s="30" t="s">
        <v>268</v>
      </c>
      <c r="D91" s="30" t="s">
        <v>196</v>
      </c>
      <c r="E91" s="30" t="s">
        <v>17</v>
      </c>
      <c r="F91" s="30" t="s">
        <v>19</v>
      </c>
      <c r="G91" s="31" t="n">
        <v>-2</v>
      </c>
      <c r="H91" s="32" t="n">
        <v>435</v>
      </c>
      <c r="I91" s="32" t="n">
        <v>870</v>
      </c>
      <c r="J91" s="32" t="n">
        <v>0</v>
      </c>
      <c r="K91" s="32" t="n">
        <v>-0.52</v>
      </c>
      <c r="L91" s="32" t="n">
        <v>-0</v>
      </c>
      <c r="M91" s="6" t="s">
        <f>=I91+J91+K91+L91</f>
      </c>
      <c r="N91" s="30"/>
    </row>
    <row collapsed="false" customFormat="false" customHeight="false" hidden="false" ht="12.1" outlineLevel="0" r="92">
      <c r="A92" s="20" t="n">
        <v>45859.370902778</v>
      </c>
      <c r="B92" s="16" t="s">
        <v>33</v>
      </c>
      <c r="C92" s="16" t="s">
        <v>253</v>
      </c>
      <c r="D92" s="16" t="s">
        <v>195</v>
      </c>
      <c r="E92" s="16" t="s">
        <v>17</v>
      </c>
      <c r="F92" s="16" t="s">
        <v>19</v>
      </c>
      <c r="G92" s="7" t="n">
        <v>300</v>
      </c>
      <c r="H92" s="6" t="n">
        <v>3.2085</v>
      </c>
      <c r="I92" s="6" t="n">
        <v>-962.55</v>
      </c>
      <c r="J92" s="6" t="n">
        <v>-0</v>
      </c>
      <c r="K92" s="6" t="n">
        <v>-0.58</v>
      </c>
      <c r="L92" s="6" t="n">
        <v>-0</v>
      </c>
      <c r="M92" s="6" t="s">
        <f>=I92+J92+K92+L92</f>
      </c>
      <c r="N92" s="16"/>
    </row>
    <row collapsed="false" customFormat="false" customHeight="false" hidden="false" ht="12.1" outlineLevel="0" r="93">
      <c r="A93" s="21" t="n">
        <v>45866</v>
      </c>
      <c r="B93" s="22" t="s">
        <v>255</v>
      </c>
      <c r="C93" s="22" t="s">
        <v>272</v>
      </c>
      <c r="D93" s="22" t="s">
        <v>255</v>
      </c>
      <c r="E93" s="22" t="s">
        <v>255</v>
      </c>
      <c r="F93" s="22" t="s">
        <v>19</v>
      </c>
      <c r="G93" s="23" t="n">
        <v>1</v>
      </c>
      <c r="H93" s="24" t="n">
        <v>539.49</v>
      </c>
      <c r="I93" s="24" t="n">
        <v>539.49</v>
      </c>
      <c r="J93" s="24" t="n">
        <v>0</v>
      </c>
      <c r="K93" s="24" t="n">
        <v>-0</v>
      </c>
      <c r="L93" s="24" t="n">
        <v>-0</v>
      </c>
      <c r="M93" s="6" t="s">
        <f>=I93+J93+K93+L93</f>
      </c>
      <c r="N93" s="22"/>
    </row>
    <row collapsed="false" customFormat="false" customHeight="false" hidden="false" ht="12.1" outlineLevel="0" r="94">
      <c r="A94" s="29" t="n">
        <v>45866.73724537</v>
      </c>
      <c r="B94" s="30" t="s">
        <v>214</v>
      </c>
      <c r="C94" s="30" t="s">
        <v>266</v>
      </c>
      <c r="D94" s="30" t="s">
        <v>196</v>
      </c>
      <c r="E94" s="30" t="s">
        <v>17</v>
      </c>
      <c r="F94" s="30" t="s">
        <v>19</v>
      </c>
      <c r="G94" s="31" t="n">
        <v>-1</v>
      </c>
      <c r="H94" s="32" t="n">
        <v>1151.5</v>
      </c>
      <c r="I94" s="32" t="n">
        <v>1151.5</v>
      </c>
      <c r="J94" s="32" t="n">
        <v>0</v>
      </c>
      <c r="K94" s="32" t="n">
        <v>-0.69</v>
      </c>
      <c r="L94" s="32" t="n">
        <v>-0</v>
      </c>
      <c r="M94" s="6" t="s">
        <f>=I94+J94+K94+L94</f>
      </c>
      <c r="N94" s="30"/>
    </row>
    <row collapsed="false" customFormat="false" customHeight="false" hidden="false" ht="12.1" outlineLevel="0" r="95">
      <c r="A95" s="21" t="n">
        <v>45867</v>
      </c>
      <c r="B95" s="22" t="s">
        <v>239</v>
      </c>
      <c r="C95" s="22" t="s">
        <v>97</v>
      </c>
      <c r="D95" s="22" t="s">
        <v>239</v>
      </c>
      <c r="E95" s="22" t="s">
        <v>239</v>
      </c>
      <c r="F95" s="22" t="s">
        <v>19</v>
      </c>
      <c r="G95" s="23" t="n">
        <v>1</v>
      </c>
      <c r="H95" s="24" t="n">
        <v>539.49</v>
      </c>
      <c r="I95" s="24" t="n">
        <v>539.49</v>
      </c>
      <c r="J95" s="24" t="n">
        <v>0</v>
      </c>
      <c r="K95" s="24" t="n">
        <v>-0</v>
      </c>
      <c r="L95" s="24" t="n">
        <v>-0</v>
      </c>
      <c r="M95" s="6" t="s">
        <f>=I95+J95+K95+L95</f>
      </c>
      <c r="N95" s="22"/>
    </row>
    <row collapsed="false" customFormat="false" customHeight="false" hidden="false" ht="12.1" outlineLevel="0" r="96">
      <c r="A96" s="25" t="n">
        <v>45867</v>
      </c>
      <c r="B96" s="26" t="s">
        <v>240</v>
      </c>
      <c r="C96" s="26" t="s">
        <v>97</v>
      </c>
      <c r="D96" s="26" t="s">
        <v>240</v>
      </c>
      <c r="E96" s="26" t="s">
        <v>240</v>
      </c>
      <c r="F96" s="26" t="s">
        <v>19</v>
      </c>
      <c r="G96" s="27" t="n">
        <v>1</v>
      </c>
      <c r="H96" s="28" t="n">
        <v>-539.49</v>
      </c>
      <c r="I96" s="28" t="n">
        <v>-539.49</v>
      </c>
      <c r="J96" s="28" t="n">
        <v>0</v>
      </c>
      <c r="K96" s="28" t="n">
        <v>-0</v>
      </c>
      <c r="L96" s="28" t="n">
        <v>-0</v>
      </c>
      <c r="M96" s="6" t="s">
        <f>=I96+J96+K96+L96</f>
      </c>
      <c r="N96" s="26"/>
    </row>
    <row collapsed="false" customFormat="false" customHeight="false" hidden="false" ht="12.1" outlineLevel="0" r="97">
      <c r="A97" s="20" t="n">
        <v>45867.69369213</v>
      </c>
      <c r="B97" s="16" t="s">
        <v>214</v>
      </c>
      <c r="C97" s="16" t="s">
        <v>266</v>
      </c>
      <c r="D97" s="16" t="s">
        <v>195</v>
      </c>
      <c r="E97" s="16" t="s">
        <v>17</v>
      </c>
      <c r="F97" s="16" t="s">
        <v>19</v>
      </c>
      <c r="G97" s="7" t="n">
        <v>1</v>
      </c>
      <c r="H97" s="6" t="n">
        <v>1113</v>
      </c>
      <c r="I97" s="6" t="n">
        <v>-1113</v>
      </c>
      <c r="J97" s="6" t="n">
        <v>-0</v>
      </c>
      <c r="K97" s="6" t="n">
        <v>-0.67</v>
      </c>
      <c r="L97" s="6" t="n">
        <v>-0</v>
      </c>
      <c r="M97" s="6" t="s">
        <f>=I97+J97+K97+L97</f>
      </c>
      <c r="N97" s="16"/>
    </row>
    <row collapsed="false" customFormat="false" customHeight="false" hidden="false" ht="12.1" outlineLevel="0" r="98">
      <c r="A98" s="21" t="n">
        <v>45869</v>
      </c>
      <c r="B98" s="22" t="s">
        <v>239</v>
      </c>
      <c r="C98" s="22" t="s">
        <v>97</v>
      </c>
      <c r="D98" s="22" t="s">
        <v>239</v>
      </c>
      <c r="E98" s="22" t="s">
        <v>239</v>
      </c>
      <c r="F98" s="22" t="s">
        <v>19</v>
      </c>
      <c r="G98" s="23" t="n">
        <v>1</v>
      </c>
      <c r="H98" s="24" t="n">
        <v>539.49</v>
      </c>
      <c r="I98" s="24" t="n">
        <v>539.49</v>
      </c>
      <c r="J98" s="24" t="n">
        <v>0</v>
      </c>
      <c r="K98" s="24" t="n">
        <v>-0</v>
      </c>
      <c r="L98" s="24" t="n">
        <v>-0</v>
      </c>
      <c r="M98" s="6" t="s">
        <f>=I98+J98+K98+L98</f>
      </c>
      <c r="N98" s="22"/>
    </row>
    <row collapsed="false" customFormat="false" customHeight="false" hidden="false" ht="12.1" outlineLevel="0" r="99">
      <c r="A99" s="25" t="n">
        <v>45869</v>
      </c>
      <c r="B99" s="26" t="s">
        <v>240</v>
      </c>
      <c r="C99" s="26" t="s">
        <v>97</v>
      </c>
      <c r="D99" s="26" t="s">
        <v>240</v>
      </c>
      <c r="E99" s="26" t="s">
        <v>240</v>
      </c>
      <c r="F99" s="26" t="s">
        <v>19</v>
      </c>
      <c r="G99" s="27" t="n">
        <v>1</v>
      </c>
      <c r="H99" s="28" t="n">
        <v>-539.49</v>
      </c>
      <c r="I99" s="28" t="n">
        <v>-539.49</v>
      </c>
      <c r="J99" s="28" t="n">
        <v>0</v>
      </c>
      <c r="K99" s="28" t="n">
        <v>-0</v>
      </c>
      <c r="L99" s="28" t="n">
        <v>-0</v>
      </c>
      <c r="M99" s="6" t="s">
        <f>=I99+J99+K99+L99</f>
      </c>
      <c r="N99" s="26"/>
    </row>
    <row collapsed="false" customFormat="false" customHeight="false" hidden="false" ht="12.1" outlineLevel="0" r="100">
      <c r="A100" s="29" t="n">
        <v>45876.529398148</v>
      </c>
      <c r="B100" s="30" t="s">
        <v>33</v>
      </c>
      <c r="C100" s="30" t="s">
        <v>253</v>
      </c>
      <c r="D100" s="30" t="s">
        <v>196</v>
      </c>
      <c r="E100" s="30" t="s">
        <v>17</v>
      </c>
      <c r="F100" s="30" t="s">
        <v>19</v>
      </c>
      <c r="G100" s="31" t="n">
        <v>-300</v>
      </c>
      <c r="H100" s="32" t="n">
        <v>3.3</v>
      </c>
      <c r="I100" s="32" t="n">
        <v>990</v>
      </c>
      <c r="J100" s="32" t="n">
        <v>0</v>
      </c>
      <c r="K100" s="32" t="n">
        <v>-0.59</v>
      </c>
      <c r="L100" s="32" t="n">
        <v>-0</v>
      </c>
      <c r="M100" s="6" t="s">
        <f>=I100+J100+K100+L100</f>
      </c>
      <c r="N100" s="30"/>
    </row>
    <row collapsed="false" customFormat="false" customHeight="false" hidden="false" ht="12.1" outlineLevel="0" r="101">
      <c r="A101" s="29" t="n">
        <v>45877.605520833</v>
      </c>
      <c r="B101" s="30" t="s">
        <v>21</v>
      </c>
      <c r="C101" s="30" t="s">
        <v>22</v>
      </c>
      <c r="D101" s="30" t="s">
        <v>196</v>
      </c>
      <c r="E101" s="30" t="s">
        <v>17</v>
      </c>
      <c r="F101" s="30" t="s">
        <v>19</v>
      </c>
      <c r="G101" s="31" t="n">
        <v>-2000</v>
      </c>
      <c r="H101" s="32" t="n">
        <v>0.609</v>
      </c>
      <c r="I101" s="32" t="n">
        <v>1218</v>
      </c>
      <c r="J101" s="32" t="n">
        <v>0</v>
      </c>
      <c r="K101" s="32" t="n">
        <v>-0.73</v>
      </c>
      <c r="L101" s="32" t="n">
        <v>-0</v>
      </c>
      <c r="M101" s="6" t="s">
        <f>=I101+J101+K101+L101</f>
      </c>
      <c r="N101" s="30"/>
    </row>
    <row collapsed="false" customFormat="false" customHeight="false" hidden="false" ht="12.1" outlineLevel="0" r="102">
      <c r="A102" s="20" t="n">
        <v>45890.703159722</v>
      </c>
      <c r="B102" s="16" t="s">
        <v>36</v>
      </c>
      <c r="C102" s="16" t="s">
        <v>263</v>
      </c>
      <c r="D102" s="16" t="s">
        <v>195</v>
      </c>
      <c r="E102" s="16" t="s">
        <v>17</v>
      </c>
      <c r="F102" s="16" t="s">
        <v>19</v>
      </c>
      <c r="G102" s="7" t="n">
        <v>16</v>
      </c>
      <c r="H102" s="6" t="n">
        <v>147</v>
      </c>
      <c r="I102" s="6" t="n">
        <v>-2352</v>
      </c>
      <c r="J102" s="6" t="n">
        <v>-0</v>
      </c>
      <c r="K102" s="6" t="n">
        <v>-1.41</v>
      </c>
      <c r="L102" s="6" t="n">
        <v>-0</v>
      </c>
      <c r="M102" s="6" t="s">
        <f>=I102+J102+K102+L102</f>
      </c>
      <c r="N102" s="16"/>
    </row>
    <row collapsed="false" customFormat="false" customHeight="false" hidden="false" ht="12.1" outlineLevel="0" r="103">
      <c r="A103" s="21" t="n">
        <v>45891</v>
      </c>
      <c r="B103" s="22" t="s">
        <v>255</v>
      </c>
      <c r="C103" s="22" t="s">
        <v>273</v>
      </c>
      <c r="D103" s="22" t="s">
        <v>255</v>
      </c>
      <c r="E103" s="22" t="s">
        <v>255</v>
      </c>
      <c r="F103" s="22" t="s">
        <v>19</v>
      </c>
      <c r="G103" s="23" t="n">
        <v>1</v>
      </c>
      <c r="H103" s="24" t="n">
        <v>474.9</v>
      </c>
      <c r="I103" s="24" t="n">
        <v>474.9</v>
      </c>
      <c r="J103" s="24" t="n">
        <v>0</v>
      </c>
      <c r="K103" s="24" t="n">
        <v>-0</v>
      </c>
      <c r="L103" s="24" t="n">
        <v>-0</v>
      </c>
      <c r="M103" s="6" t="s">
        <f>=I103+J103+K103+L103</f>
      </c>
      <c r="N103" s="22"/>
    </row>
    <row collapsed="false" customFormat="false" customHeight="false" hidden="false" ht="12.1" outlineLevel="0" r="104">
      <c r="A104" s="25" t="n">
        <v>45891</v>
      </c>
      <c r="B104" s="26" t="s">
        <v>240</v>
      </c>
      <c r="C104" s="26" t="s">
        <v>97</v>
      </c>
      <c r="D104" s="26" t="s">
        <v>240</v>
      </c>
      <c r="E104" s="26" t="s">
        <v>240</v>
      </c>
      <c r="F104" s="26" t="s">
        <v>19</v>
      </c>
      <c r="G104" s="27" t="n">
        <v>1</v>
      </c>
      <c r="H104" s="28" t="n">
        <v>-474.9</v>
      </c>
      <c r="I104" s="28" t="n">
        <v>-474.9</v>
      </c>
      <c r="J104" s="28" t="n">
        <v>0</v>
      </c>
      <c r="K104" s="28" t="n">
        <v>-0</v>
      </c>
      <c r="L104" s="28" t="n">
        <v>-0</v>
      </c>
      <c r="M104" s="6" t="s">
        <f>=I104+J104+K104+L104</f>
      </c>
      <c r="N104" s="26"/>
    </row>
    <row collapsed="false" customFormat="false" customHeight="false" hidden="false" ht="12.1" outlineLevel="0" r="105">
      <c r="A105" s="21" t="n">
        <v>45891</v>
      </c>
      <c r="B105" s="22" t="s">
        <v>239</v>
      </c>
      <c r="C105" s="22" t="s">
        <v>97</v>
      </c>
      <c r="D105" s="22" t="s">
        <v>239</v>
      </c>
      <c r="E105" s="22" t="s">
        <v>239</v>
      </c>
      <c r="F105" s="22" t="s">
        <v>19</v>
      </c>
      <c r="G105" s="23" t="n">
        <v>1</v>
      </c>
      <c r="H105" s="24" t="n">
        <v>474.9</v>
      </c>
      <c r="I105" s="24" t="n">
        <v>474.9</v>
      </c>
      <c r="J105" s="24" t="n">
        <v>0</v>
      </c>
      <c r="K105" s="24" t="n">
        <v>-0</v>
      </c>
      <c r="L105" s="24" t="n">
        <v>-0</v>
      </c>
      <c r="M105" s="6" t="s">
        <f>=I105+J105+K105+L105</f>
      </c>
      <c r="N105" s="22"/>
    </row>
    <row collapsed="false" customFormat="false" customHeight="false" hidden="false" ht="12.1" outlineLevel="0" r="106">
      <c r="A106" s="20" t="n">
        <v>45891.462280093</v>
      </c>
      <c r="B106" s="16" t="s">
        <v>33</v>
      </c>
      <c r="C106" s="16" t="s">
        <v>253</v>
      </c>
      <c r="D106" s="16" t="s">
        <v>195</v>
      </c>
      <c r="E106" s="16" t="s">
        <v>17</v>
      </c>
      <c r="F106" s="16" t="s">
        <v>19</v>
      </c>
      <c r="G106" s="7" t="n">
        <v>700</v>
      </c>
      <c r="H106" s="6" t="n">
        <v>3.15</v>
      </c>
      <c r="I106" s="6" t="n">
        <v>-2205</v>
      </c>
      <c r="J106" s="6" t="n">
        <v>-0</v>
      </c>
      <c r="K106" s="6" t="n">
        <v>-1.32</v>
      </c>
      <c r="L106" s="6" t="n">
        <v>-0</v>
      </c>
      <c r="M106" s="6" t="s">
        <f>=I106+J106+K106+L106</f>
      </c>
      <c r="N106" s="16"/>
    </row>
    <row collapsed="false" customFormat="false" customHeight="false" hidden="false" ht="12.1" outlineLevel="0" r="107">
      <c r="A107" s="20" t="n">
        <v>45894.470104167</v>
      </c>
      <c r="B107" s="16" t="s">
        <v>33</v>
      </c>
      <c r="C107" s="16" t="s">
        <v>253</v>
      </c>
      <c r="D107" s="16" t="s">
        <v>195</v>
      </c>
      <c r="E107" s="16" t="s">
        <v>17</v>
      </c>
      <c r="F107" s="16" t="s">
        <v>19</v>
      </c>
      <c r="G107" s="7" t="n">
        <v>200</v>
      </c>
      <c r="H107" s="6" t="n">
        <v>3.15</v>
      </c>
      <c r="I107" s="6" t="n">
        <v>-630</v>
      </c>
      <c r="J107" s="6" t="n">
        <v>-0</v>
      </c>
      <c r="K107" s="6" t="n">
        <v>-0.38</v>
      </c>
      <c r="L107" s="6" t="n">
        <v>-0</v>
      </c>
      <c r="M107" s="6" t="s">
        <f>=I107+J107+K107+L107</f>
      </c>
      <c r="N107" s="16"/>
    </row>
    <row collapsed="false" customFormat="false" customHeight="false" hidden="false" ht="12.1" outlineLevel="0" r="108">
      <c r="A108" s="21" t="n">
        <v>45896</v>
      </c>
      <c r="B108" s="22" t="s">
        <v>239</v>
      </c>
      <c r="C108" s="22" t="s">
        <v>97</v>
      </c>
      <c r="D108" s="22" t="s">
        <v>239</v>
      </c>
      <c r="E108" s="22" t="s">
        <v>239</v>
      </c>
      <c r="F108" s="22" t="s">
        <v>19</v>
      </c>
      <c r="G108" s="23" t="n">
        <v>1</v>
      </c>
      <c r="H108" s="24" t="n">
        <v>539.49</v>
      </c>
      <c r="I108" s="24" t="n">
        <v>539.49</v>
      </c>
      <c r="J108" s="24" t="n">
        <v>0</v>
      </c>
      <c r="K108" s="24" t="n">
        <v>-0</v>
      </c>
      <c r="L108" s="24" t="n">
        <v>-0</v>
      </c>
      <c r="M108" s="6" t="s">
        <f>=I108+J108+K108+L108</f>
      </c>
      <c r="N108" s="22"/>
    </row>
    <row collapsed="false" customFormat="false" customHeight="false" hidden="false" ht="12.1" outlineLevel="0" r="109">
      <c r="A109" s="25" t="n">
        <v>45896</v>
      </c>
      <c r="B109" s="26" t="s">
        <v>240</v>
      </c>
      <c r="C109" s="26" t="s">
        <v>97</v>
      </c>
      <c r="D109" s="26" t="s">
        <v>240</v>
      </c>
      <c r="E109" s="26" t="s">
        <v>240</v>
      </c>
      <c r="F109" s="26" t="s">
        <v>19</v>
      </c>
      <c r="G109" s="27" t="n">
        <v>1</v>
      </c>
      <c r="H109" s="28" t="n">
        <v>-539.49</v>
      </c>
      <c r="I109" s="28" t="n">
        <v>-539.49</v>
      </c>
      <c r="J109" s="28" t="n">
        <v>0</v>
      </c>
      <c r="K109" s="28" t="n">
        <v>-0</v>
      </c>
      <c r="L109" s="28" t="n">
        <v>-0</v>
      </c>
      <c r="M109" s="6" t="s">
        <f>=I109+J109+K109+L109</f>
      </c>
      <c r="N109" s="26"/>
    </row>
    <row collapsed="false" customFormat="false" customHeight="false" hidden="false" ht="12.1" outlineLevel="0" r="110">
      <c r="A110" s="21" t="n">
        <v>45896</v>
      </c>
      <c r="B110" s="22" t="s">
        <v>255</v>
      </c>
      <c r="C110" s="22" t="s">
        <v>274</v>
      </c>
      <c r="D110" s="22" t="s">
        <v>255</v>
      </c>
      <c r="E110" s="22" t="s">
        <v>255</v>
      </c>
      <c r="F110" s="22" t="s">
        <v>19</v>
      </c>
      <c r="G110" s="23" t="n">
        <v>1</v>
      </c>
      <c r="H110" s="24" t="n">
        <v>539.49</v>
      </c>
      <c r="I110" s="24" t="n">
        <v>539.49</v>
      </c>
      <c r="J110" s="24" t="n">
        <v>0</v>
      </c>
      <c r="K110" s="24" t="n">
        <v>-0</v>
      </c>
      <c r="L110" s="24" t="n">
        <v>-0</v>
      </c>
      <c r="M110" s="6" t="s">
        <f>=I110+J110+K110+L110</f>
      </c>
      <c r="N110" s="22"/>
    </row>
    <row collapsed="false" customFormat="false" customHeight="false" hidden="false" ht="12.1" outlineLevel="0" r="111">
      <c r="A111" s="29" t="n">
        <v>45896.558738426</v>
      </c>
      <c r="B111" s="30" t="s">
        <v>30</v>
      </c>
      <c r="C111" s="30" t="s">
        <v>247</v>
      </c>
      <c r="D111" s="30" t="s">
        <v>196</v>
      </c>
      <c r="E111" s="30" t="s">
        <v>17</v>
      </c>
      <c r="F111" s="30" t="s">
        <v>19</v>
      </c>
      <c r="G111" s="31" t="n">
        <v>-10</v>
      </c>
      <c r="H111" s="32" t="n">
        <v>136</v>
      </c>
      <c r="I111" s="32" t="n">
        <v>1360</v>
      </c>
      <c r="J111" s="32" t="n">
        <v>0</v>
      </c>
      <c r="K111" s="32" t="n">
        <v>-0.82</v>
      </c>
      <c r="L111" s="32" t="n">
        <v>-0</v>
      </c>
      <c r="M111" s="6" t="s">
        <f>=I111+J111+K111+L111</f>
      </c>
      <c r="N111" s="30"/>
    </row>
    <row collapsed="false" customFormat="false" customHeight="false" hidden="false" ht="12.1" outlineLevel="0" r="112">
      <c r="A112" s="20" t="n">
        <v>45898.715636574</v>
      </c>
      <c r="B112" s="16" t="s">
        <v>16</v>
      </c>
      <c r="C112" s="16" t="s">
        <v>268</v>
      </c>
      <c r="D112" s="16" t="s">
        <v>195</v>
      </c>
      <c r="E112" s="16" t="s">
        <v>17</v>
      </c>
      <c r="F112" s="16" t="s">
        <v>19</v>
      </c>
      <c r="G112" s="7" t="n">
        <v>3</v>
      </c>
      <c r="H112" s="6" t="n">
        <v>445</v>
      </c>
      <c r="I112" s="6" t="n">
        <v>-1335</v>
      </c>
      <c r="J112" s="6" t="n">
        <v>-0</v>
      </c>
      <c r="K112" s="6" t="n">
        <v>-0.8</v>
      </c>
      <c r="L112" s="6" t="n">
        <v>-0</v>
      </c>
      <c r="M112" s="6" t="s">
        <f>=I112+J112+K112+L112</f>
      </c>
      <c r="N112" s="16"/>
    </row>
    <row collapsed="false" customFormat="false" customHeight="false" hidden="false" ht="12.1" outlineLevel="0" r="113">
      <c r="A113" s="20" t="n">
        <v>45902.755138889</v>
      </c>
      <c r="B113" s="16" t="s">
        <v>16</v>
      </c>
      <c r="C113" s="16" t="s">
        <v>268</v>
      </c>
      <c r="D113" s="16" t="s">
        <v>195</v>
      </c>
      <c r="E113" s="16" t="s">
        <v>17</v>
      </c>
      <c r="F113" s="16" t="s">
        <v>19</v>
      </c>
      <c r="G113" s="7" t="n">
        <v>1</v>
      </c>
      <c r="H113" s="6" t="n">
        <v>445</v>
      </c>
      <c r="I113" s="6" t="n">
        <v>-445</v>
      </c>
      <c r="J113" s="6" t="n">
        <v>-0</v>
      </c>
      <c r="K113" s="6" t="n">
        <v>-0.27</v>
      </c>
      <c r="L113" s="6" t="n">
        <v>-0</v>
      </c>
      <c r="M113" s="6" t="s">
        <f>=I113+J113+K113+L113</f>
      </c>
      <c r="N113" s="16"/>
    </row>
    <row collapsed="false" customFormat="false" customHeight="false" hidden="false" ht="12.1" outlineLevel="0" r="114">
      <c r="A114" s="21" t="n">
        <v>45905</v>
      </c>
      <c r="B114" s="22" t="s">
        <v>239</v>
      </c>
      <c r="C114" s="22" t="s">
        <v>86</v>
      </c>
      <c r="D114" s="22" t="s">
        <v>239</v>
      </c>
      <c r="E114" s="22" t="s">
        <v>239</v>
      </c>
      <c r="F114" s="22" t="s">
        <v>19</v>
      </c>
      <c r="G114" s="23" t="n">
        <v>1</v>
      </c>
      <c r="H114" s="24" t="n">
        <v>115660</v>
      </c>
      <c r="I114" s="24" t="n">
        <v>115660</v>
      </c>
      <c r="J114" s="24" t="n">
        <v>0</v>
      </c>
      <c r="K114" s="24" t="n">
        <v>-0</v>
      </c>
      <c r="L114" s="24" t="n">
        <v>-0</v>
      </c>
      <c r="M114" s="6" t="s">
        <f>=I114+J114+K114+L114</f>
      </c>
      <c r="N114" s="22"/>
    </row>
    <row collapsed="false" customFormat="false" customHeight="false" hidden="false" ht="12.1" outlineLevel="0" r="115">
      <c r="A115" s="29" t="n">
        <v>45905.548206019</v>
      </c>
      <c r="B115" s="30" t="s">
        <v>200</v>
      </c>
      <c r="C115" s="30" t="s">
        <v>242</v>
      </c>
      <c r="D115" s="30" t="s">
        <v>196</v>
      </c>
      <c r="E115" s="30" t="s">
        <v>51</v>
      </c>
      <c r="F115" s="30" t="s">
        <v>19</v>
      </c>
      <c r="G115" s="31" t="n">
        <v>-22</v>
      </c>
      <c r="H115" s="32" t="n">
        <v>102.5</v>
      </c>
      <c r="I115" s="32" t="n">
        <v>22550</v>
      </c>
      <c r="J115" s="32" t="n">
        <v>783.64</v>
      </c>
      <c r="K115" s="32" t="n">
        <v>-13.53</v>
      </c>
      <c r="L115" s="32" t="n">
        <v>-2.82</v>
      </c>
      <c r="M115" s="6" t="s">
        <f>=I115+J115+K115+L115</f>
      </c>
      <c r="N115" s="30"/>
    </row>
    <row collapsed="false" customFormat="false" customHeight="false" hidden="false" ht="12.1" outlineLevel="0" r="116">
      <c r="A116" s="25" t="n">
        <v>45908</v>
      </c>
      <c r="B116" s="26" t="s">
        <v>240</v>
      </c>
      <c r="C116" s="26" t="s">
        <v>85</v>
      </c>
      <c r="D116" s="26" t="s">
        <v>240</v>
      </c>
      <c r="E116" s="26" t="s">
        <v>240</v>
      </c>
      <c r="F116" s="26" t="s">
        <v>19</v>
      </c>
      <c r="G116" s="27" t="n">
        <v>1</v>
      </c>
      <c r="H116" s="28" t="n">
        <v>-115033.73</v>
      </c>
      <c r="I116" s="28" t="n">
        <v>-115033.73</v>
      </c>
      <c r="J116" s="28" t="n">
        <v>0</v>
      </c>
      <c r="K116" s="28" t="n">
        <v>-0</v>
      </c>
      <c r="L116" s="28" t="n">
        <v>-0</v>
      </c>
      <c r="M116" s="6" t="s">
        <f>=I116+J116+K116+L116</f>
      </c>
      <c r="N116" s="26"/>
    </row>
    <row collapsed="false" customFormat="false" customHeight="false" hidden="false" ht="12.1" outlineLevel="0" r="117">
      <c r="A117" s="33" t="n">
        <v>45908</v>
      </c>
      <c r="B117" s="34" t="s">
        <v>259</v>
      </c>
      <c r="C117" s="34" t="s">
        <v>260</v>
      </c>
      <c r="D117" s="34" t="s">
        <v>259</v>
      </c>
      <c r="E117" s="34" t="s">
        <v>259</v>
      </c>
      <c r="F117" s="34" t="s">
        <v>19</v>
      </c>
      <c r="G117" s="35" t="n">
        <v>1</v>
      </c>
      <c r="H117" s="36" t="n">
        <v>-744</v>
      </c>
      <c r="I117" s="36" t="n">
        <v>-744</v>
      </c>
      <c r="J117" s="36" t="n">
        <v>0</v>
      </c>
      <c r="K117" s="36" t="n">
        <v>-0</v>
      </c>
      <c r="L117" s="36" t="n">
        <v>-0</v>
      </c>
      <c r="M117" s="6" t="s">
        <f>=I117+J117+K117+L117</f>
      </c>
      <c r="N117" s="34"/>
    </row>
    <row collapsed="false" customFormat="false" customHeight="false" hidden="false" ht="12.1" outlineLevel="0" r="118">
      <c r="A118" s="25" t="n">
        <v>45908</v>
      </c>
      <c r="B118" s="26" t="s">
        <v>240</v>
      </c>
      <c r="C118" s="26" t="s">
        <v>85</v>
      </c>
      <c r="D118" s="26" t="s">
        <v>240</v>
      </c>
      <c r="E118" s="26" t="s">
        <v>240</v>
      </c>
      <c r="F118" s="26" t="s">
        <v>19</v>
      </c>
      <c r="G118" s="27" t="n">
        <v>1</v>
      </c>
      <c r="H118" s="28" t="n">
        <v>-23317.29</v>
      </c>
      <c r="I118" s="28" t="n">
        <v>-23317.29</v>
      </c>
      <c r="J118" s="28" t="n">
        <v>0</v>
      </c>
      <c r="K118" s="28" t="n">
        <v>-0</v>
      </c>
      <c r="L118" s="28" t="n">
        <v>-0</v>
      </c>
      <c r="M118" s="6" t="s">
        <f>=I118+J118+K118+L118</f>
      </c>
      <c r="N118" s="26"/>
    </row>
    <row collapsed="false" customFormat="false" customHeight="false" hidden="false" ht="12.1" outlineLevel="0" r="119">
      <c r="A119" s="21" t="n">
        <v>45909</v>
      </c>
      <c r="B119" s="22" t="s">
        <v>239</v>
      </c>
      <c r="C119" s="22" t="s">
        <v>86</v>
      </c>
      <c r="D119" s="22" t="s">
        <v>239</v>
      </c>
      <c r="E119" s="22" t="s">
        <v>239</v>
      </c>
      <c r="F119" s="22" t="s">
        <v>19</v>
      </c>
      <c r="G119" s="23" t="n">
        <v>1</v>
      </c>
      <c r="H119" s="24" t="n">
        <v>140000</v>
      </c>
      <c r="I119" s="24" t="n">
        <v>140000</v>
      </c>
      <c r="J119" s="24" t="n">
        <v>0</v>
      </c>
      <c r="K119" s="24" t="n">
        <v>-0</v>
      </c>
      <c r="L119" s="24" t="n">
        <v>-0</v>
      </c>
      <c r="M119" s="6" t="s">
        <f>=I119+J119+K119+L119</f>
      </c>
      <c r="N119" s="22"/>
    </row>
    <row collapsed="false" customFormat="false" customHeight="false" hidden="false" ht="12.1" outlineLevel="0" r="120">
      <c r="A120" s="21" t="n">
        <v>45909</v>
      </c>
      <c r="B120" s="22" t="s">
        <v>239</v>
      </c>
      <c r="C120" s="22" t="s">
        <v>86</v>
      </c>
      <c r="D120" s="22" t="s">
        <v>239</v>
      </c>
      <c r="E120" s="22" t="s">
        <v>239</v>
      </c>
      <c r="F120" s="22" t="s">
        <v>19</v>
      </c>
      <c r="G120" s="23" t="n">
        <v>1</v>
      </c>
      <c r="H120" s="24" t="n">
        <v>100</v>
      </c>
      <c r="I120" s="24" t="n">
        <v>100</v>
      </c>
      <c r="J120" s="24" t="n">
        <v>0</v>
      </c>
      <c r="K120" s="24" t="n">
        <v>-0</v>
      </c>
      <c r="L120" s="24" t="n">
        <v>-0</v>
      </c>
      <c r="M120" s="6" t="s">
        <f>=I120+J120+K120+L120</f>
      </c>
      <c r="N120" s="22"/>
    </row>
    <row collapsed="false" customFormat="false" customHeight="false" hidden="false" ht="12.1" outlineLevel="0" r="121">
      <c r="A121" s="29" t="n">
        <v>45910.474930556</v>
      </c>
      <c r="B121" s="30" t="s">
        <v>215</v>
      </c>
      <c r="C121" s="30" t="s">
        <v>267</v>
      </c>
      <c r="D121" s="30" t="s">
        <v>196</v>
      </c>
      <c r="E121" s="30" t="s">
        <v>17</v>
      </c>
      <c r="F121" s="30" t="s">
        <v>19</v>
      </c>
      <c r="G121" s="31" t="n">
        <v>-1</v>
      </c>
      <c r="H121" s="32" t="n">
        <v>6587</v>
      </c>
      <c r="I121" s="32" t="n">
        <v>6587</v>
      </c>
      <c r="J121" s="32" t="n">
        <v>0</v>
      </c>
      <c r="K121" s="32" t="n">
        <v>-3.95</v>
      </c>
      <c r="L121" s="32" t="n">
        <v>-0</v>
      </c>
      <c r="M121" s="6" t="s">
        <f>=I121+J121+K121+L121</f>
      </c>
      <c r="N121" s="30"/>
    </row>
    <row collapsed="false" customFormat="false" customHeight="false" hidden="false" ht="12.1" outlineLevel="0" r="122">
      <c r="A122" s="20" t="n">
        <v>45910.554791667</v>
      </c>
      <c r="B122" s="16" t="s">
        <v>16</v>
      </c>
      <c r="C122" s="16" t="s">
        <v>268</v>
      </c>
      <c r="D122" s="16" t="s">
        <v>195</v>
      </c>
      <c r="E122" s="16" t="s">
        <v>17</v>
      </c>
      <c r="F122" s="16" t="s">
        <v>19</v>
      </c>
      <c r="G122" s="7" t="n">
        <v>14</v>
      </c>
      <c r="H122" s="6" t="n">
        <v>441</v>
      </c>
      <c r="I122" s="6" t="n">
        <v>-6174</v>
      </c>
      <c r="J122" s="6" t="n">
        <v>-0</v>
      </c>
      <c r="K122" s="6" t="n">
        <v>-3.71</v>
      </c>
      <c r="L122" s="6" t="n">
        <v>-0</v>
      </c>
      <c r="M122" s="6" t="s">
        <f>=I122+J122+K122+L122</f>
      </c>
      <c r="N122" s="16"/>
    </row>
    <row collapsed="false" customFormat="false" customHeight="false" hidden="false" ht="12.1" outlineLevel="0" r="123">
      <c r="A123" s="21" t="n">
        <v>45916</v>
      </c>
      <c r="B123" s="22" t="s">
        <v>239</v>
      </c>
      <c r="C123" s="22" t="s">
        <v>86</v>
      </c>
      <c r="D123" s="22" t="s">
        <v>239</v>
      </c>
      <c r="E123" s="22" t="s">
        <v>239</v>
      </c>
      <c r="F123" s="22" t="s">
        <v>19</v>
      </c>
      <c r="G123" s="23" t="n">
        <v>1</v>
      </c>
      <c r="H123" s="24" t="n">
        <v>24000</v>
      </c>
      <c r="I123" s="24" t="n">
        <v>24000</v>
      </c>
      <c r="J123" s="24" t="n">
        <v>0</v>
      </c>
      <c r="K123" s="24" t="n">
        <v>-0</v>
      </c>
      <c r="L123" s="24" t="n">
        <v>-0</v>
      </c>
      <c r="M123" s="6" t="s">
        <f>=I123+J123+K123+L123</f>
      </c>
      <c r="N123" s="22"/>
    </row>
    <row collapsed="false" customFormat="false" customHeight="false" hidden="false" ht="12.1" outlineLevel="0" r="124">
      <c r="A124" s="20" t="n">
        <v>45916.590497685</v>
      </c>
      <c r="B124" s="16" t="s">
        <v>50</v>
      </c>
      <c r="C124" s="16" t="s">
        <v>275</v>
      </c>
      <c r="D124" s="16" t="s">
        <v>195</v>
      </c>
      <c r="E124" s="16" t="s">
        <v>51</v>
      </c>
      <c r="F124" s="16" t="s">
        <v>19</v>
      </c>
      <c r="G124" s="7" t="n">
        <v>17</v>
      </c>
      <c r="H124" s="6" t="n">
        <v>100</v>
      </c>
      <c r="I124" s="6" t="n">
        <v>-141222.06</v>
      </c>
      <c r="J124" s="6" t="n">
        <v>-0</v>
      </c>
      <c r="K124" s="6" t="n">
        <v>-70.61</v>
      </c>
      <c r="L124" s="6" t="n">
        <v>-0</v>
      </c>
      <c r="M124" s="6" t="s">
        <f>=I124+J124+K124+L124</f>
      </c>
      <c r="N124" s="16"/>
    </row>
    <row collapsed="false" customFormat="false" customHeight="false" hidden="false" ht="12.1" outlineLevel="0" r="125">
      <c r="A125" s="20" t="n">
        <v>45916.97787037</v>
      </c>
      <c r="B125" s="16" t="s">
        <v>44</v>
      </c>
      <c r="C125" s="16" t="s">
        <v>276</v>
      </c>
      <c r="D125" s="16" t="s">
        <v>195</v>
      </c>
      <c r="E125" s="16" t="s">
        <v>45</v>
      </c>
      <c r="F125" s="16" t="s">
        <v>19</v>
      </c>
      <c r="G125" s="7" t="n">
        <v>1458</v>
      </c>
      <c r="H125" s="6" t="n">
        <v>16.7075</v>
      </c>
      <c r="I125" s="6" t="n">
        <v>-24359.54</v>
      </c>
      <c r="J125" s="6" t="n">
        <v>-0</v>
      </c>
      <c r="K125" s="6" t="n">
        <v>-0</v>
      </c>
      <c r="L125" s="6" t="n">
        <v>-0</v>
      </c>
      <c r="M125" s="6" t="s">
        <f>=I125+J125+K125+L125</f>
      </c>
      <c r="N125" s="16"/>
    </row>
    <row collapsed="false" customFormat="false" customHeight="false" hidden="false" ht="12.1" outlineLevel="0" r="126">
      <c r="A126" s="21" t="n">
        <v>45919</v>
      </c>
      <c r="B126" s="22" t="s">
        <v>239</v>
      </c>
      <c r="C126" s="22" t="s">
        <v>86</v>
      </c>
      <c r="D126" s="22" t="s">
        <v>239</v>
      </c>
      <c r="E126" s="22" t="s">
        <v>239</v>
      </c>
      <c r="F126" s="22" t="s">
        <v>19</v>
      </c>
      <c r="G126" s="23" t="n">
        <v>1</v>
      </c>
      <c r="H126" s="24" t="n">
        <v>7500</v>
      </c>
      <c r="I126" s="24" t="n">
        <v>7500</v>
      </c>
      <c r="J126" s="24" t="n">
        <v>0</v>
      </c>
      <c r="K126" s="24" t="n">
        <v>-0</v>
      </c>
      <c r="L126" s="24" t="n">
        <v>-0</v>
      </c>
      <c r="M126" s="6" t="s">
        <f>=I126+J126+K126+L126</f>
      </c>
      <c r="N126" s="22"/>
    </row>
    <row collapsed="false" customFormat="false" customHeight="false" hidden="false" ht="12.1" outlineLevel="0" r="127">
      <c r="A127" s="20" t="n">
        <v>45919.796921296</v>
      </c>
      <c r="B127" s="16" t="s">
        <v>44</v>
      </c>
      <c r="C127" s="16" t="s">
        <v>276</v>
      </c>
      <c r="D127" s="16" t="s">
        <v>195</v>
      </c>
      <c r="E127" s="16" t="s">
        <v>45</v>
      </c>
      <c r="F127" s="16" t="s">
        <v>19</v>
      </c>
      <c r="G127" s="7" t="n">
        <v>449</v>
      </c>
      <c r="H127" s="6" t="n">
        <v>16.7465</v>
      </c>
      <c r="I127" s="6" t="n">
        <v>-7519.18</v>
      </c>
      <c r="J127" s="6" t="n">
        <v>-0</v>
      </c>
      <c r="K127" s="6" t="n">
        <v>-0</v>
      </c>
      <c r="L127" s="6" t="n">
        <v>-0</v>
      </c>
      <c r="M127" s="6" t="s">
        <f>=I127+J127+K127+L127</f>
      </c>
      <c r="N127" s="16"/>
    </row>
    <row collapsed="false" customFormat="false" customHeight="false" hidden="false" ht="12.1" outlineLevel="0" r="128">
      <c r="A128" s="20" t="n">
        <v>45919.80900463</v>
      </c>
      <c r="B128" s="16" t="s">
        <v>44</v>
      </c>
      <c r="C128" s="16" t="s">
        <v>276</v>
      </c>
      <c r="D128" s="16" t="s">
        <v>195</v>
      </c>
      <c r="E128" s="16" t="s">
        <v>45</v>
      </c>
      <c r="F128" s="16" t="s">
        <v>19</v>
      </c>
      <c r="G128" s="7" t="n">
        <v>1</v>
      </c>
      <c r="H128" s="6" t="n">
        <v>16.7465</v>
      </c>
      <c r="I128" s="6" t="n">
        <v>-16.75</v>
      </c>
      <c r="J128" s="6" t="n">
        <v>-0</v>
      </c>
      <c r="K128" s="6" t="n">
        <v>-0</v>
      </c>
      <c r="L128" s="6" t="n">
        <v>-0</v>
      </c>
      <c r="M128" s="6" t="s">
        <f>=I128+J128+K128+L128</f>
      </c>
      <c r="N128" s="16"/>
    </row>
    <row collapsed="false" customFormat="false" customHeight="false" hidden="false" ht="12.1" outlineLevel="0" r="129">
      <c r="A129" s="21" t="n">
        <v>45925</v>
      </c>
      <c r="B129" s="22" t="s">
        <v>239</v>
      </c>
      <c r="C129" s="22" t="s">
        <v>86</v>
      </c>
      <c r="D129" s="22" t="s">
        <v>239</v>
      </c>
      <c r="E129" s="22" t="s">
        <v>239</v>
      </c>
      <c r="F129" s="22" t="s">
        <v>19</v>
      </c>
      <c r="G129" s="23" t="n">
        <v>1</v>
      </c>
      <c r="H129" s="24" t="n">
        <v>20000</v>
      </c>
      <c r="I129" s="24" t="n">
        <v>20000</v>
      </c>
      <c r="J129" s="24" t="n">
        <v>0</v>
      </c>
      <c r="K129" s="24" t="n">
        <v>-0</v>
      </c>
      <c r="L129" s="24" t="n">
        <v>-0</v>
      </c>
      <c r="M129" s="6" t="s">
        <f>=I129+J129+K129+L129</f>
      </c>
      <c r="N129" s="22"/>
    </row>
    <row collapsed="false" customFormat="false" customHeight="false" hidden="false" ht="12.1" outlineLevel="0" r="130">
      <c r="A130" s="20" t="n">
        <v>45925.932037037</v>
      </c>
      <c r="B130" s="16" t="s">
        <v>44</v>
      </c>
      <c r="C130" s="16" t="s">
        <v>276</v>
      </c>
      <c r="D130" s="16" t="s">
        <v>195</v>
      </c>
      <c r="E130" s="16" t="s">
        <v>45</v>
      </c>
      <c r="F130" s="16" t="s">
        <v>19</v>
      </c>
      <c r="G130" s="7" t="n">
        <v>1191</v>
      </c>
      <c r="H130" s="6" t="n">
        <v>16.777</v>
      </c>
      <c r="I130" s="6" t="n">
        <v>-19981.41</v>
      </c>
      <c r="J130" s="6" t="n">
        <v>-0</v>
      </c>
      <c r="K130" s="6" t="n">
        <v>-0</v>
      </c>
      <c r="L130" s="6" t="n">
        <v>-0</v>
      </c>
      <c r="M130" s="6" t="s">
        <f>=I130+J130+K130+L130</f>
      </c>
      <c r="N130" s="16"/>
    </row>
    <row collapsed="false" customFormat="false" customHeight="false" hidden="false" ht="12.1" outlineLevel="0" r="131">
      <c r="A131" s="21" t="n">
        <v>45926</v>
      </c>
      <c r="B131" s="22" t="s">
        <v>255</v>
      </c>
      <c r="C131" s="22" t="s">
        <v>277</v>
      </c>
      <c r="D131" s="22" t="s">
        <v>255</v>
      </c>
      <c r="E131" s="22" t="s">
        <v>255</v>
      </c>
      <c r="F131" s="22" t="s">
        <v>19</v>
      </c>
      <c r="G131" s="23" t="n">
        <v>1</v>
      </c>
      <c r="H131" s="24" t="n">
        <v>539.49</v>
      </c>
      <c r="I131" s="24" t="n">
        <v>539.49</v>
      </c>
      <c r="J131" s="24" t="n">
        <v>0</v>
      </c>
      <c r="K131" s="24" t="n">
        <v>-0</v>
      </c>
      <c r="L131" s="24" t="n">
        <v>-0</v>
      </c>
      <c r="M131" s="6" t="s">
        <f>=I131+J131+K131+L131</f>
      </c>
      <c r="N131" s="22"/>
    </row>
    <row collapsed="false" customFormat="false" customHeight="false" hidden="false" ht="12.1" outlineLevel="0" r="132">
      <c r="A132" s="20" t="n">
        <v>45940.724212963</v>
      </c>
      <c r="B132" s="16" t="s">
        <v>44</v>
      </c>
      <c r="C132" s="16" t="s">
        <v>276</v>
      </c>
      <c r="D132" s="16" t="s">
        <v>195</v>
      </c>
      <c r="E132" s="16" t="s">
        <v>45</v>
      </c>
      <c r="F132" s="16" t="s">
        <v>19</v>
      </c>
      <c r="G132" s="7" t="n">
        <v>10</v>
      </c>
      <c r="H132" s="6" t="n">
        <v>16.9075</v>
      </c>
      <c r="I132" s="6" t="n">
        <v>-169.08</v>
      </c>
      <c r="J132" s="6" t="n">
        <v>-0</v>
      </c>
      <c r="K132" s="6" t="n">
        <v>-0</v>
      </c>
      <c r="L132" s="6" t="n">
        <v>-0</v>
      </c>
      <c r="M132" s="6" t="s">
        <f>=I132+J132+K132+L132</f>
      </c>
      <c r="N132" s="16"/>
    </row>
    <row collapsed="false" customFormat="false" customHeight="false" hidden="false" ht="12.1" outlineLevel="0" r="133">
      <c r="A133" s="21" t="n">
        <v>45943</v>
      </c>
      <c r="B133" s="22" t="s">
        <v>239</v>
      </c>
      <c r="C133" s="22" t="s">
        <v>86</v>
      </c>
      <c r="D133" s="22" t="s">
        <v>239</v>
      </c>
      <c r="E133" s="22" t="s">
        <v>239</v>
      </c>
      <c r="F133" s="22" t="s">
        <v>19</v>
      </c>
      <c r="G133" s="23" t="n">
        <v>1</v>
      </c>
      <c r="H133" s="24" t="n">
        <v>13500</v>
      </c>
      <c r="I133" s="24" t="n">
        <v>13500</v>
      </c>
      <c r="J133" s="24" t="n">
        <v>0</v>
      </c>
      <c r="K133" s="24" t="n">
        <v>-0</v>
      </c>
      <c r="L133" s="24" t="n">
        <v>-0</v>
      </c>
      <c r="M133" s="6" t="s">
        <f>=I133+J133+K133+L133</f>
      </c>
      <c r="N133" s="22"/>
    </row>
    <row collapsed="false" customFormat="false" customHeight="false" hidden="false" ht="12.1" outlineLevel="0" r="134">
      <c r="A134" s="29" t="n">
        <v>45943.623530093</v>
      </c>
      <c r="B134" s="30" t="s">
        <v>214</v>
      </c>
      <c r="C134" s="30" t="s">
        <v>266</v>
      </c>
      <c r="D134" s="30" t="s">
        <v>196</v>
      </c>
      <c r="E134" s="30" t="s">
        <v>17</v>
      </c>
      <c r="F134" s="30" t="s">
        <v>19</v>
      </c>
      <c r="G134" s="31" t="n">
        <v>-1</v>
      </c>
      <c r="H134" s="32" t="n">
        <v>1282</v>
      </c>
      <c r="I134" s="32" t="n">
        <v>1282</v>
      </c>
      <c r="J134" s="32" t="n">
        <v>0</v>
      </c>
      <c r="K134" s="32" t="n">
        <v>-0.77</v>
      </c>
      <c r="L134" s="32" t="n">
        <v>-0</v>
      </c>
      <c r="M134" s="6" t="s">
        <f>=I134+J134+K134+L134</f>
      </c>
      <c r="N134" s="30"/>
    </row>
    <row collapsed="false" customFormat="false" customHeight="false" hidden="false" ht="12.1" outlineLevel="0" r="135">
      <c r="A135" s="21" t="n">
        <v>45946</v>
      </c>
      <c r="B135" s="22" t="s">
        <v>255</v>
      </c>
      <c r="C135" s="22" t="s">
        <v>278</v>
      </c>
      <c r="D135" s="22" t="s">
        <v>255</v>
      </c>
      <c r="E135" s="22" t="s">
        <v>255</v>
      </c>
      <c r="F135" s="22" t="s">
        <v>19</v>
      </c>
      <c r="G135" s="23" t="n">
        <v>1</v>
      </c>
      <c r="H135" s="24" t="n">
        <v>720.46</v>
      </c>
      <c r="I135" s="24" t="n">
        <v>720.46</v>
      </c>
      <c r="J135" s="24" t="n">
        <v>0</v>
      </c>
      <c r="K135" s="24" t="n">
        <v>-0</v>
      </c>
      <c r="L135" s="24" t="n">
        <v>-0</v>
      </c>
      <c r="M135" s="6" t="s">
        <f>=I135+J135+K135+L135</f>
      </c>
      <c r="N135" s="22"/>
    </row>
    <row collapsed="false" customFormat="false" customHeight="false" hidden="false" ht="12.1" outlineLevel="0" r="136">
      <c r="A136" s="21" t="n">
        <v>45947</v>
      </c>
      <c r="B136" s="22" t="s">
        <v>239</v>
      </c>
      <c r="C136" s="22" t="s">
        <v>86</v>
      </c>
      <c r="D136" s="22" t="s">
        <v>239</v>
      </c>
      <c r="E136" s="22" t="s">
        <v>239</v>
      </c>
      <c r="F136" s="22" t="s">
        <v>19</v>
      </c>
      <c r="G136" s="23" t="n">
        <v>1</v>
      </c>
      <c r="H136" s="24" t="n">
        <v>18000</v>
      </c>
      <c r="I136" s="24" t="n">
        <v>18000</v>
      </c>
      <c r="J136" s="24" t="n">
        <v>0</v>
      </c>
      <c r="K136" s="24" t="n">
        <v>-0</v>
      </c>
      <c r="L136" s="24" t="n">
        <v>-0</v>
      </c>
      <c r="M136" s="6" t="s">
        <f>=I136+J136+K136+L136</f>
      </c>
      <c r="N136" s="22"/>
    </row>
    <row collapsed="false" customFormat="false" customHeight="false" hidden="false" ht="12.1" outlineLevel="0" r="137">
      <c r="A137" s="21" t="n">
        <v>45947</v>
      </c>
      <c r="B137" s="22" t="s">
        <v>239</v>
      </c>
      <c r="C137" s="22" t="s">
        <v>86</v>
      </c>
      <c r="D137" s="22" t="s">
        <v>239</v>
      </c>
      <c r="E137" s="22" t="s">
        <v>239</v>
      </c>
      <c r="F137" s="22" t="s">
        <v>19</v>
      </c>
      <c r="G137" s="23" t="n">
        <v>1</v>
      </c>
      <c r="H137" s="24" t="n">
        <v>1000</v>
      </c>
      <c r="I137" s="24" t="n">
        <v>1000</v>
      </c>
      <c r="J137" s="24" t="n">
        <v>0</v>
      </c>
      <c r="K137" s="24" t="n">
        <v>-0</v>
      </c>
      <c r="L137" s="24" t="n">
        <v>-0</v>
      </c>
      <c r="M137" s="6" t="s">
        <f>=I137+J137+K137+L137</f>
      </c>
      <c r="N137" s="22"/>
    </row>
    <row collapsed="false" customFormat="false" customHeight="false" hidden="false" ht="12.1" outlineLevel="0" r="138">
      <c r="A138" s="20" t="n">
        <v>45947.526631944</v>
      </c>
      <c r="B138" s="16" t="s">
        <v>44</v>
      </c>
      <c r="C138" s="16" t="s">
        <v>276</v>
      </c>
      <c r="D138" s="16" t="s">
        <v>195</v>
      </c>
      <c r="E138" s="16" t="s">
        <v>45</v>
      </c>
      <c r="F138" s="16" t="s">
        <v>19</v>
      </c>
      <c r="G138" s="7" t="n">
        <v>1931</v>
      </c>
      <c r="H138" s="6" t="n">
        <v>16.9605</v>
      </c>
      <c r="I138" s="6" t="n">
        <v>-32750.73</v>
      </c>
      <c r="J138" s="6" t="n">
        <v>-0</v>
      </c>
      <c r="K138" s="6" t="n">
        <v>-0</v>
      </c>
      <c r="L138" s="6" t="n">
        <v>-0</v>
      </c>
      <c r="M138" s="6" t="s">
        <f>=I138+J138+K138+L138</f>
      </c>
      <c r="N138" s="16"/>
    </row>
    <row collapsed="false" customFormat="false" customHeight="false" hidden="false" ht="12.1" outlineLevel="0" r="139">
      <c r="A139" s="20" t="n">
        <v>45947.526631944</v>
      </c>
      <c r="B139" s="16" t="s">
        <v>44</v>
      </c>
      <c r="C139" s="16" t="s">
        <v>276</v>
      </c>
      <c r="D139" s="16" t="s">
        <v>195</v>
      </c>
      <c r="E139" s="16" t="s">
        <v>45</v>
      </c>
      <c r="F139" s="16" t="s">
        <v>19</v>
      </c>
      <c r="G139" s="7" t="n">
        <v>60</v>
      </c>
      <c r="H139" s="6" t="n">
        <v>16.9605</v>
      </c>
      <c r="I139" s="6" t="n">
        <v>-1017.63</v>
      </c>
      <c r="J139" s="6" t="n">
        <v>-0</v>
      </c>
      <c r="K139" s="6" t="n">
        <v>-0</v>
      </c>
      <c r="L139" s="6" t="n">
        <v>-0</v>
      </c>
      <c r="M139" s="6" t="s">
        <f>=I139+J139+K139+L139</f>
      </c>
      <c r="N139" s="16"/>
    </row>
    <row collapsed="false" customFormat="false" customHeight="false" hidden="false" ht="12.1" outlineLevel="0" r="140">
      <c r="A140" s="21" t="n">
        <v>45957</v>
      </c>
      <c r="B140" s="22" t="s">
        <v>279</v>
      </c>
      <c r="C140" s="22" t="s">
        <v>280</v>
      </c>
      <c r="D140" s="22" t="s">
        <v>255</v>
      </c>
      <c r="E140" s="22" t="s">
        <v>255</v>
      </c>
      <c r="F140" s="22" t="s">
        <v>19</v>
      </c>
      <c r="G140" s="23" t="n">
        <v>-7.63</v>
      </c>
      <c r="H140" s="24" t="n">
        <v>1</v>
      </c>
      <c r="I140" s="24" t="n">
        <v>-7.63</v>
      </c>
      <c r="J140" s="24" t="n">
        <v>0</v>
      </c>
      <c r="K140" s="24" t="n">
        <v>-0.13</v>
      </c>
      <c r="L140" s="24" t="n">
        <v>-0</v>
      </c>
      <c r="M140" s="6" t="s">
        <f>=I140+J140+K140+L140</f>
      </c>
      <c r="N140" s="22"/>
    </row>
    <row collapsed="false" customFormat="false" customHeight="false" hidden="false" ht="12.1" outlineLevel="0" r="141">
      <c r="A141" s="33" t="n">
        <v>45957</v>
      </c>
      <c r="B141" s="34" t="s">
        <v>259</v>
      </c>
      <c r="C141" s="34" t="s">
        <v>260</v>
      </c>
      <c r="D141" s="34" t="s">
        <v>259</v>
      </c>
      <c r="E141" s="34" t="s">
        <v>259</v>
      </c>
      <c r="F141" s="34" t="s">
        <v>19</v>
      </c>
      <c r="G141" s="35" t="n">
        <v>1</v>
      </c>
      <c r="H141" s="36" t="n">
        <v>-201</v>
      </c>
      <c r="I141" s="36" t="n">
        <v>-201</v>
      </c>
      <c r="J141" s="36" t="n">
        <v>0</v>
      </c>
      <c r="K141" s="36" t="n">
        <v>-0</v>
      </c>
      <c r="L141" s="36" t="n">
        <v>-0</v>
      </c>
      <c r="M141" s="6" t="s">
        <f>=I141+J141+K141+L141</f>
      </c>
      <c r="N141" s="34"/>
    </row>
    <row collapsed="false" customFormat="false" customHeight="false" hidden="false" ht="12.1" outlineLevel="0" r="142">
      <c r="A142" s="25" t="n">
        <v>45957</v>
      </c>
      <c r="B142" s="26" t="s">
        <v>240</v>
      </c>
      <c r="C142" s="26" t="s">
        <v>85</v>
      </c>
      <c r="D142" s="26" t="s">
        <v>240</v>
      </c>
      <c r="E142" s="26" t="s">
        <v>240</v>
      </c>
      <c r="F142" s="26" t="s">
        <v>19</v>
      </c>
      <c r="G142" s="27" t="n">
        <v>1</v>
      </c>
      <c r="H142" s="28" t="n">
        <v>-12790.6</v>
      </c>
      <c r="I142" s="28" t="n">
        <v>-12790.6</v>
      </c>
      <c r="J142" s="28" t="n">
        <v>0</v>
      </c>
      <c r="K142" s="28" t="n">
        <v>-0</v>
      </c>
      <c r="L142" s="28" t="n">
        <v>-0</v>
      </c>
      <c r="M142" s="6" t="s">
        <f>=I142+J142+K142+L142</f>
      </c>
      <c r="N142" s="26"/>
    </row>
    <row collapsed="false" customFormat="false" customHeight="false" hidden="false" ht="12.1" outlineLevel="0" r="143">
      <c r="A143" s="29" t="n">
        <v>45957.50287037</v>
      </c>
      <c r="B143" s="30" t="s">
        <v>44</v>
      </c>
      <c r="C143" s="30" t="s">
        <v>276</v>
      </c>
      <c r="D143" s="30" t="s">
        <v>196</v>
      </c>
      <c r="E143" s="30" t="s">
        <v>45</v>
      </c>
      <c r="F143" s="30" t="s">
        <v>19</v>
      </c>
      <c r="G143" s="31" t="n">
        <v>-770</v>
      </c>
      <c r="H143" s="32" t="n">
        <v>17.021</v>
      </c>
      <c r="I143" s="32" t="n">
        <v>13106.17</v>
      </c>
      <c r="J143" s="32" t="n">
        <v>0</v>
      </c>
      <c r="K143" s="32" t="n">
        <v>-0</v>
      </c>
      <c r="L143" s="32" t="n">
        <v>-0</v>
      </c>
      <c r="M143" s="6" t="s">
        <f>=I143+J143+K143+L143</f>
      </c>
      <c r="N143" s="30"/>
    </row>
    <row collapsed="false" customFormat="false" customHeight="false" hidden="false" ht="12.1" outlineLevel="0" r="144">
      <c r="A144" s="21" t="n">
        <v>45958</v>
      </c>
      <c r="B144" s="22" t="s">
        <v>255</v>
      </c>
      <c r="C144" s="22" t="s">
        <v>281</v>
      </c>
      <c r="D144" s="22" t="s">
        <v>255</v>
      </c>
      <c r="E144" s="22" t="s">
        <v>255</v>
      </c>
      <c r="F144" s="22" t="s">
        <v>19</v>
      </c>
      <c r="G144" s="23" t="n">
        <v>1</v>
      </c>
      <c r="H144" s="24" t="n">
        <v>539.49</v>
      </c>
      <c r="I144" s="24" t="n">
        <v>539.49</v>
      </c>
      <c r="J144" s="24" t="n">
        <v>0</v>
      </c>
      <c r="K144" s="24" t="n">
        <v>-0</v>
      </c>
      <c r="L144" s="24" t="n">
        <v>-0</v>
      </c>
      <c r="M144" s="6" t="s">
        <f>=I144+J144+K144+L144</f>
      </c>
      <c r="N144" s="22"/>
    </row>
    <row collapsed="false" customFormat="false" customHeight="false" hidden="false" ht="12.1" outlineLevel="0" r="145">
      <c r="A145" s="21" t="n">
        <v>45961</v>
      </c>
      <c r="B145" s="22" t="s">
        <v>255</v>
      </c>
      <c r="C145" s="22" t="s">
        <v>282</v>
      </c>
      <c r="D145" s="22" t="s">
        <v>255</v>
      </c>
      <c r="E145" s="22" t="s">
        <v>255</v>
      </c>
      <c r="F145" s="22" t="s">
        <v>19</v>
      </c>
      <c r="G145" s="23" t="n">
        <v>1</v>
      </c>
      <c r="H145" s="24" t="n">
        <v>17</v>
      </c>
      <c r="I145" s="24" t="n">
        <v>17</v>
      </c>
      <c r="J145" s="24" t="n">
        <v>0</v>
      </c>
      <c r="K145" s="24" t="n">
        <v>-0</v>
      </c>
      <c r="L145" s="24" t="n">
        <v>-0</v>
      </c>
      <c r="M145" s="6" t="s">
        <f>=I145+J145+K145+L145</f>
      </c>
      <c r="N145" s="22"/>
    </row>
    <row collapsed="false" customFormat="false" customHeight="false" hidden="false" ht="12.1" outlineLevel="0" r="146">
      <c r="A146" s="21" t="n">
        <v>45961</v>
      </c>
      <c r="B146" s="22" t="s">
        <v>255</v>
      </c>
      <c r="C146" s="22" t="s">
        <v>283</v>
      </c>
      <c r="D146" s="22" t="s">
        <v>255</v>
      </c>
      <c r="E146" s="22" t="s">
        <v>255</v>
      </c>
      <c r="F146" s="22" t="s">
        <v>19</v>
      </c>
      <c r="G146" s="23" t="n">
        <v>1</v>
      </c>
      <c r="H146" s="24" t="n">
        <v>296</v>
      </c>
      <c r="I146" s="24" t="n">
        <v>296</v>
      </c>
      <c r="J146" s="24" t="n">
        <v>0</v>
      </c>
      <c r="K146" s="24" t="n">
        <v>-0</v>
      </c>
      <c r="L146" s="24" t="n">
        <v>-0</v>
      </c>
      <c r="M146" s="6" t="s">
        <f>=I146+J146+K146+L146</f>
      </c>
      <c r="N146" s="22"/>
    </row>
    <row collapsed="false" customFormat="false" customHeight="false" hidden="false" ht="12.1" outlineLevel="0" r="147">
      <c r="A147" s="21" t="n">
        <v>45964</v>
      </c>
      <c r="B147" s="22" t="s">
        <v>239</v>
      </c>
      <c r="C147" s="22" t="s">
        <v>97</v>
      </c>
      <c r="D147" s="22" t="s">
        <v>239</v>
      </c>
      <c r="E147" s="22" t="s">
        <v>239</v>
      </c>
      <c r="F147" s="22" t="s">
        <v>19</v>
      </c>
      <c r="G147" s="23" t="n">
        <v>1</v>
      </c>
      <c r="H147" s="24" t="n">
        <v>444.14</v>
      </c>
      <c r="I147" s="24" t="n">
        <v>444.14</v>
      </c>
      <c r="J147" s="24" t="n">
        <v>0</v>
      </c>
      <c r="K147" s="24" t="n">
        <v>-0</v>
      </c>
      <c r="L147" s="24" t="n">
        <v>-0</v>
      </c>
      <c r="M147" s="6" t="s">
        <f>=I147+J147+K147+L147</f>
      </c>
      <c r="N147" s="22"/>
    </row>
    <row collapsed="false" customFormat="false" customHeight="false" hidden="false" ht="12.1" outlineLevel="0" r="148">
      <c r="A148" s="25" t="n">
        <v>45964</v>
      </c>
      <c r="B148" s="26" t="s">
        <v>240</v>
      </c>
      <c r="C148" s="26" t="s">
        <v>97</v>
      </c>
      <c r="D148" s="26" t="s">
        <v>240</v>
      </c>
      <c r="E148" s="26" t="s">
        <v>240</v>
      </c>
      <c r="F148" s="26" t="s">
        <v>19</v>
      </c>
      <c r="G148" s="27" t="n">
        <v>1</v>
      </c>
      <c r="H148" s="28" t="n">
        <v>-444.14</v>
      </c>
      <c r="I148" s="28" t="n">
        <v>-444.14</v>
      </c>
      <c r="J148" s="28" t="n">
        <v>0</v>
      </c>
      <c r="K148" s="28" t="n">
        <v>-0</v>
      </c>
      <c r="L148" s="28" t="n">
        <v>-0</v>
      </c>
      <c r="M148" s="6" t="s">
        <f>=I148+J148+K148+L148</f>
      </c>
      <c r="N148" s="26"/>
    </row>
    <row collapsed="false" customFormat="false" customHeight="false" hidden="false" ht="12.1" outlineLevel="0" r="149">
      <c r="A149" s="29" t="n">
        <v>45968.416458333</v>
      </c>
      <c r="B149" s="30" t="s">
        <v>44</v>
      </c>
      <c r="C149" s="30" t="s">
        <v>276</v>
      </c>
      <c r="D149" s="30" t="s">
        <v>196</v>
      </c>
      <c r="E149" s="30" t="s">
        <v>45</v>
      </c>
      <c r="F149" s="30" t="s">
        <v>19</v>
      </c>
      <c r="G149" s="31" t="n">
        <v>-500</v>
      </c>
      <c r="H149" s="32" t="n">
        <v>17.118</v>
      </c>
      <c r="I149" s="32" t="n">
        <v>8559</v>
      </c>
      <c r="J149" s="32" t="n">
        <v>0</v>
      </c>
      <c r="K149" s="32" t="n">
        <v>-0</v>
      </c>
      <c r="L149" s="32" t="n">
        <v>-0.86</v>
      </c>
      <c r="M149" s="6" t="s">
        <f>=I149+J149+K149+L149</f>
      </c>
      <c r="N149" s="30"/>
    </row>
    <row collapsed="false" customFormat="false" customHeight="false" hidden="false" ht="12.1" outlineLevel="0" r="150">
      <c r="A150" s="25" t="n">
        <v>45971</v>
      </c>
      <c r="B150" s="26" t="s">
        <v>240</v>
      </c>
      <c r="C150" s="26" t="s">
        <v>85</v>
      </c>
      <c r="D150" s="26" t="s">
        <v>240</v>
      </c>
      <c r="E150" s="26" t="s">
        <v>240</v>
      </c>
      <c r="F150" s="26" t="s">
        <v>19</v>
      </c>
      <c r="G150" s="27" t="n">
        <v>1</v>
      </c>
      <c r="H150" s="28" t="n">
        <v>-1</v>
      </c>
      <c r="I150" s="28" t="n">
        <v>-1</v>
      </c>
      <c r="J150" s="28" t="n">
        <v>0</v>
      </c>
      <c r="K150" s="28" t="n">
        <v>-0</v>
      </c>
      <c r="L150" s="28" t="n">
        <v>-0</v>
      </c>
      <c r="M150" s="6" t="s">
        <f>=I150+J150+K150+L150</f>
      </c>
      <c r="N150" s="26"/>
    </row>
    <row collapsed="false" customFormat="false" customHeight="false" hidden="false" ht="12.1" outlineLevel="0" r="151">
      <c r="A151" s="33" t="n">
        <v>45971</v>
      </c>
      <c r="B151" s="34" t="s">
        <v>259</v>
      </c>
      <c r="C151" s="34" t="s">
        <v>260</v>
      </c>
      <c r="D151" s="34" t="s">
        <v>259</v>
      </c>
      <c r="E151" s="34" t="s">
        <v>259</v>
      </c>
      <c r="F151" s="34" t="s">
        <v>19</v>
      </c>
      <c r="G151" s="35" t="n">
        <v>1</v>
      </c>
      <c r="H151" s="36" t="n">
        <v>-127</v>
      </c>
      <c r="I151" s="36" t="n">
        <v>-127</v>
      </c>
      <c r="J151" s="36" t="n">
        <v>0</v>
      </c>
      <c r="K151" s="36" t="n">
        <v>-0</v>
      </c>
      <c r="L151" s="36" t="n">
        <v>-0</v>
      </c>
      <c r="M151" s="6" t="s">
        <f>=I151+J151+K151+L151</f>
      </c>
      <c r="N151" s="34"/>
    </row>
    <row collapsed="false" customFormat="false" customHeight="false" hidden="false" ht="12.1" outlineLevel="0" r="152">
      <c r="A152" s="25" t="n">
        <v>45971</v>
      </c>
      <c r="B152" s="26" t="s">
        <v>240</v>
      </c>
      <c r="C152" s="26" t="s">
        <v>85</v>
      </c>
      <c r="D152" s="26" t="s">
        <v>240</v>
      </c>
      <c r="E152" s="26" t="s">
        <v>240</v>
      </c>
      <c r="F152" s="26" t="s">
        <v>19</v>
      </c>
      <c r="G152" s="27" t="n">
        <v>1</v>
      </c>
      <c r="H152" s="28" t="n">
        <v>-8430.14</v>
      </c>
      <c r="I152" s="28" t="n">
        <v>-8430.14</v>
      </c>
      <c r="J152" s="28" t="n">
        <v>0</v>
      </c>
      <c r="K152" s="28" t="n">
        <v>-0</v>
      </c>
      <c r="L152" s="28" t="n">
        <v>-0</v>
      </c>
      <c r="M152" s="6" t="s">
        <f>=I152+J152+K152+L152</f>
      </c>
      <c r="N152" s="26"/>
    </row>
    <row collapsed="false" customFormat="false" customHeight="false" hidden="false" ht="12.1" outlineLevel="0" r="153">
      <c r="A153" s="21" t="n">
        <v>45975</v>
      </c>
      <c r="B153" s="22" t="s">
        <v>239</v>
      </c>
      <c r="C153" s="22" t="s">
        <v>86</v>
      </c>
      <c r="D153" s="22" t="s">
        <v>239</v>
      </c>
      <c r="E153" s="22" t="s">
        <v>239</v>
      </c>
      <c r="F153" s="22" t="s">
        <v>19</v>
      </c>
      <c r="G153" s="23" t="n">
        <v>1</v>
      </c>
      <c r="H153" s="24" t="n">
        <v>20000</v>
      </c>
      <c r="I153" s="24" t="n">
        <v>20000</v>
      </c>
      <c r="J153" s="24" t="n">
        <v>0</v>
      </c>
      <c r="K153" s="24" t="n">
        <v>-0</v>
      </c>
      <c r="L153" s="24" t="n">
        <v>-0</v>
      </c>
      <c r="M153" s="6" t="s">
        <f>=I153+J153+K153+L153</f>
      </c>
      <c r="N153" s="22"/>
    </row>
    <row collapsed="false" customFormat="false" customHeight="false" hidden="false" ht="12.1" outlineLevel="0" r="154">
      <c r="A154" s="20" t="n">
        <v>45975.652569444</v>
      </c>
      <c r="B154" s="16" t="s">
        <v>44</v>
      </c>
      <c r="C154" s="16" t="s">
        <v>276</v>
      </c>
      <c r="D154" s="16" t="s">
        <v>195</v>
      </c>
      <c r="E154" s="16" t="s">
        <v>45</v>
      </c>
      <c r="F154" s="16" t="s">
        <v>19</v>
      </c>
      <c r="G154" s="7" t="n">
        <v>1162</v>
      </c>
      <c r="H154" s="6" t="n">
        <v>17.1725</v>
      </c>
      <c r="I154" s="6" t="n">
        <v>-19954.45</v>
      </c>
      <c r="J154" s="6" t="n">
        <v>-0</v>
      </c>
      <c r="K154" s="6" t="n">
        <v>-0</v>
      </c>
      <c r="L154" s="6" t="n">
        <v>-3.99</v>
      </c>
      <c r="M154" s="6" t="s">
        <f>=I154+J154+K154+L154</f>
      </c>
      <c r="N154" s="16"/>
    </row>
    <row collapsed="false" customFormat="false" customHeight="false" hidden="false" ht="12.1" outlineLevel="0" r="155">
      <c r="A155" s="21" t="n">
        <v>45978</v>
      </c>
      <c r="B155" s="22" t="s">
        <v>239</v>
      </c>
      <c r="C155" s="22" t="s">
        <v>86</v>
      </c>
      <c r="D155" s="22" t="s">
        <v>239</v>
      </c>
      <c r="E155" s="22" t="s">
        <v>239</v>
      </c>
      <c r="F155" s="22" t="s">
        <v>19</v>
      </c>
      <c r="G155" s="23" t="n">
        <v>1</v>
      </c>
      <c r="H155" s="24" t="n">
        <v>190000</v>
      </c>
      <c r="I155" s="24" t="n">
        <v>190000</v>
      </c>
      <c r="J155" s="24" t="n">
        <v>0</v>
      </c>
      <c r="K155" s="24" t="n">
        <v>-0</v>
      </c>
      <c r="L155" s="24" t="n">
        <v>-0</v>
      </c>
      <c r="M155" s="6" t="s">
        <f>=I155+J155+K155+L155</f>
      </c>
      <c r="N155" s="22"/>
    </row>
    <row collapsed="false" customFormat="false" customHeight="false" hidden="false" ht="12.1" outlineLevel="0" r="156">
      <c r="A156" s="21" t="n">
        <v>45978</v>
      </c>
      <c r="B156" s="22" t="s">
        <v>255</v>
      </c>
      <c r="C156" s="22" t="s">
        <v>284</v>
      </c>
      <c r="D156" s="22" t="s">
        <v>255</v>
      </c>
      <c r="E156" s="22" t="s">
        <v>255</v>
      </c>
      <c r="F156" s="22" t="s">
        <v>19</v>
      </c>
      <c r="G156" s="23" t="n">
        <v>1</v>
      </c>
      <c r="H156" s="24" t="n">
        <v>726.24</v>
      </c>
      <c r="I156" s="24" t="n">
        <v>726.24</v>
      </c>
      <c r="J156" s="24" t="n">
        <v>0</v>
      </c>
      <c r="K156" s="24" t="n">
        <v>-0</v>
      </c>
      <c r="L156" s="24" t="n">
        <v>-0</v>
      </c>
      <c r="M156" s="6" t="s">
        <f>=I156+J156+K156+L156</f>
      </c>
      <c r="N156" s="22"/>
    </row>
    <row collapsed="false" customFormat="false" customHeight="false" hidden="false" ht="12.1" outlineLevel="0" r="157">
      <c r="A157" s="29" t="n">
        <v>45978.472650463</v>
      </c>
      <c r="B157" s="30" t="s">
        <v>44</v>
      </c>
      <c r="C157" s="30" t="s">
        <v>276</v>
      </c>
      <c r="D157" s="30" t="s">
        <v>196</v>
      </c>
      <c r="E157" s="30" t="s">
        <v>45</v>
      </c>
      <c r="F157" s="30" t="s">
        <v>19</v>
      </c>
      <c r="G157" s="31" t="n">
        <v>-1</v>
      </c>
      <c r="H157" s="32" t="n">
        <v>17.18</v>
      </c>
      <c r="I157" s="32" t="n">
        <v>17.18</v>
      </c>
      <c r="J157" s="32" t="n">
        <v>0</v>
      </c>
      <c r="K157" s="32" t="n">
        <v>-0</v>
      </c>
      <c r="L157" s="32" t="n">
        <v>-0.02</v>
      </c>
      <c r="M157" s="6" t="s">
        <f>=I157+J157+K157+L157</f>
      </c>
      <c r="N157" s="30"/>
    </row>
    <row collapsed="false" customFormat="false" customHeight="false" hidden="false" ht="12.1" outlineLevel="0" r="158">
      <c r="A158" s="21" t="n">
        <v>45979</v>
      </c>
      <c r="B158" s="22" t="s">
        <v>239</v>
      </c>
      <c r="C158" s="22" t="s">
        <v>86</v>
      </c>
      <c r="D158" s="22" t="s">
        <v>239</v>
      </c>
      <c r="E158" s="22" t="s">
        <v>239</v>
      </c>
      <c r="F158" s="22" t="s">
        <v>19</v>
      </c>
      <c r="G158" s="23" t="n">
        <v>1</v>
      </c>
      <c r="H158" s="24" t="n">
        <v>4000</v>
      </c>
      <c r="I158" s="24" t="n">
        <v>4000</v>
      </c>
      <c r="J158" s="24" t="n">
        <v>0</v>
      </c>
      <c r="K158" s="24" t="n">
        <v>-0</v>
      </c>
      <c r="L158" s="24" t="n">
        <v>-0</v>
      </c>
      <c r="M158" s="6" t="s">
        <f>=I158+J158+K158+L158</f>
      </c>
      <c r="N158" s="22"/>
    </row>
    <row collapsed="false" customFormat="false" customHeight="false" hidden="false" ht="12.1" outlineLevel="0" r="159">
      <c r="A159" s="21" t="n">
        <v>45980</v>
      </c>
      <c r="B159" s="22" t="s">
        <v>239</v>
      </c>
      <c r="C159" s="22" t="s">
        <v>86</v>
      </c>
      <c r="D159" s="22" t="s">
        <v>239</v>
      </c>
      <c r="E159" s="22" t="s">
        <v>239</v>
      </c>
      <c r="F159" s="22" t="s">
        <v>19</v>
      </c>
      <c r="G159" s="23" t="n">
        <v>1</v>
      </c>
      <c r="H159" s="24" t="n">
        <v>13000</v>
      </c>
      <c r="I159" s="24" t="n">
        <v>13000</v>
      </c>
      <c r="J159" s="24" t="n">
        <v>0</v>
      </c>
      <c r="K159" s="24" t="n">
        <v>-0</v>
      </c>
      <c r="L159" s="24" t="n">
        <v>-0</v>
      </c>
      <c r="M159" s="6" t="s">
        <f>=I159+J159+K159+L159</f>
      </c>
      <c r="N159" s="22"/>
    </row>
    <row collapsed="false" customFormat="false" customHeight="false" hidden="false" ht="12.1" outlineLevel="0" r="160">
      <c r="A160" s="20" t="n">
        <v>45980.672881944</v>
      </c>
      <c r="B160" s="16" t="s">
        <v>44</v>
      </c>
      <c r="C160" s="16" t="s">
        <v>276</v>
      </c>
      <c r="D160" s="16" t="s">
        <v>195</v>
      </c>
      <c r="E160" s="16" t="s">
        <v>45</v>
      </c>
      <c r="F160" s="16" t="s">
        <v>19</v>
      </c>
      <c r="G160" s="7" t="n">
        <v>758</v>
      </c>
      <c r="H160" s="6" t="n">
        <v>17.1965</v>
      </c>
      <c r="I160" s="6" t="n">
        <v>-13034.95</v>
      </c>
      <c r="J160" s="6" t="n">
        <v>-0</v>
      </c>
      <c r="K160" s="6" t="n">
        <v>-0</v>
      </c>
      <c r="L160" s="6" t="n">
        <v>-0</v>
      </c>
      <c r="M160" s="6" t="s">
        <f>=I160+J160+K160+L160</f>
      </c>
      <c r="N160" s="16"/>
    </row>
    <row collapsed="false" customFormat="false" customHeight="false" hidden="false" ht="12.1" outlineLevel="0" r="161">
      <c r="A161" s="21" t="n">
        <v>45981</v>
      </c>
      <c r="B161" s="22" t="s">
        <v>239</v>
      </c>
      <c r="C161" s="22" t="s">
        <v>86</v>
      </c>
      <c r="D161" s="22" t="s">
        <v>239</v>
      </c>
      <c r="E161" s="22" t="s">
        <v>239</v>
      </c>
      <c r="F161" s="22" t="s">
        <v>19</v>
      </c>
      <c r="G161" s="23" t="n">
        <v>1</v>
      </c>
      <c r="H161" s="24" t="n">
        <v>7000</v>
      </c>
      <c r="I161" s="24" t="n">
        <v>7000</v>
      </c>
      <c r="J161" s="24" t="n">
        <v>0</v>
      </c>
      <c r="K161" s="24" t="n">
        <v>-0</v>
      </c>
      <c r="L161" s="24" t="n">
        <v>-0</v>
      </c>
      <c r="M161" s="6" t="s">
        <f>=I161+J161+K161+L161</f>
      </c>
      <c r="N161" s="22"/>
    </row>
    <row collapsed="false" customFormat="false" customHeight="false" hidden="false" ht="12.1" outlineLevel="0" r="162">
      <c r="A162" s="20" t="n">
        <v>45981.530162037</v>
      </c>
      <c r="B162" s="16" t="s">
        <v>44</v>
      </c>
      <c r="C162" s="16" t="s">
        <v>276</v>
      </c>
      <c r="D162" s="16" t="s">
        <v>195</v>
      </c>
      <c r="E162" s="16" t="s">
        <v>45</v>
      </c>
      <c r="F162" s="16" t="s">
        <v>19</v>
      </c>
      <c r="G162" s="7" t="n">
        <v>407</v>
      </c>
      <c r="H162" s="6" t="n">
        <v>17.2045</v>
      </c>
      <c r="I162" s="6" t="n">
        <v>-7002.23</v>
      </c>
      <c r="J162" s="6" t="n">
        <v>-0</v>
      </c>
      <c r="K162" s="6" t="n">
        <v>-0</v>
      </c>
      <c r="L162" s="6" t="n">
        <v>-1.4</v>
      </c>
      <c r="M162" s="6" t="s">
        <f>=I162+J162+K162+L162</f>
      </c>
      <c r="N162" s="16"/>
    </row>
    <row collapsed="false" customFormat="false" customHeight="false" hidden="false" ht="12.1" outlineLevel="0" r="163">
      <c r="A163" s="20" t="n">
        <v>45981.709351852</v>
      </c>
      <c r="B163" s="16" t="s">
        <v>44</v>
      </c>
      <c r="C163" s="16" t="s">
        <v>276</v>
      </c>
      <c r="D163" s="16" t="s">
        <v>195</v>
      </c>
      <c r="E163" s="16" t="s">
        <v>45</v>
      </c>
      <c r="F163" s="16" t="s">
        <v>19</v>
      </c>
      <c r="G163" s="7" t="n">
        <v>11362</v>
      </c>
      <c r="H163" s="6" t="n">
        <v>17.2045</v>
      </c>
      <c r="I163" s="6" t="n">
        <v>-195477.53</v>
      </c>
      <c r="J163" s="6" t="n">
        <v>-0</v>
      </c>
      <c r="K163" s="6" t="n">
        <v>-0</v>
      </c>
      <c r="L163" s="6" t="n">
        <v>-0</v>
      </c>
      <c r="M163" s="6" t="s">
        <f>=I163+J163+K163+L163</f>
      </c>
      <c r="N163" s="16"/>
    </row>
    <row collapsed="false" customFormat="false" customHeight="false" hidden="false" ht="12.1" outlineLevel="0" r="164">
      <c r="A164" s="20" t="n">
        <v>45981.719097222</v>
      </c>
      <c r="B164" s="16" t="s">
        <v>44</v>
      </c>
      <c r="C164" s="16" t="s">
        <v>276</v>
      </c>
      <c r="D164" s="16" t="s">
        <v>195</v>
      </c>
      <c r="E164" s="16" t="s">
        <v>45</v>
      </c>
      <c r="F164" s="16" t="s">
        <v>19</v>
      </c>
      <c r="G164" s="7" t="n">
        <v>17</v>
      </c>
      <c r="H164" s="6" t="n">
        <v>17.2045</v>
      </c>
      <c r="I164" s="6" t="n">
        <v>-292.48</v>
      </c>
      <c r="J164" s="6" t="n">
        <v>-0</v>
      </c>
      <c r="K164" s="6" t="n">
        <v>-0</v>
      </c>
      <c r="L164" s="6" t="n">
        <v>-0</v>
      </c>
      <c r="M164" s="6" t="s">
        <f>=I164+J164+K164+L164</f>
      </c>
      <c r="N164" s="16"/>
    </row>
    <row collapsed="false" customFormat="false" customHeight="false" hidden="false" ht="12.1" outlineLevel="0" r="165">
      <c r="A165" s="21" t="n">
        <v>45982</v>
      </c>
      <c r="B165" s="22" t="s">
        <v>255</v>
      </c>
      <c r="C165" s="22" t="s">
        <v>285</v>
      </c>
      <c r="D165" s="22" t="s">
        <v>255</v>
      </c>
      <c r="E165" s="22" t="s">
        <v>255</v>
      </c>
      <c r="F165" s="22" t="s">
        <v>19</v>
      </c>
      <c r="G165" s="23" t="n">
        <v>1</v>
      </c>
      <c r="H165" s="24" t="n">
        <v>474.9</v>
      </c>
      <c r="I165" s="24" t="n">
        <v>474.9</v>
      </c>
      <c r="J165" s="24" t="n">
        <v>0</v>
      </c>
      <c r="K165" s="24" t="n">
        <v>-0</v>
      </c>
      <c r="L165" s="24" t="n">
        <v>-0</v>
      </c>
      <c r="M165" s="6" t="s">
        <f>=I165+J165+K165+L165</f>
      </c>
      <c r="N165" s="22"/>
    </row>
    <row collapsed="false" customFormat="false" customHeight="false" hidden="false" ht="12.1" outlineLevel="0" r="166">
      <c r="A166" s="20" t="n">
        <v>45982.564097222</v>
      </c>
      <c r="B166" s="16" t="s">
        <v>44</v>
      </c>
      <c r="C166" s="16" t="s">
        <v>276</v>
      </c>
      <c r="D166" s="16" t="s">
        <v>195</v>
      </c>
      <c r="E166" s="16" t="s">
        <v>45</v>
      </c>
      <c r="F166" s="16" t="s">
        <v>19</v>
      </c>
      <c r="G166" s="7" t="n">
        <v>27</v>
      </c>
      <c r="H166" s="6" t="n">
        <v>17.2285</v>
      </c>
      <c r="I166" s="6" t="n">
        <v>-465.17</v>
      </c>
      <c r="J166" s="6" t="n">
        <v>-0</v>
      </c>
      <c r="K166" s="6" t="n">
        <v>-0</v>
      </c>
      <c r="L166" s="6" t="n">
        <v>-0</v>
      </c>
      <c r="M166" s="6" t="s">
        <f>=I166+J166+K166+L166</f>
      </c>
      <c r="N166" s="16"/>
    </row>
    <row collapsed="false" customFormat="false" customHeight="false" hidden="false" ht="12.1" outlineLevel="0" r="167">
      <c r="A167" s="29" t="n">
        <v>45985.802881944</v>
      </c>
      <c r="B167" s="30" t="s">
        <v>44</v>
      </c>
      <c r="C167" s="30" t="s">
        <v>276</v>
      </c>
      <c r="D167" s="30" t="s">
        <v>196</v>
      </c>
      <c r="E167" s="30" t="s">
        <v>45</v>
      </c>
      <c r="F167" s="30" t="s">
        <v>19</v>
      </c>
      <c r="G167" s="31" t="n">
        <v>-11406</v>
      </c>
      <c r="H167" s="32" t="n">
        <v>17.2365</v>
      </c>
      <c r="I167" s="32" t="n">
        <v>196599.52</v>
      </c>
      <c r="J167" s="32" t="n">
        <v>0</v>
      </c>
      <c r="K167" s="32" t="n">
        <v>-0</v>
      </c>
      <c r="L167" s="32" t="n">
        <v>-39.32</v>
      </c>
      <c r="M167" s="6" t="s">
        <f>=I167+J167+K167+L167</f>
      </c>
      <c r="N167" s="30"/>
    </row>
    <row collapsed="false" customFormat="false" customHeight="false" hidden="false" ht="12.1" outlineLevel="0" r="168">
      <c r="A168" s="21" t="n">
        <v>45986</v>
      </c>
      <c r="B168" s="22" t="s">
        <v>255</v>
      </c>
      <c r="C168" s="22" t="s">
        <v>286</v>
      </c>
      <c r="D168" s="22" t="s">
        <v>255</v>
      </c>
      <c r="E168" s="22" t="s">
        <v>255</v>
      </c>
      <c r="F168" s="22" t="s">
        <v>19</v>
      </c>
      <c r="G168" s="23" t="n">
        <v>1</v>
      </c>
      <c r="H168" s="24" t="n">
        <v>539.49</v>
      </c>
      <c r="I168" s="24" t="n">
        <v>539.49</v>
      </c>
      <c r="J168" s="24" t="n">
        <v>0</v>
      </c>
      <c r="K168" s="24" t="n">
        <v>-0</v>
      </c>
      <c r="L168" s="24" t="n">
        <v>-0</v>
      </c>
      <c r="M168" s="6" t="s">
        <f>=I168+J168+K168+L168</f>
      </c>
      <c r="N168" s="22"/>
    </row>
    <row collapsed="false" customFormat="false" customHeight="false" hidden="false" ht="12.1" outlineLevel="0" r="169">
      <c r="A169" s="29" t="n">
        <v>45988.728043981</v>
      </c>
      <c r="B169" s="30" t="s">
        <v>44</v>
      </c>
      <c r="C169" s="30" t="s">
        <v>276</v>
      </c>
      <c r="D169" s="30" t="s">
        <v>196</v>
      </c>
      <c r="E169" s="30" t="s">
        <v>45</v>
      </c>
      <c r="F169" s="30" t="s">
        <v>19</v>
      </c>
      <c r="G169" s="31" t="n">
        <v>-6146</v>
      </c>
      <c r="H169" s="32" t="n">
        <v>17.2605</v>
      </c>
      <c r="I169" s="32" t="n">
        <v>106083.03</v>
      </c>
      <c r="J169" s="32" t="n">
        <v>0</v>
      </c>
      <c r="K169" s="32" t="n">
        <v>-0</v>
      </c>
      <c r="L169" s="32" t="n">
        <v>-0</v>
      </c>
      <c r="M169" s="6" t="s">
        <f>=I169+J169+K169+L169</f>
      </c>
      <c r="N169" s="30"/>
    </row>
    <row collapsed="false" customFormat="false" customHeight="false" hidden="false" ht="12.1" outlineLevel="0" r="170">
      <c r="A170" s="33" t="n">
        <v>45989</v>
      </c>
      <c r="B170" s="34" t="s">
        <v>259</v>
      </c>
      <c r="C170" s="34" t="s">
        <v>260</v>
      </c>
      <c r="D170" s="34" t="s">
        <v>259</v>
      </c>
      <c r="E170" s="34" t="s">
        <v>259</v>
      </c>
      <c r="F170" s="34" t="s">
        <v>19</v>
      </c>
      <c r="G170" s="35" t="n">
        <v>1</v>
      </c>
      <c r="H170" s="36" t="n">
        <v>-487</v>
      </c>
      <c r="I170" s="36" t="n">
        <v>-487</v>
      </c>
      <c r="J170" s="36" t="n">
        <v>0</v>
      </c>
      <c r="K170" s="36" t="n">
        <v>-0</v>
      </c>
      <c r="L170" s="36" t="n">
        <v>-0</v>
      </c>
      <c r="M170" s="6" t="s">
        <f>=I170+J170+K170+L170</f>
      </c>
      <c r="N170" s="34"/>
    </row>
    <row collapsed="false" customFormat="false" customHeight="false" hidden="false" ht="12.1" outlineLevel="0" r="171">
      <c r="A171" s="25" t="n">
        <v>45989</v>
      </c>
      <c r="B171" s="26" t="s">
        <v>240</v>
      </c>
      <c r="C171" s="26" t="s">
        <v>85</v>
      </c>
      <c r="D171" s="26" t="s">
        <v>240</v>
      </c>
      <c r="E171" s="26" t="s">
        <v>240</v>
      </c>
      <c r="F171" s="26" t="s">
        <v>19</v>
      </c>
      <c r="G171" s="27" t="n">
        <v>1</v>
      </c>
      <c r="H171" s="28" t="n">
        <v>-105616.17</v>
      </c>
      <c r="I171" s="28" t="n">
        <v>-105616.17</v>
      </c>
      <c r="J171" s="28" t="n">
        <v>0</v>
      </c>
      <c r="K171" s="28" t="n">
        <v>-0</v>
      </c>
      <c r="L171" s="28" t="n">
        <v>-0</v>
      </c>
      <c r="M171" s="6" t="s">
        <f>=I171+J171+K171+L171</f>
      </c>
      <c r="N171" s="26"/>
    </row>
    <row collapsed="false" customFormat="false" customHeight="false" hidden="false" ht="12.1" outlineLevel="0" r="172">
      <c r="A172" s="20" t="n">
        <v>45994.462581019</v>
      </c>
      <c r="B172" s="16" t="s">
        <v>44</v>
      </c>
      <c r="C172" s="16" t="s">
        <v>276</v>
      </c>
      <c r="D172" s="16" t="s">
        <v>195</v>
      </c>
      <c r="E172" s="16" t="s">
        <v>45</v>
      </c>
      <c r="F172" s="16" t="s">
        <v>19</v>
      </c>
      <c r="G172" s="7" t="n">
        <v>11374</v>
      </c>
      <c r="H172" s="6" t="n">
        <v>17.3085</v>
      </c>
      <c r="I172" s="6" t="n">
        <v>-196866.88</v>
      </c>
      <c r="J172" s="6" t="n">
        <v>-0</v>
      </c>
      <c r="K172" s="6" t="n">
        <v>-0</v>
      </c>
      <c r="L172" s="6" t="n">
        <v>-0</v>
      </c>
      <c r="M172" s="6" t="s">
        <f>=I172+J172+K172+L172</f>
      </c>
      <c r="N172" s="16"/>
    </row>
    <row collapsed="false" customFormat="false" customHeight="false" hidden="false" ht="12.1" outlineLevel="0" r="173">
      <c r="A173" s="20" t="n">
        <v>45994.469143519</v>
      </c>
      <c r="B173" s="16" t="s">
        <v>44</v>
      </c>
      <c r="C173" s="16" t="s">
        <v>276</v>
      </c>
      <c r="D173" s="16" t="s">
        <v>195</v>
      </c>
      <c r="E173" s="16" t="s">
        <v>45</v>
      </c>
      <c r="F173" s="16" t="s">
        <v>19</v>
      </c>
      <c r="G173" s="7" t="n">
        <v>14</v>
      </c>
      <c r="H173" s="6" t="n">
        <v>17.3085</v>
      </c>
      <c r="I173" s="6" t="n">
        <v>-242.32</v>
      </c>
      <c r="J173" s="6" t="n">
        <v>-0</v>
      </c>
      <c r="K173" s="6" t="n">
        <v>-0</v>
      </c>
      <c r="L173" s="6" t="n">
        <v>-0</v>
      </c>
      <c r="M173" s="6" t="s">
        <f>=I173+J173+K173+L173</f>
      </c>
      <c r="N173" s="16"/>
    </row>
    <row collapsed="false" customFormat="false" customHeight="false" hidden="false" ht="12.1" outlineLevel="0" r="174">
      <c r="A174" s="20" t="n">
        <v>45995.798738426</v>
      </c>
      <c r="B174" s="16" t="s">
        <v>44</v>
      </c>
      <c r="C174" s="16" t="s">
        <v>276</v>
      </c>
      <c r="D174" s="16" t="s">
        <v>195</v>
      </c>
      <c r="E174" s="16" t="s">
        <v>45</v>
      </c>
      <c r="F174" s="16" t="s">
        <v>19</v>
      </c>
      <c r="G174" s="7" t="n">
        <v>1</v>
      </c>
      <c r="H174" s="6" t="n">
        <v>17.316</v>
      </c>
      <c r="I174" s="6" t="n">
        <v>-17.32</v>
      </c>
      <c r="J174" s="6" t="n">
        <v>-0</v>
      </c>
      <c r="K174" s="6" t="n">
        <v>-0</v>
      </c>
      <c r="L174" s="6" t="n">
        <v>-0</v>
      </c>
      <c r="M174" s="6" t="s">
        <f>=I174+J174+K174+L174</f>
      </c>
      <c r="N174" s="16"/>
    </row>
    <row collapsed="false" customFormat="false" customHeight="false" hidden="false" ht="12.1" outlineLevel="0" r="175">
      <c r="A175" s="29" t="n">
        <v>45999.437372685</v>
      </c>
      <c r="B175" s="30" t="s">
        <v>201</v>
      </c>
      <c r="C175" s="30" t="s">
        <v>243</v>
      </c>
      <c r="D175" s="30" t="s">
        <v>196</v>
      </c>
      <c r="E175" s="30" t="s">
        <v>51</v>
      </c>
      <c r="F175" s="30" t="s">
        <v>19</v>
      </c>
      <c r="G175" s="31" t="n">
        <v>-45</v>
      </c>
      <c r="H175" s="32" t="n">
        <v>98.92</v>
      </c>
      <c r="I175" s="32" t="n">
        <v>44514</v>
      </c>
      <c r="J175" s="32" t="n">
        <v>231.3</v>
      </c>
      <c r="K175" s="32" t="n">
        <v>-26.71</v>
      </c>
      <c r="L175" s="32" t="n">
        <v>-2.09</v>
      </c>
      <c r="M175" s="6" t="s">
        <f>=I175+J175+K175+L175</f>
      </c>
      <c r="N175" s="30"/>
    </row>
    <row collapsed="false" customFormat="false" customHeight="false" hidden="false" ht="12.1" outlineLevel="0" r="176">
      <c r="A176" s="29" t="n">
        <v>45999.442395833</v>
      </c>
      <c r="B176" s="30" t="s">
        <v>201</v>
      </c>
      <c r="C176" s="30" t="s">
        <v>243</v>
      </c>
      <c r="D176" s="30" t="s">
        <v>196</v>
      </c>
      <c r="E176" s="30" t="s">
        <v>51</v>
      </c>
      <c r="F176" s="30" t="s">
        <v>19</v>
      </c>
      <c r="G176" s="31" t="n">
        <v>-1</v>
      </c>
      <c r="H176" s="32" t="n">
        <v>98.91</v>
      </c>
      <c r="I176" s="32" t="n">
        <v>989.1</v>
      </c>
      <c r="J176" s="32" t="n">
        <v>5.14</v>
      </c>
      <c r="K176" s="32" t="n">
        <v>-0.59</v>
      </c>
      <c r="L176" s="32" t="n">
        <v>-0.05</v>
      </c>
      <c r="M176" s="6" t="s">
        <f>=I176+J176+K176+L176</f>
      </c>
      <c r="N176" s="30"/>
    </row>
    <row collapsed="false" customFormat="false" customHeight="false" hidden="false" ht="12.1" outlineLevel="0" r="177">
      <c r="A177" s="29" t="n">
        <v>45999.442928241</v>
      </c>
      <c r="B177" s="30" t="s">
        <v>201</v>
      </c>
      <c r="C177" s="30" t="s">
        <v>243</v>
      </c>
      <c r="D177" s="30" t="s">
        <v>196</v>
      </c>
      <c r="E177" s="30" t="s">
        <v>51</v>
      </c>
      <c r="F177" s="30" t="s">
        <v>19</v>
      </c>
      <c r="G177" s="31" t="n">
        <v>-3</v>
      </c>
      <c r="H177" s="32" t="n">
        <v>98.91</v>
      </c>
      <c r="I177" s="32" t="n">
        <v>2967.3</v>
      </c>
      <c r="J177" s="32" t="n">
        <v>15.42</v>
      </c>
      <c r="K177" s="32" t="n">
        <v>-1.78</v>
      </c>
      <c r="L177" s="32" t="n">
        <v>-0.14</v>
      </c>
      <c r="M177" s="6" t="s">
        <f>=I177+J177+K177+L177</f>
      </c>
      <c r="N177" s="30"/>
    </row>
    <row collapsed="false" customFormat="false" customHeight="false" hidden="false" ht="12.1" outlineLevel="0" r="178">
      <c r="A178" s="29" t="n">
        <v>45999.504490741</v>
      </c>
      <c r="B178" s="30" t="s">
        <v>44</v>
      </c>
      <c r="C178" s="30" t="s">
        <v>276</v>
      </c>
      <c r="D178" s="30" t="s">
        <v>196</v>
      </c>
      <c r="E178" s="30" t="s">
        <v>45</v>
      </c>
      <c r="F178" s="30" t="s">
        <v>19</v>
      </c>
      <c r="G178" s="31" t="n">
        <v>-11388</v>
      </c>
      <c r="H178" s="32" t="n">
        <v>17.347</v>
      </c>
      <c r="I178" s="32" t="n">
        <v>197547.64</v>
      </c>
      <c r="J178" s="32" t="n">
        <v>0</v>
      </c>
      <c r="K178" s="32" t="n">
        <v>-0</v>
      </c>
      <c r="L178" s="32" t="n">
        <v>-0</v>
      </c>
      <c r="M178" s="6" t="s">
        <f>=I178+J178+K178+L178</f>
      </c>
      <c r="N178" s="30"/>
    </row>
    <row collapsed="false" customFormat="false" customHeight="false" hidden="false" ht="12.1" outlineLevel="0" r="179">
      <c r="A179" s="20" t="n">
        <v>45999.516053241</v>
      </c>
      <c r="B179" s="16" t="s">
        <v>216</v>
      </c>
      <c r="C179" s="16" t="s">
        <v>287</v>
      </c>
      <c r="D179" s="16" t="s">
        <v>195</v>
      </c>
      <c r="E179" s="16" t="s">
        <v>51</v>
      </c>
      <c r="F179" s="16" t="s">
        <v>19</v>
      </c>
      <c r="G179" s="7" t="n">
        <v>48</v>
      </c>
      <c r="H179" s="6" t="n">
        <v>99.84</v>
      </c>
      <c r="I179" s="6" t="n">
        <v>-47923.2</v>
      </c>
      <c r="J179" s="6" t="n">
        <v>-473.28</v>
      </c>
      <c r="K179" s="6" t="n">
        <v>-28.76</v>
      </c>
      <c r="L179" s="6" t="n">
        <v>-4.8</v>
      </c>
      <c r="M179" s="6" t="s">
        <f>=I179+J179+K179+L179</f>
      </c>
      <c r="N179" s="16"/>
    </row>
    <row collapsed="false" customFormat="false" customHeight="false" hidden="false" ht="12.1" outlineLevel="0" r="180">
      <c r="A180" s="20" t="n">
        <v>45999.52712963</v>
      </c>
      <c r="B180" s="16" t="s">
        <v>216</v>
      </c>
      <c r="C180" s="16" t="s">
        <v>287</v>
      </c>
      <c r="D180" s="16" t="s">
        <v>195</v>
      </c>
      <c r="E180" s="16" t="s">
        <v>51</v>
      </c>
      <c r="F180" s="16" t="s">
        <v>19</v>
      </c>
      <c r="G180" s="7" t="n">
        <v>43</v>
      </c>
      <c r="H180" s="6" t="n">
        <v>99.82</v>
      </c>
      <c r="I180" s="6" t="n">
        <v>-42922.6</v>
      </c>
      <c r="J180" s="6" t="n">
        <v>-423.98</v>
      </c>
      <c r="K180" s="6" t="n">
        <v>-25.75</v>
      </c>
      <c r="L180" s="6" t="n">
        <v>-4.29</v>
      </c>
      <c r="M180" s="6" t="s">
        <f>=I180+J180+K180+L180</f>
      </c>
      <c r="N180" s="16"/>
    </row>
    <row collapsed="false" customFormat="false" customHeight="false" hidden="false" ht="12.1" outlineLevel="0" r="181">
      <c r="A181" s="20" t="n">
        <v>45999.527268519</v>
      </c>
      <c r="B181" s="16" t="s">
        <v>216</v>
      </c>
      <c r="C181" s="16" t="s">
        <v>287</v>
      </c>
      <c r="D181" s="16" t="s">
        <v>195</v>
      </c>
      <c r="E181" s="16" t="s">
        <v>51</v>
      </c>
      <c r="F181" s="16" t="s">
        <v>19</v>
      </c>
      <c r="G181" s="7" t="n">
        <v>94</v>
      </c>
      <c r="H181" s="6" t="n">
        <v>99.82</v>
      </c>
      <c r="I181" s="6" t="n">
        <v>-93830.8</v>
      </c>
      <c r="J181" s="6" t="n">
        <v>-926.84</v>
      </c>
      <c r="K181" s="6" t="n">
        <v>-56.3</v>
      </c>
      <c r="L181" s="6" t="n">
        <v>-9.39</v>
      </c>
      <c r="M181" s="6" t="s">
        <f>=I181+J181+K181+L181</f>
      </c>
      <c r="N181" s="16"/>
    </row>
    <row collapsed="false" customFormat="false" customHeight="false" hidden="false" ht="12.1" outlineLevel="0" r="182">
      <c r="A182" s="20" t="n">
        <v>45999.528935185</v>
      </c>
      <c r="B182" s="16" t="s">
        <v>216</v>
      </c>
      <c r="C182" s="16" t="s">
        <v>287</v>
      </c>
      <c r="D182" s="16" t="s">
        <v>195</v>
      </c>
      <c r="E182" s="16" t="s">
        <v>51</v>
      </c>
      <c r="F182" s="16" t="s">
        <v>19</v>
      </c>
      <c r="G182" s="7" t="n">
        <v>21</v>
      </c>
      <c r="H182" s="6" t="n">
        <v>99.82</v>
      </c>
      <c r="I182" s="6" t="n">
        <v>-20962.2</v>
      </c>
      <c r="J182" s="6" t="n">
        <v>-207.06</v>
      </c>
      <c r="K182" s="6" t="n">
        <v>-12.58</v>
      </c>
      <c r="L182" s="6" t="n">
        <v>-2.1</v>
      </c>
      <c r="M182" s="6" t="s">
        <f>=I182+J182+K182+L182</f>
      </c>
      <c r="N182" s="16"/>
    </row>
    <row collapsed="false" customFormat="false" customHeight="false" hidden="false" ht="12.1" outlineLevel="0" r="183">
      <c r="A183" s="20" t="n">
        <v>45999.542210648</v>
      </c>
      <c r="B183" s="16" t="s">
        <v>216</v>
      </c>
      <c r="C183" s="16" t="s">
        <v>287</v>
      </c>
      <c r="D183" s="16" t="s">
        <v>195</v>
      </c>
      <c r="E183" s="16" t="s">
        <v>51</v>
      </c>
      <c r="F183" s="16" t="s">
        <v>19</v>
      </c>
      <c r="G183" s="7" t="n">
        <v>38</v>
      </c>
      <c r="H183" s="6" t="n">
        <v>99.82</v>
      </c>
      <c r="I183" s="6" t="n">
        <v>-37931.6</v>
      </c>
      <c r="J183" s="6" t="n">
        <v>-374.68</v>
      </c>
      <c r="K183" s="6" t="n">
        <v>-22.75</v>
      </c>
      <c r="L183" s="6" t="n">
        <v>-3.79</v>
      </c>
      <c r="M183" s="6" t="s">
        <f>=I183+J183+K183+L183</f>
      </c>
      <c r="N183" s="16"/>
    </row>
    <row collapsed="false" customFormat="false" customHeight="false" hidden="false" ht="12.1" outlineLevel="0" r="184">
      <c r="A184" s="29" t="n">
        <v>45999.556122685</v>
      </c>
      <c r="B184" s="30" t="s">
        <v>199</v>
      </c>
      <c r="C184" s="30" t="s">
        <v>241</v>
      </c>
      <c r="D184" s="30" t="s">
        <v>196</v>
      </c>
      <c r="E184" s="30" t="s">
        <v>51</v>
      </c>
      <c r="F184" s="30" t="s">
        <v>19</v>
      </c>
      <c r="G184" s="31" t="n">
        <v>-4</v>
      </c>
      <c r="H184" s="32" t="n">
        <v>95.06</v>
      </c>
      <c r="I184" s="32" t="n">
        <v>3802.4</v>
      </c>
      <c r="J184" s="32" t="n">
        <v>25.04</v>
      </c>
      <c r="K184" s="32" t="n">
        <v>-2.29</v>
      </c>
      <c r="L184" s="32" t="n">
        <v>-0.38</v>
      </c>
      <c r="M184" s="6" t="s">
        <f>=I184+J184+K184+L184</f>
      </c>
      <c r="N184" s="30"/>
    </row>
    <row collapsed="false" customFormat="false" customHeight="false" hidden="false" ht="12.1" outlineLevel="0" r="185">
      <c r="A185" s="29" t="n">
        <v>45999.556365741</v>
      </c>
      <c r="B185" s="30" t="s">
        <v>199</v>
      </c>
      <c r="C185" s="30" t="s">
        <v>241</v>
      </c>
      <c r="D185" s="30" t="s">
        <v>196</v>
      </c>
      <c r="E185" s="30" t="s">
        <v>51</v>
      </c>
      <c r="F185" s="30" t="s">
        <v>19</v>
      </c>
      <c r="G185" s="31" t="n">
        <v>-1</v>
      </c>
      <c r="H185" s="32" t="n">
        <v>95.06</v>
      </c>
      <c r="I185" s="32" t="n">
        <v>950.6</v>
      </c>
      <c r="J185" s="32" t="n">
        <v>6.26</v>
      </c>
      <c r="K185" s="32" t="n">
        <v>-0.57</v>
      </c>
      <c r="L185" s="32" t="n">
        <v>-0.09</v>
      </c>
      <c r="M185" s="6" t="s">
        <f>=I185+J185+K185+L185</f>
      </c>
      <c r="N185" s="30"/>
    </row>
    <row collapsed="false" customFormat="false" customHeight="false" hidden="false" ht="12.1" outlineLevel="0" r="186">
      <c r="A186" s="29" t="n">
        <v>45999.556516204</v>
      </c>
      <c r="B186" s="30" t="s">
        <v>199</v>
      </c>
      <c r="C186" s="30" t="s">
        <v>241</v>
      </c>
      <c r="D186" s="30" t="s">
        <v>196</v>
      </c>
      <c r="E186" s="30" t="s">
        <v>51</v>
      </c>
      <c r="F186" s="30" t="s">
        <v>19</v>
      </c>
      <c r="G186" s="31" t="n">
        <v>-10</v>
      </c>
      <c r="H186" s="32" t="n">
        <v>95.06</v>
      </c>
      <c r="I186" s="32" t="n">
        <v>9506</v>
      </c>
      <c r="J186" s="32" t="n">
        <v>62.6</v>
      </c>
      <c r="K186" s="32" t="n">
        <v>-5.7</v>
      </c>
      <c r="L186" s="32" t="n">
        <v>-0.95</v>
      </c>
      <c r="M186" s="6" t="s">
        <f>=I186+J186+K186+L186</f>
      </c>
      <c r="N186" s="30"/>
    </row>
    <row collapsed="false" customFormat="false" customHeight="false" hidden="false" ht="12.1" outlineLevel="0" r="187">
      <c r="A187" s="20" t="n">
        <v>45999.583194444</v>
      </c>
      <c r="B187" s="16" t="s">
        <v>63</v>
      </c>
      <c r="C187" s="16" t="s">
        <v>288</v>
      </c>
      <c r="D187" s="16" t="s">
        <v>195</v>
      </c>
      <c r="E187" s="16" t="s">
        <v>51</v>
      </c>
      <c r="F187" s="16" t="s">
        <v>19</v>
      </c>
      <c r="G187" s="7" t="n">
        <v>14</v>
      </c>
      <c r="H187" s="6" t="n">
        <v>101.6</v>
      </c>
      <c r="I187" s="6" t="n">
        <v>-14224</v>
      </c>
      <c r="J187" s="6" t="n">
        <v>-27.02</v>
      </c>
      <c r="K187" s="6" t="n">
        <v>-8.53</v>
      </c>
      <c r="L187" s="6" t="n">
        <v>-1.42</v>
      </c>
      <c r="M187" s="6" t="s">
        <f>=I187+J187+K187+L187</f>
      </c>
      <c r="N187" s="16"/>
    </row>
    <row collapsed="false" customFormat="false" customHeight="false" hidden="false" ht="12.1" outlineLevel="0" r="188">
      <c r="A188" s="20" t="n">
        <v>45999.609363426</v>
      </c>
      <c r="B188" s="16" t="s">
        <v>44</v>
      </c>
      <c r="C188" s="16" t="s">
        <v>276</v>
      </c>
      <c r="D188" s="16" t="s">
        <v>195</v>
      </c>
      <c r="E188" s="16" t="s">
        <v>45</v>
      </c>
      <c r="F188" s="16" t="s">
        <v>19</v>
      </c>
      <c r="G188" s="7" t="n">
        <v>10</v>
      </c>
      <c r="H188" s="6" t="n">
        <v>17.347</v>
      </c>
      <c r="I188" s="6" t="n">
        <v>-173.47</v>
      </c>
      <c r="J188" s="6" t="n">
        <v>-0</v>
      </c>
      <c r="K188" s="6" t="n">
        <v>-0</v>
      </c>
      <c r="L188" s="6" t="n">
        <v>-0</v>
      </c>
      <c r="M188" s="6" t="s">
        <f>=I188+J188+K188+L188</f>
      </c>
      <c r="N188" s="16"/>
    </row>
    <row collapsed="false" customFormat="false" customHeight="false" hidden="false" ht="12.1" outlineLevel="0" r="189">
      <c r="A189" s="29" t="n">
        <v>45999.744270833</v>
      </c>
      <c r="B189" s="30" t="s">
        <v>216</v>
      </c>
      <c r="C189" s="30" t="s">
        <v>287</v>
      </c>
      <c r="D189" s="30" t="s">
        <v>196</v>
      </c>
      <c r="E189" s="30" t="s">
        <v>51</v>
      </c>
      <c r="F189" s="30" t="s">
        <v>19</v>
      </c>
      <c r="G189" s="31" t="n">
        <v>-43</v>
      </c>
      <c r="H189" s="32" t="n">
        <v>99.97</v>
      </c>
      <c r="I189" s="32" t="n">
        <v>42987.1</v>
      </c>
      <c r="J189" s="32" t="n">
        <v>423.98</v>
      </c>
      <c r="K189" s="32" t="n">
        <v>-25.8</v>
      </c>
      <c r="L189" s="32" t="n">
        <v>-4.3</v>
      </c>
      <c r="M189" s="6" t="s">
        <f>=I189+J189+K189+L189</f>
      </c>
      <c r="N189" s="30"/>
    </row>
    <row collapsed="false" customFormat="false" customHeight="false" hidden="false" ht="12.1" outlineLevel="0" r="190">
      <c r="A190" s="29" t="n">
        <v>45999.74443287</v>
      </c>
      <c r="B190" s="30" t="s">
        <v>216</v>
      </c>
      <c r="C190" s="30" t="s">
        <v>287</v>
      </c>
      <c r="D190" s="30" t="s">
        <v>196</v>
      </c>
      <c r="E190" s="30" t="s">
        <v>51</v>
      </c>
      <c r="F190" s="30" t="s">
        <v>19</v>
      </c>
      <c r="G190" s="31" t="n">
        <v>-5</v>
      </c>
      <c r="H190" s="32" t="n">
        <v>99.97</v>
      </c>
      <c r="I190" s="32" t="n">
        <v>4998.5</v>
      </c>
      <c r="J190" s="32" t="n">
        <v>49.3</v>
      </c>
      <c r="K190" s="32" t="n">
        <v>-3</v>
      </c>
      <c r="L190" s="32" t="n">
        <v>-0.5</v>
      </c>
      <c r="M190" s="6" t="s">
        <f>=I190+J190+K190+L190</f>
      </c>
      <c r="N190" s="30"/>
    </row>
    <row collapsed="false" customFormat="false" customHeight="false" hidden="false" ht="12.1" outlineLevel="0" r="191">
      <c r="A191" s="29" t="n">
        <v>45999.744780093</v>
      </c>
      <c r="B191" s="30" t="s">
        <v>216</v>
      </c>
      <c r="C191" s="30" t="s">
        <v>287</v>
      </c>
      <c r="D191" s="30" t="s">
        <v>196</v>
      </c>
      <c r="E191" s="30" t="s">
        <v>51</v>
      </c>
      <c r="F191" s="30" t="s">
        <v>19</v>
      </c>
      <c r="G191" s="31" t="n">
        <v>-1</v>
      </c>
      <c r="H191" s="32" t="n">
        <v>99.97</v>
      </c>
      <c r="I191" s="32" t="n">
        <v>999.7</v>
      </c>
      <c r="J191" s="32" t="n">
        <v>9.86</v>
      </c>
      <c r="K191" s="32" t="n">
        <v>-0.6</v>
      </c>
      <c r="L191" s="32" t="n">
        <v>-0.1</v>
      </c>
      <c r="M191" s="6" t="s">
        <f>=I191+J191+K191+L191</f>
      </c>
      <c r="N191" s="30"/>
    </row>
    <row collapsed="false" customFormat="false" customHeight="false" hidden="false" ht="12.1" outlineLevel="0" r="192">
      <c r="A192" s="29" t="n">
        <v>45999.744930556</v>
      </c>
      <c r="B192" s="30" t="s">
        <v>216</v>
      </c>
      <c r="C192" s="30" t="s">
        <v>287</v>
      </c>
      <c r="D192" s="30" t="s">
        <v>196</v>
      </c>
      <c r="E192" s="30" t="s">
        <v>51</v>
      </c>
      <c r="F192" s="30" t="s">
        <v>19</v>
      </c>
      <c r="G192" s="31" t="n">
        <v>-1</v>
      </c>
      <c r="H192" s="32" t="n">
        <v>99.97</v>
      </c>
      <c r="I192" s="32" t="n">
        <v>999.7</v>
      </c>
      <c r="J192" s="32" t="n">
        <v>9.86</v>
      </c>
      <c r="K192" s="32" t="n">
        <v>-0.6</v>
      </c>
      <c r="L192" s="32" t="n">
        <v>-0.1</v>
      </c>
      <c r="M192" s="6" t="s">
        <f>=I192+J192+K192+L192</f>
      </c>
      <c r="N192" s="30"/>
    </row>
    <row collapsed="false" customFormat="false" customHeight="false" hidden="false" ht="12.1" outlineLevel="0" r="193">
      <c r="A193" s="20" t="n">
        <v>46000.417719907</v>
      </c>
      <c r="B193" s="16" t="s">
        <v>59</v>
      </c>
      <c r="C193" s="16" t="s">
        <v>289</v>
      </c>
      <c r="D193" s="16" t="s">
        <v>195</v>
      </c>
      <c r="E193" s="16" t="s">
        <v>51</v>
      </c>
      <c r="F193" s="16" t="s">
        <v>19</v>
      </c>
      <c r="G193" s="7" t="n">
        <v>35</v>
      </c>
      <c r="H193" s="6" t="n">
        <v>101.26</v>
      </c>
      <c r="I193" s="6" t="n">
        <v>-35441</v>
      </c>
      <c r="J193" s="6" t="n">
        <v>-374.85</v>
      </c>
      <c r="K193" s="6" t="n">
        <v>-21.26</v>
      </c>
      <c r="L193" s="6" t="n">
        <v>-3.55</v>
      </c>
      <c r="M193" s="6" t="s">
        <f>=I193+J193+K193+L193</f>
      </c>
      <c r="N193" s="16"/>
    </row>
    <row collapsed="false" customFormat="false" customHeight="false" hidden="false" ht="12.1" outlineLevel="0" r="194">
      <c r="A194" s="20" t="n">
        <v>46000.424560185</v>
      </c>
      <c r="B194" s="16" t="s">
        <v>216</v>
      </c>
      <c r="C194" s="16" t="s">
        <v>287</v>
      </c>
      <c r="D194" s="16" t="s">
        <v>195</v>
      </c>
      <c r="E194" s="16" t="s">
        <v>51</v>
      </c>
      <c r="F194" s="16" t="s">
        <v>19</v>
      </c>
      <c r="G194" s="7" t="n">
        <v>14</v>
      </c>
      <c r="H194" s="6" t="n">
        <v>99.65</v>
      </c>
      <c r="I194" s="6" t="n">
        <v>-13951</v>
      </c>
      <c r="J194" s="6" t="n">
        <v>-145.74</v>
      </c>
      <c r="K194" s="6" t="n">
        <v>-8.38</v>
      </c>
      <c r="L194" s="6" t="n">
        <v>-1.39</v>
      </c>
      <c r="M194" s="6" t="s">
        <f>=I194+J194+K194+L194</f>
      </c>
      <c r="N194" s="16"/>
    </row>
    <row collapsed="false" customFormat="false" customHeight="false" hidden="false" ht="12.1" outlineLevel="0" r="195">
      <c r="A195" s="20" t="n">
        <v>46000.438090278</v>
      </c>
      <c r="B195" s="16" t="s">
        <v>44</v>
      </c>
      <c r="C195" s="16" t="s">
        <v>276</v>
      </c>
      <c r="D195" s="16" t="s">
        <v>195</v>
      </c>
      <c r="E195" s="16" t="s">
        <v>45</v>
      </c>
      <c r="F195" s="16" t="s">
        <v>19</v>
      </c>
      <c r="G195" s="7" t="n">
        <v>28</v>
      </c>
      <c r="H195" s="6" t="n">
        <v>17.355</v>
      </c>
      <c r="I195" s="6" t="n">
        <v>-485.94</v>
      </c>
      <c r="J195" s="6" t="n">
        <v>-0</v>
      </c>
      <c r="K195" s="6" t="n">
        <v>-0</v>
      </c>
      <c r="L195" s="6" t="n">
        <v>-0</v>
      </c>
      <c r="M195" s="6" t="s">
        <f>=I195+J195+K195+L195</f>
      </c>
      <c r="N195" s="16"/>
    </row>
    <row collapsed="false" customFormat="false" customHeight="false" hidden="false" ht="12.1" outlineLevel="0" r="196">
      <c r="A196" s="20" t="n">
        <v>46002.86474537</v>
      </c>
      <c r="B196" s="16" t="s">
        <v>44</v>
      </c>
      <c r="C196" s="16" t="s">
        <v>276</v>
      </c>
      <c r="D196" s="16" t="s">
        <v>195</v>
      </c>
      <c r="E196" s="16" t="s">
        <v>45</v>
      </c>
      <c r="F196" s="16" t="s">
        <v>19</v>
      </c>
      <c r="G196" s="7" t="n">
        <v>1</v>
      </c>
      <c r="H196" s="6" t="n">
        <v>17.3705</v>
      </c>
      <c r="I196" s="6" t="n">
        <v>-17.37</v>
      </c>
      <c r="J196" s="6" t="n">
        <v>-0</v>
      </c>
      <c r="K196" s="6" t="n">
        <v>-0</v>
      </c>
      <c r="L196" s="6" t="n">
        <v>-0</v>
      </c>
      <c r="M196" s="6" t="s">
        <f>=I196+J196+K196+L196</f>
      </c>
      <c r="N196" s="16"/>
    </row>
    <row collapsed="false" customFormat="false" customHeight="false" hidden="false" ht="12.1" outlineLevel="0" r="197">
      <c r="A197" s="29" t="n">
        <v>46003.427916667</v>
      </c>
      <c r="B197" s="30" t="s">
        <v>216</v>
      </c>
      <c r="C197" s="30" t="s">
        <v>287</v>
      </c>
      <c r="D197" s="30" t="s">
        <v>196</v>
      </c>
      <c r="E197" s="30" t="s">
        <v>51</v>
      </c>
      <c r="F197" s="30" t="s">
        <v>19</v>
      </c>
      <c r="G197" s="31" t="n">
        <v>-140</v>
      </c>
      <c r="H197" s="32" t="n">
        <v>99.89</v>
      </c>
      <c r="I197" s="32" t="n">
        <v>139846</v>
      </c>
      <c r="J197" s="32" t="n">
        <v>1841</v>
      </c>
      <c r="K197" s="32" t="n">
        <v>-83.91</v>
      </c>
      <c r="L197" s="32" t="n">
        <v>-11.88</v>
      </c>
      <c r="M197" s="6" t="s">
        <f>=I197+J197+K197+L197</f>
      </c>
      <c r="N197" s="30"/>
    </row>
    <row collapsed="false" customFormat="false" customHeight="false" hidden="false" ht="12.1" outlineLevel="0" r="198">
      <c r="A198" s="29" t="n">
        <v>46003.478680556</v>
      </c>
      <c r="B198" s="30" t="s">
        <v>216</v>
      </c>
      <c r="C198" s="30" t="s">
        <v>287</v>
      </c>
      <c r="D198" s="30" t="s">
        <v>196</v>
      </c>
      <c r="E198" s="30" t="s">
        <v>51</v>
      </c>
      <c r="F198" s="30" t="s">
        <v>19</v>
      </c>
      <c r="G198" s="31" t="n">
        <v>-68</v>
      </c>
      <c r="H198" s="32" t="n">
        <v>99.83</v>
      </c>
      <c r="I198" s="32" t="n">
        <v>67884.4</v>
      </c>
      <c r="J198" s="32" t="n">
        <v>894.2</v>
      </c>
      <c r="K198" s="32" t="n">
        <v>-40.73</v>
      </c>
      <c r="L198" s="32" t="n">
        <v>-5.77</v>
      </c>
      <c r="M198" s="6" t="s">
        <f>=I198+J198+K198+L198</f>
      </c>
      <c r="N198" s="30"/>
    </row>
    <row collapsed="false" customFormat="false" customHeight="false" hidden="false" ht="12.1" outlineLevel="0" r="199">
      <c r="A199" s="21" t="n">
        <v>46006</v>
      </c>
      <c r="B199" s="22" t="s">
        <v>255</v>
      </c>
      <c r="C199" s="22" t="s">
        <v>290</v>
      </c>
      <c r="D199" s="22" t="s">
        <v>255</v>
      </c>
      <c r="E199" s="22" t="s">
        <v>255</v>
      </c>
      <c r="F199" s="22" t="s">
        <v>19</v>
      </c>
      <c r="G199" s="23" t="n">
        <v>1</v>
      </c>
      <c r="H199" s="24" t="n">
        <v>714.85</v>
      </c>
      <c r="I199" s="24" t="n">
        <v>714.85</v>
      </c>
      <c r="J199" s="24" t="n">
        <v>0</v>
      </c>
      <c r="K199" s="24" t="n">
        <v>-0</v>
      </c>
      <c r="L199" s="24" t="n">
        <v>-0</v>
      </c>
      <c r="M199" s="6" t="s">
        <f>=I199+J199+K199+L199</f>
      </c>
      <c r="N199" s="22"/>
    </row>
    <row collapsed="false" customFormat="false" customHeight="false" hidden="false" ht="12.1" outlineLevel="0" r="200">
      <c r="A200" s="21" t="n">
        <v>46006</v>
      </c>
      <c r="B200" s="22" t="s">
        <v>239</v>
      </c>
      <c r="C200" s="22" t="s">
        <v>86</v>
      </c>
      <c r="D200" s="22" t="s">
        <v>239</v>
      </c>
      <c r="E200" s="22" t="s">
        <v>239</v>
      </c>
      <c r="F200" s="22" t="s">
        <v>19</v>
      </c>
      <c r="G200" s="23" t="n">
        <v>1</v>
      </c>
      <c r="H200" s="24" t="n">
        <v>40</v>
      </c>
      <c r="I200" s="24" t="n">
        <v>40</v>
      </c>
      <c r="J200" s="24" t="n">
        <v>0</v>
      </c>
      <c r="K200" s="24" t="n">
        <v>-0</v>
      </c>
      <c r="L200" s="24" t="n">
        <v>-0</v>
      </c>
      <c r="M200" s="6" t="s">
        <f>=I200+J200+K200+L200</f>
      </c>
      <c r="N200" s="22"/>
    </row>
    <row collapsed="false" customFormat="false" customHeight="false" hidden="false" ht="12.1" outlineLevel="0" r="201">
      <c r="A201" s="21" t="n">
        <v>46006</v>
      </c>
      <c r="B201" s="22" t="s">
        <v>255</v>
      </c>
      <c r="C201" s="22" t="s">
        <v>291</v>
      </c>
      <c r="D201" s="22" t="s">
        <v>255</v>
      </c>
      <c r="E201" s="22" t="s">
        <v>255</v>
      </c>
      <c r="F201" s="22" t="s">
        <v>19</v>
      </c>
      <c r="G201" s="23" t="n">
        <v>1</v>
      </c>
      <c r="H201" s="24" t="n">
        <v>714.85</v>
      </c>
      <c r="I201" s="24" t="n">
        <v>714.85</v>
      </c>
      <c r="J201" s="24" t="n">
        <v>0</v>
      </c>
      <c r="K201" s="24" t="n">
        <v>-0</v>
      </c>
      <c r="L201" s="24" t="n">
        <v>-0</v>
      </c>
      <c r="M201" s="6" t="s">
        <f>=I201+J201+K201+L201</f>
      </c>
      <c r="N201" s="22"/>
    </row>
    <row collapsed="false" customFormat="false" customHeight="false" hidden="false" ht="12.1" outlineLevel="0" r="202">
      <c r="A202" s="20" t="n">
        <v>46006.645231481</v>
      </c>
      <c r="B202" s="16" t="s">
        <v>59</v>
      </c>
      <c r="C202" s="16" t="s">
        <v>289</v>
      </c>
      <c r="D202" s="16" t="s">
        <v>195</v>
      </c>
      <c r="E202" s="16" t="s">
        <v>51</v>
      </c>
      <c r="F202" s="16" t="s">
        <v>19</v>
      </c>
      <c r="G202" s="7" t="n">
        <v>88</v>
      </c>
      <c r="H202" s="6" t="n">
        <v>100.95</v>
      </c>
      <c r="I202" s="6" t="n">
        <v>-88836</v>
      </c>
      <c r="J202" s="6" t="n">
        <v>-1275.12</v>
      </c>
      <c r="K202" s="6" t="n">
        <v>-53.3</v>
      </c>
      <c r="L202" s="6" t="n">
        <v>-7.55</v>
      </c>
      <c r="M202" s="6" t="s">
        <f>=I202+J202+K202+L202</f>
      </c>
      <c r="N202" s="16"/>
    </row>
    <row collapsed="false" customFormat="false" customHeight="false" hidden="false" ht="12.1" outlineLevel="0" r="203">
      <c r="A203" s="20" t="n">
        <v>46006.647824074</v>
      </c>
      <c r="B203" s="16" t="s">
        <v>59</v>
      </c>
      <c r="C203" s="16" t="s">
        <v>289</v>
      </c>
      <c r="D203" s="16" t="s">
        <v>195</v>
      </c>
      <c r="E203" s="16" t="s">
        <v>51</v>
      </c>
      <c r="F203" s="16" t="s">
        <v>19</v>
      </c>
      <c r="G203" s="7" t="n">
        <v>99</v>
      </c>
      <c r="H203" s="6" t="n">
        <v>100.95</v>
      </c>
      <c r="I203" s="6" t="n">
        <v>-99940.5</v>
      </c>
      <c r="J203" s="6" t="n">
        <v>-1434.51</v>
      </c>
      <c r="K203" s="6" t="n">
        <v>-59.97</v>
      </c>
      <c r="L203" s="6" t="n">
        <v>-8.49</v>
      </c>
      <c r="M203" s="6" t="s">
        <f>=I203+J203+K203+L203</f>
      </c>
      <c r="N203" s="16"/>
    </row>
    <row collapsed="false" customFormat="false" customHeight="false" hidden="false" ht="12.1" outlineLevel="0" r="204">
      <c r="A204" s="20" t="n">
        <v>46006.649953704</v>
      </c>
      <c r="B204" s="16" t="s">
        <v>59</v>
      </c>
      <c r="C204" s="16" t="s">
        <v>289</v>
      </c>
      <c r="D204" s="16" t="s">
        <v>195</v>
      </c>
      <c r="E204" s="16" t="s">
        <v>51</v>
      </c>
      <c r="F204" s="16" t="s">
        <v>19</v>
      </c>
      <c r="G204" s="7" t="n">
        <v>18</v>
      </c>
      <c r="H204" s="6" t="n">
        <v>100.87</v>
      </c>
      <c r="I204" s="6" t="n">
        <v>-18156.6</v>
      </c>
      <c r="J204" s="6" t="n">
        <v>-260.82</v>
      </c>
      <c r="K204" s="6" t="n">
        <v>-10.89</v>
      </c>
      <c r="L204" s="6" t="n">
        <v>-1.55</v>
      </c>
      <c r="M204" s="6" t="s">
        <f>=I204+J204+K204+L204</f>
      </c>
      <c r="N204" s="16"/>
    </row>
    <row collapsed="false" customFormat="false" customHeight="false" hidden="false" ht="12.1" outlineLevel="0" r="205">
      <c r="A205" s="20" t="n">
        <v>46008.434594907</v>
      </c>
      <c r="B205" s="16" t="s">
        <v>59</v>
      </c>
      <c r="C205" s="16" t="s">
        <v>289</v>
      </c>
      <c r="D205" s="16" t="s">
        <v>195</v>
      </c>
      <c r="E205" s="16" t="s">
        <v>51</v>
      </c>
      <c r="F205" s="16" t="s">
        <v>19</v>
      </c>
      <c r="G205" s="7" t="n">
        <v>1</v>
      </c>
      <c r="H205" s="6" t="n">
        <v>100.55</v>
      </c>
      <c r="I205" s="6" t="n">
        <v>-1005.5</v>
      </c>
      <c r="J205" s="6" t="n">
        <v>-15.75</v>
      </c>
      <c r="K205" s="6" t="n">
        <v>-0.6</v>
      </c>
      <c r="L205" s="6" t="n">
        <v>-0.09</v>
      </c>
      <c r="M205" s="6" t="s">
        <f>=I205+J205+K205+L205</f>
      </c>
      <c r="N205" s="16"/>
    </row>
    <row collapsed="false" customFormat="false" customHeight="false" hidden="false" ht="12.1" outlineLevel="0" r="206">
      <c r="A206" s="21" t="n">
        <v>46012</v>
      </c>
      <c r="B206" s="22" t="s">
        <v>239</v>
      </c>
      <c r="C206" s="22" t="s">
        <v>86</v>
      </c>
      <c r="D206" s="22" t="s">
        <v>239</v>
      </c>
      <c r="E206" s="22" t="s">
        <v>239</v>
      </c>
      <c r="F206" s="22" t="s">
        <v>19</v>
      </c>
      <c r="G206" s="23" t="n">
        <v>1</v>
      </c>
      <c r="H206" s="24" t="n">
        <v>123151</v>
      </c>
      <c r="I206" s="24" t="n">
        <v>123151</v>
      </c>
      <c r="J206" s="24" t="n">
        <v>0</v>
      </c>
      <c r="K206" s="24" t="n">
        <v>-0</v>
      </c>
      <c r="L206" s="24" t="n">
        <v>-0</v>
      </c>
      <c r="M206" s="6" t="s">
        <f>=I206+J206+K206+L206</f>
      </c>
      <c r="N206" s="22"/>
    </row>
    <row collapsed="false" customFormat="false" customHeight="false" hidden="false" ht="12.1" outlineLevel="0" r="207">
      <c r="A207" s="20" t="n">
        <v>46013.439525463</v>
      </c>
      <c r="B207" s="16" t="s">
        <v>59</v>
      </c>
      <c r="C207" s="16" t="s">
        <v>289</v>
      </c>
      <c r="D207" s="16" t="s">
        <v>195</v>
      </c>
      <c r="E207" s="16" t="s">
        <v>51</v>
      </c>
      <c r="F207" s="16" t="s">
        <v>19</v>
      </c>
      <c r="G207" s="7" t="n">
        <v>78</v>
      </c>
      <c r="H207" s="6" t="n">
        <v>100.3</v>
      </c>
      <c r="I207" s="6" t="n">
        <v>-78234</v>
      </c>
      <c r="J207" s="6" t="n">
        <v>-0</v>
      </c>
      <c r="K207" s="6" t="n">
        <v>-46.94</v>
      </c>
      <c r="L207" s="6" t="n">
        <v>-6.65</v>
      </c>
      <c r="M207" s="6" t="s">
        <f>=I207+J207+K207+L207</f>
      </c>
      <c r="N207" s="16"/>
    </row>
    <row collapsed="false" customFormat="false" customHeight="false" hidden="false" ht="12.1" outlineLevel="0" r="208">
      <c r="A208" s="20" t="n">
        <v>46013.440185185</v>
      </c>
      <c r="B208" s="16" t="s">
        <v>59</v>
      </c>
      <c r="C208" s="16" t="s">
        <v>289</v>
      </c>
      <c r="D208" s="16" t="s">
        <v>195</v>
      </c>
      <c r="E208" s="16" t="s">
        <v>51</v>
      </c>
      <c r="F208" s="16" t="s">
        <v>19</v>
      </c>
      <c r="G208" s="7" t="n">
        <v>44</v>
      </c>
      <c r="H208" s="6" t="n">
        <v>100.3</v>
      </c>
      <c r="I208" s="6" t="n">
        <v>-44132</v>
      </c>
      <c r="J208" s="6" t="n">
        <v>-0</v>
      </c>
      <c r="K208" s="6" t="n">
        <v>-26.48</v>
      </c>
      <c r="L208" s="6" t="n">
        <v>-3.75</v>
      </c>
      <c r="M208" s="6" t="s">
        <f>=I208+J208+K208+L208</f>
      </c>
      <c r="N208" s="16"/>
    </row>
    <row collapsed="false" customFormat="false" customHeight="false" hidden="false" ht="12.1" outlineLevel="0" r="209">
      <c r="A209" s="21" t="n">
        <v>46014</v>
      </c>
      <c r="B209" s="22" t="s">
        <v>239</v>
      </c>
      <c r="C209" s="22" t="s">
        <v>86</v>
      </c>
      <c r="D209" s="22" t="s">
        <v>239</v>
      </c>
      <c r="E209" s="22" t="s">
        <v>239</v>
      </c>
      <c r="F209" s="22" t="s">
        <v>19</v>
      </c>
      <c r="G209" s="23" t="n">
        <v>1</v>
      </c>
      <c r="H209" s="24" t="n">
        <v>1060</v>
      </c>
      <c r="I209" s="24" t="n">
        <v>1060</v>
      </c>
      <c r="J209" s="24" t="n">
        <v>0</v>
      </c>
      <c r="K209" s="24" t="n">
        <v>-0</v>
      </c>
      <c r="L209" s="24" t="n">
        <v>-0</v>
      </c>
      <c r="M209" s="6" t="s">
        <f>=I209+J209+K209+L209</f>
      </c>
      <c r="N209" s="22"/>
    </row>
    <row collapsed="false" customFormat="false" customHeight="false" hidden="false" ht="12.1" outlineLevel="0" r="210">
      <c r="A210" s="21" t="n">
        <v>46014</v>
      </c>
      <c r="B210" s="22" t="s">
        <v>255</v>
      </c>
      <c r="C210" s="22" t="s">
        <v>292</v>
      </c>
      <c r="D210" s="22" t="s">
        <v>255</v>
      </c>
      <c r="E210" s="22" t="s">
        <v>255</v>
      </c>
      <c r="F210" s="22" t="s">
        <v>19</v>
      </c>
      <c r="G210" s="23" t="n">
        <v>1</v>
      </c>
      <c r="H210" s="24" t="n">
        <v>4554.9</v>
      </c>
      <c r="I210" s="24" t="n">
        <v>4554.9</v>
      </c>
      <c r="J210" s="24" t="n">
        <v>0</v>
      </c>
      <c r="K210" s="24" t="n">
        <v>-0</v>
      </c>
      <c r="L210" s="24" t="n">
        <v>-0</v>
      </c>
      <c r="M210" s="6" t="s">
        <f>=I210+J210+K210+L210</f>
      </c>
      <c r="N210" s="22"/>
    </row>
    <row collapsed="false" customFormat="false" customHeight="false" hidden="false" ht="12.1" outlineLevel="0" r="211">
      <c r="A211" s="21" t="n">
        <v>46014</v>
      </c>
      <c r="B211" s="22" t="s">
        <v>255</v>
      </c>
      <c r="C211" s="22" t="s">
        <v>293</v>
      </c>
      <c r="D211" s="22" t="s">
        <v>255</v>
      </c>
      <c r="E211" s="22" t="s">
        <v>255</v>
      </c>
      <c r="F211" s="22" t="s">
        <v>19</v>
      </c>
      <c r="G211" s="23" t="n">
        <v>1</v>
      </c>
      <c r="H211" s="24" t="n">
        <v>4554.9</v>
      </c>
      <c r="I211" s="24" t="n">
        <v>4554.9</v>
      </c>
      <c r="J211" s="24" t="n">
        <v>0</v>
      </c>
      <c r="K211" s="24" t="n">
        <v>-0</v>
      </c>
      <c r="L211" s="24" t="n">
        <v>-0</v>
      </c>
      <c r="M211" s="6" t="s">
        <f>=I211+J211+K211+L211</f>
      </c>
      <c r="N211" s="22"/>
    </row>
    <row collapsed="false" customFormat="false" customHeight="false" hidden="false" ht="12.1" outlineLevel="0" r="212">
      <c r="A212" s="21" t="n">
        <v>46014</v>
      </c>
      <c r="B212" s="22" t="s">
        <v>239</v>
      </c>
      <c r="C212" s="22" t="s">
        <v>86</v>
      </c>
      <c r="D212" s="22" t="s">
        <v>239</v>
      </c>
      <c r="E212" s="22" t="s">
        <v>239</v>
      </c>
      <c r="F212" s="22" t="s">
        <v>19</v>
      </c>
      <c r="G212" s="23" t="n">
        <v>1</v>
      </c>
      <c r="H212" s="24" t="n">
        <v>1000</v>
      </c>
      <c r="I212" s="24" t="n">
        <v>1000</v>
      </c>
      <c r="J212" s="24" t="n">
        <v>0</v>
      </c>
      <c r="K212" s="24" t="n">
        <v>-0</v>
      </c>
      <c r="L212" s="24" t="n">
        <v>-0</v>
      </c>
      <c r="M212" s="6" t="s">
        <f>=I212+J212+K212+L212</f>
      </c>
      <c r="N212" s="22"/>
    </row>
    <row collapsed="false" customFormat="false" customHeight="false" hidden="false" ht="12.1" outlineLevel="0" r="213">
      <c r="A213" s="21" t="n">
        <v>46014</v>
      </c>
      <c r="B213" s="22" t="s">
        <v>239</v>
      </c>
      <c r="C213" s="22" t="s">
        <v>86</v>
      </c>
      <c r="D213" s="22" t="s">
        <v>239</v>
      </c>
      <c r="E213" s="22" t="s">
        <v>239</v>
      </c>
      <c r="F213" s="22" t="s">
        <v>19</v>
      </c>
      <c r="G213" s="23" t="n">
        <v>1</v>
      </c>
      <c r="H213" s="24" t="n">
        <v>60</v>
      </c>
      <c r="I213" s="24" t="n">
        <v>60</v>
      </c>
      <c r="J213" s="24" t="n">
        <v>0</v>
      </c>
      <c r="K213" s="24" t="n">
        <v>-0</v>
      </c>
      <c r="L213" s="24" t="n">
        <v>-0</v>
      </c>
      <c r="M213" s="6" t="s">
        <f>=I213+J213+K213+L213</f>
      </c>
      <c r="N213" s="22"/>
    </row>
    <row collapsed="false" customFormat="false" customHeight="false" hidden="false" ht="12.1" outlineLevel="0" r="214">
      <c r="A214" s="29" t="n">
        <v>46014.451354167</v>
      </c>
      <c r="B214" s="30" t="s">
        <v>44</v>
      </c>
      <c r="C214" s="30" t="s">
        <v>276</v>
      </c>
      <c r="D214" s="30" t="s">
        <v>196</v>
      </c>
      <c r="E214" s="30" t="s">
        <v>45</v>
      </c>
      <c r="F214" s="30" t="s">
        <v>19</v>
      </c>
      <c r="G214" s="31" t="n">
        <v>-39</v>
      </c>
      <c r="H214" s="32" t="n">
        <v>17.4615</v>
      </c>
      <c r="I214" s="32" t="n">
        <v>681</v>
      </c>
      <c r="J214" s="32" t="n">
        <v>0</v>
      </c>
      <c r="K214" s="32" t="n">
        <v>-0</v>
      </c>
      <c r="L214" s="32" t="n">
        <v>-0</v>
      </c>
      <c r="M214" s="6" t="s">
        <f>=I214+J214+K214+L214</f>
      </c>
      <c r="N214" s="30"/>
    </row>
    <row collapsed="false" customFormat="false" customHeight="false" hidden="false" ht="12.1" outlineLevel="0" r="215">
      <c r="A215" s="20" t="n">
        <v>46014.455219907</v>
      </c>
      <c r="B215" s="16" t="s">
        <v>59</v>
      </c>
      <c r="C215" s="16" t="s">
        <v>289</v>
      </c>
      <c r="D215" s="16" t="s">
        <v>195</v>
      </c>
      <c r="E215" s="16" t="s">
        <v>51</v>
      </c>
      <c r="F215" s="16" t="s">
        <v>19</v>
      </c>
      <c r="G215" s="7" t="n">
        <v>1</v>
      </c>
      <c r="H215" s="6" t="n">
        <v>100.2</v>
      </c>
      <c r="I215" s="6" t="n">
        <v>-1002</v>
      </c>
      <c r="J215" s="6" t="n">
        <v>-0.63</v>
      </c>
      <c r="K215" s="6" t="n">
        <v>-0.6</v>
      </c>
      <c r="L215" s="6" t="n">
        <v>-0.09</v>
      </c>
      <c r="M215" s="6" t="s">
        <f>=I215+J215+K215+L215</f>
      </c>
      <c r="N215" s="16"/>
    </row>
    <row collapsed="false" customFormat="false" customHeight="false" hidden="false" ht="12.1" outlineLevel="0" r="216">
      <c r="A216" s="20" t="n">
        <v>46014.678425926</v>
      </c>
      <c r="B216" s="16" t="s">
        <v>59</v>
      </c>
      <c r="C216" s="16" t="s">
        <v>289</v>
      </c>
      <c r="D216" s="16" t="s">
        <v>195</v>
      </c>
      <c r="E216" s="16" t="s">
        <v>51</v>
      </c>
      <c r="F216" s="16" t="s">
        <v>19</v>
      </c>
      <c r="G216" s="7" t="n">
        <v>4</v>
      </c>
      <c r="H216" s="6" t="n">
        <v>99.93</v>
      </c>
      <c r="I216" s="6" t="n">
        <v>-3997.2</v>
      </c>
      <c r="J216" s="6" t="n">
        <v>-2.52</v>
      </c>
      <c r="K216" s="6" t="n">
        <v>-2.4</v>
      </c>
      <c r="L216" s="6" t="n">
        <v>-0.34</v>
      </c>
      <c r="M216" s="6" t="s">
        <f>=I216+J216+K216+L216</f>
      </c>
      <c r="N216" s="16"/>
    </row>
    <row collapsed="false" customFormat="false" customHeight="false" hidden="false" ht="12.1" outlineLevel="0" r="217">
      <c r="A217" s="20" t="n">
        <v>46014.68494213</v>
      </c>
      <c r="B217" s="16" t="s">
        <v>59</v>
      </c>
      <c r="C217" s="16" t="s">
        <v>289</v>
      </c>
      <c r="D217" s="16" t="s">
        <v>195</v>
      </c>
      <c r="E217" s="16" t="s">
        <v>51</v>
      </c>
      <c r="F217" s="16" t="s">
        <v>19</v>
      </c>
      <c r="G217" s="7" t="n">
        <v>1</v>
      </c>
      <c r="H217" s="6" t="n">
        <v>99.85</v>
      </c>
      <c r="I217" s="6" t="n">
        <v>-998.5</v>
      </c>
      <c r="J217" s="6" t="n">
        <v>-0.63</v>
      </c>
      <c r="K217" s="6" t="n">
        <v>-0.6</v>
      </c>
      <c r="L217" s="6" t="n">
        <v>-0.09</v>
      </c>
      <c r="M217" s="6" t="s">
        <f>=I217+J217+K217+L217</f>
      </c>
      <c r="N217" s="16"/>
    </row>
    <row collapsed="false" customFormat="false" customHeight="false" hidden="false" ht="12.1" outlineLevel="0" r="218">
      <c r="A218" s="20" t="n">
        <v>46014.714108796</v>
      </c>
      <c r="B218" s="16" t="s">
        <v>59</v>
      </c>
      <c r="C218" s="16" t="s">
        <v>289</v>
      </c>
      <c r="D218" s="16" t="s">
        <v>195</v>
      </c>
      <c r="E218" s="16" t="s">
        <v>51</v>
      </c>
      <c r="F218" s="16" t="s">
        <v>19</v>
      </c>
      <c r="G218" s="7" t="n">
        <v>1</v>
      </c>
      <c r="H218" s="6" t="n">
        <v>99.84</v>
      </c>
      <c r="I218" s="6" t="n">
        <v>-998.4</v>
      </c>
      <c r="J218" s="6" t="n">
        <v>-0.63</v>
      </c>
      <c r="K218" s="6" t="n">
        <v>-0.6</v>
      </c>
      <c r="L218" s="6" t="n">
        <v>-0.09</v>
      </c>
      <c r="M218" s="6" t="s">
        <f>=I218+J218+K218+L218</f>
      </c>
      <c r="N218" s="16"/>
    </row>
    <row collapsed="false" customFormat="false" customHeight="false" hidden="false" ht="12.1" outlineLevel="0" r="219">
      <c r="A219" s="21" t="n">
        <v>46021</v>
      </c>
      <c r="B219" s="22" t="s">
        <v>239</v>
      </c>
      <c r="C219" s="22" t="s">
        <v>86</v>
      </c>
      <c r="D219" s="22" t="s">
        <v>239</v>
      </c>
      <c r="E219" s="22" t="s">
        <v>239</v>
      </c>
      <c r="F219" s="22" t="s">
        <v>19</v>
      </c>
      <c r="G219" s="23" t="n">
        <v>1</v>
      </c>
      <c r="H219" s="24" t="n">
        <v>900</v>
      </c>
      <c r="I219" s="24" t="n">
        <v>900</v>
      </c>
      <c r="J219" s="24" t="n">
        <v>0</v>
      </c>
      <c r="K219" s="24" t="n">
        <v>-0</v>
      </c>
      <c r="L219" s="24" t="n">
        <v>-0</v>
      </c>
      <c r="M219" s="6" t="s">
        <f>=I219+J219+K219+L219</f>
      </c>
      <c r="N219" s="22"/>
    </row>
    <row collapsed="false" customFormat="false" customHeight="false" hidden="false" ht="12.1" outlineLevel="0" r="220">
      <c r="A220" s="29" t="n">
        <v>46021.887928241</v>
      </c>
      <c r="B220" s="30" t="s">
        <v>59</v>
      </c>
      <c r="C220" s="30" t="s">
        <v>289</v>
      </c>
      <c r="D220" s="30" t="s">
        <v>196</v>
      </c>
      <c r="E220" s="30" t="s">
        <v>51</v>
      </c>
      <c r="F220" s="30" t="s">
        <v>19</v>
      </c>
      <c r="G220" s="31" t="n">
        <v>-54</v>
      </c>
      <c r="H220" s="32" t="n">
        <v>101.33</v>
      </c>
      <c r="I220" s="32" t="n">
        <v>54718.2</v>
      </c>
      <c r="J220" s="32" t="n">
        <v>442.26</v>
      </c>
      <c r="K220" s="32" t="n">
        <v>-32.83</v>
      </c>
      <c r="L220" s="32" t="n">
        <v>-4.65</v>
      </c>
      <c r="M220" s="6" t="s">
        <f>=I220+J220+K220+L220</f>
      </c>
      <c r="N220" s="30"/>
    </row>
    <row collapsed="false" customFormat="false" customHeight="false" hidden="false" ht="12.1" outlineLevel="0" r="221">
      <c r="A221" s="29" t="n">
        <v>46021.918113426</v>
      </c>
      <c r="B221" s="30" t="s">
        <v>59</v>
      </c>
      <c r="C221" s="30" t="s">
        <v>289</v>
      </c>
      <c r="D221" s="30" t="s">
        <v>196</v>
      </c>
      <c r="E221" s="30" t="s">
        <v>51</v>
      </c>
      <c r="F221" s="30" t="s">
        <v>19</v>
      </c>
      <c r="G221" s="31" t="n">
        <v>-316</v>
      </c>
      <c r="H221" s="32" t="n">
        <v>101.36</v>
      </c>
      <c r="I221" s="32" t="n">
        <v>320297.6</v>
      </c>
      <c r="J221" s="32" t="n">
        <v>2588.04</v>
      </c>
      <c r="K221" s="32" t="n">
        <v>-192.18</v>
      </c>
      <c r="L221" s="32" t="n">
        <v>-27.22</v>
      </c>
      <c r="M221" s="6" t="s">
        <f>=I221+J221+K221+L221</f>
      </c>
      <c r="N221" s="30"/>
    </row>
    <row collapsed="false" customFormat="false" customHeight="false" hidden="false" ht="12.1" outlineLevel="0" r="222">
      <c r="A222" s="33" t="n">
        <v>46026</v>
      </c>
      <c r="B222" s="34" t="s">
        <v>259</v>
      </c>
      <c r="C222" s="34" t="s">
        <v>294</v>
      </c>
      <c r="D222" s="34" t="s">
        <v>259</v>
      </c>
      <c r="E222" s="34" t="s">
        <v>259</v>
      </c>
      <c r="F222" s="34" t="s">
        <v>19</v>
      </c>
      <c r="G222" s="35" t="n">
        <v>1</v>
      </c>
      <c r="H222" s="36" t="n">
        <v>-2</v>
      </c>
      <c r="I222" s="36" t="n">
        <v>-2</v>
      </c>
      <c r="J222" s="36" t="n">
        <v>0</v>
      </c>
      <c r="K222" s="36" t="n">
        <v>-0</v>
      </c>
      <c r="L222" s="36" t="n">
        <v>-0</v>
      </c>
      <c r="M222" s="6" t="s">
        <f>=I222+J222+K222+L222</f>
      </c>
      <c r="N222" s="34"/>
    </row>
    <row collapsed="false" customFormat="false" customHeight="false" hidden="false" ht="12.1" outlineLevel="0" r="223">
      <c r="A223" s="33" t="n">
        <v>46027</v>
      </c>
      <c r="B223" s="34" t="s">
        <v>259</v>
      </c>
      <c r="C223" s="34" t="s">
        <v>294</v>
      </c>
      <c r="D223" s="34" t="s">
        <v>259</v>
      </c>
      <c r="E223" s="34" t="s">
        <v>259</v>
      </c>
      <c r="F223" s="34" t="s">
        <v>19</v>
      </c>
      <c r="G223" s="35" t="n">
        <v>1</v>
      </c>
      <c r="H223" s="36" t="n">
        <v>-992</v>
      </c>
      <c r="I223" s="36" t="n">
        <v>-992</v>
      </c>
      <c r="J223" s="36" t="n">
        <v>0</v>
      </c>
      <c r="K223" s="36" t="n">
        <v>-0</v>
      </c>
      <c r="L223" s="36" t="n">
        <v>-0</v>
      </c>
      <c r="M223" s="6" t="s">
        <f>=I223+J223+K223+L223</f>
      </c>
      <c r="N223" s="34"/>
    </row>
    <row collapsed="false" customFormat="false" customHeight="false" hidden="false" ht="12.1" outlineLevel="0" r="224">
      <c r="A224" s="25" t="n">
        <v>46030</v>
      </c>
      <c r="B224" s="26" t="s">
        <v>240</v>
      </c>
      <c r="C224" s="26" t="s">
        <v>119</v>
      </c>
      <c r="D224" s="26" t="s">
        <v>240</v>
      </c>
      <c r="E224" s="26" t="s">
        <v>240</v>
      </c>
      <c r="F224" s="26" t="s">
        <v>19</v>
      </c>
      <c r="G224" s="27" t="n">
        <v>1</v>
      </c>
      <c r="H224" s="28" t="n">
        <v>-900</v>
      </c>
      <c r="I224" s="28" t="n">
        <v>-900</v>
      </c>
      <c r="J224" s="28" t="n">
        <v>0</v>
      </c>
      <c r="K224" s="28" t="n">
        <v>-0</v>
      </c>
      <c r="L224" s="28" t="n">
        <v>-0</v>
      </c>
      <c r="M224" s="6" t="s">
        <f>=I224+J224+K224+L224</f>
      </c>
      <c r="N224" s="26"/>
    </row>
    <row collapsed="false" customFormat="false" customHeight="false" hidden="false" ht="12.1" outlineLevel="0" r="225">
      <c r="A225" s="21" t="n">
        <v>46030</v>
      </c>
      <c r="B225" s="22" t="s">
        <v>239</v>
      </c>
      <c r="C225" s="22" t="s">
        <v>119</v>
      </c>
      <c r="D225" s="22" t="s">
        <v>239</v>
      </c>
      <c r="E225" s="22" t="s">
        <v>239</v>
      </c>
      <c r="F225" s="22" t="s">
        <v>19</v>
      </c>
      <c r="G225" s="23" t="n">
        <v>1</v>
      </c>
      <c r="H225" s="24" t="n">
        <v>900</v>
      </c>
      <c r="I225" s="24" t="n">
        <v>900</v>
      </c>
      <c r="J225" s="24" t="n">
        <v>0</v>
      </c>
      <c r="K225" s="24" t="n">
        <v>-0</v>
      </c>
      <c r="L225" s="24" t="n">
        <v>-0</v>
      </c>
      <c r="M225" s="6" t="s">
        <f>=I225+J225+K225+L225</f>
      </c>
      <c r="N225" s="22"/>
    </row>
    <row collapsed="false" customFormat="false" customHeight="false" hidden="false" ht="12.1" outlineLevel="0" r="226">
      <c r="A226" s="20" t="n">
        <v>46030.603842593</v>
      </c>
      <c r="B226" s="16" t="s">
        <v>59</v>
      </c>
      <c r="C226" s="16" t="s">
        <v>289</v>
      </c>
      <c r="D226" s="16" t="s">
        <v>195</v>
      </c>
      <c r="E226" s="16" t="s">
        <v>51</v>
      </c>
      <c r="F226" s="16" t="s">
        <v>19</v>
      </c>
      <c r="G226" s="7" t="n">
        <v>358</v>
      </c>
      <c r="H226" s="6" t="n">
        <v>100.25</v>
      </c>
      <c r="I226" s="6" t="n">
        <v>-358895</v>
      </c>
      <c r="J226" s="6" t="n">
        <v>-3834.18</v>
      </c>
      <c r="K226" s="6" t="n">
        <v>-215.34</v>
      </c>
      <c r="L226" s="6" t="n">
        <v>-53.83</v>
      </c>
      <c r="M226" s="6" t="s">
        <f>=I226+J226+K226+L226</f>
      </c>
      <c r="N226" s="16"/>
    </row>
    <row collapsed="false" customFormat="false" customHeight="false" hidden="false" ht="12.1" outlineLevel="0" r="227">
      <c r="A227" s="20" t="n">
        <v>46030.604583333</v>
      </c>
      <c r="B227" s="16" t="s">
        <v>59</v>
      </c>
      <c r="C227" s="16" t="s">
        <v>289</v>
      </c>
      <c r="D227" s="16" t="s">
        <v>195</v>
      </c>
      <c r="E227" s="16" t="s">
        <v>51</v>
      </c>
      <c r="F227" s="16" t="s">
        <v>19</v>
      </c>
      <c r="G227" s="7" t="n">
        <v>13</v>
      </c>
      <c r="H227" s="6" t="n">
        <v>100.25</v>
      </c>
      <c r="I227" s="6" t="n">
        <v>-13032.5</v>
      </c>
      <c r="J227" s="6" t="n">
        <v>-139.23</v>
      </c>
      <c r="K227" s="6" t="n">
        <v>-7.82</v>
      </c>
      <c r="L227" s="6" t="n">
        <v>-1.95</v>
      </c>
      <c r="M227" s="6" t="s">
        <f>=I227+J227+K227+L227</f>
      </c>
      <c r="N227" s="16"/>
    </row>
    <row collapsed="false" customFormat="false" customHeight="false" hidden="false" ht="12.1" outlineLevel="0" r="228">
      <c r="A228" s="20" t="n">
        <v>46030.949756944</v>
      </c>
      <c r="B228" s="16" t="s">
        <v>59</v>
      </c>
      <c r="C228" s="16" t="s">
        <v>289</v>
      </c>
      <c r="D228" s="16" t="s">
        <v>195</v>
      </c>
      <c r="E228" s="16" t="s">
        <v>51</v>
      </c>
      <c r="F228" s="16" t="s">
        <v>19</v>
      </c>
      <c r="G228" s="7" t="n">
        <v>1</v>
      </c>
      <c r="H228" s="6" t="n">
        <v>99.99</v>
      </c>
      <c r="I228" s="6" t="n">
        <v>-999.9</v>
      </c>
      <c r="J228" s="6" t="n">
        <v>-10.71</v>
      </c>
      <c r="K228" s="6" t="n">
        <v>-0.6</v>
      </c>
      <c r="L228" s="6" t="n">
        <v>-0.15</v>
      </c>
      <c r="M228" s="6" t="s">
        <f>=I228+J228+K228+L228</f>
      </c>
      <c r="N228" s="16"/>
    </row>
    <row collapsed="false" customFormat="false" customHeight="false" hidden="false" ht="12.1" outlineLevel="0" r="229">
      <c r="A229" s="20" t="n">
        <v>46031.540844907</v>
      </c>
      <c r="B229" s="16" t="s">
        <v>44</v>
      </c>
      <c r="C229" s="16" t="s">
        <v>276</v>
      </c>
      <c r="D229" s="16" t="s">
        <v>195</v>
      </c>
      <c r="E229" s="16" t="s">
        <v>45</v>
      </c>
      <c r="F229" s="16" t="s">
        <v>19</v>
      </c>
      <c r="G229" s="7" t="n">
        <v>28</v>
      </c>
      <c r="H229" s="6" t="n">
        <v>17.6055</v>
      </c>
      <c r="I229" s="6" t="n">
        <v>-492.95</v>
      </c>
      <c r="J229" s="6" t="n">
        <v>-0</v>
      </c>
      <c r="K229" s="6" t="n">
        <v>-0</v>
      </c>
      <c r="L229" s="6" t="n">
        <v>-0</v>
      </c>
      <c r="M229" s="6" t="s">
        <f>=I229+J229+K229+L229</f>
      </c>
      <c r="N229" s="16"/>
    </row>
    <row collapsed="false" customFormat="false" customHeight="false" hidden="false" ht="12.1" outlineLevel="0" r="230">
      <c r="A230" s="21" t="n">
        <v>46035</v>
      </c>
      <c r="B230" s="22" t="s">
        <v>255</v>
      </c>
      <c r="C230" s="22" t="s">
        <v>295</v>
      </c>
      <c r="D230" s="22" t="s">
        <v>255</v>
      </c>
      <c r="E230" s="22" t="s">
        <v>255</v>
      </c>
      <c r="F230" s="22" t="s">
        <v>19</v>
      </c>
      <c r="G230" s="23" t="n">
        <v>1</v>
      </c>
      <c r="H230" s="24" t="n">
        <v>270.48</v>
      </c>
      <c r="I230" s="24" t="n">
        <v>270.48</v>
      </c>
      <c r="J230" s="24" t="n">
        <v>0</v>
      </c>
      <c r="K230" s="24" t="n">
        <v>-0</v>
      </c>
      <c r="L230" s="24" t="n">
        <v>-0</v>
      </c>
      <c r="M230" s="6" t="s">
        <f>=I230+J230+K230+L230</f>
      </c>
      <c r="N230" s="22"/>
    </row>
    <row collapsed="false" customFormat="false" customHeight="false" hidden="false" ht="12.1" outlineLevel="0" r="231">
      <c r="A231" s="21" t="n">
        <v>46036</v>
      </c>
      <c r="B231" s="22" t="s">
        <v>255</v>
      </c>
      <c r="C231" s="22" t="s">
        <v>296</v>
      </c>
      <c r="D231" s="22" t="s">
        <v>255</v>
      </c>
      <c r="E231" s="22" t="s">
        <v>255</v>
      </c>
      <c r="F231" s="22" t="s">
        <v>19</v>
      </c>
      <c r="G231" s="23" t="n">
        <v>1</v>
      </c>
      <c r="H231" s="24" t="n">
        <v>709.92</v>
      </c>
      <c r="I231" s="24" t="n">
        <v>709.92</v>
      </c>
      <c r="J231" s="24" t="n">
        <v>0</v>
      </c>
      <c r="K231" s="24" t="n">
        <v>-0</v>
      </c>
      <c r="L231" s="24" t="n">
        <v>-0</v>
      </c>
      <c r="M231" s="6" t="s">
        <f>=I231+J231+K231+L231</f>
      </c>
      <c r="N231" s="22"/>
    </row>
    <row collapsed="false" customFormat="false" customHeight="false" hidden="false" ht="12.1" outlineLevel="0" r="232">
      <c r="A232" s="29" t="n">
        <v>46036.424895833</v>
      </c>
      <c r="B232" s="30" t="s">
        <v>44</v>
      </c>
      <c r="C232" s="30" t="s">
        <v>276</v>
      </c>
      <c r="D232" s="30" t="s">
        <v>196</v>
      </c>
      <c r="E232" s="30" t="s">
        <v>45</v>
      </c>
      <c r="F232" s="30" t="s">
        <v>19</v>
      </c>
      <c r="G232" s="31" t="n">
        <v>-28</v>
      </c>
      <c r="H232" s="32" t="n">
        <v>17.629</v>
      </c>
      <c r="I232" s="32" t="n">
        <v>493.61</v>
      </c>
      <c r="J232" s="32" t="n">
        <v>0</v>
      </c>
      <c r="K232" s="32" t="n">
        <v>-0</v>
      </c>
      <c r="L232" s="32" t="n">
        <v>-0</v>
      </c>
      <c r="M232" s="6" t="s">
        <f>=I232+J232+K232+L232</f>
      </c>
      <c r="N232" s="30"/>
    </row>
    <row collapsed="false" customFormat="false" customHeight="false" hidden="false" ht="12.1" outlineLevel="0" r="233">
      <c r="A233" s="21" t="n">
        <v>46041</v>
      </c>
      <c r="B233" s="22" t="s">
        <v>239</v>
      </c>
      <c r="C233" s="22" t="s">
        <v>123</v>
      </c>
      <c r="D233" s="22" t="s">
        <v>239</v>
      </c>
      <c r="E233" s="22" t="s">
        <v>239</v>
      </c>
      <c r="F233" s="22" t="s">
        <v>19</v>
      </c>
      <c r="G233" s="23" t="n">
        <v>1</v>
      </c>
      <c r="H233" s="24" t="n">
        <v>20</v>
      </c>
      <c r="I233" s="24" t="n">
        <v>20</v>
      </c>
      <c r="J233" s="24" t="n">
        <v>0</v>
      </c>
      <c r="K233" s="24" t="n">
        <v>-0</v>
      </c>
      <c r="L233" s="24" t="n">
        <v>-0</v>
      </c>
      <c r="M233" s="6" t="s">
        <f>=I233+J233+K233+L233</f>
      </c>
      <c r="N233" s="22"/>
    </row>
    <row collapsed="false" customFormat="false" customHeight="false" hidden="false" ht="12.1" outlineLevel="0" r="234">
      <c r="A234" s="25" t="n">
        <v>46041</v>
      </c>
      <c r="B234" s="26" t="s">
        <v>240</v>
      </c>
      <c r="C234" s="26" t="s">
        <v>123</v>
      </c>
      <c r="D234" s="26" t="s">
        <v>240</v>
      </c>
      <c r="E234" s="26" t="s">
        <v>240</v>
      </c>
      <c r="F234" s="26" t="s">
        <v>19</v>
      </c>
      <c r="G234" s="27" t="n">
        <v>1</v>
      </c>
      <c r="H234" s="28" t="n">
        <v>-20</v>
      </c>
      <c r="I234" s="28" t="n">
        <v>-20</v>
      </c>
      <c r="J234" s="28" t="n">
        <v>0</v>
      </c>
      <c r="K234" s="28" t="n">
        <v>-0</v>
      </c>
      <c r="L234" s="28" t="n">
        <v>-0</v>
      </c>
      <c r="M234" s="6" t="s">
        <f>=I234+J234+K234+L234</f>
      </c>
      <c r="N234" s="26"/>
    </row>
    <row collapsed="false" customFormat="false" customHeight="false" hidden="false" ht="12.1" outlineLevel="0" r="235">
      <c r="A235" s="20" t="n">
        <v>46041.722939815</v>
      </c>
      <c r="B235" s="16" t="s">
        <v>44</v>
      </c>
      <c r="C235" s="16" t="s">
        <v>276</v>
      </c>
      <c r="D235" s="16" t="s">
        <v>195</v>
      </c>
      <c r="E235" s="16" t="s">
        <v>45</v>
      </c>
      <c r="F235" s="16" t="s">
        <v>19</v>
      </c>
      <c r="G235" s="7" t="n">
        <v>1</v>
      </c>
      <c r="H235" s="6" t="n">
        <v>17.6685</v>
      </c>
      <c r="I235" s="6" t="n">
        <v>-17.67</v>
      </c>
      <c r="J235" s="6" t="n">
        <v>-0</v>
      </c>
      <c r="K235" s="6" t="n">
        <v>-0</v>
      </c>
      <c r="L235" s="6" t="n">
        <v>-0</v>
      </c>
      <c r="M235" s="6" t="s">
        <f>=I235+J235+K235+L235</f>
      </c>
      <c r="N235" s="16"/>
    </row>
    <row collapsed="false" customFormat="false" customHeight="false" hidden="false" ht="12.1" outlineLevel="0" r="236">
      <c r="A236" s="21" t="n">
        <v>46043</v>
      </c>
      <c r="B236" s="22" t="s">
        <v>239</v>
      </c>
      <c r="C236" s="22" t="s">
        <v>86</v>
      </c>
      <c r="D236" s="22" t="s">
        <v>239</v>
      </c>
      <c r="E236" s="22" t="s">
        <v>239</v>
      </c>
      <c r="F236" s="22" t="s">
        <v>19</v>
      </c>
      <c r="G236" s="23" t="n">
        <v>1</v>
      </c>
      <c r="H236" s="24" t="n">
        <v>30000</v>
      </c>
      <c r="I236" s="24" t="n">
        <v>30000</v>
      </c>
      <c r="J236" s="24" t="n">
        <v>0</v>
      </c>
      <c r="K236" s="24" t="n">
        <v>-0</v>
      </c>
      <c r="L236" s="24" t="n">
        <v>-0</v>
      </c>
      <c r="M236" s="6" t="s">
        <f>=I236+J236+K236+L236</f>
      </c>
      <c r="N236" s="22"/>
    </row>
    <row collapsed="false" customFormat="false" customHeight="false" hidden="false" ht="12.1" outlineLevel="0" r="237">
      <c r="A237" s="20" t="n">
        <v>46044.633622685</v>
      </c>
      <c r="B237" s="16" t="s">
        <v>59</v>
      </c>
      <c r="C237" s="16" t="s">
        <v>289</v>
      </c>
      <c r="D237" s="16" t="s">
        <v>195</v>
      </c>
      <c r="E237" s="16" t="s">
        <v>51</v>
      </c>
      <c r="F237" s="16" t="s">
        <v>19</v>
      </c>
      <c r="G237" s="7" t="n">
        <v>31</v>
      </c>
      <c r="H237" s="6" t="n">
        <v>100.36</v>
      </c>
      <c r="I237" s="6" t="n">
        <v>-31111.6</v>
      </c>
      <c r="J237" s="6" t="n">
        <v>-19.53</v>
      </c>
      <c r="K237" s="6" t="n">
        <v>-18.67</v>
      </c>
      <c r="L237" s="6" t="n">
        <v>-2.64</v>
      </c>
      <c r="M237" s="6" t="s">
        <f>=I237+J237+K237+L237</f>
      </c>
      <c r="N237" s="16"/>
    </row>
    <row collapsed="false" customFormat="false" customHeight="false" hidden="false" ht="12.1" outlineLevel="0" r="238">
      <c r="A238" s="21" t="n">
        <v>46045</v>
      </c>
      <c r="B238" s="22" t="s">
        <v>255</v>
      </c>
      <c r="C238" s="22" t="s">
        <v>297</v>
      </c>
      <c r="D238" s="22" t="s">
        <v>255</v>
      </c>
      <c r="E238" s="22" t="s">
        <v>255</v>
      </c>
      <c r="F238" s="22" t="s">
        <v>19</v>
      </c>
      <c r="G238" s="23" t="n">
        <v>1</v>
      </c>
      <c r="H238" s="24" t="n">
        <v>7030.8</v>
      </c>
      <c r="I238" s="24" t="n">
        <v>7030.8</v>
      </c>
      <c r="J238" s="24" t="n">
        <v>0</v>
      </c>
      <c r="K238" s="24" t="n">
        <v>-0</v>
      </c>
      <c r="L238" s="24" t="n">
        <v>-0</v>
      </c>
      <c r="M238" s="6" t="s">
        <f>=I238+J238+K238+L238</f>
      </c>
      <c r="N238" s="22"/>
    </row>
    <row collapsed="false" customFormat="false" customHeight="false" hidden="false" ht="12.1" outlineLevel="0" r="239">
      <c r="A239" s="20" t="n">
        <v>46045.463877315</v>
      </c>
      <c r="B239" s="16" t="s">
        <v>59</v>
      </c>
      <c r="C239" s="16" t="s">
        <v>289</v>
      </c>
      <c r="D239" s="16" t="s">
        <v>195</v>
      </c>
      <c r="E239" s="16" t="s">
        <v>51</v>
      </c>
      <c r="F239" s="16" t="s">
        <v>19</v>
      </c>
      <c r="G239" s="7" t="n">
        <v>7</v>
      </c>
      <c r="H239" s="6" t="n">
        <v>99.55</v>
      </c>
      <c r="I239" s="6" t="n">
        <v>-6968.5</v>
      </c>
      <c r="J239" s="6" t="n">
        <v>-17.64</v>
      </c>
      <c r="K239" s="6" t="n">
        <v>-4.18</v>
      </c>
      <c r="L239" s="6" t="n">
        <v>-0.59</v>
      </c>
      <c r="M239" s="6" t="s">
        <f>=I239+J239+K239+L239</f>
      </c>
      <c r="N239" s="16"/>
    </row>
    <row collapsed="false" customFormat="false" customHeight="false" hidden="false" ht="12.1" outlineLevel="0" r="240">
      <c r="A240" s="29" t="n">
        <v>46046.619722222</v>
      </c>
      <c r="B240" s="30" t="s">
        <v>33</v>
      </c>
      <c r="C240" s="30" t="s">
        <v>253</v>
      </c>
      <c r="D240" s="30" t="s">
        <v>196</v>
      </c>
      <c r="E240" s="30" t="s">
        <v>17</v>
      </c>
      <c r="F240" s="30" t="s">
        <v>19</v>
      </c>
      <c r="G240" s="31" t="n">
        <v>-700</v>
      </c>
      <c r="H240" s="32" t="n">
        <v>3.527</v>
      </c>
      <c r="I240" s="32" t="n">
        <v>2468.9</v>
      </c>
      <c r="J240" s="32" t="n">
        <v>0</v>
      </c>
      <c r="K240" s="32" t="n">
        <v>-1.48</v>
      </c>
      <c r="L240" s="32" t="n">
        <v>-0</v>
      </c>
      <c r="M240" s="6" t="s">
        <f>=I240+J240+K240+L240</f>
      </c>
      <c r="N240" s="30"/>
    </row>
    <row collapsed="false" customFormat="false" customHeight="false" hidden="false" ht="12.1" outlineLevel="0" r="241">
      <c r="A241" s="29" t="n">
        <v>46046.619849537</v>
      </c>
      <c r="B241" s="30" t="s">
        <v>33</v>
      </c>
      <c r="C241" s="30" t="s">
        <v>253</v>
      </c>
      <c r="D241" s="30" t="s">
        <v>196</v>
      </c>
      <c r="E241" s="30" t="s">
        <v>17</v>
      </c>
      <c r="F241" s="30" t="s">
        <v>19</v>
      </c>
      <c r="G241" s="31" t="n">
        <v>-200</v>
      </c>
      <c r="H241" s="32" t="n">
        <v>3.527</v>
      </c>
      <c r="I241" s="32" t="n">
        <v>705.4</v>
      </c>
      <c r="J241" s="32" t="n">
        <v>0</v>
      </c>
      <c r="K241" s="32" t="n">
        <v>-0.42</v>
      </c>
      <c r="L241" s="32" t="n">
        <v>-0</v>
      </c>
      <c r="M241" s="6" t="s">
        <f>=I241+J241+K241+L241</f>
      </c>
      <c r="N241" s="30"/>
    </row>
    <row collapsed="false" customFormat="false" customHeight="false" hidden="false" ht="12.1" outlineLevel="0" r="242">
      <c r="A242" s="21" t="n">
        <v>46048</v>
      </c>
      <c r="B242" s="22" t="s">
        <v>239</v>
      </c>
      <c r="C242" s="22" t="s">
        <v>86</v>
      </c>
      <c r="D242" s="22" t="s">
        <v>239</v>
      </c>
      <c r="E242" s="22" t="s">
        <v>239</v>
      </c>
      <c r="F242" s="22" t="s">
        <v>19</v>
      </c>
      <c r="G242" s="23" t="n">
        <v>1</v>
      </c>
      <c r="H242" s="24" t="n">
        <v>30000</v>
      </c>
      <c r="I242" s="24" t="n">
        <v>30000</v>
      </c>
      <c r="J242" s="24" t="n">
        <v>0</v>
      </c>
      <c r="K242" s="24" t="n">
        <v>-0</v>
      </c>
      <c r="L242" s="24" t="n">
        <v>-0</v>
      </c>
      <c r="M242" s="6" t="s">
        <f>=I242+J242+K242+L242</f>
      </c>
      <c r="N242" s="22"/>
    </row>
    <row collapsed="false" customFormat="false" customHeight="false" hidden="false" ht="12.1" outlineLevel="0" r="243">
      <c r="A243" s="20" t="n">
        <v>46048.418877315</v>
      </c>
      <c r="B243" s="16" t="s">
        <v>59</v>
      </c>
      <c r="C243" s="16" t="s">
        <v>289</v>
      </c>
      <c r="D243" s="16" t="s">
        <v>195</v>
      </c>
      <c r="E243" s="16" t="s">
        <v>51</v>
      </c>
      <c r="F243" s="16" t="s">
        <v>19</v>
      </c>
      <c r="G243" s="7" t="n">
        <v>30</v>
      </c>
      <c r="H243" s="6" t="n">
        <v>99.45</v>
      </c>
      <c r="I243" s="6" t="n">
        <v>-29835</v>
      </c>
      <c r="J243" s="6" t="n">
        <v>-94.5</v>
      </c>
      <c r="K243" s="6" t="n">
        <v>-17.9</v>
      </c>
      <c r="L243" s="6" t="n">
        <v>-2.54</v>
      </c>
      <c r="M243" s="6" t="s">
        <f>=I243+J243+K243+L243</f>
      </c>
      <c r="N243" s="16"/>
    </row>
    <row collapsed="false" customFormat="false" customHeight="false" hidden="false" ht="12.1" outlineLevel="0" r="244">
      <c r="A244" s="20" t="n">
        <v>46048.884097222</v>
      </c>
      <c r="B244" s="16" t="s">
        <v>44</v>
      </c>
      <c r="C244" s="16" t="s">
        <v>276</v>
      </c>
      <c r="D244" s="16" t="s">
        <v>195</v>
      </c>
      <c r="E244" s="16" t="s">
        <v>45</v>
      </c>
      <c r="F244" s="16" t="s">
        <v>19</v>
      </c>
      <c r="G244" s="7" t="n">
        <v>21</v>
      </c>
      <c r="H244" s="6" t="n">
        <v>17.722</v>
      </c>
      <c r="I244" s="6" t="n">
        <v>-372.16</v>
      </c>
      <c r="J244" s="6" t="n">
        <v>-0</v>
      </c>
      <c r="K244" s="6" t="n">
        <v>-0</v>
      </c>
      <c r="L244" s="6" t="n">
        <v>-0</v>
      </c>
      <c r="M244" s="6" t="s">
        <f>=I244+J244+K244+L244</f>
      </c>
      <c r="N244" s="16"/>
    </row>
    <row collapsed="false" customFormat="false" customHeight="false" hidden="false" ht="12.1" outlineLevel="0" r="245">
      <c r="A245" s="20" t="n">
        <v>46051.915821759</v>
      </c>
      <c r="B245" s="16" t="s">
        <v>24</v>
      </c>
      <c r="C245" s="16" t="s">
        <v>252</v>
      </c>
      <c r="D245" s="16" t="s">
        <v>195</v>
      </c>
      <c r="E245" s="16" t="s">
        <v>17</v>
      </c>
      <c r="F245" s="16" t="s">
        <v>19</v>
      </c>
      <c r="G245" s="7" t="n">
        <v>10</v>
      </c>
      <c r="H245" s="6" t="n">
        <v>169.36</v>
      </c>
      <c r="I245" s="6" t="n">
        <v>-1693.6</v>
      </c>
      <c r="J245" s="6" t="n">
        <v>-0</v>
      </c>
      <c r="K245" s="6" t="n">
        <v>-1.02</v>
      </c>
      <c r="L245" s="6" t="n">
        <v>-0</v>
      </c>
      <c r="M245" s="6" t="s">
        <f>=I245+J245+K245+L245</f>
      </c>
      <c r="N245" s="16"/>
    </row>
    <row collapsed="false" customFormat="false" customHeight="false" hidden="false" ht="12.1" outlineLevel="0" r="246">
      <c r="A246" s="29" t="n">
        <v>46051.918171296</v>
      </c>
      <c r="B246" s="30" t="s">
        <v>44</v>
      </c>
      <c r="C246" s="30" t="s">
        <v>276</v>
      </c>
      <c r="D246" s="30" t="s">
        <v>196</v>
      </c>
      <c r="E246" s="30" t="s">
        <v>45</v>
      </c>
      <c r="F246" s="30" t="s">
        <v>19</v>
      </c>
      <c r="G246" s="31" t="n">
        <v>-11</v>
      </c>
      <c r="H246" s="32" t="n">
        <v>17.745</v>
      </c>
      <c r="I246" s="32" t="n">
        <v>195.2</v>
      </c>
      <c r="J246" s="32" t="n">
        <v>0</v>
      </c>
      <c r="K246" s="32" t="n">
        <v>-0</v>
      </c>
      <c r="L246" s="32" t="n">
        <v>-0.03</v>
      </c>
      <c r="M246" s="6" t="s">
        <f>=I246+J246+K246+L246</f>
      </c>
      <c r="N246" s="30"/>
    </row>
    <row collapsed="false" customFormat="false" customHeight="false" hidden="false" ht="12.1" outlineLevel="0" r="247">
      <c r="A247" s="20" t="n">
        <v>46051.921863426</v>
      </c>
      <c r="B247" s="16" t="s">
        <v>21</v>
      </c>
      <c r="C247" s="16" t="s">
        <v>22</v>
      </c>
      <c r="D247" s="16" t="s">
        <v>195</v>
      </c>
      <c r="E247" s="16" t="s">
        <v>17</v>
      </c>
      <c r="F247" s="16" t="s">
        <v>19</v>
      </c>
      <c r="G247" s="7" t="n">
        <v>2000</v>
      </c>
      <c r="H247" s="6" t="n">
        <v>0.81</v>
      </c>
      <c r="I247" s="6" t="n">
        <v>-1620</v>
      </c>
      <c r="J247" s="6" t="n">
        <v>-0</v>
      </c>
      <c r="K247" s="6" t="n">
        <v>-0.97</v>
      </c>
      <c r="L247" s="6" t="n">
        <v>-0</v>
      </c>
      <c r="M247" s="6" t="s">
        <f>=I247+J247+K247+L247</f>
      </c>
      <c r="N247" s="16"/>
    </row>
    <row collapsed="false" customFormat="false" customHeight="false" hidden="false" ht="12.1" outlineLevel="0" r="248">
      <c r="A248" s="21" t="n">
        <v>46058</v>
      </c>
      <c r="B248" s="22" t="s">
        <v>255</v>
      </c>
      <c r="C248" s="22" t="s">
        <v>298</v>
      </c>
      <c r="D248" s="22" t="s">
        <v>255</v>
      </c>
      <c r="E248" s="22" t="s">
        <v>255</v>
      </c>
      <c r="F248" s="22" t="s">
        <v>19</v>
      </c>
      <c r="G248" s="23" t="n">
        <v>1</v>
      </c>
      <c r="H248" s="24" t="n">
        <v>270.48</v>
      </c>
      <c r="I248" s="24" t="n">
        <v>270.48</v>
      </c>
      <c r="J248" s="24" t="n">
        <v>0</v>
      </c>
      <c r="K248" s="24" t="n">
        <v>-0</v>
      </c>
      <c r="L248" s="24" t="n">
        <v>-0</v>
      </c>
      <c r="M248" s="6" t="s">
        <f>=I248+J248+K248+L248</f>
      </c>
      <c r="N248" s="22"/>
    </row>
    <row collapsed="false" customFormat="false" customHeight="false" hidden="false" ht="12.1" outlineLevel="0" r="249">
      <c r="A249" s="21" t="n">
        <v>46064</v>
      </c>
      <c r="B249" s="22" t="s">
        <v>239</v>
      </c>
      <c r="C249" s="22" t="s">
        <v>86</v>
      </c>
      <c r="D249" s="22" t="s">
        <v>239</v>
      </c>
      <c r="E249" s="22" t="s">
        <v>239</v>
      </c>
      <c r="F249" s="22" t="s">
        <v>19</v>
      </c>
      <c r="G249" s="23" t="n">
        <v>1</v>
      </c>
      <c r="H249" s="24" t="n">
        <v>21000</v>
      </c>
      <c r="I249" s="24" t="n">
        <v>21000</v>
      </c>
      <c r="J249" s="24" t="n">
        <v>0</v>
      </c>
      <c r="K249" s="24" t="n">
        <v>-0</v>
      </c>
      <c r="L249" s="24" t="n">
        <v>-0</v>
      </c>
      <c r="M249" s="6" t="s">
        <f>=I249+J249+K249+L249</f>
      </c>
      <c r="N249" s="22"/>
    </row>
    <row collapsed="false" customFormat="false" customHeight="false" hidden="false" ht="12.1" outlineLevel="0" r="250">
      <c r="A250" s="21" t="n">
        <v>46066</v>
      </c>
      <c r="B250" s="22" t="s">
        <v>255</v>
      </c>
      <c r="C250" s="22" t="s">
        <v>299</v>
      </c>
      <c r="D250" s="22" t="s">
        <v>255</v>
      </c>
      <c r="E250" s="22" t="s">
        <v>255</v>
      </c>
      <c r="F250" s="22" t="s">
        <v>19</v>
      </c>
      <c r="G250" s="23" t="n">
        <v>1</v>
      </c>
      <c r="H250" s="24" t="n">
        <v>698.02</v>
      </c>
      <c r="I250" s="24" t="n">
        <v>698.02</v>
      </c>
      <c r="J250" s="24" t="n">
        <v>0</v>
      </c>
      <c r="K250" s="24" t="n">
        <v>-0</v>
      </c>
      <c r="L250" s="24" t="n">
        <v>-0</v>
      </c>
      <c r="M250" s="6" t="s">
        <f>=I250+J250+K250+L250</f>
      </c>
      <c r="N250" s="22"/>
    </row>
    <row collapsed="false" customFormat="false" customHeight="false" hidden="false" ht="12.1" outlineLevel="0" r="251">
      <c r="A251" s="20" t="n">
        <v>46066.426377315</v>
      </c>
      <c r="B251" s="16" t="s">
        <v>55</v>
      </c>
      <c r="C251" s="16" t="s">
        <v>300</v>
      </c>
      <c r="D251" s="16" t="s">
        <v>195</v>
      </c>
      <c r="E251" s="16" t="s">
        <v>51</v>
      </c>
      <c r="F251" s="16" t="s">
        <v>19</v>
      </c>
      <c r="G251" s="7" t="n">
        <v>20</v>
      </c>
      <c r="H251" s="6" t="n">
        <v>101</v>
      </c>
      <c r="I251" s="6" t="n">
        <v>-20200</v>
      </c>
      <c r="J251" s="6" t="n">
        <v>-315.6</v>
      </c>
      <c r="K251" s="6" t="n">
        <v>-12.12</v>
      </c>
      <c r="L251" s="6" t="n">
        <v>-1.72</v>
      </c>
      <c r="M251" s="6" t="s">
        <f>=I251+J251+K251+L251</f>
      </c>
      <c r="N251" s="16"/>
    </row>
    <row collapsed="false" customFormat="false" customHeight="false" hidden="false" ht="12.1" outlineLevel="0" r="252">
      <c r="A252" s="20" t="n">
        <v>46069.49005787</v>
      </c>
      <c r="B252" s="16" t="s">
        <v>59</v>
      </c>
      <c r="C252" s="16" t="s">
        <v>289</v>
      </c>
      <c r="D252" s="16" t="s">
        <v>195</v>
      </c>
      <c r="E252" s="16" t="s">
        <v>51</v>
      </c>
      <c r="F252" s="16" t="s">
        <v>19</v>
      </c>
      <c r="G252" s="7" t="n">
        <v>1</v>
      </c>
      <c r="H252" s="6" t="n">
        <v>95.79</v>
      </c>
      <c r="I252" s="6" t="n">
        <v>-957.9</v>
      </c>
      <c r="J252" s="6" t="n">
        <v>-16.38</v>
      </c>
      <c r="K252" s="6" t="n">
        <v>-0.57</v>
      </c>
      <c r="L252" s="6" t="n">
        <v>-0.08</v>
      </c>
      <c r="M252" s="6" t="s">
        <f>=I252+J252+K252+L252</f>
      </c>
      <c r="N252" s="16"/>
    </row>
    <row collapsed="false" customFormat="false" customHeight="false" hidden="false" ht="12.1" outlineLevel="0" r="253">
      <c r="A253" s="20" t="n">
        <v>46069.620625</v>
      </c>
      <c r="B253" s="16" t="s">
        <v>44</v>
      </c>
      <c r="C253" s="16" t="s">
        <v>276</v>
      </c>
      <c r="D253" s="16" t="s">
        <v>195</v>
      </c>
      <c r="E253" s="16" t="s">
        <v>45</v>
      </c>
      <c r="F253" s="16" t="s">
        <v>19</v>
      </c>
      <c r="G253" s="7" t="n">
        <v>26</v>
      </c>
      <c r="H253" s="6" t="n">
        <v>17.8805</v>
      </c>
      <c r="I253" s="6" t="n">
        <v>-464.89</v>
      </c>
      <c r="J253" s="6" t="n">
        <v>-0</v>
      </c>
      <c r="K253" s="6" t="n">
        <v>-0</v>
      </c>
      <c r="L253" s="6" t="n">
        <v>-0</v>
      </c>
      <c r="M253" s="6" t="s">
        <f>=I253+J253+K253+L253</f>
      </c>
      <c r="N253" s="16"/>
    </row>
    <row collapsed="false" customFormat="false" customHeight="false" hidden="false" ht="12.1" outlineLevel="0" r="254">
      <c r="A254" s="21" t="n">
        <v>46078</v>
      </c>
      <c r="B254" s="22" t="s">
        <v>255</v>
      </c>
      <c r="C254" s="22" t="s">
        <v>301</v>
      </c>
      <c r="D254" s="22" t="s">
        <v>255</v>
      </c>
      <c r="E254" s="22" t="s">
        <v>255</v>
      </c>
      <c r="F254" s="22" t="s">
        <v>19</v>
      </c>
      <c r="G254" s="23" t="n">
        <v>1</v>
      </c>
      <c r="H254" s="24" t="n">
        <v>8334.9</v>
      </c>
      <c r="I254" s="24" t="n">
        <v>8334.9</v>
      </c>
      <c r="J254" s="24" t="n">
        <v>0</v>
      </c>
      <c r="K254" s="24" t="n">
        <v>-0</v>
      </c>
      <c r="L254" s="24" t="n">
        <v>-0</v>
      </c>
      <c r="M254" s="6" t="s">
        <f>=I254+J254+K254+L254</f>
      </c>
      <c r="N254" s="22"/>
    </row>
    <row collapsed="false" customFormat="false" customHeight="false" hidden="false" ht="12.1" outlineLevel="0" r="255">
      <c r="A255" s="21" t="n">
        <v>46078</v>
      </c>
      <c r="B255" s="22" t="s">
        <v>255</v>
      </c>
      <c r="C255" s="22" t="s">
        <v>302</v>
      </c>
      <c r="D255" s="22" t="s">
        <v>255</v>
      </c>
      <c r="E255" s="22" t="s">
        <v>255</v>
      </c>
      <c r="F255" s="22" t="s">
        <v>19</v>
      </c>
      <c r="G255" s="23" t="n">
        <v>1</v>
      </c>
      <c r="H255" s="24" t="n">
        <v>394.6</v>
      </c>
      <c r="I255" s="24" t="n">
        <v>394.6</v>
      </c>
      <c r="J255" s="24" t="n">
        <v>0</v>
      </c>
      <c r="K255" s="24" t="n">
        <v>-0</v>
      </c>
      <c r="L255" s="24" t="n">
        <v>-0</v>
      </c>
      <c r="M255" s="6" t="s">
        <f>=I255+J255+K255+L255</f>
      </c>
      <c r="N255" s="22"/>
    </row>
    <row collapsed="false" customFormat="false" customHeight="false" hidden="false" ht="12.1" outlineLevel="0" r="256">
      <c r="A256" s="29" t="n">
        <v>46078.455891204</v>
      </c>
      <c r="B256" s="30" t="s">
        <v>44</v>
      </c>
      <c r="C256" s="30" t="s">
        <v>276</v>
      </c>
      <c r="D256" s="30" t="s">
        <v>196</v>
      </c>
      <c r="E256" s="30" t="s">
        <v>45</v>
      </c>
      <c r="F256" s="30" t="s">
        <v>19</v>
      </c>
      <c r="G256" s="31" t="n">
        <v>-48</v>
      </c>
      <c r="H256" s="32" t="n">
        <v>17.9475</v>
      </c>
      <c r="I256" s="32" t="n">
        <v>861.48</v>
      </c>
      <c r="J256" s="32" t="n">
        <v>0</v>
      </c>
      <c r="K256" s="32" t="n">
        <v>-0</v>
      </c>
      <c r="L256" s="32" t="n">
        <v>-0.17</v>
      </c>
      <c r="M256" s="6" t="s">
        <f>=I256+J256+K256+L256</f>
      </c>
      <c r="N256" s="30"/>
    </row>
    <row collapsed="false" customFormat="false" customHeight="false" hidden="false" ht="12.1" outlineLevel="0" r="257">
      <c r="A257" s="20" t="n">
        <v>46084.755787037</v>
      </c>
      <c r="B257" s="16" t="s">
        <v>70</v>
      </c>
      <c r="C257" s="16" t="s">
        <v>303</v>
      </c>
      <c r="D257" s="16" t="s">
        <v>195</v>
      </c>
      <c r="E257" s="16" t="s">
        <v>51</v>
      </c>
      <c r="F257" s="16" t="s">
        <v>19</v>
      </c>
      <c r="G257" s="7" t="n">
        <v>9</v>
      </c>
      <c r="H257" s="6" t="n">
        <v>104.22</v>
      </c>
      <c r="I257" s="6" t="n">
        <v>-9379.8</v>
      </c>
      <c r="J257" s="6" t="n">
        <v>-0</v>
      </c>
      <c r="K257" s="6" t="n">
        <v>-5.63</v>
      </c>
      <c r="L257" s="6" t="n">
        <v>-1.41</v>
      </c>
      <c r="M257" s="6" t="s">
        <f>=I257+J257+K257+L257</f>
      </c>
      <c r="N257" s="16"/>
    </row>
    <row collapsed="false" customFormat="false" customHeight="false" hidden="false" ht="12.1" outlineLevel="0" r="258">
      <c r="A258" s="21" t="n">
        <v>46091</v>
      </c>
      <c r="B258" s="22" t="s">
        <v>255</v>
      </c>
      <c r="C258" s="22" t="s">
        <v>304</v>
      </c>
      <c r="D258" s="22" t="s">
        <v>255</v>
      </c>
      <c r="E258" s="22" t="s">
        <v>255</v>
      </c>
      <c r="F258" s="22" t="s">
        <v>19</v>
      </c>
      <c r="G258" s="23" t="n">
        <v>1</v>
      </c>
      <c r="H258" s="24" t="n">
        <v>270.48</v>
      </c>
      <c r="I258" s="24" t="n">
        <v>270.48</v>
      </c>
      <c r="J258" s="24" t="n">
        <v>0</v>
      </c>
      <c r="K258" s="24" t="n">
        <v>-0</v>
      </c>
      <c r="L258" s="24" t="n">
        <v>-0</v>
      </c>
      <c r="M258" s="6" t="s">
        <f>=I258+J258+K258+L258</f>
      </c>
      <c r="N258" s="22"/>
    </row>
    <row collapsed="false" customFormat="false" customHeight="false" hidden="false" ht="12.1" outlineLevel="0" r="259">
      <c r="A259" s="20" t="n">
        <v>46091.904282407</v>
      </c>
      <c r="B259" s="16" t="s">
        <v>44</v>
      </c>
      <c r="C259" s="16" t="s">
        <v>276</v>
      </c>
      <c r="D259" s="16" t="s">
        <v>195</v>
      </c>
      <c r="E259" s="16" t="s">
        <v>45</v>
      </c>
      <c r="F259" s="16" t="s">
        <v>19</v>
      </c>
      <c r="G259" s="7" t="n">
        <v>27</v>
      </c>
      <c r="H259" s="6" t="n">
        <v>18.0455</v>
      </c>
      <c r="I259" s="6" t="n">
        <v>-487.23</v>
      </c>
      <c r="J259" s="6" t="n">
        <v>-0</v>
      </c>
      <c r="K259" s="6" t="n">
        <v>-0</v>
      </c>
      <c r="L259" s="6" t="n">
        <v>-0.1</v>
      </c>
      <c r="M259" s="6" t="s">
        <f>=I259+J259+K259+L259</f>
      </c>
      <c r="N259" s="16"/>
    </row>
    <row collapsed="false" customFormat="false" customHeight="false" hidden="false" ht="12.1" outlineLevel="0" r="260">
      <c r="A260" s="21" t="n">
        <v>46097</v>
      </c>
      <c r="B260" s="22" t="s">
        <v>255</v>
      </c>
      <c r="C260" s="22" t="s">
        <v>305</v>
      </c>
      <c r="D260" s="22" t="s">
        <v>255</v>
      </c>
      <c r="E260" s="22" t="s">
        <v>255</v>
      </c>
      <c r="F260" s="22" t="s">
        <v>19</v>
      </c>
      <c r="G260" s="23" t="n">
        <v>1</v>
      </c>
      <c r="H260" s="24" t="n">
        <v>712.47</v>
      </c>
      <c r="I260" s="24" t="n">
        <v>712.47</v>
      </c>
      <c r="J260" s="24" t="n">
        <v>0</v>
      </c>
      <c r="K260" s="24" t="n">
        <v>-0</v>
      </c>
      <c r="L260" s="24" t="n">
        <v>-0</v>
      </c>
      <c r="M260" s="6" t="s">
        <f>=I260+J260+K260+L260</f>
      </c>
      <c r="N260" s="22"/>
    </row>
    <row collapsed="false" customFormat="false" customHeight="false" hidden="false" ht="12.1" outlineLevel="0" r="261">
      <c r="A261" s="21" t="n">
        <v>46098</v>
      </c>
      <c r="B261" s="22" t="s">
        <v>239</v>
      </c>
      <c r="C261" s="22" t="s">
        <v>86</v>
      </c>
      <c r="D261" s="22" t="s">
        <v>239</v>
      </c>
      <c r="E261" s="22" t="s">
        <v>239</v>
      </c>
      <c r="F261" s="22" t="s">
        <v>19</v>
      </c>
      <c r="G261" s="23" t="n">
        <v>1</v>
      </c>
      <c r="H261" s="24" t="n">
        <v>23500</v>
      </c>
      <c r="I261" s="24" t="n">
        <v>23500</v>
      </c>
      <c r="J261" s="24" t="n">
        <v>0</v>
      </c>
      <c r="K261" s="24" t="n">
        <v>-0</v>
      </c>
      <c r="L261" s="24" t="n">
        <v>-0</v>
      </c>
      <c r="M261" s="6" t="s">
        <f>=I261+J261+K261+L261</f>
      </c>
      <c r="N261" s="22"/>
    </row>
    <row collapsed="false" customFormat="false" customHeight="false" hidden="false" ht="12.1" outlineLevel="0" r="262">
      <c r="A262" s="29" t="n">
        <v>46098.813622685</v>
      </c>
      <c r="B262" s="30" t="s">
        <v>44</v>
      </c>
      <c r="C262" s="30" t="s">
        <v>276</v>
      </c>
      <c r="D262" s="30" t="s">
        <v>196</v>
      </c>
      <c r="E262" s="30" t="s">
        <v>45</v>
      </c>
      <c r="F262" s="30" t="s">
        <v>19</v>
      </c>
      <c r="G262" s="31" t="n">
        <v>-27</v>
      </c>
      <c r="H262" s="32" t="n">
        <v>18.0965</v>
      </c>
      <c r="I262" s="32" t="n">
        <v>488.61</v>
      </c>
      <c r="J262" s="32" t="n">
        <v>0</v>
      </c>
      <c r="K262" s="32" t="n">
        <v>-0</v>
      </c>
      <c r="L262" s="32" t="n">
        <v>-0</v>
      </c>
      <c r="M262" s="6" t="s">
        <f>=I262+J262+K262+L262</f>
      </c>
      <c r="N262" s="30"/>
    </row>
    <row collapsed="false" customFormat="false" customHeight="false" hidden="false" ht="12.1" outlineLevel="0" r="263">
      <c r="A263" s="20" t="n">
        <v>46100.740138889</v>
      </c>
      <c r="B263" s="16" t="s">
        <v>44</v>
      </c>
      <c r="C263" s="16" t="s">
        <v>276</v>
      </c>
      <c r="D263" s="16" t="s">
        <v>195</v>
      </c>
      <c r="E263" s="16" t="s">
        <v>45</v>
      </c>
      <c r="F263" s="16" t="s">
        <v>19</v>
      </c>
      <c r="G263" s="7" t="n">
        <v>1361</v>
      </c>
      <c r="H263" s="6" t="n">
        <v>18.1105</v>
      </c>
      <c r="I263" s="6" t="n">
        <v>-24648.39</v>
      </c>
      <c r="J263" s="6" t="n">
        <v>-0</v>
      </c>
      <c r="K263" s="6" t="n">
        <v>-0</v>
      </c>
      <c r="L263" s="6" t="n">
        <v>-4.93</v>
      </c>
      <c r="M263" s="6" t="s">
        <f>=I263+J263+K263+L263</f>
      </c>
      <c r="N263" s="16"/>
    </row>
    <row collapsed="false" customFormat="false" customHeight="false" hidden="false" ht="12.1" outlineLevel="0" r="264">
      <c r="A264" s="29" t="n">
        <v>46100.742488426</v>
      </c>
      <c r="B264" s="30" t="s">
        <v>44</v>
      </c>
      <c r="C264" s="30" t="s">
        <v>276</v>
      </c>
      <c r="D264" s="30" t="s">
        <v>196</v>
      </c>
      <c r="E264" s="30" t="s">
        <v>45</v>
      </c>
      <c r="F264" s="30" t="s">
        <v>19</v>
      </c>
      <c r="G264" s="31" t="n">
        <v>-1361</v>
      </c>
      <c r="H264" s="32" t="n">
        <v>18.1105</v>
      </c>
      <c r="I264" s="32" t="n">
        <v>24648.39</v>
      </c>
      <c r="J264" s="32" t="n">
        <v>0</v>
      </c>
      <c r="K264" s="32" t="n">
        <v>-0</v>
      </c>
      <c r="L264" s="32" t="n">
        <v>-0</v>
      </c>
      <c r="M264" s="6" t="s">
        <f>=I264+J264+K264+L264</f>
      </c>
      <c r="N264" s="30"/>
    </row>
    <row collapsed="false" customFormat="false" customHeight="false" hidden="false" ht="12.1" outlineLevel="0" r="265">
      <c r="A265" s="20" t="n">
        <v>46100.743958333</v>
      </c>
      <c r="B265" s="16" t="s">
        <v>55</v>
      </c>
      <c r="C265" s="16" t="s">
        <v>300</v>
      </c>
      <c r="D265" s="16" t="s">
        <v>195</v>
      </c>
      <c r="E265" s="16" t="s">
        <v>51</v>
      </c>
      <c r="F265" s="16" t="s">
        <v>19</v>
      </c>
      <c r="G265" s="7" t="n">
        <v>22</v>
      </c>
      <c r="H265" s="6" t="n">
        <v>107.01</v>
      </c>
      <c r="I265" s="6" t="n">
        <v>-23542.2</v>
      </c>
      <c r="J265" s="6" t="n">
        <v>-376.2</v>
      </c>
      <c r="K265" s="6" t="n">
        <v>-14.13</v>
      </c>
      <c r="L265" s="6" t="n">
        <v>-2</v>
      </c>
      <c r="M265" s="6" t="s">
        <f>=I265+J265+K265+L265</f>
      </c>
      <c r="N265" s="16"/>
    </row>
    <row collapsed="false" customFormat="false" customHeight="false" hidden="false" ht="12.1" outlineLevel="0" r="266">
      <c r="A266" s="20" t="n">
        <v>46100.751006944</v>
      </c>
      <c r="B266" s="16" t="s">
        <v>44</v>
      </c>
      <c r="C266" s="16" t="s">
        <v>276</v>
      </c>
      <c r="D266" s="16" t="s">
        <v>195</v>
      </c>
      <c r="E266" s="16" t="s">
        <v>45</v>
      </c>
      <c r="F266" s="16" t="s">
        <v>19</v>
      </c>
      <c r="G266" s="7" t="n">
        <v>42</v>
      </c>
      <c r="H266" s="6" t="n">
        <v>18.1105</v>
      </c>
      <c r="I266" s="6" t="n">
        <v>-760.64</v>
      </c>
      <c r="J266" s="6" t="n">
        <v>-0</v>
      </c>
      <c r="K266" s="6" t="n">
        <v>-0</v>
      </c>
      <c r="L266" s="6" t="n">
        <v>-0</v>
      </c>
      <c r="M266" s="6" t="s">
        <f>=I266+J266+K266+L266</f>
      </c>
      <c r="N266" s="16"/>
    </row>
    <row collapsed="false" customFormat="false" customHeight="false" hidden="false" ht="12.1" outlineLevel="0" r="267">
      <c r="A267" s="21" t="n">
        <v>46105</v>
      </c>
      <c r="B267" s="22" t="s">
        <v>255</v>
      </c>
      <c r="C267" s="22" t="s">
        <v>306</v>
      </c>
      <c r="D267" s="22" t="s">
        <v>255</v>
      </c>
      <c r="E267" s="22" t="s">
        <v>255</v>
      </c>
      <c r="F267" s="22" t="s">
        <v>19</v>
      </c>
      <c r="G267" s="23" t="n">
        <v>1</v>
      </c>
      <c r="H267" s="24" t="n">
        <v>8334.9</v>
      </c>
      <c r="I267" s="24" t="n">
        <v>8334.9</v>
      </c>
      <c r="J267" s="24" t="n">
        <v>0</v>
      </c>
      <c r="K267" s="24" t="n">
        <v>-0</v>
      </c>
      <c r="L267" s="24" t="n">
        <v>-0</v>
      </c>
      <c r="M267" s="6" t="s">
        <f>=I267+J267+K267+L267</f>
      </c>
      <c r="N267" s="22"/>
    </row>
    <row collapsed="false" customFormat="false" customHeight="false" hidden="false" ht="12.1" outlineLevel="0" r="268">
      <c r="A268" s="20" t="n">
        <v>46105.559074074</v>
      </c>
      <c r="B268" s="16" t="s">
        <v>44</v>
      </c>
      <c r="C268" s="16" t="s">
        <v>276</v>
      </c>
      <c r="D268" s="16" t="s">
        <v>195</v>
      </c>
      <c r="E268" s="16" t="s">
        <v>45</v>
      </c>
      <c r="F268" s="16" t="s">
        <v>19</v>
      </c>
      <c r="G268" s="7" t="n">
        <v>457</v>
      </c>
      <c r="H268" s="6" t="n">
        <v>18.1445</v>
      </c>
      <c r="I268" s="6" t="n">
        <v>-8292.04</v>
      </c>
      <c r="J268" s="6" t="n">
        <v>-0</v>
      </c>
      <c r="K268" s="6" t="n">
        <v>-0</v>
      </c>
      <c r="L268" s="6" t="n">
        <v>-0</v>
      </c>
      <c r="M268" s="6" t="s">
        <f>=I268+J268+K268+L268</f>
      </c>
      <c r="N268" s="16"/>
    </row>
    <row collapsed="false" customFormat="false" customHeight="false" hidden="false" ht="12.1" outlineLevel="0" r="269">
      <c r="A269" s="20" t="n">
        <v>46105.559074074</v>
      </c>
      <c r="B269" s="16" t="s">
        <v>44</v>
      </c>
      <c r="C269" s="16" t="s">
        <v>276</v>
      </c>
      <c r="D269" s="16" t="s">
        <v>195</v>
      </c>
      <c r="E269" s="16" t="s">
        <v>45</v>
      </c>
      <c r="F269" s="16" t="s">
        <v>19</v>
      </c>
      <c r="G269" s="7" t="n">
        <v>1</v>
      </c>
      <c r="H269" s="6" t="n">
        <v>18.1445</v>
      </c>
      <c r="I269" s="6" t="n">
        <v>-18.14</v>
      </c>
      <c r="J269" s="6" t="n">
        <v>-0</v>
      </c>
      <c r="K269" s="6" t="n">
        <v>-0</v>
      </c>
      <c r="L269" s="6" t="n">
        <v>-0</v>
      </c>
      <c r="M269" s="6" t="s">
        <f>=I269+J269+K269+L269</f>
      </c>
      <c r="N269" s="16"/>
    </row>
    <row collapsed="false" customFormat="false" customHeight="false" hidden="false" ht="12.1" outlineLevel="0" r="270">
      <c r="A270" s="20" t="n">
        <v>46105.560578704</v>
      </c>
      <c r="B270" s="16" t="s">
        <v>44</v>
      </c>
      <c r="C270" s="16" t="s">
        <v>276</v>
      </c>
      <c r="D270" s="16" t="s">
        <v>195</v>
      </c>
      <c r="E270" s="16" t="s">
        <v>45</v>
      </c>
      <c r="F270" s="16" t="s">
        <v>19</v>
      </c>
      <c r="G270" s="7" t="n">
        <v>1</v>
      </c>
      <c r="H270" s="6" t="n">
        <v>18.1445</v>
      </c>
      <c r="I270" s="6" t="n">
        <v>-18.14</v>
      </c>
      <c r="J270" s="6" t="n">
        <v>-0</v>
      </c>
      <c r="K270" s="6" t="n">
        <v>-0</v>
      </c>
      <c r="L270" s="6" t="n">
        <v>-0</v>
      </c>
      <c r="M270" s="6" t="s">
        <f>=I270+J270+K270+L270</f>
      </c>
      <c r="N270" s="16"/>
    </row>
    <row collapsed="false" customFormat="false" customHeight="false" hidden="false" ht="12.1" outlineLevel="0" r="271">
      <c r="A271" s="29" t="n">
        <v>46105.715983796</v>
      </c>
      <c r="B271" s="30" t="s">
        <v>44</v>
      </c>
      <c r="C271" s="30" t="s">
        <v>276</v>
      </c>
      <c r="D271" s="30" t="s">
        <v>196</v>
      </c>
      <c r="E271" s="30" t="s">
        <v>45</v>
      </c>
      <c r="F271" s="30" t="s">
        <v>19</v>
      </c>
      <c r="G271" s="31" t="n">
        <v>-501</v>
      </c>
      <c r="H271" s="32" t="n">
        <v>18.1445</v>
      </c>
      <c r="I271" s="32" t="n">
        <v>9090.39</v>
      </c>
      <c r="J271" s="32" t="n">
        <v>0</v>
      </c>
      <c r="K271" s="32" t="n">
        <v>-0</v>
      </c>
      <c r="L271" s="32" t="n">
        <v>-1.82</v>
      </c>
      <c r="M271" s="6" t="s">
        <f>=I271+J271+K271+L271</f>
      </c>
      <c r="N271" s="30"/>
    </row>
    <row collapsed="false" customFormat="false" customHeight="false" hidden="false" ht="12.1" outlineLevel="0" r="272">
      <c r="A272" s="20" t="n">
        <v>46105.843356481</v>
      </c>
      <c r="B272" s="16" t="s">
        <v>55</v>
      </c>
      <c r="C272" s="16" t="s">
        <v>300</v>
      </c>
      <c r="D272" s="16" t="s">
        <v>195</v>
      </c>
      <c r="E272" s="16" t="s">
        <v>51</v>
      </c>
      <c r="F272" s="16" t="s">
        <v>19</v>
      </c>
      <c r="G272" s="7" t="n">
        <v>8</v>
      </c>
      <c r="H272" s="6" t="n">
        <v>104.01</v>
      </c>
      <c r="I272" s="6" t="n">
        <v>-8320.8</v>
      </c>
      <c r="J272" s="6" t="n">
        <v>-5.28</v>
      </c>
      <c r="K272" s="6" t="n">
        <v>-4.99</v>
      </c>
      <c r="L272" s="6" t="n">
        <v>-0.71</v>
      </c>
      <c r="M272" s="6" t="s">
        <f>=I272+J272+K272+L272</f>
      </c>
      <c r="N272" s="16"/>
    </row>
    <row collapsed="false" customFormat="false" customHeight="false" hidden="false" ht="12.1" outlineLevel="0" r="273">
      <c r="A273" s="21" t="n">
        <v>46106</v>
      </c>
      <c r="B273" s="22" t="s">
        <v>255</v>
      </c>
      <c r="C273" s="22" t="s">
        <v>307</v>
      </c>
      <c r="D273" s="22" t="s">
        <v>255</v>
      </c>
      <c r="E273" s="22" t="s">
        <v>255</v>
      </c>
      <c r="F273" s="22" t="s">
        <v>19</v>
      </c>
      <c r="G273" s="23" t="n">
        <v>1</v>
      </c>
      <c r="H273" s="24" t="n">
        <v>828.66</v>
      </c>
      <c r="I273" s="24" t="n">
        <v>828.66</v>
      </c>
      <c r="J273" s="24" t="n">
        <v>0</v>
      </c>
      <c r="K273" s="24" t="n">
        <v>-0</v>
      </c>
      <c r="L273" s="24" t="n">
        <v>-0</v>
      </c>
      <c r="M273" s="6" t="s">
        <f>=I273+J273+K273+L273</f>
      </c>
      <c r="N273" s="22"/>
    </row>
    <row collapsed="false" customFormat="false" customHeight="false" hidden="false" ht="12.1" outlineLevel="0" r="274">
      <c r="A274" s="20" t="n">
        <v>46107.608240741</v>
      </c>
      <c r="B274" s="16" t="s">
        <v>70</v>
      </c>
      <c r="C274" s="16" t="s">
        <v>303</v>
      </c>
      <c r="D274" s="16" t="s">
        <v>195</v>
      </c>
      <c r="E274" s="16" t="s">
        <v>51</v>
      </c>
      <c r="F274" s="16" t="s">
        <v>19</v>
      </c>
      <c r="G274" s="7" t="n">
        <v>1</v>
      </c>
      <c r="H274" s="6" t="n">
        <v>97.58</v>
      </c>
      <c r="I274" s="6" t="n">
        <v>-975.8</v>
      </c>
      <c r="J274" s="6" t="n">
        <v>-15.75</v>
      </c>
      <c r="K274" s="6" t="n">
        <v>-0.59</v>
      </c>
      <c r="L274" s="6" t="n">
        <v>-0.09</v>
      </c>
      <c r="M274" s="6" t="s">
        <f>=I274+J274+K274+L274</f>
      </c>
      <c r="N274" s="16"/>
    </row>
    <row collapsed="false" customFormat="false" customHeight="false" hidden="false" ht="12.1" outlineLevel="0" r="275">
      <c r="A275" s="20" t="n">
        <v>46107.727858796</v>
      </c>
      <c r="B275" s="16" t="s">
        <v>44</v>
      </c>
      <c r="C275" s="16" t="s">
        <v>276</v>
      </c>
      <c r="D275" s="16" t="s">
        <v>195</v>
      </c>
      <c r="E275" s="16" t="s">
        <v>45</v>
      </c>
      <c r="F275" s="16" t="s">
        <v>19</v>
      </c>
      <c r="G275" s="7" t="n">
        <v>33</v>
      </c>
      <c r="H275" s="6" t="n">
        <v>18.1585</v>
      </c>
      <c r="I275" s="6" t="n">
        <v>-599.23</v>
      </c>
      <c r="J275" s="6" t="n">
        <v>-0</v>
      </c>
      <c r="K275" s="6" t="n">
        <v>-0</v>
      </c>
      <c r="L275" s="6" t="n">
        <v>-0</v>
      </c>
      <c r="M275" s="6" t="s">
        <f>=I275+J275+K275+L275</f>
      </c>
      <c r="N275" s="16"/>
    </row>
    <row collapsed="false" customFormat="false" customHeight="false" hidden="false" ht="12.1" outlineLevel="0" r="276">
      <c r="A276" s="21" t="n">
        <v>46118</v>
      </c>
      <c r="B276" s="22" t="s">
        <v>255</v>
      </c>
      <c r="C276" s="22" t="s">
        <v>308</v>
      </c>
      <c r="D276" s="22" t="s">
        <v>255</v>
      </c>
      <c r="E276" s="22" t="s">
        <v>255</v>
      </c>
      <c r="F276" s="22" t="s">
        <v>19</v>
      </c>
      <c r="G276" s="23" t="n">
        <v>1</v>
      </c>
      <c r="H276" s="24" t="n">
        <v>205.5</v>
      </c>
      <c r="I276" s="24" t="n">
        <v>205.5</v>
      </c>
      <c r="J276" s="24" t="n">
        <v>0</v>
      </c>
      <c r="K276" s="24" t="n">
        <v>-0</v>
      </c>
      <c r="L276" s="24" t="n">
        <v>-0</v>
      </c>
      <c r="M276" s="6" t="s">
        <f>=I276+J276+K276+L276</f>
      </c>
      <c r="N276" s="22"/>
    </row>
    <row collapsed="false" customFormat="false" customHeight="false" hidden="false" ht="12.1" outlineLevel="0" r="277">
      <c r="A277" s="20" t="n">
        <v>46118.573611111</v>
      </c>
      <c r="B277" s="16" t="s">
        <v>44</v>
      </c>
      <c r="C277" s="16" t="s">
        <v>276</v>
      </c>
      <c r="D277" s="16" t="s">
        <v>195</v>
      </c>
      <c r="E277" s="16" t="s">
        <v>45</v>
      </c>
      <c r="F277" s="16" t="s">
        <v>19</v>
      </c>
      <c r="G277" s="7" t="n">
        <v>11</v>
      </c>
      <c r="H277" s="6" t="n">
        <v>18.233</v>
      </c>
      <c r="I277" s="6" t="n">
        <v>-200.56</v>
      </c>
      <c r="J277" s="6" t="n">
        <v>-0</v>
      </c>
      <c r="K277" s="6" t="n">
        <v>-0</v>
      </c>
      <c r="L277" s="6" t="n">
        <v>-0</v>
      </c>
      <c r="M277" s="6" t="s">
        <f>=I277+J277+K277+L277</f>
      </c>
      <c r="N277" s="16"/>
    </row>
    <row collapsed="false" customFormat="false" customHeight="false" hidden="false" ht="12.1" outlineLevel="0" r="278">
      <c r="A278" s="21" t="n">
        <v>46119</v>
      </c>
      <c r="B278" s="22" t="s">
        <v>255</v>
      </c>
      <c r="C278" s="22" t="s">
        <v>309</v>
      </c>
      <c r="D278" s="22" t="s">
        <v>255</v>
      </c>
      <c r="E278" s="22" t="s">
        <v>255</v>
      </c>
      <c r="F278" s="22" t="s">
        <v>19</v>
      </c>
      <c r="G278" s="23" t="n">
        <v>1</v>
      </c>
      <c r="H278" s="24" t="n">
        <v>270.48</v>
      </c>
      <c r="I278" s="24" t="n">
        <v>270.48</v>
      </c>
      <c r="J278" s="24" t="n">
        <v>0</v>
      </c>
      <c r="K278" s="24" t="n">
        <v>-0</v>
      </c>
      <c r="L278" s="24" t="n">
        <v>-0</v>
      </c>
      <c r="M278" s="6" t="s">
        <f>=I278+J278+K278+L278</f>
      </c>
      <c r="N278" s="22"/>
    </row>
    <row collapsed="false" customFormat="false" customHeight="false" hidden="false" ht="12.1" outlineLevel="0" r="279">
      <c r="A279" s="20" t="n">
        <v>46119.748032407</v>
      </c>
      <c r="B279" s="16" t="s">
        <v>44</v>
      </c>
      <c r="C279" s="16" t="s">
        <v>276</v>
      </c>
      <c r="D279" s="16" t="s">
        <v>195</v>
      </c>
      <c r="E279" s="16" t="s">
        <v>45</v>
      </c>
      <c r="F279" s="16" t="s">
        <v>19</v>
      </c>
      <c r="G279" s="7" t="n">
        <v>15</v>
      </c>
      <c r="H279" s="6" t="n">
        <v>18.24</v>
      </c>
      <c r="I279" s="6" t="n">
        <v>-273.6</v>
      </c>
      <c r="J279" s="6" t="n">
        <v>-0</v>
      </c>
      <c r="K279" s="6" t="n">
        <v>-0</v>
      </c>
      <c r="L279" s="6" t="n">
        <v>-0</v>
      </c>
      <c r="M279" s="6" t="s">
        <f>=I279+J279+K279+L279</f>
      </c>
      <c r="N279" s="16"/>
    </row>
    <row collapsed="false" customFormat="false" customHeight="false" hidden="false" ht="12.1" outlineLevel="0" r="280">
      <c r="A280" s="21" t="n">
        <v>46126</v>
      </c>
      <c r="B280" s="22" t="s">
        <v>255</v>
      </c>
      <c r="C280" s="22" t="s">
        <v>310</v>
      </c>
      <c r="D280" s="22" t="s">
        <v>255</v>
      </c>
      <c r="E280" s="22" t="s">
        <v>255</v>
      </c>
      <c r="F280" s="22" t="s">
        <v>19</v>
      </c>
      <c r="G280" s="23" t="n">
        <v>1</v>
      </c>
      <c r="H280" s="24" t="n">
        <v>693.6</v>
      </c>
      <c r="I280" s="24" t="n">
        <v>693.6</v>
      </c>
      <c r="J280" s="24" t="n">
        <v>0</v>
      </c>
      <c r="K280" s="24" t="n">
        <v>-0</v>
      </c>
      <c r="L280" s="24" t="n">
        <v>-0</v>
      </c>
      <c r="M280" s="6" t="s">
        <f>=I280+J280+K280+L280</f>
      </c>
      <c r="N280" s="22"/>
    </row>
    <row collapsed="false" customFormat="false" customHeight="false" hidden="false" ht="12.1" outlineLevel="0" r="281">
      <c r="A281" s="20" t="n">
        <v>46128.524143519</v>
      </c>
      <c r="B281" s="16" t="s">
        <v>44</v>
      </c>
      <c r="C281" s="16" t="s">
        <v>276</v>
      </c>
      <c r="D281" s="16" t="s">
        <v>195</v>
      </c>
      <c r="E281" s="16" t="s">
        <v>45</v>
      </c>
      <c r="F281" s="16" t="s">
        <v>19</v>
      </c>
      <c r="G281" s="7" t="n">
        <v>3</v>
      </c>
      <c r="H281" s="6" t="n">
        <v>18.3035</v>
      </c>
      <c r="I281" s="6" t="n">
        <v>-54.91</v>
      </c>
      <c r="J281" s="6" t="n">
        <v>-0</v>
      </c>
      <c r="K281" s="6" t="n">
        <v>-0</v>
      </c>
      <c r="L281" s="6" t="n">
        <v>-0.02</v>
      </c>
      <c r="M281" s="6" t="s">
        <f>=I281+J281+K281+L281</f>
      </c>
      <c r="N281" s="16"/>
    </row>
    <row collapsed="false" customFormat="false" customHeight="false" hidden="false" ht="12.1" outlineLevel="0" r="282">
      <c r="A282" s="20" t="n">
        <v>46128.896064815</v>
      </c>
      <c r="B282" s="16" t="s">
        <v>44</v>
      </c>
      <c r="C282" s="16" t="s">
        <v>276</v>
      </c>
      <c r="D282" s="16" t="s">
        <v>195</v>
      </c>
      <c r="E282" s="16" t="s">
        <v>45</v>
      </c>
      <c r="F282" s="16" t="s">
        <v>19</v>
      </c>
      <c r="G282" s="7" t="n">
        <v>38</v>
      </c>
      <c r="H282" s="6" t="n">
        <v>18.3035</v>
      </c>
      <c r="I282" s="6" t="n">
        <v>-695.53</v>
      </c>
      <c r="J282" s="6" t="n">
        <v>-0</v>
      </c>
      <c r="K282" s="6" t="n">
        <v>-0</v>
      </c>
      <c r="L282" s="6" t="n">
        <v>-0</v>
      </c>
      <c r="M282" s="6" t="s">
        <f>=I282+J282+K282+L282</f>
      </c>
      <c r="N282" s="16"/>
    </row>
    <row collapsed="false" customFormat="false" customHeight="false" hidden="false" ht="12.1" outlineLevel="0" r="283">
      <c r="A283" s="21" t="n">
        <v>46135</v>
      </c>
      <c r="B283" s="22" t="s">
        <v>255</v>
      </c>
      <c r="C283" s="22" t="s">
        <v>311</v>
      </c>
      <c r="D283" s="22" t="s">
        <v>255</v>
      </c>
      <c r="E283" s="22" t="s">
        <v>255</v>
      </c>
      <c r="F283" s="22" t="s">
        <v>19</v>
      </c>
      <c r="G283" s="23" t="n">
        <v>1</v>
      </c>
      <c r="H283" s="24" t="n">
        <v>8334.9</v>
      </c>
      <c r="I283" s="24" t="n">
        <v>8334.9</v>
      </c>
      <c r="J283" s="24" t="n">
        <v>0</v>
      </c>
      <c r="K283" s="24" t="n">
        <v>-0</v>
      </c>
      <c r="L283" s="24" t="n">
        <v>-0</v>
      </c>
      <c r="M283" s="6" t="s">
        <f>=I283+J283+K283+L283</f>
      </c>
      <c r="N283" s="22"/>
    </row>
    <row collapsed="false" customFormat="false" customHeight="false" hidden="false" ht="12.1" outlineLevel="0" r="284">
      <c r="A284" s="21" t="n">
        <v>46136</v>
      </c>
      <c r="B284" s="22" t="s">
        <v>255</v>
      </c>
      <c r="C284" s="22" t="s">
        <v>312</v>
      </c>
      <c r="D284" s="22" t="s">
        <v>255</v>
      </c>
      <c r="E284" s="22" t="s">
        <v>255</v>
      </c>
      <c r="F284" s="22" t="s">
        <v>19</v>
      </c>
      <c r="G284" s="23" t="n">
        <v>1</v>
      </c>
      <c r="H284" s="24" t="n">
        <v>986.5</v>
      </c>
      <c r="I284" s="24" t="n">
        <v>986.5</v>
      </c>
      <c r="J284" s="24" t="n">
        <v>0</v>
      </c>
      <c r="K284" s="24" t="n">
        <v>-0</v>
      </c>
      <c r="L284" s="24" t="n">
        <v>-0</v>
      </c>
      <c r="M284" s="6" t="s">
        <f>=I284+J284+K284+L284</f>
      </c>
      <c r="N284" s="22"/>
    </row>
    <row collapsed="false" customFormat="false" customHeight="false" hidden="false" ht="12.1" outlineLevel="0" r="285">
      <c r="A285" s="20" t="n">
        <v>46136.436168981</v>
      </c>
      <c r="B285" s="16" t="s">
        <v>55</v>
      </c>
      <c r="C285" s="16" t="s">
        <v>300</v>
      </c>
      <c r="D285" s="16" t="s">
        <v>195</v>
      </c>
      <c r="E285" s="16" t="s">
        <v>51</v>
      </c>
      <c r="F285" s="16" t="s">
        <v>19</v>
      </c>
      <c r="G285" s="7" t="n">
        <v>7</v>
      </c>
      <c r="H285" s="6" t="n">
        <v>103.96</v>
      </c>
      <c r="I285" s="6" t="n">
        <v>-7277.2</v>
      </c>
      <c r="J285" s="6" t="n">
        <v>-18.41</v>
      </c>
      <c r="K285" s="6" t="n">
        <v>-4.37</v>
      </c>
      <c r="L285" s="6" t="n">
        <v>-0.62</v>
      </c>
      <c r="M285" s="6" t="s">
        <f>=I285+J285+K285+L285</f>
      </c>
      <c r="N285" s="16"/>
    </row>
    <row collapsed="false" customFormat="false" customHeight="false" hidden="false" ht="12.1" outlineLevel="0" r="286">
      <c r="A286" s="29" t="n">
        <v>46136.466168981</v>
      </c>
      <c r="B286" s="30" t="s">
        <v>44</v>
      </c>
      <c r="C286" s="30" t="s">
        <v>276</v>
      </c>
      <c r="D286" s="30" t="s">
        <v>196</v>
      </c>
      <c r="E286" s="30" t="s">
        <v>45</v>
      </c>
      <c r="F286" s="30" t="s">
        <v>19</v>
      </c>
      <c r="G286" s="31" t="n">
        <v>-97</v>
      </c>
      <c r="H286" s="32" t="n">
        <v>18.3735</v>
      </c>
      <c r="I286" s="32" t="n">
        <v>1782.23</v>
      </c>
      <c r="J286" s="32" t="n">
        <v>0</v>
      </c>
      <c r="K286" s="32" t="n">
        <v>-0</v>
      </c>
      <c r="L286" s="32" t="n">
        <v>-0.36</v>
      </c>
      <c r="M286" s="6" t="s">
        <f>=I286+J286+K286+L286</f>
      </c>
      <c r="N286" s="30"/>
    </row>
    <row collapsed="false" customFormat="false" customHeight="false" hidden="false" ht="12.1" outlineLevel="0" r="287">
      <c r="A287" s="20" t="n">
        <v>46136.587939815</v>
      </c>
      <c r="B287" s="16" t="s">
        <v>55</v>
      </c>
      <c r="C287" s="16" t="s">
        <v>300</v>
      </c>
      <c r="D287" s="16" t="s">
        <v>195</v>
      </c>
      <c r="E287" s="16" t="s">
        <v>51</v>
      </c>
      <c r="F287" s="16" t="s">
        <v>19</v>
      </c>
      <c r="G287" s="7" t="n">
        <v>2</v>
      </c>
      <c r="H287" s="6" t="n">
        <v>104.75</v>
      </c>
      <c r="I287" s="6" t="n">
        <v>-2095</v>
      </c>
      <c r="J287" s="6" t="n">
        <v>-5.26</v>
      </c>
      <c r="K287" s="6" t="n">
        <v>-1.25</v>
      </c>
      <c r="L287" s="6" t="n">
        <v>-0.18</v>
      </c>
      <c r="M287" s="6" t="s">
        <f>=I287+J287+K287+L287</f>
      </c>
      <c r="N287" s="16"/>
    </row>
    <row collapsed="false" customFormat="false" customHeight="false" hidden="false" ht="12.1" outlineLevel="0" r="288">
      <c r="A288" s="20" t="n">
        <v>46136.658587963</v>
      </c>
      <c r="B288" s="16" t="s">
        <v>55</v>
      </c>
      <c r="C288" s="16" t="s">
        <v>300</v>
      </c>
      <c r="D288" s="16" t="s">
        <v>195</v>
      </c>
      <c r="E288" s="16" t="s">
        <v>51</v>
      </c>
      <c r="F288" s="16" t="s">
        <v>19</v>
      </c>
      <c r="G288" s="7" t="n">
        <v>1</v>
      </c>
      <c r="H288" s="6" t="n">
        <v>104.1</v>
      </c>
      <c r="I288" s="6" t="n">
        <v>-1041</v>
      </c>
      <c r="J288" s="6" t="n">
        <v>-2.63</v>
      </c>
      <c r="K288" s="6" t="n">
        <v>-0.63</v>
      </c>
      <c r="L288" s="6" t="n">
        <v>-0.09</v>
      </c>
      <c r="M288" s="6" t="s">
        <f>=I288+J288+K288+L288</f>
      </c>
      <c r="N288" s="16"/>
    </row>
    <row collapsed="false" customFormat="false" customHeight="false" hidden="false" ht="12.1" outlineLevel="0" r="289">
      <c r="A289" s="20" t="n">
        <v>46139.416574074</v>
      </c>
      <c r="B289" s="16" t="s">
        <v>44</v>
      </c>
      <c r="C289" s="16" t="s">
        <v>276</v>
      </c>
      <c r="D289" s="16" t="s">
        <v>195</v>
      </c>
      <c r="E289" s="16" t="s">
        <v>45</v>
      </c>
      <c r="F289" s="16" t="s">
        <v>19</v>
      </c>
      <c r="G289" s="7" t="n">
        <v>35</v>
      </c>
      <c r="H289" s="6" t="n">
        <v>18.382</v>
      </c>
      <c r="I289" s="6" t="n">
        <v>-643.37</v>
      </c>
      <c r="J289" s="6" t="n">
        <v>-0</v>
      </c>
      <c r="K289" s="6" t="n">
        <v>-0</v>
      </c>
      <c r="L289" s="6" t="n">
        <v>-0.06</v>
      </c>
      <c r="M289" s="6" t="s">
        <f>=I289+J289+K289+L289</f>
      </c>
      <c r="N289" s="16"/>
    </row>
    <row collapsed="false" customFormat="false" customHeight="false" hidden="false" ht="12.1" outlineLevel="0" r="290">
      <c r="A290" s="21" t="n">
        <v>46147</v>
      </c>
      <c r="B290" s="22" t="s">
        <v>255</v>
      </c>
      <c r="C290" s="22" t="s">
        <v>313</v>
      </c>
      <c r="D290" s="22" t="s">
        <v>255</v>
      </c>
      <c r="E290" s="22" t="s">
        <v>255</v>
      </c>
      <c r="F290" s="22" t="s">
        <v>19</v>
      </c>
      <c r="G290" s="23" t="n">
        <v>1</v>
      </c>
      <c r="H290" s="24" t="n">
        <v>205.5</v>
      </c>
      <c r="I290" s="24" t="n">
        <v>205.5</v>
      </c>
      <c r="J290" s="24" t="n">
        <v>0</v>
      </c>
      <c r="K290" s="24" t="n">
        <v>-0</v>
      </c>
      <c r="L290" s="24" t="n">
        <v>-0</v>
      </c>
      <c r="M290" s="6" t="s">
        <f>=I290+J290+K290+L290</f>
      </c>
      <c r="N290" s="22"/>
    </row>
    <row collapsed="false" customFormat="false" customHeight="false" hidden="false" ht="12.1" outlineLevel="0" r="291">
      <c r="A291" s="21" t="n">
        <v>46147</v>
      </c>
      <c r="B291" s="22" t="s">
        <v>239</v>
      </c>
      <c r="C291" s="22" t="s">
        <v>86</v>
      </c>
      <c r="D291" s="22" t="s">
        <v>239</v>
      </c>
      <c r="E291" s="22" t="s">
        <v>239</v>
      </c>
      <c r="F291" s="22" t="s">
        <v>19</v>
      </c>
      <c r="G291" s="23" t="n">
        <v>1</v>
      </c>
      <c r="H291" s="24" t="n">
        <v>10500</v>
      </c>
      <c r="I291" s="24" t="n">
        <v>10500</v>
      </c>
      <c r="J291" s="24" t="n">
        <v>0</v>
      </c>
      <c r="K291" s="24" t="n">
        <v>-0</v>
      </c>
      <c r="L291" s="24" t="n">
        <v>-0</v>
      </c>
      <c r="M291" s="6" t="s">
        <f>=I291+J291+K291+L291</f>
      </c>
      <c r="N291" s="22"/>
    </row>
    <row collapsed="false" customFormat="false" customHeight="false" hidden="false" ht="12.1" outlineLevel="0" r="292">
      <c r="A292" s="20" t="n">
        <v>46147.51025463</v>
      </c>
      <c r="B292" s="16" t="s">
        <v>44</v>
      </c>
      <c r="C292" s="16" t="s">
        <v>276</v>
      </c>
      <c r="D292" s="16" t="s">
        <v>195</v>
      </c>
      <c r="E292" s="16" t="s">
        <v>45</v>
      </c>
      <c r="F292" s="16" t="s">
        <v>19</v>
      </c>
      <c r="G292" s="7" t="n">
        <v>12</v>
      </c>
      <c r="H292" s="6" t="n">
        <v>18.4375</v>
      </c>
      <c r="I292" s="6" t="n">
        <v>-221.25</v>
      </c>
      <c r="J292" s="6" t="n">
        <v>-0</v>
      </c>
      <c r="K292" s="6" t="n">
        <v>-0</v>
      </c>
      <c r="L292" s="6" t="n">
        <v>-0</v>
      </c>
      <c r="M292" s="6" t="s">
        <f>=I292+J292+K292+L292</f>
      </c>
      <c r="N292" s="16"/>
    </row>
    <row collapsed="false" customFormat="false" customHeight="false" hidden="false" ht="12.1" outlineLevel="0" r="293">
      <c r="A293" s="20" t="n">
        <v>46147.519027778</v>
      </c>
      <c r="B293" s="16" t="s">
        <v>55</v>
      </c>
      <c r="C293" s="16" t="s">
        <v>300</v>
      </c>
      <c r="D293" s="16" t="s">
        <v>195</v>
      </c>
      <c r="E293" s="16" t="s">
        <v>51</v>
      </c>
      <c r="F293" s="16" t="s">
        <v>19</v>
      </c>
      <c r="G293" s="7" t="n">
        <v>10</v>
      </c>
      <c r="H293" s="6" t="n">
        <v>103.01</v>
      </c>
      <c r="I293" s="6" t="n">
        <v>-10301</v>
      </c>
      <c r="J293" s="6" t="n">
        <v>-85.5</v>
      </c>
      <c r="K293" s="6" t="n">
        <v>-6.18</v>
      </c>
      <c r="L293" s="6" t="n">
        <v>-1.55</v>
      </c>
      <c r="M293" s="6" t="s">
        <f>=I293+J293+K293+L293</f>
      </c>
      <c r="N293" s="16"/>
    </row>
    <row collapsed="false" customFormat="false" customHeight="false" hidden="false" ht="12.1" outlineLevel="0" r="294">
      <c r="A294" s="20" t="n">
        <v>46147.522997685</v>
      </c>
      <c r="B294" s="16" t="s">
        <v>44</v>
      </c>
      <c r="C294" s="16" t="s">
        <v>276</v>
      </c>
      <c r="D294" s="16" t="s">
        <v>195</v>
      </c>
      <c r="E294" s="16" t="s">
        <v>45</v>
      </c>
      <c r="F294" s="16" t="s">
        <v>19</v>
      </c>
      <c r="G294" s="7" t="n">
        <v>5</v>
      </c>
      <c r="H294" s="6" t="n">
        <v>18.4375</v>
      </c>
      <c r="I294" s="6" t="n">
        <v>-92.19</v>
      </c>
      <c r="J294" s="6" t="n">
        <v>-0</v>
      </c>
      <c r="K294" s="6" t="n">
        <v>-0</v>
      </c>
      <c r="L294" s="6" t="n">
        <v>-0</v>
      </c>
      <c r="M294" s="6" t="s">
        <f>=I294+J294+K294+L294</f>
      </c>
      <c r="N294" s="16"/>
    </row>
    <row collapsed="false" customFormat="false" customHeight="false" hidden="false" ht="12.1" outlineLevel="0" r="295">
      <c r="A295" s="21" t="n">
        <v>46148</v>
      </c>
      <c r="B295" s="22" t="s">
        <v>255</v>
      </c>
      <c r="C295" s="22" t="s">
        <v>314</v>
      </c>
      <c r="D295" s="22" t="s">
        <v>255</v>
      </c>
      <c r="E295" s="22" t="s">
        <v>255</v>
      </c>
      <c r="F295" s="22" t="s">
        <v>19</v>
      </c>
      <c r="G295" s="23" t="n">
        <v>1</v>
      </c>
      <c r="H295" s="24" t="n">
        <v>270.48</v>
      </c>
      <c r="I295" s="24" t="n">
        <v>270.48</v>
      </c>
      <c r="J295" s="24" t="n">
        <v>0</v>
      </c>
      <c r="K295" s="24" t="n">
        <v>-0</v>
      </c>
      <c r="L295" s="24" t="n">
        <v>-0</v>
      </c>
      <c r="M295" s="6" t="s">
        <f>=I295+J295+K295+L295</f>
      </c>
      <c r="N295" s="22"/>
    </row>
    <row collapsed="false" customFormat="false" customHeight="false" hidden="false" ht="12.1" outlineLevel="0" r="296">
      <c r="A296" s="29" t="n">
        <v>46148.685046296</v>
      </c>
      <c r="B296" s="30" t="s">
        <v>44</v>
      </c>
      <c r="C296" s="30" t="s">
        <v>276</v>
      </c>
      <c r="D296" s="30" t="s">
        <v>196</v>
      </c>
      <c r="E296" s="30" t="s">
        <v>45</v>
      </c>
      <c r="F296" s="30" t="s">
        <v>19</v>
      </c>
      <c r="G296" s="31" t="n">
        <v>-52</v>
      </c>
      <c r="H296" s="32" t="n">
        <v>18.4445</v>
      </c>
      <c r="I296" s="32" t="n">
        <v>959.11</v>
      </c>
      <c r="J296" s="32" t="n">
        <v>0</v>
      </c>
      <c r="K296" s="32" t="n">
        <v>-0</v>
      </c>
      <c r="L296" s="32" t="n">
        <v>-0.19</v>
      </c>
      <c r="M296" s="6" t="s">
        <f>=I296+J296+K296+L296</f>
      </c>
      <c r="N296" s="30"/>
    </row>
    <row collapsed="false" customFormat="false" customHeight="false" hidden="false" ht="12.1" outlineLevel="0" r="297">
      <c r="A297" s="20" t="n">
        <v>46148.697835648</v>
      </c>
      <c r="B297" s="16" t="s">
        <v>55</v>
      </c>
      <c r="C297" s="16" t="s">
        <v>300</v>
      </c>
      <c r="D297" s="16" t="s">
        <v>195</v>
      </c>
      <c r="E297" s="16" t="s">
        <v>51</v>
      </c>
      <c r="F297" s="16" t="s">
        <v>19</v>
      </c>
      <c r="G297" s="7" t="n">
        <v>1</v>
      </c>
      <c r="H297" s="6" t="n">
        <v>102.66</v>
      </c>
      <c r="I297" s="6" t="n">
        <v>-1026.6</v>
      </c>
      <c r="J297" s="6" t="n">
        <v>-9.21</v>
      </c>
      <c r="K297" s="6" t="n">
        <v>-0.62</v>
      </c>
      <c r="L297" s="6" t="n">
        <v>-0.12</v>
      </c>
      <c r="M297" s="6" t="s">
        <f>=I297+J297+K297+L297</f>
      </c>
      <c r="N297" s="16"/>
    </row>
    <row collapsed="false" customFormat="false" customHeight="false" hidden="false" ht="12.1" outlineLevel="0" r="298">
      <c r="A298" s="20" t="n">
        <v>46148.698819444</v>
      </c>
      <c r="B298" s="16" t="s">
        <v>44</v>
      </c>
      <c r="C298" s="16" t="s">
        <v>276</v>
      </c>
      <c r="D298" s="16" t="s">
        <v>195</v>
      </c>
      <c r="E298" s="16" t="s">
        <v>45</v>
      </c>
      <c r="F298" s="16" t="s">
        <v>19</v>
      </c>
      <c r="G298" s="7" t="n">
        <v>11</v>
      </c>
      <c r="H298" s="6" t="n">
        <v>18.445</v>
      </c>
      <c r="I298" s="6" t="n">
        <v>-202.9</v>
      </c>
      <c r="J298" s="6" t="n">
        <v>-0</v>
      </c>
      <c r="K298" s="6" t="n">
        <v>-0</v>
      </c>
      <c r="L298" s="6" t="n">
        <v>-0.04</v>
      </c>
      <c r="M298" s="6" t="s">
        <f>=I298+J298+K298+L298</f>
      </c>
      <c r="N298" s="16"/>
    </row>
    <row collapsed="false" customFormat="false" customHeight="false" hidden="false" ht="12.1" outlineLevel="0" r="299">
      <c r="A299" s="21" t="n">
        <v>46156</v>
      </c>
      <c r="B299" s="22" t="s">
        <v>255</v>
      </c>
      <c r="C299" s="22" t="s">
        <v>315</v>
      </c>
      <c r="D299" s="22" t="s">
        <v>255</v>
      </c>
      <c r="E299" s="22" t="s">
        <v>255</v>
      </c>
      <c r="F299" s="22" t="s">
        <v>19</v>
      </c>
      <c r="G299" s="23" t="n">
        <v>1</v>
      </c>
      <c r="H299" s="24" t="n">
        <v>664.87</v>
      </c>
      <c r="I299" s="24" t="n">
        <v>664.87</v>
      </c>
      <c r="J299" s="24" t="n">
        <v>0</v>
      </c>
      <c r="K299" s="24" t="n">
        <v>-0</v>
      </c>
      <c r="L299" s="24" t="n">
        <v>-0</v>
      </c>
      <c r="M299" s="6" t="s">
        <f>=I299+J299+K299+L299</f>
      </c>
      <c r="N299" s="22"/>
    </row>
    <row collapsed="false" customFormat="false" customHeight="false" hidden="false" ht="12.1" outlineLevel="0" r="300">
      <c r="A300" s="20" t="n">
        <v>46156.599502315</v>
      </c>
      <c r="B300" s="16" t="s">
        <v>44</v>
      </c>
      <c r="C300" s="16" t="s">
        <v>276</v>
      </c>
      <c r="D300" s="16" t="s">
        <v>195</v>
      </c>
      <c r="E300" s="16" t="s">
        <v>45</v>
      </c>
      <c r="F300" s="16" t="s">
        <v>19</v>
      </c>
      <c r="G300" s="7" t="n">
        <v>36</v>
      </c>
      <c r="H300" s="6" t="n">
        <v>18.5005</v>
      </c>
      <c r="I300" s="6" t="n">
        <v>-666.02</v>
      </c>
      <c r="J300" s="6" t="n">
        <v>-0</v>
      </c>
      <c r="K300" s="6" t="n">
        <v>-0</v>
      </c>
      <c r="L300" s="6" t="n">
        <v>-0</v>
      </c>
      <c r="M300" s="6" t="s">
        <f>=I300+J300+K300+L300</f>
      </c>
      <c r="N300" s="16"/>
    </row>
    <row collapsed="false" customFormat="false" customHeight="false" hidden="false" ht="12.1" outlineLevel="0" r="301">
      <c r="A301" s="21" t="n">
        <v>46167</v>
      </c>
      <c r="B301" s="22" t="s">
        <v>255</v>
      </c>
      <c r="C301" s="22" t="s">
        <v>316</v>
      </c>
      <c r="D301" s="22" t="s">
        <v>255</v>
      </c>
      <c r="E301" s="22" t="s">
        <v>255</v>
      </c>
      <c r="F301" s="22" t="s">
        <v>19</v>
      </c>
      <c r="G301" s="23" t="n">
        <v>1</v>
      </c>
      <c r="H301" s="24" t="n">
        <v>8334.9</v>
      </c>
      <c r="I301" s="24" t="n">
        <v>8334.9</v>
      </c>
      <c r="J301" s="24" t="n">
        <v>0</v>
      </c>
      <c r="K301" s="24" t="n">
        <v>-0</v>
      </c>
      <c r="L301" s="24" t="n">
        <v>-0</v>
      </c>
      <c r="M301" s="6" t="s">
        <f>=I301+J301+K301+L301</f>
      </c>
      <c r="N301" s="22"/>
    </row>
    <row collapsed="false" customFormat="false" customHeight="false" hidden="false" ht="12.1" outlineLevel="0" r="302">
      <c r="A302" s="20" t="n">
        <v>46167.659594907</v>
      </c>
      <c r="B302" s="16" t="s">
        <v>44</v>
      </c>
      <c r="C302" s="16" t="s">
        <v>276</v>
      </c>
      <c r="D302" s="16" t="s">
        <v>195</v>
      </c>
      <c r="E302" s="16" t="s">
        <v>45</v>
      </c>
      <c r="F302" s="16" t="s">
        <v>19</v>
      </c>
      <c r="G302" s="7" t="n">
        <v>448</v>
      </c>
      <c r="H302" s="6" t="n">
        <v>18.5795</v>
      </c>
      <c r="I302" s="6" t="n">
        <v>-8323.62</v>
      </c>
      <c r="J302" s="6" t="n">
        <v>-0</v>
      </c>
      <c r="K302" s="6" t="n">
        <v>-0</v>
      </c>
      <c r="L302" s="6" t="n">
        <v>-0</v>
      </c>
      <c r="M302" s="6" t="s">
        <f>=I302+J302+K302+L302</f>
      </c>
      <c r="N302" s="16"/>
    </row>
    <row collapsed="false" customFormat="false" customHeight="false" hidden="false" ht="12.1" outlineLevel="0" r="303">
      <c r="A303" s="21" t="n">
        <v>46168</v>
      </c>
      <c r="B303" s="22" t="s">
        <v>255</v>
      </c>
      <c r="C303" s="22" t="s">
        <v>317</v>
      </c>
      <c r="D303" s="22" t="s">
        <v>255</v>
      </c>
      <c r="E303" s="22" t="s">
        <v>255</v>
      </c>
      <c r="F303" s="22" t="s">
        <v>19</v>
      </c>
      <c r="G303" s="23" t="n">
        <v>1</v>
      </c>
      <c r="H303" s="24" t="n">
        <v>1400.83</v>
      </c>
      <c r="I303" s="24" t="n">
        <v>1400.83</v>
      </c>
      <c r="J303" s="24" t="n">
        <v>0</v>
      </c>
      <c r="K303" s="24" t="n">
        <v>-0</v>
      </c>
      <c r="L303" s="24" t="n">
        <v>-0</v>
      </c>
      <c r="M303" s="6" t="s">
        <f>=I303+J303+K303+L303</f>
      </c>
      <c r="N303" s="22"/>
    </row>
    <row collapsed="false" customFormat="false" customHeight="false" hidden="false" ht="12.1" outlineLevel="0" r="304">
      <c r="A304" s="20" t="n">
        <v>46171.763321759</v>
      </c>
      <c r="B304" s="16" t="s">
        <v>44</v>
      </c>
      <c r="C304" s="16" t="s">
        <v>276</v>
      </c>
      <c r="D304" s="16" t="s">
        <v>195</v>
      </c>
      <c r="E304" s="16" t="s">
        <v>45</v>
      </c>
      <c r="F304" s="16" t="s">
        <v>19</v>
      </c>
      <c r="G304" s="7" t="n">
        <v>75</v>
      </c>
      <c r="H304" s="6" t="n">
        <v>18.622</v>
      </c>
      <c r="I304" s="6" t="n">
        <v>-1396.65</v>
      </c>
      <c r="J304" s="6" t="n">
        <v>-0</v>
      </c>
      <c r="K304" s="6" t="n">
        <v>-0</v>
      </c>
      <c r="L304" s="6" t="n">
        <v>-0</v>
      </c>
      <c r="M304" s="6" t="s">
        <f>=I304+J304+K304+L304</f>
      </c>
      <c r="N304" s="16"/>
    </row>
    <row collapsed="false" customFormat="false" customHeight="false" hidden="false" ht="12.1" outlineLevel="0" r="305">
      <c r="A305" s="29" t="n">
        <v>46173.481342593</v>
      </c>
      <c r="B305" s="30" t="s">
        <v>44</v>
      </c>
      <c r="C305" s="30" t="s">
        <v>276</v>
      </c>
      <c r="D305" s="30" t="s">
        <v>196</v>
      </c>
      <c r="E305" s="30" t="s">
        <v>45</v>
      </c>
      <c r="F305" s="30" t="s">
        <v>19</v>
      </c>
      <c r="G305" s="31" t="n">
        <v>-570</v>
      </c>
      <c r="H305" s="32" t="n">
        <v>18.6295</v>
      </c>
      <c r="I305" s="32" t="n">
        <v>10618.82</v>
      </c>
      <c r="J305" s="32" t="n">
        <v>0</v>
      </c>
      <c r="K305" s="32" t="n">
        <v>-0</v>
      </c>
      <c r="L305" s="32" t="n">
        <v>-0</v>
      </c>
      <c r="M305" s="6" t="s">
        <f>=I305+J305+K305+L305</f>
      </c>
      <c r="N305" s="30"/>
    </row>
    <row collapsed="false" customFormat="false" customHeight="false" hidden="false" ht="12.1" outlineLevel="0" r="306">
      <c r="A306" s="20" t="n">
        <v>46173.486736111</v>
      </c>
      <c r="B306" s="16" t="s">
        <v>55</v>
      </c>
      <c r="C306" s="16" t="s">
        <v>300</v>
      </c>
      <c r="D306" s="16" t="s">
        <v>195</v>
      </c>
      <c r="E306" s="16" t="s">
        <v>51</v>
      </c>
      <c r="F306" s="16" t="s">
        <v>19</v>
      </c>
      <c r="G306" s="7" t="n">
        <v>10</v>
      </c>
      <c r="H306" s="6" t="n">
        <v>101.01</v>
      </c>
      <c r="I306" s="6" t="n">
        <v>-10101</v>
      </c>
      <c r="J306" s="6" t="n">
        <v>-65.8</v>
      </c>
      <c r="K306" s="6" t="n">
        <v>-6.06</v>
      </c>
      <c r="L306" s="6" t="n">
        <v>-1.51</v>
      </c>
      <c r="M306" s="6" t="s">
        <f>=I306+J306+K306+L306</f>
      </c>
      <c r="N306" s="16"/>
    </row>
    <row collapsed="false" customFormat="false" customHeight="false" hidden="false" ht="12.1" outlineLevel="0" r="307">
      <c r="A307" s="21" t="n">
        <v>46176</v>
      </c>
      <c r="B307" s="22" t="s">
        <v>255</v>
      </c>
      <c r="C307" s="22" t="s">
        <v>318</v>
      </c>
      <c r="D307" s="22" t="s">
        <v>255</v>
      </c>
      <c r="E307" s="22" t="s">
        <v>255</v>
      </c>
      <c r="F307" s="22" t="s">
        <v>19</v>
      </c>
      <c r="G307" s="23" t="n">
        <v>1</v>
      </c>
      <c r="H307" s="24" t="n">
        <v>205.5</v>
      </c>
      <c r="I307" s="24" t="n">
        <v>205.5</v>
      </c>
      <c r="J307" s="24" t="n">
        <v>0</v>
      </c>
      <c r="K307" s="24" t="n">
        <v>-0</v>
      </c>
      <c r="L307" s="24" t="n">
        <v>-0</v>
      </c>
      <c r="M307" s="6" t="s">
        <f>=I307+J307+K307+L307</f>
      </c>
      <c r="N307" s="22"/>
    </row>
    <row collapsed="false" customFormat="false" customHeight="false" hidden="false" ht="12.1" outlineLevel="0" r="308">
      <c r="A308" s="20" t="n">
        <v>46176.631666667</v>
      </c>
      <c r="B308" s="16" t="s">
        <v>44</v>
      </c>
      <c r="C308" s="16" t="s">
        <v>276</v>
      </c>
      <c r="D308" s="16" t="s">
        <v>195</v>
      </c>
      <c r="E308" s="16" t="s">
        <v>45</v>
      </c>
      <c r="F308" s="16" t="s">
        <v>19</v>
      </c>
      <c r="G308" s="7" t="n">
        <v>35</v>
      </c>
      <c r="H308" s="6" t="n">
        <v>18.6435</v>
      </c>
      <c r="I308" s="6" t="n">
        <v>-652.52</v>
      </c>
      <c r="J308" s="6" t="n">
        <v>-0</v>
      </c>
      <c r="K308" s="6" t="n">
        <v>-0</v>
      </c>
      <c r="L308" s="6" t="n">
        <v>-0</v>
      </c>
      <c r="M308" s="6" t="s">
        <f>=I308+J308+K308+L308</f>
      </c>
      <c r="N308" s="16"/>
    </row>
    <row collapsed="false" customFormat="false" customHeight="false" hidden="false" ht="12.1" outlineLevel="0" r="309">
      <c r="A309" s="21" t="n">
        <v>46178</v>
      </c>
      <c r="B309" s="22" t="s">
        <v>255</v>
      </c>
      <c r="C309" s="22" t="s">
        <v>319</v>
      </c>
      <c r="D309" s="22" t="s">
        <v>255</v>
      </c>
      <c r="E309" s="22" t="s">
        <v>255</v>
      </c>
      <c r="F309" s="22" t="s">
        <v>19</v>
      </c>
      <c r="G309" s="23" t="n">
        <v>1</v>
      </c>
      <c r="H309" s="24" t="n">
        <v>270.48</v>
      </c>
      <c r="I309" s="24" t="n">
        <v>270.48</v>
      </c>
      <c r="J309" s="24" t="n">
        <v>0</v>
      </c>
      <c r="K309" s="24" t="n">
        <v>-0</v>
      </c>
      <c r="L309" s="24" t="n">
        <v>-0</v>
      </c>
      <c r="M309" s="6" t="s">
        <f>=I309+J309+K309+L309</f>
      </c>
      <c r="N309" s="22"/>
    </row>
    <row collapsed="false" customFormat="false" customHeight="false" hidden="false" ht="12.1" outlineLevel="0" r="310">
      <c r="A310" s="20" t="n">
        <v>46179.638333333</v>
      </c>
      <c r="B310" s="16" t="s">
        <v>44</v>
      </c>
      <c r="C310" s="16" t="s">
        <v>276</v>
      </c>
      <c r="D310" s="16" t="s">
        <v>195</v>
      </c>
      <c r="E310" s="16" t="s">
        <v>45</v>
      </c>
      <c r="F310" s="16" t="s">
        <v>19</v>
      </c>
      <c r="G310" s="7" t="n">
        <v>15</v>
      </c>
      <c r="H310" s="6" t="n">
        <v>18.677</v>
      </c>
      <c r="I310" s="6" t="n">
        <v>-280.16</v>
      </c>
      <c r="J310" s="6" t="n">
        <v>-0</v>
      </c>
      <c r="K310" s="6" t="n">
        <v>-0</v>
      </c>
      <c r="L310" s="6" t="n">
        <v>-0.06</v>
      </c>
      <c r="M310" s="6" t="s">
        <f>=I310+J310+K310+L310</f>
      </c>
      <c r="N310" s="16"/>
    </row>
    <row collapsed="false" customFormat="false" customHeight="false" hidden="false" ht="12.1" outlineLevel="0" r="311">
      <c r="A311" s="21" t="n">
        <v>46188</v>
      </c>
      <c r="B311" s="22" t="s">
        <v>255</v>
      </c>
      <c r="C311" s="22" t="s">
        <v>320</v>
      </c>
      <c r="D311" s="22" t="s">
        <v>255</v>
      </c>
      <c r="E311" s="22" t="s">
        <v>255</v>
      </c>
      <c r="F311" s="22" t="s">
        <v>19</v>
      </c>
      <c r="G311" s="23" t="n">
        <v>1</v>
      </c>
      <c r="H311" s="24" t="n">
        <v>646.85</v>
      </c>
      <c r="I311" s="24" t="n">
        <v>646.85</v>
      </c>
      <c r="J311" s="24" t="n">
        <v>0</v>
      </c>
      <c r="K311" s="24" t="n">
        <v>-0</v>
      </c>
      <c r="L311" s="24" t="n">
        <v>-0</v>
      </c>
      <c r="M311" s="6" t="s">
        <f>=I311+J311+K311+L311</f>
      </c>
      <c r="N311" s="22"/>
    </row>
    <row collapsed="false" customFormat="false" customHeight="false" hidden="false" ht="12.1" outlineLevel="0" r="312">
      <c r="A312" s="29" t="n">
        <v>46189.772766204</v>
      </c>
      <c r="B312" s="30" t="s">
        <v>44</v>
      </c>
      <c r="C312" s="30" t="s">
        <v>276</v>
      </c>
      <c r="D312" s="30" t="s">
        <v>196</v>
      </c>
      <c r="E312" s="30" t="s">
        <v>45</v>
      </c>
      <c r="F312" s="30" t="s">
        <v>19</v>
      </c>
      <c r="G312" s="31" t="n">
        <v>-50</v>
      </c>
      <c r="H312" s="32" t="n">
        <v>18.7335</v>
      </c>
      <c r="I312" s="32" t="n">
        <v>936.68</v>
      </c>
      <c r="J312" s="32" t="n">
        <v>0</v>
      </c>
      <c r="K312" s="32" t="n">
        <v>-0</v>
      </c>
      <c r="L312" s="32" t="n">
        <v>-0</v>
      </c>
      <c r="M312" s="6" t="s">
        <f>=I312+J312+K312+L312</f>
      </c>
      <c r="N312" s="30"/>
    </row>
    <row collapsed="false" customFormat="false" customHeight="false" hidden="false" ht="12.1" outlineLevel="0" r="313">
      <c r="A313" s="20" t="n">
        <v>46190.769270833</v>
      </c>
      <c r="B313" s="16" t="s">
        <v>44</v>
      </c>
      <c r="C313" s="16" t="s">
        <v>276</v>
      </c>
      <c r="D313" s="16" t="s">
        <v>195</v>
      </c>
      <c r="E313" s="16" t="s">
        <v>45</v>
      </c>
      <c r="F313" s="16" t="s">
        <v>19</v>
      </c>
      <c r="G313" s="7" t="n">
        <v>84</v>
      </c>
      <c r="H313" s="6" t="n">
        <v>18.7405</v>
      </c>
      <c r="I313" s="6" t="n">
        <v>-1574.2</v>
      </c>
      <c r="J313" s="6" t="n">
        <v>-0</v>
      </c>
      <c r="K313" s="6" t="n">
        <v>-0</v>
      </c>
      <c r="L313" s="6" t="n">
        <v>-0</v>
      </c>
      <c r="M313" s="6" t="s">
        <f>=I313+J313+K313+L313</f>
      </c>
      <c r="N313" s="16"/>
    </row>
    <row collapsed="false" customFormat="false" customHeight="false" hidden="false" ht="12.1" outlineLevel="0" r="314">
      <c r="A314" s="21" t="n">
        <v>46196</v>
      </c>
      <c r="B314" s="22" t="s">
        <v>255</v>
      </c>
      <c r="C314" s="22" t="s">
        <v>321</v>
      </c>
      <c r="D314" s="22" t="s">
        <v>255</v>
      </c>
      <c r="E314" s="22" t="s">
        <v>255</v>
      </c>
      <c r="F314" s="22" t="s">
        <v>19</v>
      </c>
      <c r="G314" s="23" t="n">
        <v>1</v>
      </c>
      <c r="H314" s="24" t="n">
        <v>1598.13</v>
      </c>
      <c r="I314" s="24" t="n">
        <v>1598.13</v>
      </c>
      <c r="J314" s="24" t="n">
        <v>0</v>
      </c>
      <c r="K314" s="24" t="n">
        <v>-0</v>
      </c>
      <c r="L314" s="24" t="n">
        <v>-0</v>
      </c>
      <c r="M314" s="6" t="s">
        <f>=I314+J314+K314+L314</f>
      </c>
      <c r="N314" s="22"/>
    </row>
    <row collapsed="false" customFormat="false" customHeight="false" hidden="false" ht="12.1" outlineLevel="0" r="315">
      <c r="A315" s="21" t="n">
        <v>46196</v>
      </c>
      <c r="B315" s="22" t="s">
        <v>255</v>
      </c>
      <c r="C315" s="22" t="s">
        <v>322</v>
      </c>
      <c r="D315" s="22" t="s">
        <v>255</v>
      </c>
      <c r="E315" s="22" t="s">
        <v>255</v>
      </c>
      <c r="F315" s="22" t="s">
        <v>19</v>
      </c>
      <c r="G315" s="23" t="n">
        <v>1</v>
      </c>
      <c r="H315" s="24" t="n">
        <v>8334.9</v>
      </c>
      <c r="I315" s="24" t="n">
        <v>8334.9</v>
      </c>
      <c r="J315" s="24" t="n">
        <v>0</v>
      </c>
      <c r="K315" s="24" t="n">
        <v>-0</v>
      </c>
      <c r="L315" s="24" t="n">
        <v>-0</v>
      </c>
      <c r="M315" s="6" t="s">
        <f>=I315+J315+K315+L315</f>
      </c>
      <c r="N315" s="22"/>
    </row>
    <row collapsed="false" customFormat="false" customHeight="false" hidden="false" ht="12.1" outlineLevel="0" r="316">
      <c r="A316" s="29" t="n">
        <v>46196.467847222</v>
      </c>
      <c r="B316" s="30" t="s">
        <v>44</v>
      </c>
      <c r="C316" s="30" t="s">
        <v>276</v>
      </c>
      <c r="D316" s="30" t="s">
        <v>196</v>
      </c>
      <c r="E316" s="30" t="s">
        <v>45</v>
      </c>
      <c r="F316" s="30" t="s">
        <v>19</v>
      </c>
      <c r="G316" s="31" t="n">
        <v>-84</v>
      </c>
      <c r="H316" s="32" t="n">
        <v>18.782</v>
      </c>
      <c r="I316" s="32" t="n">
        <v>1577.69</v>
      </c>
      <c r="J316" s="32" t="n">
        <v>0</v>
      </c>
      <c r="K316" s="32" t="n">
        <v>-0</v>
      </c>
      <c r="L316" s="32" t="n">
        <v>-0</v>
      </c>
      <c r="M316" s="6" t="s">
        <f>=I316+J316+K316+L316</f>
      </c>
      <c r="N316" s="30"/>
    </row>
    <row collapsed="false" customFormat="false" customHeight="false" hidden="false" ht="12.1" outlineLevel="0" r="317">
      <c r="A317" s="20" t="n">
        <v>46196.669849537</v>
      </c>
      <c r="B317" s="16" t="s">
        <v>55</v>
      </c>
      <c r="C317" s="16" t="s">
        <v>300</v>
      </c>
      <c r="D317" s="16" t="s">
        <v>195</v>
      </c>
      <c r="E317" s="16" t="s">
        <v>51</v>
      </c>
      <c r="F317" s="16" t="s">
        <v>19</v>
      </c>
      <c r="G317" s="7" t="n">
        <v>11</v>
      </c>
      <c r="H317" s="6" t="n">
        <v>100.5</v>
      </c>
      <c r="I317" s="6" t="n">
        <v>-11055</v>
      </c>
      <c r="J317" s="6" t="n">
        <v>-14.52</v>
      </c>
      <c r="K317" s="6" t="n">
        <v>-6.63</v>
      </c>
      <c r="L317" s="6" t="n">
        <v>-0.94</v>
      </c>
      <c r="M317" s="6" t="s">
        <f>=I317+J317+K317+L317</f>
      </c>
      <c r="N317" s="16"/>
    </row>
    <row collapsed="false" customFormat="false" customHeight="false" hidden="false" ht="12.1" outlineLevel="0" r="318">
      <c r="A318" s="21" t="n">
        <v>46197</v>
      </c>
      <c r="B318" s="22" t="s">
        <v>255</v>
      </c>
      <c r="C318" s="22" t="s">
        <v>323</v>
      </c>
      <c r="D318" s="22" t="s">
        <v>255</v>
      </c>
      <c r="E318" s="22" t="s">
        <v>255</v>
      </c>
      <c r="F318" s="22" t="s">
        <v>19</v>
      </c>
      <c r="G318" s="23" t="n">
        <v>1</v>
      </c>
      <c r="H318" s="24" t="n">
        <v>83.42</v>
      </c>
      <c r="I318" s="24" t="n">
        <v>83.42</v>
      </c>
      <c r="J318" s="24" t="n">
        <v>0</v>
      </c>
      <c r="K318" s="24" t="n">
        <v>-0</v>
      </c>
      <c r="L318" s="24" t="n">
        <v>-0</v>
      </c>
      <c r="M318" s="6" t="s">
        <f>=I318+J318+K318+L318</f>
      </c>
      <c r="N318" s="22"/>
    </row>
    <row collapsed="false" customFormat="false" customHeight="false" hidden="false" ht="12.1" outlineLevel="0" r="319">
      <c r="A319" s="20" t="n">
        <v>46197.509085648</v>
      </c>
      <c r="B319" s="16" t="s">
        <v>44</v>
      </c>
      <c r="C319" s="16" t="s">
        <v>276</v>
      </c>
      <c r="D319" s="16" t="s">
        <v>195</v>
      </c>
      <c r="E319" s="16" t="s">
        <v>45</v>
      </c>
      <c r="F319" s="16" t="s">
        <v>19</v>
      </c>
      <c r="G319" s="7" t="n">
        <v>23</v>
      </c>
      <c r="H319" s="6" t="n">
        <v>18.7895</v>
      </c>
      <c r="I319" s="6" t="n">
        <v>-432.16</v>
      </c>
      <c r="J319" s="6" t="n">
        <v>-0</v>
      </c>
      <c r="K319" s="6" t="n">
        <v>-0</v>
      </c>
      <c r="L319" s="6" t="n">
        <v>-0</v>
      </c>
      <c r="M319" s="6" t="s">
        <f>=I319+J319+K319+L319</f>
      </c>
      <c r="N319" s="16"/>
    </row>
    <row collapsed="false" customFormat="false" customHeight="false" hidden="false" ht="12.1" outlineLevel="0" r="320">
      <c r="A320" s="21" t="n">
        <v>46206</v>
      </c>
      <c r="B320" s="22" t="s">
        <v>255</v>
      </c>
      <c r="C320" s="22" t="s">
        <v>324</v>
      </c>
      <c r="D320" s="22" t="s">
        <v>255</v>
      </c>
      <c r="E320" s="22" t="s">
        <v>255</v>
      </c>
      <c r="F320" s="22" t="s">
        <v>19</v>
      </c>
      <c r="G320" s="23" t="n">
        <v>1</v>
      </c>
      <c r="H320" s="24" t="n">
        <v>8.6</v>
      </c>
      <c r="I320" s="24" t="n">
        <v>8.6</v>
      </c>
      <c r="J320" s="24" t="n">
        <v>0</v>
      </c>
      <c r="K320" s="24" t="n">
        <v>-0</v>
      </c>
      <c r="L320" s="24" t="n">
        <v>-0</v>
      </c>
      <c r="M320" s="6" t="s">
        <f>=I320+J320+K320+L320</f>
      </c>
      <c r="N320" s="22"/>
    </row>
    <row collapsed="false" customFormat="false" customHeight="false" hidden="false" ht="12.1" outlineLevel="0" r="321">
      <c r="A321" s="20" t="n">
        <v>46207.710162037</v>
      </c>
      <c r="B321" s="16" t="s">
        <v>44</v>
      </c>
      <c r="C321" s="16" t="s">
        <v>276</v>
      </c>
      <c r="D321" s="16" t="s">
        <v>195</v>
      </c>
      <c r="E321" s="16" t="s">
        <v>45</v>
      </c>
      <c r="F321" s="16" t="s">
        <v>19</v>
      </c>
      <c r="G321" s="7" t="n">
        <v>1</v>
      </c>
      <c r="H321" s="6" t="n">
        <v>18.8795</v>
      </c>
      <c r="I321" s="6" t="n">
        <v>-18.88</v>
      </c>
      <c r="J321" s="6" t="n">
        <v>-0</v>
      </c>
      <c r="K321" s="6" t="n">
        <v>-0.01</v>
      </c>
      <c r="L321" s="6" t="n">
        <v>-0</v>
      </c>
      <c r="M321" s="6" t="s">
        <f>=I321+J321+K321+L321</f>
      </c>
      <c r="N321" s="16"/>
    </row>
    <row collapsed="false" customFormat="false" customHeight="false" hidden="false" ht="12.1" outlineLevel="0" r="322">
      <c r="A322" s="21" t="n">
        <v>46210</v>
      </c>
      <c r="B322" s="22" t="s">
        <v>255</v>
      </c>
      <c r="C322" s="22" t="s">
        <v>325</v>
      </c>
      <c r="D322" s="22" t="s">
        <v>255</v>
      </c>
      <c r="E322" s="22" t="s">
        <v>255</v>
      </c>
      <c r="F322" s="22" t="s">
        <v>19</v>
      </c>
      <c r="G322" s="23" t="n">
        <v>1</v>
      </c>
      <c r="H322" s="24" t="n">
        <v>270.48</v>
      </c>
      <c r="I322" s="24" t="n">
        <v>270.48</v>
      </c>
      <c r="J322" s="24" t="n">
        <v>0</v>
      </c>
      <c r="K322" s="24" t="n">
        <v>-0</v>
      </c>
      <c r="L322" s="24" t="n">
        <v>-0</v>
      </c>
      <c r="M322" s="6" t="s">
        <f>=I322+J322+K322+L322</f>
      </c>
      <c r="N322" s="22"/>
    </row>
    <row collapsed="false" customFormat="false" customHeight="false" hidden="false" ht="12.1" outlineLevel="0" r="323">
      <c r="A323" s="21" t="n">
        <v>46210</v>
      </c>
      <c r="B323" s="22" t="s">
        <v>255</v>
      </c>
      <c r="C323" s="22" t="s">
        <v>326</v>
      </c>
      <c r="D323" s="22" t="s">
        <v>255</v>
      </c>
      <c r="E323" s="22" t="s">
        <v>255</v>
      </c>
      <c r="F323" s="22" t="s">
        <v>19</v>
      </c>
      <c r="G323" s="23" t="n">
        <v>1</v>
      </c>
      <c r="H323" s="24" t="n">
        <v>25.9</v>
      </c>
      <c r="I323" s="24" t="n">
        <v>25.9</v>
      </c>
      <c r="J323" s="24" t="n">
        <v>0</v>
      </c>
      <c r="K323" s="24" t="n">
        <v>-0</v>
      </c>
      <c r="L323" s="24" t="n">
        <v>-0</v>
      </c>
      <c r="M323" s="6" t="s">
        <f>=I323+J323+K323+L323</f>
      </c>
      <c r="N323" s="22"/>
    </row>
    <row collapsed="false" customFormat="false" customHeight="false" hidden="false" ht="12.1" outlineLevel="0" r="324">
      <c r="A324" s="20" t="n">
        <v>46210.570266204</v>
      </c>
      <c r="B324" s="16" t="s">
        <v>44</v>
      </c>
      <c r="C324" s="16" t="s">
        <v>276</v>
      </c>
      <c r="D324" s="16" t="s">
        <v>195</v>
      </c>
      <c r="E324" s="16" t="s">
        <v>45</v>
      </c>
      <c r="F324" s="16" t="s">
        <v>19</v>
      </c>
      <c r="G324" s="7" t="n">
        <v>14</v>
      </c>
      <c r="H324" s="6" t="n">
        <v>18.8875</v>
      </c>
      <c r="I324" s="6" t="n">
        <v>-264.43</v>
      </c>
      <c r="J324" s="6" t="n">
        <v>-0</v>
      </c>
      <c r="K324" s="6" t="n">
        <v>-0</v>
      </c>
      <c r="L324" s="6" t="n">
        <v>-0</v>
      </c>
      <c r="M324" s="6" t="s">
        <f>=I324+J324+K324+L324</f>
      </c>
      <c r="N324" s="16"/>
    </row>
    <row collapsed="false" customFormat="false" customHeight="false" hidden="false" ht="12.1" outlineLevel="0" r="325">
      <c r="A325" s="21" t="n">
        <v>46211</v>
      </c>
      <c r="B325" s="22" t="s">
        <v>255</v>
      </c>
      <c r="C325" s="22" t="s">
        <v>326</v>
      </c>
      <c r="D325" s="22" t="s">
        <v>255</v>
      </c>
      <c r="E325" s="22" t="s">
        <v>255</v>
      </c>
      <c r="F325" s="22" t="s">
        <v>19</v>
      </c>
      <c r="G325" s="23" t="n">
        <v>1</v>
      </c>
      <c r="H325" s="24" t="n">
        <v>170.98</v>
      </c>
      <c r="I325" s="24" t="n">
        <v>170.98</v>
      </c>
      <c r="J325" s="24" t="n">
        <v>0</v>
      </c>
      <c r="K325" s="24" t="n">
        <v>-0</v>
      </c>
      <c r="L325" s="24" t="n">
        <v>-0</v>
      </c>
      <c r="M325" s="6" t="s">
        <f>=I325+J325+K325+L325</f>
      </c>
      <c r="N325" s="22"/>
    </row>
    <row collapsed="false" customFormat="false" customHeight="false" hidden="false" ht="12.1" outlineLevel="0" r="326">
      <c r="A326" s="20" t="n">
        <v>46212.524814815</v>
      </c>
      <c r="B326" s="16" t="s">
        <v>44</v>
      </c>
      <c r="C326" s="16" t="s">
        <v>276</v>
      </c>
      <c r="D326" s="16" t="s">
        <v>195</v>
      </c>
      <c r="E326" s="16" t="s">
        <v>45</v>
      </c>
      <c r="F326" s="16" t="s">
        <v>19</v>
      </c>
      <c r="G326" s="7" t="n">
        <v>11</v>
      </c>
      <c r="H326" s="6" t="n">
        <v>18.9025</v>
      </c>
      <c r="I326" s="6" t="n">
        <v>-207.93</v>
      </c>
      <c r="J326" s="6" t="n">
        <v>-0</v>
      </c>
      <c r="K326" s="6" t="n">
        <v>-0</v>
      </c>
      <c r="L326" s="6" t="n">
        <v>-0</v>
      </c>
      <c r="M326" s="6" t="s">
        <f>=I326+J326+K326+L326</f>
      </c>
      <c r="N326" s="16"/>
    </row>
    <row collapsed="false" customFormat="false" customHeight="false" hidden="false" ht="12.1" outlineLevel="0" r="327">
      <c r="A327" s="21" t="n">
        <v>46216</v>
      </c>
      <c r="B327" s="22" t="s">
        <v>255</v>
      </c>
      <c r="C327" s="22" t="s">
        <v>327</v>
      </c>
      <c r="D327" s="22" t="s">
        <v>255</v>
      </c>
      <c r="E327" s="22" t="s">
        <v>255</v>
      </c>
      <c r="F327" s="22" t="s">
        <v>19</v>
      </c>
      <c r="G327" s="23" t="n">
        <v>1</v>
      </c>
      <c r="H327" s="24" t="n">
        <v>684.08</v>
      </c>
      <c r="I327" s="24" t="n">
        <v>684.08</v>
      </c>
      <c r="J327" s="24" t="n">
        <v>0</v>
      </c>
      <c r="K327" s="24" t="n">
        <v>-0</v>
      </c>
      <c r="L327" s="24" t="n">
        <v>-0</v>
      </c>
      <c r="M327" s="6" t="s">
        <f>=I327+J327+K327+L327</f>
      </c>
      <c r="N327" s="22"/>
    </row>
    <row collapsed="false" customFormat="false" customHeight="false" hidden="false" ht="12.1" outlineLevel="0" r="328">
      <c r="A328" s="21" t="n">
        <v>46217</v>
      </c>
      <c r="B328" s="22" t="s">
        <v>255</v>
      </c>
      <c r="C328" s="22" t="s">
        <v>328</v>
      </c>
      <c r="D328" s="22" t="s">
        <v>255</v>
      </c>
      <c r="E328" s="22" t="s">
        <v>255</v>
      </c>
      <c r="F328" s="22" t="s">
        <v>19</v>
      </c>
      <c r="G328" s="23" t="n">
        <v>1</v>
      </c>
      <c r="H328" s="24" t="n">
        <v>148</v>
      </c>
      <c r="I328" s="24" t="n">
        <v>148</v>
      </c>
      <c r="J328" s="24" t="n">
        <v>0</v>
      </c>
      <c r="K328" s="24" t="n">
        <v>-0</v>
      </c>
      <c r="L328" s="24" t="n">
        <v>-0</v>
      </c>
      <c r="M328" s="6" t="s">
        <f>=I328+J328+K328+L328</f>
      </c>
      <c r="N328" s="22"/>
    </row>
    <row collapsed="false" customFormat="false" customHeight="false" hidden="false" ht="12.1" outlineLevel="0" r="329">
      <c r="A329" s="21" t="n">
        <v>46217</v>
      </c>
      <c r="B329" s="22" t="s">
        <v>255</v>
      </c>
      <c r="C329" s="22" t="s">
        <v>328</v>
      </c>
      <c r="D329" s="22" t="s">
        <v>255</v>
      </c>
      <c r="E329" s="22" t="s">
        <v>255</v>
      </c>
      <c r="F329" s="22" t="s">
        <v>19</v>
      </c>
      <c r="G329" s="23" t="n">
        <v>1</v>
      </c>
      <c r="H329" s="24" t="n">
        <v>9</v>
      </c>
      <c r="I329" s="24" t="n">
        <v>9</v>
      </c>
      <c r="J329" s="24" t="n">
        <v>0</v>
      </c>
      <c r="K329" s="24" t="n">
        <v>-0</v>
      </c>
      <c r="L329" s="24" t="n">
        <v>-0</v>
      </c>
      <c r="M329" s="6" t="s">
        <f>=I329+J329+K329+L329</f>
      </c>
      <c r="N329" s="22"/>
    </row>
    <row collapsed="false" customFormat="false" customHeight="false" hidden="false" ht="12.1" outlineLevel="0" r="330">
      <c r="A330" s="29" t="n">
        <v>46217.462719907</v>
      </c>
      <c r="B330" s="30" t="s">
        <v>44</v>
      </c>
      <c r="C330" s="30" t="s">
        <v>276</v>
      </c>
      <c r="D330" s="30" t="s">
        <v>196</v>
      </c>
      <c r="E330" s="30" t="s">
        <v>45</v>
      </c>
      <c r="F330" s="30" t="s">
        <v>19</v>
      </c>
      <c r="G330" s="31" t="n">
        <v>-49</v>
      </c>
      <c r="H330" s="32" t="n">
        <v>18.941</v>
      </c>
      <c r="I330" s="32" t="n">
        <v>928.11</v>
      </c>
      <c r="J330" s="32" t="n">
        <v>0</v>
      </c>
      <c r="K330" s="32" t="n">
        <v>-0</v>
      </c>
      <c r="L330" s="32" t="n">
        <v>-0</v>
      </c>
      <c r="M330" s="6" t="s">
        <f>=I330+J330+K330+L330</f>
      </c>
      <c r="N330" s="30"/>
    </row>
    <row collapsed="false" customFormat="false" customHeight="false" hidden="false" ht="12.1" outlineLevel="0" r="331">
      <c r="A331" s="20" t="n">
        <v>46217.665821759</v>
      </c>
      <c r="B331" s="16" t="s">
        <v>55</v>
      </c>
      <c r="C331" s="16" t="s">
        <v>300</v>
      </c>
      <c r="D331" s="16" t="s">
        <v>195</v>
      </c>
      <c r="E331" s="16" t="s">
        <v>51</v>
      </c>
      <c r="F331" s="16" t="s">
        <v>19</v>
      </c>
      <c r="G331" s="7" t="n">
        <v>1</v>
      </c>
      <c r="H331" s="6" t="n">
        <v>99.32</v>
      </c>
      <c r="I331" s="6" t="n">
        <v>-993.2</v>
      </c>
      <c r="J331" s="6" t="n">
        <v>-15.12</v>
      </c>
      <c r="K331" s="6" t="n">
        <v>-0.6</v>
      </c>
      <c r="L331" s="6" t="n">
        <v>-0.09</v>
      </c>
      <c r="M331" s="6" t="s">
        <f>=I331+J331+K331+L331</f>
      </c>
      <c r="N331" s="16"/>
    </row>
    <row collapsed="false" customFormat="false" customHeight="false" hidden="false" ht="12.1" outlineLevel="0" r="332">
      <c r="A332" s="20" t="n">
        <v>46218.908622685</v>
      </c>
      <c r="B332" s="16" t="s">
        <v>30</v>
      </c>
      <c r="C332" s="16" t="s">
        <v>247</v>
      </c>
      <c r="D332" s="16" t="s">
        <v>195</v>
      </c>
      <c r="E332" s="16" t="s">
        <v>17</v>
      </c>
      <c r="F332" s="16" t="s">
        <v>19</v>
      </c>
      <c r="G332" s="7" t="n">
        <v>3</v>
      </c>
      <c r="H332" s="6" t="n">
        <v>64.64</v>
      </c>
      <c r="I332" s="6" t="n">
        <v>-193.92</v>
      </c>
      <c r="J332" s="6" t="n">
        <v>-0</v>
      </c>
      <c r="K332" s="6" t="n">
        <v>-0.12</v>
      </c>
      <c r="L332" s="6" t="n">
        <v>-0</v>
      </c>
      <c r="M332" s="6" t="s">
        <f>=I332+J332+K332+L332</f>
      </c>
      <c r="N332" s="16"/>
    </row>
    <row collapsed="false" customFormat="false" customHeight="false" hidden="false" ht="12.1" outlineLevel="0" r="333">
      <c r="A333" s="20" t="n">
        <v>46219.777395833</v>
      </c>
      <c r="B333" s="16" t="s">
        <v>44</v>
      </c>
      <c r="C333" s="16" t="s">
        <v>276</v>
      </c>
      <c r="D333" s="16" t="s">
        <v>195</v>
      </c>
      <c r="E333" s="16" t="s">
        <v>45</v>
      </c>
      <c r="F333" s="16" t="s">
        <v>19</v>
      </c>
      <c r="G333" s="7" t="n">
        <v>31</v>
      </c>
      <c r="H333" s="6" t="n">
        <v>18.9555</v>
      </c>
      <c r="I333" s="6" t="n">
        <v>-587.62</v>
      </c>
      <c r="J333" s="6" t="n">
        <v>-0</v>
      </c>
      <c r="K333" s="6" t="n">
        <v>-0</v>
      </c>
      <c r="L333" s="6" t="n">
        <v>-0</v>
      </c>
      <c r="M333" s="6" t="s">
        <f>=I333+J333+K333+L333</f>
      </c>
      <c r="N333" s="16"/>
    </row>
    <row collapsed="false" customFormat="false" customHeight="false" hidden="false" ht="12.1" outlineLevel="0" r="334">
      <c r="A334" s="20" t="n">
        <v>46219.79056713</v>
      </c>
      <c r="B334" s="16" t="s">
        <v>44</v>
      </c>
      <c r="C334" s="16" t="s">
        <v>276</v>
      </c>
      <c r="D334" s="16" t="s">
        <v>195</v>
      </c>
      <c r="E334" s="16" t="s">
        <v>45</v>
      </c>
      <c r="F334" s="16" t="s">
        <v>19</v>
      </c>
      <c r="G334" s="7" t="n">
        <v>3</v>
      </c>
      <c r="H334" s="6" t="n">
        <v>18.9555</v>
      </c>
      <c r="I334" s="6" t="n">
        <v>-56.87</v>
      </c>
      <c r="J334" s="6" t="n">
        <v>-0</v>
      </c>
      <c r="K334" s="6" t="n">
        <v>-0</v>
      </c>
      <c r="L334" s="6" t="n">
        <v>-0.02</v>
      </c>
      <c r="M334" s="6" t="s">
        <f>=I334+J334+K334+L334</f>
      </c>
      <c r="N334" s="16"/>
    </row>
    <row collapsed="false" customFormat="false" customHeight="false" hidden="false" ht="12.1" outlineLevel="0" r="335">
      <c r="A335" s="20" t="n">
        <v>46221.683715278</v>
      </c>
      <c r="B335" s="16" t="s">
        <v>44</v>
      </c>
      <c r="C335" s="16" t="s">
        <v>276</v>
      </c>
      <c r="D335" s="16" t="s">
        <v>195</v>
      </c>
      <c r="E335" s="16" t="s">
        <v>45</v>
      </c>
      <c r="F335" s="16" t="s">
        <v>19</v>
      </c>
      <c r="G335" s="7" t="n">
        <v>1</v>
      </c>
      <c r="H335" s="6" t="n">
        <v>18.9845</v>
      </c>
      <c r="I335" s="6" t="n">
        <v>-18.98</v>
      </c>
      <c r="J335" s="6" t="n">
        <v>-0</v>
      </c>
      <c r="K335" s="6" t="n">
        <v>-0</v>
      </c>
      <c r="L335" s="6" t="n">
        <v>-0</v>
      </c>
      <c r="M335" s="6" t="s">
        <f>=I335+J335+K335+L335</f>
      </c>
      <c r="N335" s="16"/>
    </row>
    <row collapsed="false" customFormat="false" customHeight="false" hidden="false" ht="12.1" outlineLevel="0" r="336">
      <c r="A336" s="21" t="n">
        <v>46226</v>
      </c>
      <c r="B336" s="22" t="s">
        <v>255</v>
      </c>
      <c r="C336" s="22" t="s">
        <v>329</v>
      </c>
      <c r="D336" s="22" t="s">
        <v>255</v>
      </c>
      <c r="E336" s="22" t="s">
        <v>255</v>
      </c>
      <c r="F336" s="22" t="s">
        <v>19</v>
      </c>
      <c r="G336" s="23" t="n">
        <v>1</v>
      </c>
      <c r="H336" s="24" t="n">
        <v>1834.89</v>
      </c>
      <c r="I336" s="24" t="n">
        <v>1834.89</v>
      </c>
      <c r="J336" s="24" t="n">
        <v>0</v>
      </c>
      <c r="K336" s="24" t="n">
        <v>-0</v>
      </c>
      <c r="L336" s="24" t="n">
        <v>-0</v>
      </c>
      <c r="M336" s="6" t="s">
        <f>=I336+J336+K336+L336</f>
      </c>
      <c r="N336" s="22"/>
    </row>
    <row collapsed="false" customFormat="false" customHeight="false" hidden="false" ht="12.1" outlineLevel="0" r="337">
      <c r="A337" s="20" t="n">
        <v>46226.558055556</v>
      </c>
      <c r="B337" s="16" t="s">
        <v>44</v>
      </c>
      <c r="C337" s="16" t="s">
        <v>276</v>
      </c>
      <c r="D337" s="16" t="s">
        <v>195</v>
      </c>
      <c r="E337" s="16" t="s">
        <v>45</v>
      </c>
      <c r="F337" s="16" t="s">
        <v>19</v>
      </c>
      <c r="G337" s="7" t="n">
        <v>97</v>
      </c>
      <c r="H337" s="6" t="n">
        <v>19.0065</v>
      </c>
      <c r="I337" s="6" t="n">
        <v>-1843.63</v>
      </c>
      <c r="J337" s="6" t="n">
        <v>-0</v>
      </c>
      <c r="K337" s="6" t="n">
        <v>-0</v>
      </c>
      <c r="L337" s="6" t="n">
        <v>-0</v>
      </c>
      <c r="M337" s="6" t="s">
        <f>=I337+J337+K337+L337</f>
      </c>
      <c r="N337" s="16"/>
    </row>
    <row collapsed="false" customFormat="false" customHeight="false" hidden="false" ht="12.1" outlineLevel="0" r="338">
      <c r="A338" s="21" t="n">
        <v>46238</v>
      </c>
      <c r="B338" s="22" t="s">
        <v>255</v>
      </c>
      <c r="C338" s="22" t="s">
        <v>330</v>
      </c>
      <c r="D338" s="22" t="s">
        <v>255</v>
      </c>
      <c r="E338" s="22" t="s">
        <v>255</v>
      </c>
      <c r="F338" s="22" t="s">
        <v>19</v>
      </c>
      <c r="G338" s="23" t="n">
        <v>1</v>
      </c>
      <c r="H338" s="24" t="n">
        <v>270.48</v>
      </c>
      <c r="I338" s="24" t="n">
        <v>270.48</v>
      </c>
      <c r="J338" s="24" t="n">
        <v>0</v>
      </c>
      <c r="K338" s="24" t="n">
        <v>-0</v>
      </c>
      <c r="L338" s="24" t="n">
        <v>-0</v>
      </c>
      <c r="M338" s="6" t="s">
        <f>=I338+J338+K338+L338</f>
      </c>
      <c r="N338" s="22"/>
    </row>
    <row collapsed="false" customFormat="false" customHeight="false" hidden="false" ht="12.1" outlineLevel="0" r="339">
      <c r="A339" s="29" t="n">
        <v>46240.416585648</v>
      </c>
      <c r="B339" s="30" t="s">
        <v>44</v>
      </c>
      <c r="C339" s="30" t="s">
        <v>276</v>
      </c>
      <c r="D339" s="30" t="s">
        <v>196</v>
      </c>
      <c r="E339" s="30" t="s">
        <v>45</v>
      </c>
      <c r="F339" s="30" t="s">
        <v>19</v>
      </c>
      <c r="G339" s="31" t="n">
        <v>-128</v>
      </c>
      <c r="H339" s="32" t="n">
        <v>19.1075</v>
      </c>
      <c r="I339" s="32" t="n">
        <v>2445.76</v>
      </c>
      <c r="J339" s="32" t="n">
        <v>0</v>
      </c>
      <c r="K339" s="32" t="n">
        <v>-0</v>
      </c>
      <c r="L339" s="32" t="n">
        <v>-0.25</v>
      </c>
      <c r="M339" s="6" t="s">
        <f>=I339+J339+K339+L339</f>
      </c>
      <c r="N339" s="30"/>
    </row>
    <row collapsed="false" customFormat="false" customHeight="false" hidden="false" ht="12.1" outlineLevel="0" r="340">
      <c r="A340" s="21" t="n">
        <v>46241</v>
      </c>
      <c r="B340" s="22" t="s">
        <v>255</v>
      </c>
      <c r="C340" s="22" t="s">
        <v>331</v>
      </c>
      <c r="D340" s="22" t="s">
        <v>255</v>
      </c>
      <c r="E340" s="22" t="s">
        <v>255</v>
      </c>
      <c r="F340" s="22" t="s">
        <v>19</v>
      </c>
      <c r="G340" s="23" t="n">
        <v>1</v>
      </c>
      <c r="H340" s="24" t="n">
        <v>8334.9</v>
      </c>
      <c r="I340" s="24" t="n">
        <v>8334.9</v>
      </c>
      <c r="J340" s="24" t="n">
        <v>0</v>
      </c>
      <c r="K340" s="24" t="n">
        <v>-0</v>
      </c>
      <c r="L340" s="24" t="n">
        <v>-0</v>
      </c>
      <c r="M340" s="6" t="s">
        <f>=I340+J340+K340+L340</f>
      </c>
      <c r="N340" s="22"/>
    </row>
    <row collapsed="false" customFormat="false" customHeight="false" hidden="false" ht="12.1" outlineLevel="0" r="341">
      <c r="A341" s="21" t="n">
        <v>46241</v>
      </c>
      <c r="B341" s="22" t="s">
        <v>239</v>
      </c>
      <c r="C341" s="22" t="s">
        <v>86</v>
      </c>
      <c r="D341" s="22" t="s">
        <v>239</v>
      </c>
      <c r="E341" s="22" t="s">
        <v>239</v>
      </c>
      <c r="F341" s="22" t="s">
        <v>19</v>
      </c>
      <c r="G341" s="23" t="n">
        <v>1</v>
      </c>
      <c r="H341" s="24" t="n">
        <v>10000</v>
      </c>
      <c r="I341" s="24" t="n">
        <v>10000</v>
      </c>
      <c r="J341" s="24" t="n">
        <v>0</v>
      </c>
      <c r="K341" s="24" t="n">
        <v>-0</v>
      </c>
      <c r="L341" s="24" t="n">
        <v>-0</v>
      </c>
      <c r="M341" s="6" t="s">
        <f>=I341+J341+K341+L341</f>
      </c>
      <c r="N341" s="22"/>
    </row>
    <row collapsed="false" customFormat="false" customHeight="false" hidden="false" ht="12.1" outlineLevel="0" r="342">
      <c r="A342" s="20" t="n">
        <v>46241.742326389</v>
      </c>
      <c r="B342" s="16" t="s">
        <v>70</v>
      </c>
      <c r="C342" s="16" t="s">
        <v>303</v>
      </c>
      <c r="D342" s="16" t="s">
        <v>195</v>
      </c>
      <c r="E342" s="16" t="s">
        <v>51</v>
      </c>
      <c r="F342" s="16" t="s">
        <v>19</v>
      </c>
      <c r="G342" s="7" t="n">
        <v>1</v>
      </c>
      <c r="H342" s="6" t="n">
        <v>15.25</v>
      </c>
      <c r="I342" s="6" t="n">
        <v>-152.5</v>
      </c>
      <c r="J342" s="6" t="n">
        <v>-0</v>
      </c>
      <c r="K342" s="6" t="n">
        <v>-0.1</v>
      </c>
      <c r="L342" s="6" t="n">
        <v>-0.02</v>
      </c>
      <c r="M342" s="6" t="s">
        <f>=I342+J342+K342+L342</f>
      </c>
      <c r="N342" s="16"/>
    </row>
    <row collapsed="false" customFormat="false" customHeight="false" hidden="false" ht="12.1" outlineLevel="0" r="343">
      <c r="A343" s="20" t="n">
        <v>46241.742326389</v>
      </c>
      <c r="B343" s="16" t="s">
        <v>70</v>
      </c>
      <c r="C343" s="16" t="s">
        <v>303</v>
      </c>
      <c r="D343" s="16" t="s">
        <v>195</v>
      </c>
      <c r="E343" s="16" t="s">
        <v>51</v>
      </c>
      <c r="F343" s="16" t="s">
        <v>19</v>
      </c>
      <c r="G343" s="7" t="n">
        <v>49</v>
      </c>
      <c r="H343" s="6" t="n">
        <v>15.29</v>
      </c>
      <c r="I343" s="6" t="n">
        <v>-7492.1</v>
      </c>
      <c r="J343" s="6" t="n">
        <v>-0</v>
      </c>
      <c r="K343" s="6" t="n">
        <v>-4.5</v>
      </c>
      <c r="L343" s="6" t="n">
        <v>-0.75</v>
      </c>
      <c r="M343" s="6" t="s">
        <f>=I343+J343+K343+L343</f>
      </c>
      <c r="N343" s="16"/>
    </row>
    <row collapsed="false" customFormat="false" customHeight="false" hidden="false" ht="12.1" outlineLevel="0" r="344">
      <c r="A344" s="20" t="n">
        <v>46241.742326389</v>
      </c>
      <c r="B344" s="16" t="s">
        <v>70</v>
      </c>
      <c r="C344" s="16" t="s">
        <v>303</v>
      </c>
      <c r="D344" s="16" t="s">
        <v>195</v>
      </c>
      <c r="E344" s="16" t="s">
        <v>51</v>
      </c>
      <c r="F344" s="16" t="s">
        <v>19</v>
      </c>
      <c r="G344" s="7" t="n">
        <v>22</v>
      </c>
      <c r="H344" s="6" t="n">
        <v>15.3</v>
      </c>
      <c r="I344" s="6" t="n">
        <v>-3366</v>
      </c>
      <c r="J344" s="6" t="n">
        <v>-0</v>
      </c>
      <c r="K344" s="6" t="n">
        <v>-2.01</v>
      </c>
      <c r="L344" s="6" t="n">
        <v>-0.33</v>
      </c>
      <c r="M344" s="6" t="s">
        <f>=I344+J344+K344+L344</f>
      </c>
      <c r="N344" s="16"/>
    </row>
    <row collapsed="false" customFormat="false" customHeight="false" hidden="false" ht="12.1" outlineLevel="0" r="345">
      <c r="A345" s="20" t="n">
        <v>46241.751481481</v>
      </c>
      <c r="B345" s="16" t="s">
        <v>59</v>
      </c>
      <c r="C345" s="16" t="s">
        <v>289</v>
      </c>
      <c r="D345" s="16" t="s">
        <v>195</v>
      </c>
      <c r="E345" s="16" t="s">
        <v>51</v>
      </c>
      <c r="F345" s="16" t="s">
        <v>19</v>
      </c>
      <c r="G345" s="7" t="n">
        <v>19</v>
      </c>
      <c r="H345" s="6" t="n">
        <v>12.76</v>
      </c>
      <c r="I345" s="6" t="n">
        <v>-2424.4</v>
      </c>
      <c r="J345" s="6" t="n">
        <v>-0</v>
      </c>
      <c r="K345" s="6" t="n">
        <v>-1.45</v>
      </c>
      <c r="L345" s="6" t="n">
        <v>-0.24</v>
      </c>
      <c r="M345" s="6" t="s">
        <f>=I345+J345+K345+L345</f>
      </c>
      <c r="N345" s="16"/>
    </row>
    <row collapsed="false" customFormat="false" customHeight="false" hidden="false" ht="12.1" outlineLevel="0" r="346">
      <c r="A346" s="20" t="n">
        <v>46241.751481481</v>
      </c>
      <c r="B346" s="16" t="s">
        <v>59</v>
      </c>
      <c r="C346" s="16" t="s">
        <v>289</v>
      </c>
      <c r="D346" s="16" t="s">
        <v>195</v>
      </c>
      <c r="E346" s="16" t="s">
        <v>51</v>
      </c>
      <c r="F346" s="16" t="s">
        <v>19</v>
      </c>
      <c r="G346" s="7" t="n">
        <v>13</v>
      </c>
      <c r="H346" s="6" t="n">
        <v>12.77</v>
      </c>
      <c r="I346" s="6" t="n">
        <v>-1660.1</v>
      </c>
      <c r="J346" s="6" t="n">
        <v>-0</v>
      </c>
      <c r="K346" s="6" t="n">
        <v>-1</v>
      </c>
      <c r="L346" s="6" t="n">
        <v>-0.17</v>
      </c>
      <c r="M346" s="6" t="s">
        <f>=I346+J346+K346+L346</f>
      </c>
      <c r="N346" s="16"/>
    </row>
    <row collapsed="false" customFormat="false" customHeight="false" hidden="false" ht="12.1" outlineLevel="0" r="347">
      <c r="A347" s="20" t="n">
        <v>46241.751539352</v>
      </c>
      <c r="B347" s="16" t="s">
        <v>59</v>
      </c>
      <c r="C347" s="16" t="s">
        <v>289</v>
      </c>
      <c r="D347" s="16" t="s">
        <v>195</v>
      </c>
      <c r="E347" s="16" t="s">
        <v>51</v>
      </c>
      <c r="F347" s="16" t="s">
        <v>19</v>
      </c>
      <c r="G347" s="7" t="n">
        <v>19</v>
      </c>
      <c r="H347" s="6" t="n">
        <v>12.77</v>
      </c>
      <c r="I347" s="6" t="n">
        <v>-2426.3</v>
      </c>
      <c r="J347" s="6" t="n">
        <v>-0</v>
      </c>
      <c r="K347" s="6" t="n">
        <v>-1.45</v>
      </c>
      <c r="L347" s="6" t="n">
        <v>-0.24</v>
      </c>
      <c r="M347" s="6" t="s">
        <f>=I347+J347+K347+L347</f>
      </c>
      <c r="N347" s="16"/>
    </row>
    <row collapsed="false" customFormat="false" customHeight="false" hidden="false" ht="12.1" outlineLevel="0" r="348">
      <c r="A348" s="20" t="n">
        <v>46241.751574074</v>
      </c>
      <c r="B348" s="16" t="s">
        <v>59</v>
      </c>
      <c r="C348" s="16" t="s">
        <v>289</v>
      </c>
      <c r="D348" s="16" t="s">
        <v>195</v>
      </c>
      <c r="E348" s="16" t="s">
        <v>51</v>
      </c>
      <c r="F348" s="16" t="s">
        <v>19</v>
      </c>
      <c r="G348" s="7" t="n">
        <v>19</v>
      </c>
      <c r="H348" s="6" t="n">
        <v>12.77</v>
      </c>
      <c r="I348" s="6" t="n">
        <v>-2426.3</v>
      </c>
      <c r="J348" s="6" t="n">
        <v>-0</v>
      </c>
      <c r="K348" s="6" t="n">
        <v>-1.46</v>
      </c>
      <c r="L348" s="6" t="n">
        <v>-0.24</v>
      </c>
      <c r="M348" s="6" t="s">
        <f>=I348+J348+K348+L348</f>
      </c>
      <c r="N348" s="16"/>
    </row>
    <row collapsed="false" customFormat="false" customHeight="false" hidden="false" ht="12.1" outlineLevel="0" r="349">
      <c r="A349" s="20" t="n">
        <v>46241.751597222</v>
      </c>
      <c r="B349" s="16" t="s">
        <v>59</v>
      </c>
      <c r="C349" s="16" t="s">
        <v>289</v>
      </c>
      <c r="D349" s="16" t="s">
        <v>195</v>
      </c>
      <c r="E349" s="16" t="s">
        <v>51</v>
      </c>
      <c r="F349" s="16" t="s">
        <v>19</v>
      </c>
      <c r="G349" s="7" t="n">
        <v>8</v>
      </c>
      <c r="H349" s="6" t="n">
        <v>12.77</v>
      </c>
      <c r="I349" s="6" t="n">
        <v>-1021.6</v>
      </c>
      <c r="J349" s="6" t="n">
        <v>-0</v>
      </c>
      <c r="K349" s="6" t="n">
        <v>-0.61</v>
      </c>
      <c r="L349" s="6" t="n">
        <v>-0.1</v>
      </c>
      <c r="M349" s="6" t="s">
        <f>=I349+J349+K349+L349</f>
      </c>
      <c r="N349" s="16"/>
    </row>
    <row collapsed="false" customFormat="false" customHeight="false" hidden="false" ht="12.1" outlineLevel="0" r="350">
      <c r="A350" s="21" t="n">
        <v>46245</v>
      </c>
      <c r="B350" s="22" t="s">
        <v>255</v>
      </c>
      <c r="C350" s="22" t="s">
        <v>332</v>
      </c>
      <c r="D350" s="22" t="s">
        <v>255</v>
      </c>
      <c r="E350" s="22" t="s">
        <v>255</v>
      </c>
      <c r="F350" s="22" t="s">
        <v>19</v>
      </c>
      <c r="G350" s="23" t="n">
        <v>1</v>
      </c>
      <c r="H350" s="24" t="n">
        <v>186.24</v>
      </c>
      <c r="I350" s="24" t="n">
        <v>186.24</v>
      </c>
      <c r="J350" s="24" t="n">
        <v>0</v>
      </c>
      <c r="K350" s="24" t="n">
        <v>-0</v>
      </c>
      <c r="L350" s="24" t="n">
        <v>-0</v>
      </c>
      <c r="M350" s="6" t="s">
        <f>=I350+J350+K350+L350</f>
      </c>
      <c r="N350" s="22"/>
    </row>
    <row collapsed="false" customFormat="false" customHeight="false" hidden="false" ht="12.1" outlineLevel="0" r="351">
      <c r="A351" s="20" t="n">
        <v>46245.98412037</v>
      </c>
      <c r="B351" s="16" t="s">
        <v>39</v>
      </c>
      <c r="C351" s="16" t="s">
        <v>333</v>
      </c>
      <c r="D351" s="16" t="s">
        <v>195</v>
      </c>
      <c r="E351" s="16" t="s">
        <v>17</v>
      </c>
      <c r="F351" s="16" t="s">
        <v>19</v>
      </c>
      <c r="G351" s="7" t="n">
        <v>1</v>
      </c>
      <c r="H351" s="6" t="n">
        <v>160.6</v>
      </c>
      <c r="I351" s="6" t="n">
        <v>-160.6</v>
      </c>
      <c r="J351" s="6" t="n">
        <v>-0</v>
      </c>
      <c r="K351" s="6" t="n">
        <v>-0.1</v>
      </c>
      <c r="L351" s="6" t="n">
        <v>-0</v>
      </c>
      <c r="M351" s="6" t="s">
        <f>=I351+J351+K351+L351</f>
      </c>
      <c r="N351" s="16"/>
    </row>
    <row collapsed="false" customFormat="false" customHeight="false" hidden="false" ht="12.1" outlineLevel="0" r="352">
      <c r="A352" s="21" t="n">
        <v>46246</v>
      </c>
      <c r="B352" s="22" t="s">
        <v>255</v>
      </c>
      <c r="C352" s="22" t="s">
        <v>334</v>
      </c>
      <c r="D352" s="22" t="s">
        <v>255</v>
      </c>
      <c r="E352" s="22" t="s">
        <v>255</v>
      </c>
      <c r="F352" s="22" t="s">
        <v>19</v>
      </c>
      <c r="G352" s="23" t="n">
        <v>1</v>
      </c>
      <c r="H352" s="24" t="n">
        <v>744.26</v>
      </c>
      <c r="I352" s="24" t="n">
        <v>744.26</v>
      </c>
      <c r="J352" s="24" t="n">
        <v>0</v>
      </c>
      <c r="K352" s="24" t="n">
        <v>-0</v>
      </c>
      <c r="L352" s="24" t="n">
        <v>-0</v>
      </c>
      <c r="M352" s="6" t="s">
        <f>=I352+J352+K352+L352</f>
      </c>
      <c r="N352" s="22"/>
    </row>
    <row collapsed="false" customFormat="false" customHeight="false" hidden="false" ht="12.1" outlineLevel="0" r="353">
      <c r="A353" s="20" t="n">
        <v>46246.953657407</v>
      </c>
      <c r="B353" s="16" t="s">
        <v>44</v>
      </c>
      <c r="C353" s="16" t="s">
        <v>276</v>
      </c>
      <c r="D353" s="16" t="s">
        <v>195</v>
      </c>
      <c r="E353" s="16" t="s">
        <v>45</v>
      </c>
      <c r="F353" s="16" t="s">
        <v>19</v>
      </c>
      <c r="G353" s="7" t="n">
        <v>42</v>
      </c>
      <c r="H353" s="6" t="n">
        <v>19.15</v>
      </c>
      <c r="I353" s="6" t="n">
        <v>-804.3</v>
      </c>
      <c r="J353" s="6" t="n">
        <v>-0</v>
      </c>
      <c r="K353" s="6" t="n">
        <v>-0</v>
      </c>
      <c r="L353" s="6" t="n">
        <v>-0</v>
      </c>
      <c r="M353" s="6" t="s">
        <f>=I353+J353+K353+L353</f>
      </c>
      <c r="N353" s="16"/>
    </row>
    <row collapsed="false" customFormat="false" customHeight="false" hidden="false" ht="12.1" outlineLevel="0" r="354">
      <c r="A354" s="21" t="n">
        <v>46255</v>
      </c>
      <c r="B354" s="22" t="s">
        <v>255</v>
      </c>
      <c r="C354" s="22" t="s">
        <v>335</v>
      </c>
      <c r="D354" s="22" t="s">
        <v>255</v>
      </c>
      <c r="E354" s="22" t="s">
        <v>255</v>
      </c>
      <c r="F354" s="22" t="s">
        <v>19</v>
      </c>
      <c r="G354" s="23" t="n">
        <v>1</v>
      </c>
      <c r="H354" s="24" t="n">
        <v>1834.89</v>
      </c>
      <c r="I354" s="24" t="n">
        <v>1834.89</v>
      </c>
      <c r="J354" s="24" t="n">
        <v>0</v>
      </c>
      <c r="K354" s="24" t="n">
        <v>-0</v>
      </c>
      <c r="L354" s="24" t="n">
        <v>-0</v>
      </c>
      <c r="M354" s="6" t="s">
        <f>=I354+J354+K354+L354</f>
      </c>
      <c r="N354" s="22"/>
    </row>
    <row collapsed="false" customFormat="false" customHeight="false" hidden="false" ht="12.1" outlineLevel="0" r="355">
      <c r="A355" s="20" t="n">
        <v>46256.440393519</v>
      </c>
      <c r="B355" s="16" t="s">
        <v>55</v>
      </c>
      <c r="C355" s="16" t="s">
        <v>300</v>
      </c>
      <c r="D355" s="16" t="s">
        <v>195</v>
      </c>
      <c r="E355" s="16" t="s">
        <v>51</v>
      </c>
      <c r="F355" s="16" t="s">
        <v>19</v>
      </c>
      <c r="G355" s="7" t="n">
        <v>1</v>
      </c>
      <c r="H355" s="6" t="n">
        <v>100.55</v>
      </c>
      <c r="I355" s="6" t="n">
        <v>-1005.5</v>
      </c>
      <c r="J355" s="6" t="n">
        <v>-2.63</v>
      </c>
      <c r="K355" s="6" t="n">
        <v>-0.6</v>
      </c>
      <c r="L355" s="6" t="n">
        <v>-0.09</v>
      </c>
      <c r="M355" s="6" t="s">
        <f>=I355+J355+K355+L355</f>
      </c>
      <c r="N355" s="16"/>
    </row>
    <row collapsed="false" customFormat="false" customHeight="false" hidden="false" ht="12.1" outlineLevel="0" r="356">
      <c r="A356" s="21" t="n">
        <v>46257</v>
      </c>
      <c r="B356" s="22" t="s">
        <v>239</v>
      </c>
      <c r="C356" s="22" t="s">
        <v>86</v>
      </c>
      <c r="D356" s="22" t="s">
        <v>239</v>
      </c>
      <c r="E356" s="22" t="s">
        <v>239</v>
      </c>
      <c r="F356" s="22" t="s">
        <v>19</v>
      </c>
      <c r="G356" s="23" t="n">
        <v>1</v>
      </c>
      <c r="H356" s="24" t="n">
        <v>120</v>
      </c>
      <c r="I356" s="24" t="n">
        <v>120</v>
      </c>
      <c r="J356" s="24" t="n">
        <v>0</v>
      </c>
      <c r="K356" s="24" t="n">
        <v>-0</v>
      </c>
      <c r="L356" s="24" t="n">
        <v>-0</v>
      </c>
      <c r="M356" s="6" t="s">
        <f>=I356+J356+K356+L356</f>
      </c>
      <c r="N356" s="22"/>
    </row>
    <row collapsed="false" customFormat="false" customHeight="false" hidden="false" ht="12.1" outlineLevel="0" r="357">
      <c r="A357" s="29" t="n">
        <v>46257.666967593</v>
      </c>
      <c r="B357" s="30" t="s">
        <v>44</v>
      </c>
      <c r="C357" s="30" t="s">
        <v>276</v>
      </c>
      <c r="D357" s="30" t="s">
        <v>196</v>
      </c>
      <c r="E357" s="30" t="s">
        <v>45</v>
      </c>
      <c r="F357" s="30" t="s">
        <v>19</v>
      </c>
      <c r="G357" s="31" t="n">
        <v>-42</v>
      </c>
      <c r="H357" s="32" t="n">
        <v>19.237</v>
      </c>
      <c r="I357" s="32" t="n">
        <v>807.95</v>
      </c>
      <c r="J357" s="32" t="n">
        <v>0</v>
      </c>
      <c r="K357" s="32" t="n">
        <v>-0</v>
      </c>
      <c r="L357" s="32" t="n">
        <v>-0</v>
      </c>
      <c r="M357" s="6" t="s">
        <f>=I357+J357+K357+L357</f>
      </c>
      <c r="N357" s="30"/>
    </row>
    <row collapsed="false" customFormat="false" customHeight="false" hidden="false" ht="12.1" outlineLevel="0" r="358">
      <c r="A358" s="20" t="n">
        <v>46257.674756944</v>
      </c>
      <c r="B358" s="16" t="s">
        <v>67</v>
      </c>
      <c r="C358" s="16" t="s">
        <v>336</v>
      </c>
      <c r="D358" s="16" t="s">
        <v>195</v>
      </c>
      <c r="E358" s="16" t="s">
        <v>51</v>
      </c>
      <c r="F358" s="16" t="s">
        <v>19</v>
      </c>
      <c r="G358" s="7" t="n">
        <v>1</v>
      </c>
      <c r="H358" s="6" t="n">
        <v>87.16</v>
      </c>
      <c r="I358" s="6" t="n">
        <v>-871.6</v>
      </c>
      <c r="J358" s="6" t="n">
        <v>-5.5</v>
      </c>
      <c r="K358" s="6" t="n">
        <v>-0.52</v>
      </c>
      <c r="L358" s="6" t="n">
        <v>-0.07</v>
      </c>
      <c r="M358" s="6" t="s">
        <f>=I358+J358+K358+L358</f>
      </c>
      <c r="N358" s="16"/>
    </row>
    <row collapsed="false" customFormat="false" customHeight="false" hidden="false" ht="12.1" outlineLevel="0" r="359">
      <c r="A359" s="20" t="n">
        <v>46257.692511574</v>
      </c>
      <c r="B359" s="16" t="s">
        <v>67</v>
      </c>
      <c r="C359" s="16" t="s">
        <v>336</v>
      </c>
      <c r="D359" s="16" t="s">
        <v>195</v>
      </c>
      <c r="E359" s="16" t="s">
        <v>51</v>
      </c>
      <c r="F359" s="16" t="s">
        <v>19</v>
      </c>
      <c r="G359" s="7" t="n">
        <v>1</v>
      </c>
      <c r="H359" s="6" t="n">
        <v>87.05</v>
      </c>
      <c r="I359" s="6" t="n">
        <v>-870.5</v>
      </c>
      <c r="J359" s="6" t="n">
        <v>-5.5</v>
      </c>
      <c r="K359" s="6" t="n">
        <v>-0.53</v>
      </c>
      <c r="L359" s="6" t="n">
        <v>-0.07</v>
      </c>
      <c r="M359" s="6" t="s">
        <f>=I359+J359+K359+L359</f>
      </c>
      <c r="N359" s="16"/>
    </row>
    <row collapsed="false" customFormat="false" customHeight="false" hidden="false" ht="12.1" outlineLevel="0" r="360">
      <c r="A360" s="21" t="n">
        <v>46259</v>
      </c>
      <c r="B360" s="22" t="s">
        <v>255</v>
      </c>
      <c r="C360" s="22" t="s">
        <v>326</v>
      </c>
      <c r="D360" s="22" t="s">
        <v>255</v>
      </c>
      <c r="E360" s="22" t="s">
        <v>255</v>
      </c>
      <c r="F360" s="22" t="s">
        <v>19</v>
      </c>
      <c r="G360" s="23" t="n">
        <v>1</v>
      </c>
      <c r="H360" s="24" t="n">
        <v>2.12</v>
      </c>
      <c r="I360" s="24" t="n">
        <v>2.12</v>
      </c>
      <c r="J360" s="24" t="n">
        <v>0</v>
      </c>
      <c r="K360" s="24" t="n">
        <v>-0</v>
      </c>
      <c r="L360" s="24" t="n">
        <v>-0</v>
      </c>
      <c r="M360" s="6" t="s">
        <f>=I360+J360+K360+L360</f>
      </c>
      <c r="N360" s="22"/>
    </row>
    <row collapsed="false" customFormat="false" customHeight="false" hidden="false" ht="12.1" outlineLevel="0" r="361">
      <c r="A361" s="21" t="n">
        <v>46261</v>
      </c>
      <c r="B361" s="22" t="s">
        <v>255</v>
      </c>
      <c r="C361" s="22" t="s">
        <v>326</v>
      </c>
      <c r="D361" s="22" t="s">
        <v>255</v>
      </c>
      <c r="E361" s="22" t="s">
        <v>255</v>
      </c>
      <c r="F361" s="22" t="s">
        <v>19</v>
      </c>
      <c r="G361" s="23" t="n">
        <v>1</v>
      </c>
      <c r="H361" s="24" t="n">
        <v>2.12</v>
      </c>
      <c r="I361" s="24" t="n">
        <v>2.12</v>
      </c>
      <c r="J361" s="24" t="n">
        <v>0</v>
      </c>
      <c r="K361" s="24" t="n">
        <v>-0</v>
      </c>
      <c r="L361" s="24" t="n">
        <v>-0</v>
      </c>
      <c r="M361" s="6" t="s">
        <f>=I361+J361+K361+L361</f>
      </c>
      <c r="N361" s="22"/>
    </row>
    <row collapsed="false" customFormat="false" customHeight="false" hidden="false" ht="12.1" outlineLevel="0" r="362">
      <c r="A362" s="21" t="n">
        <v>46268</v>
      </c>
      <c r="B362" s="22" t="s">
        <v>255</v>
      </c>
      <c r="C362" s="22" t="s">
        <v>337</v>
      </c>
      <c r="D362" s="22" t="s">
        <v>255</v>
      </c>
      <c r="E362" s="22" t="s">
        <v>255</v>
      </c>
      <c r="F362" s="22" t="s">
        <v>19</v>
      </c>
      <c r="G362" s="23" t="n">
        <v>1</v>
      </c>
      <c r="H362" s="24" t="n">
        <v>270.48</v>
      </c>
      <c r="I362" s="24" t="n">
        <v>270.48</v>
      </c>
      <c r="J362" s="24" t="n">
        <v>0</v>
      </c>
      <c r="K362" s="24" t="n">
        <v>-0</v>
      </c>
      <c r="L362" s="24" t="n">
        <v>-0</v>
      </c>
      <c r="M362" s="6" t="s">
        <f>=I362+J362+K362+L362</f>
      </c>
      <c r="N362" s="22"/>
    </row>
    <row collapsed="false" customFormat="false" customHeight="false" hidden="false" ht="12.1" outlineLevel="0" r="363">
      <c r="A363" s="20" t="n">
        <v>46275.676435185</v>
      </c>
      <c r="B363" s="16" t="s">
        <v>44</v>
      </c>
      <c r="C363" s="16" t="s">
        <v>276</v>
      </c>
      <c r="D363" s="16" t="s">
        <v>195</v>
      </c>
      <c r="E363" s="16" t="s">
        <v>45</v>
      </c>
      <c r="F363" s="16" t="s">
        <v>19</v>
      </c>
      <c r="G363" s="7" t="n">
        <v>14</v>
      </c>
      <c r="H363" s="6" t="n">
        <v>19.3615</v>
      </c>
      <c r="I363" s="6" t="n">
        <v>-271.06</v>
      </c>
      <c r="J363" s="6" t="n">
        <v>-0</v>
      </c>
      <c r="K363" s="6" t="n">
        <v>-0</v>
      </c>
      <c r="L363" s="6" t="n">
        <v>-0</v>
      </c>
      <c r="M363" s="6" t="s">
        <f>=I363+J363+K363+L363</f>
      </c>
      <c r="N363" s="16"/>
    </row>
    <row collapsed="false" customFormat="false" customHeight="false" hidden="false" ht="12.1" outlineLevel="0" r="364">
      <c r="A364" s="21" t="n">
        <v>46276</v>
      </c>
      <c r="B364" s="22" t="s">
        <v>255</v>
      </c>
      <c r="C364" s="22" t="s">
        <v>338</v>
      </c>
      <c r="D364" s="22" t="s">
        <v>255</v>
      </c>
      <c r="E364" s="22" t="s">
        <v>255</v>
      </c>
      <c r="F364" s="22" t="s">
        <v>19</v>
      </c>
      <c r="G364" s="23" t="n">
        <v>1</v>
      </c>
      <c r="H364" s="24" t="n">
        <v>769.93</v>
      </c>
      <c r="I364" s="24" t="n">
        <v>769.93</v>
      </c>
      <c r="J364" s="24" t="n">
        <v>0</v>
      </c>
      <c r="K364" s="24" t="n">
        <v>-0</v>
      </c>
      <c r="L364" s="24" t="n">
        <v>-0</v>
      </c>
      <c r="M364" s="6" t="s">
        <f>=I364+J364+K364+L364</f>
      </c>
      <c r="N364" s="22"/>
    </row>
    <row collapsed="false" customFormat="false" customHeight="false" hidden="false" ht="12.1" outlineLevel="0" r="365">
      <c r="A365" s="21" t="n">
        <v>46279</v>
      </c>
      <c r="B365" s="22" t="s">
        <v>255</v>
      </c>
      <c r="C365" s="22" t="s">
        <v>339</v>
      </c>
      <c r="D365" s="22" t="s">
        <v>255</v>
      </c>
      <c r="E365" s="22" t="s">
        <v>255</v>
      </c>
      <c r="F365" s="22" t="s">
        <v>19</v>
      </c>
      <c r="G365" s="23" t="n">
        <v>1</v>
      </c>
      <c r="H365" s="24" t="n">
        <v>30</v>
      </c>
      <c r="I365" s="24" t="n">
        <v>30</v>
      </c>
      <c r="J365" s="24" t="n">
        <v>0</v>
      </c>
      <c r="K365" s="24" t="n">
        <v>-0</v>
      </c>
      <c r="L365" s="24" t="n">
        <v>-0</v>
      </c>
      <c r="M365" s="6" t="s">
        <f>=I365+J365+K365+L365</f>
      </c>
      <c r="N365" s="22"/>
    </row>
    <row collapsed="false" customFormat="false" customHeight="false" hidden="false" ht="12.1" outlineLevel="0" r="366">
      <c r="A366" s="21" t="n">
        <v>46279</v>
      </c>
      <c r="B366" s="22" t="s">
        <v>239</v>
      </c>
      <c r="C366" s="22" t="s">
        <v>86</v>
      </c>
      <c r="D366" s="22" t="s">
        <v>239</v>
      </c>
      <c r="E366" s="22" t="s">
        <v>239</v>
      </c>
      <c r="F366" s="22" t="s">
        <v>19</v>
      </c>
      <c r="G366" s="23" t="n">
        <v>1</v>
      </c>
      <c r="H366" s="24" t="n">
        <v>13000</v>
      </c>
      <c r="I366" s="24" t="n">
        <v>13000</v>
      </c>
      <c r="J366" s="24" t="n">
        <v>0</v>
      </c>
      <c r="K366" s="24" t="n">
        <v>-0</v>
      </c>
      <c r="L366" s="24" t="n">
        <v>-0</v>
      </c>
      <c r="M366" s="6" t="s">
        <f>=I366+J366+K366+L366</f>
      </c>
      <c r="N366" s="22"/>
    </row>
    <row collapsed="false" customFormat="false" customHeight="false" hidden="false" ht="12.1" outlineLevel="0" r="367">
      <c r="A367" s="20" t="n">
        <v>46280.429097222</v>
      </c>
      <c r="B367" s="16" t="s">
        <v>67</v>
      </c>
      <c r="C367" s="16" t="s">
        <v>336</v>
      </c>
      <c r="D367" s="16" t="s">
        <v>195</v>
      </c>
      <c r="E367" s="16" t="s">
        <v>51</v>
      </c>
      <c r="F367" s="16" t="s">
        <v>19</v>
      </c>
      <c r="G367" s="7" t="n">
        <v>16</v>
      </c>
      <c r="H367" s="6" t="n">
        <v>84.7</v>
      </c>
      <c r="I367" s="6" t="n">
        <v>-13552</v>
      </c>
      <c r="J367" s="6" t="n">
        <v>-24</v>
      </c>
      <c r="K367" s="6" t="n">
        <v>-8.13</v>
      </c>
      <c r="L367" s="6" t="n">
        <v>-1.15</v>
      </c>
      <c r="M367" s="6" t="s">
        <f>=I367+J367+K367+L367</f>
      </c>
      <c r="N367" s="16"/>
    </row>
    <row collapsed="false" customFormat="false" customHeight="false" hidden="false" ht="12.1" outlineLevel="0" r="368">
      <c r="A368" s="21" t="n">
        <v>46286</v>
      </c>
      <c r="B368" s="22" t="s">
        <v>255</v>
      </c>
      <c r="C368" s="22" t="s">
        <v>340</v>
      </c>
      <c r="D368" s="22" t="s">
        <v>255</v>
      </c>
      <c r="E368" s="22" t="s">
        <v>255</v>
      </c>
      <c r="F368" s="22" t="s">
        <v>19</v>
      </c>
      <c r="G368" s="23" t="n">
        <v>1</v>
      </c>
      <c r="H368" s="24" t="n">
        <v>1854.62</v>
      </c>
      <c r="I368" s="24" t="n">
        <v>1854.62</v>
      </c>
      <c r="J368" s="24" t="n">
        <v>0</v>
      </c>
      <c r="K368" s="24" t="n">
        <v>-0</v>
      </c>
      <c r="L368" s="24" t="n">
        <v>-0</v>
      </c>
      <c r="M368" s="6" t="s">
        <f>=I368+J368+K368+L368</f>
      </c>
      <c r="N368" s="22"/>
    </row>
    <row collapsed="false" customFormat="false" customHeight="false" hidden="false" ht="12.1" outlineLevel="0" r="369">
      <c r="A369" s="20" t="n">
        <v>46286.66806713</v>
      </c>
      <c r="B369" s="16" t="s">
        <v>44</v>
      </c>
      <c r="C369" s="16" t="s">
        <v>276</v>
      </c>
      <c r="D369" s="16" t="s">
        <v>195</v>
      </c>
      <c r="E369" s="16" t="s">
        <v>45</v>
      </c>
      <c r="F369" s="16" t="s">
        <v>19</v>
      </c>
      <c r="G369" s="7" t="n">
        <v>1</v>
      </c>
      <c r="H369" s="6" t="n">
        <v>19.4425</v>
      </c>
      <c r="I369" s="6" t="n">
        <v>-19.44</v>
      </c>
      <c r="J369" s="6" t="n">
        <v>-0</v>
      </c>
      <c r="K369" s="6" t="n">
        <v>-0</v>
      </c>
      <c r="L369" s="6" t="n">
        <v>-0</v>
      </c>
      <c r="M369" s="6" t="s">
        <f>=I369+J369+K369+L369</f>
      </c>
      <c r="N369" s="16"/>
    </row>
    <row collapsed="false" customFormat="false" customHeight="false" hidden="false" ht="12.1" outlineLevel="0" r="370">
      <c r="A370" s="20" t="n">
        <v>46288.890902778</v>
      </c>
      <c r="B370" s="16" t="s">
        <v>55</v>
      </c>
      <c r="C370" s="16" t="s">
        <v>300</v>
      </c>
      <c r="D370" s="16" t="s">
        <v>195</v>
      </c>
      <c r="E370" s="16" t="s">
        <v>51</v>
      </c>
      <c r="F370" s="16" t="s">
        <v>19</v>
      </c>
      <c r="G370" s="7" t="n">
        <v>2</v>
      </c>
      <c r="H370" s="6" t="n">
        <v>78.71</v>
      </c>
      <c r="I370" s="6" t="n">
        <v>-1574.2</v>
      </c>
      <c r="J370" s="6" t="n">
        <v>-5.26</v>
      </c>
      <c r="K370" s="6" t="n">
        <v>-0.94</v>
      </c>
      <c r="L370" s="6" t="n">
        <v>-0.14</v>
      </c>
      <c r="M370" s="6" t="s">
        <f>=I370+J370+K370+L370</f>
      </c>
      <c r="N370" s="16"/>
    </row>
    <row collapsed="false" customFormat="false" customHeight="false" hidden="false" ht="12.1" outlineLevel="0" r="371">
      <c r="A371" s="20" t="n">
        <v>46288.924016204</v>
      </c>
      <c r="B371" s="16" t="s">
        <v>44</v>
      </c>
      <c r="C371" s="16" t="s">
        <v>276</v>
      </c>
      <c r="D371" s="16" t="s">
        <v>195</v>
      </c>
      <c r="E371" s="16" t="s">
        <v>45</v>
      </c>
      <c r="F371" s="16" t="s">
        <v>19</v>
      </c>
      <c r="G371" s="7" t="n">
        <v>26</v>
      </c>
      <c r="H371" s="6" t="n">
        <v>19.4575</v>
      </c>
      <c r="I371" s="6" t="n">
        <v>-505.89</v>
      </c>
      <c r="J371" s="6" t="n">
        <v>-0</v>
      </c>
      <c r="K371" s="6" t="n">
        <v>-0</v>
      </c>
      <c r="L371" s="6" t="n">
        <v>-0</v>
      </c>
      <c r="M371" s="6" t="s">
        <f>=I371+J371+K371+L371</f>
      </c>
      <c r="N371" s="16"/>
    </row>
    <row collapsed="false" customFormat="false" customHeight="false" hidden="false" ht="12.1" outlineLevel="0" r="372">
      <c r="A372" s="21" t="n">
        <v>46300</v>
      </c>
      <c r="B372" s="22" t="s">
        <v>255</v>
      </c>
      <c r="C372" s="22" t="s">
        <v>341</v>
      </c>
      <c r="D372" s="22" t="s">
        <v>255</v>
      </c>
      <c r="E372" s="22" t="s">
        <v>255</v>
      </c>
      <c r="F372" s="22" t="s">
        <v>19</v>
      </c>
      <c r="G372" s="23" t="n">
        <v>1</v>
      </c>
      <c r="H372" s="24" t="n">
        <v>270.48</v>
      </c>
      <c r="I372" s="24" t="n">
        <v>270.48</v>
      </c>
      <c r="J372" s="24" t="n">
        <v>0</v>
      </c>
      <c r="K372" s="24" t="n">
        <v>-0</v>
      </c>
      <c r="L372" s="24" t="n">
        <v>-0</v>
      </c>
      <c r="M372" s="6" t="s">
        <f>=I372+J372+K372+L372</f>
      </c>
      <c r="N372" s="22"/>
    </row>
    <row collapsed="false" customFormat="false" customHeight="false" hidden="false" ht="12.1" outlineLevel="0"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 t="s">
        <v>342</v>
      </c>
      <c r="M373" s="5" t="s">
        <f>=SUM(M2:M372)</f>
      </c>
      <c r="N373" s="4"/>
    </row>
  </sheetData>
  <autoFilter ref="A1:N37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8" t="s">
        <v>77</v>
      </c>
      <c r="B1" s="38" t="s">
        <v>343</v>
      </c>
      <c r="C1" s="38" t="s">
        <v>0</v>
      </c>
      <c r="D1" s="38" t="s">
        <v>2</v>
      </c>
      <c r="E1" s="38" t="s">
        <v>344</v>
      </c>
      <c r="F1" s="38" t="s">
        <v>3</v>
      </c>
      <c r="G1" s="38" t="s">
        <v>345</v>
      </c>
      <c r="H1" s="38" t="s">
        <v>346</v>
      </c>
      <c r="I1" s="38" t="s">
        <v>347</v>
      </c>
      <c r="J1" s="38" t="s">
        <v>348</v>
      </c>
      <c r="K1" s="38" t="s">
        <v>349</v>
      </c>
      <c r="L1" s="38" t="s">
        <v>350</v>
      </c>
      <c r="M1" s="38" t="s">
        <v>351</v>
      </c>
      <c r="N1" s="38" t="s">
        <v>352</v>
      </c>
    </row>
    <row collapsed="false" customFormat="false" customHeight="false" hidden="false" ht="12.1" outlineLevel="0" r="2">
      <c r="A2" s="37" t="n">
        <v>45817</v>
      </c>
      <c r="B2" s="16" t="s">
        <v>353</v>
      </c>
      <c r="C2" s="16" t="s">
        <v>33</v>
      </c>
      <c r="D2" s="16" t="s">
        <v>34</v>
      </c>
      <c r="E2" s="7" t="n">
        <v>300</v>
      </c>
      <c r="F2" s="16" t="s">
        <v>19</v>
      </c>
      <c r="G2" s="6" t="n">
        <v>0.3538</v>
      </c>
      <c r="H2" s="6" t="n">
        <v>3.276</v>
      </c>
      <c r="I2" s="6" t="n">
        <v>3.69</v>
      </c>
      <c r="J2" s="6" t="n">
        <v>14</v>
      </c>
      <c r="K2" s="6" t="n">
        <v>106.127</v>
      </c>
      <c r="L2" s="6" t="n">
        <v>92.13</v>
      </c>
      <c r="M2" s="6" t="n">
        <v>8.33</v>
      </c>
      <c r="N2" s="6" t="n">
        <v>9.37</v>
      </c>
    </row>
    <row collapsed="false" customFormat="false" customHeight="false" hidden="false" ht="12.1" outlineLevel="0" r="3">
      <c r="A3" s="37" t="n">
        <v>45948</v>
      </c>
      <c r="B3" s="16" t="s">
        <v>353</v>
      </c>
      <c r="C3" s="16" t="s">
        <v>16</v>
      </c>
      <c r="D3" s="16" t="s">
        <v>18</v>
      </c>
      <c r="E3" s="7" t="n">
        <v>18</v>
      </c>
      <c r="F3" s="16" t="s">
        <v>19</v>
      </c>
      <c r="G3" s="6" t="n">
        <v>20</v>
      </c>
      <c r="H3" s="6" t="n">
        <v>392.4</v>
      </c>
      <c r="I3" s="6" t="n">
        <v>442.15</v>
      </c>
      <c r="J3" s="6" t="n">
        <v>47</v>
      </c>
      <c r="K3" s="6" t="n">
        <v>360</v>
      </c>
      <c r="L3" s="6" t="n">
        <v>313</v>
      </c>
      <c r="M3" s="6" t="n">
        <v>3.93</v>
      </c>
      <c r="N3" s="6" t="n">
        <v>4.43</v>
      </c>
    </row>
    <row collapsed="false" customFormat="false" customHeight="false" hidden="false" ht="12.1" outlineLevel="0" r="4">
      <c r="A4" s="37" t="n">
        <v>46182</v>
      </c>
      <c r="B4" s="16" t="s">
        <v>353</v>
      </c>
      <c r="C4" s="16" t="s">
        <v>33</v>
      </c>
      <c r="D4" s="16" t="s">
        <v>34</v>
      </c>
      <c r="E4" s="7" t="n">
        <v>300</v>
      </c>
      <c r="F4" s="16" t="s">
        <v>19</v>
      </c>
      <c r="G4" s="6" t="n">
        <v>0.3214</v>
      </c>
      <c r="H4" s="6" t="n">
        <v>2.758</v>
      </c>
      <c r="I4" s="6" t="n">
        <v>3.15</v>
      </c>
      <c r="J4" s="6" t="n">
        <v>13</v>
      </c>
      <c r="K4" s="6" t="n">
        <v>96.4276</v>
      </c>
      <c r="L4" s="6" t="n">
        <v>83.43</v>
      </c>
      <c r="M4" s="6" t="n">
        <v>8.82</v>
      </c>
      <c r="N4" s="6" t="n">
        <v>10.08</v>
      </c>
    </row>
    <row collapsed="false" customFormat="false" customHeight="false" hidden="false" ht="12.1" outlineLevel="0" r="5">
      <c r="A5" s="37" t="n">
        <v>46202</v>
      </c>
      <c r="B5" s="16" t="s">
        <v>353</v>
      </c>
      <c r="C5" s="16" t="s">
        <v>16</v>
      </c>
      <c r="D5" s="16" t="s">
        <v>18</v>
      </c>
      <c r="E5" s="7" t="n">
        <v>18</v>
      </c>
      <c r="F5" s="16" t="s">
        <v>19</v>
      </c>
      <c r="G5" s="6" t="n">
        <v>10</v>
      </c>
      <c r="H5" s="6" t="n">
        <v>249.6</v>
      </c>
      <c r="I5" s="6" t="n">
        <v>442.15</v>
      </c>
      <c r="J5" s="6" t="n">
        <v>23</v>
      </c>
      <c r="K5" s="6" t="n">
        <v>180</v>
      </c>
      <c r="L5" s="6" t="n">
        <v>157</v>
      </c>
      <c r="M5" s="6" t="n">
        <v>1.97</v>
      </c>
      <c r="N5" s="6" t="n">
        <v>3.49</v>
      </c>
    </row>
    <row collapsed="false" customFormat="false" customHeight="false" hidden="false" ht="12.1" outlineLevel="0" r="6">
      <c r="A6" s="37" t="n">
        <v>46240</v>
      </c>
      <c r="B6" s="16" t="s">
        <v>353</v>
      </c>
      <c r="C6" s="16" t="s">
        <v>30</v>
      </c>
      <c r="D6" s="16" t="s">
        <v>31</v>
      </c>
      <c r="E6" s="7" t="n">
        <v>13</v>
      </c>
      <c r="F6" s="16" t="s">
        <v>19</v>
      </c>
      <c r="G6" s="6" t="n">
        <v>16.48</v>
      </c>
      <c r="H6" s="6" t="n">
        <v>91.58</v>
      </c>
      <c r="I6" s="6" t="n">
        <v>118.8</v>
      </c>
      <c r="J6" s="6" t="n">
        <v>28</v>
      </c>
      <c r="K6" s="6" t="n">
        <v>214.24</v>
      </c>
      <c r="L6" s="6" t="n">
        <v>186.24</v>
      </c>
      <c r="M6" s="6" t="n">
        <v>12.06</v>
      </c>
      <c r="N6" s="6" t="n">
        <v>15.64</v>
      </c>
    </row>
    <row collapsed="false" customFormat="false" customHeight="false" hidden="false" ht="12.1" outlineLevel="0" r="7">
      <c r="A7" s="37"/>
      <c r="B7" s="16"/>
      <c r="C7" s="16"/>
      <c r="D7" s="16"/>
      <c r="E7" s="7"/>
      <c r="F7" s="16"/>
      <c r="G7" s="6"/>
      <c r="H7" s="6"/>
      <c r="I7" s="6"/>
      <c r="J7" s="6"/>
      <c r="K7" s="6"/>
      <c r="L7" s="6"/>
      <c r="M7" s="6"/>
      <c r="N7" s="6"/>
    </row>
    <row collapsed="false" customFormat="false" customHeight="false" hidden="false" ht="12.1" outlineLevel="0" r="8">
      <c r="A8" s="37" t="n">
        <v>46307</v>
      </c>
      <c r="B8" s="16" t="s">
        <v>353</v>
      </c>
      <c r="C8" s="16" t="s">
        <v>24</v>
      </c>
      <c r="D8" s="16" t="s">
        <v>25</v>
      </c>
      <c r="E8" s="7" t="n">
        <v>10</v>
      </c>
      <c r="F8" s="16" t="s">
        <v>19</v>
      </c>
      <c r="G8" s="6" t="n">
        <v>1.85</v>
      </c>
      <c r="H8" s="6" t="n">
        <v>114.6</v>
      </c>
      <c r="I8" s="6" t="n">
        <v>169.46</v>
      </c>
      <c r="J8" s="6" t="n">
        <v>2</v>
      </c>
      <c r="K8" s="6" t="n">
        <v>18.5</v>
      </c>
      <c r="L8" s="6" t="n">
        <v>16.5</v>
      </c>
      <c r="M8" s="6" t="n">
        <v>0.97</v>
      </c>
      <c r="N8" s="6" t="n">
        <v>1.44</v>
      </c>
    </row>
    <row collapsed="false" customFormat="false" customHeight="false" hidden="false" ht="12.1" outlineLevel="0" r="9">
      <c r="A9" s="37" t="n">
        <v>46307</v>
      </c>
      <c r="B9" s="16" t="s">
        <v>353</v>
      </c>
      <c r="C9" s="16" t="s">
        <v>16</v>
      </c>
      <c r="D9" s="16" t="s">
        <v>18</v>
      </c>
      <c r="E9" s="7" t="n">
        <v>18</v>
      </c>
      <c r="F9" s="16" t="s">
        <v>19</v>
      </c>
      <c r="G9" s="6" t="n">
        <v>8</v>
      </c>
      <c r="H9" s="6" t="n">
        <v>256</v>
      </c>
      <c r="I9" s="6" t="n">
        <v>442.15</v>
      </c>
      <c r="J9" s="6" t="n">
        <v>19</v>
      </c>
      <c r="K9" s="6" t="n">
        <v>144</v>
      </c>
      <c r="L9" s="6" t="n">
        <v>125</v>
      </c>
      <c r="M9" s="6" t="n">
        <v>1.57</v>
      </c>
      <c r="N9" s="6" t="n">
        <v>2.71</v>
      </c>
    </row>
  </sheetData>
  <autoFilter ref="A1:N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9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collapsed="false" customFormat="false" customHeight="false" hidden="false" ht="12.1" outlineLevel="0" r="1">
      <c r="A1" s="38" t="s">
        <v>77</v>
      </c>
      <c r="B1" s="38" t="s">
        <v>343</v>
      </c>
      <c r="C1" s="38" t="s">
        <v>0</v>
      </c>
      <c r="D1" s="38" t="s">
        <v>2</v>
      </c>
      <c r="E1" s="38" t="s">
        <v>6</v>
      </c>
      <c r="F1" s="38" t="s">
        <v>344</v>
      </c>
      <c r="G1" s="38" t="s">
        <v>354</v>
      </c>
      <c r="H1" s="38" t="s">
        <v>348</v>
      </c>
      <c r="I1" s="38" t="s">
        <v>349</v>
      </c>
      <c r="J1" s="38" t="s">
        <v>350</v>
      </c>
    </row>
    <row collapsed="false" customFormat="false" customHeight="false" hidden="false" ht="12.1" outlineLevel="0" r="2">
      <c r="A2" s="39" t="n">
        <v>45799</v>
      </c>
      <c r="B2" s="16" t="s">
        <v>353</v>
      </c>
      <c r="C2" s="16" t="s">
        <v>199</v>
      </c>
      <c r="D2" s="16" t="s">
        <v>355</v>
      </c>
      <c r="E2" s="6" t="n">
        <v>1000</v>
      </c>
      <c r="F2" s="7" t="n">
        <v>15</v>
      </c>
      <c r="G2" s="6" t="n">
        <v>31.66</v>
      </c>
      <c r="H2" s="6" t="n">
        <v>62</v>
      </c>
      <c r="I2" s="6" t="n">
        <v>474.9</v>
      </c>
      <c r="J2" s="6" t="n">
        <v>412.9</v>
      </c>
    </row>
    <row collapsed="false" customFormat="false" customHeight="false" hidden="false" ht="12.1" outlineLevel="0" r="3">
      <c r="A3" s="39" t="n">
        <v>45805</v>
      </c>
      <c r="B3" s="16" t="s">
        <v>353</v>
      </c>
      <c r="C3" s="16" t="s">
        <v>201</v>
      </c>
      <c r="D3" s="16" t="s">
        <v>356</v>
      </c>
      <c r="E3" s="6" t="n">
        <v>1000</v>
      </c>
      <c r="F3" s="7" t="n">
        <v>43</v>
      </c>
      <c r="G3" s="6" t="n">
        <v>11.01</v>
      </c>
      <c r="H3" s="6" t="n">
        <v>62</v>
      </c>
      <c r="I3" s="6" t="n">
        <v>473.43</v>
      </c>
      <c r="J3" s="6" t="n">
        <v>411.43</v>
      </c>
    </row>
    <row collapsed="false" customFormat="false" customHeight="false" hidden="false" ht="12.1" outlineLevel="0" r="4">
      <c r="A4" s="39" t="n">
        <v>45835</v>
      </c>
      <c r="B4" s="16" t="s">
        <v>353</v>
      </c>
      <c r="C4" s="16" t="s">
        <v>201</v>
      </c>
      <c r="D4" s="16" t="s">
        <v>356</v>
      </c>
      <c r="E4" s="6" t="n">
        <v>1000</v>
      </c>
      <c r="F4" s="7" t="n">
        <v>49</v>
      </c>
      <c r="G4" s="6" t="n">
        <v>11.01</v>
      </c>
      <c r="H4" s="6" t="n">
        <v>70</v>
      </c>
      <c r="I4" s="6" t="n">
        <v>539.49</v>
      </c>
      <c r="J4" s="6" t="n">
        <v>469.49</v>
      </c>
    </row>
    <row collapsed="false" customFormat="false" customHeight="false" hidden="false" ht="12.1" outlineLevel="0" r="5">
      <c r="A5" s="39" t="n">
        <v>45855</v>
      </c>
      <c r="B5" s="16" t="s">
        <v>353</v>
      </c>
      <c r="C5" s="16" t="s">
        <v>200</v>
      </c>
      <c r="D5" s="16" t="s">
        <v>357</v>
      </c>
      <c r="E5" s="6" t="n">
        <v>1000</v>
      </c>
      <c r="F5" s="7" t="n">
        <v>22</v>
      </c>
      <c r="G5" s="6" t="n">
        <v>62.33</v>
      </c>
      <c r="H5" s="6" t="n">
        <v>178</v>
      </c>
      <c r="I5" s="6" t="n">
        <v>1371.26</v>
      </c>
      <c r="J5" s="6" t="n">
        <v>1193.26</v>
      </c>
    </row>
    <row collapsed="false" customFormat="false" customHeight="false" hidden="false" ht="12.1" outlineLevel="0" r="6">
      <c r="A6" s="39" t="n">
        <v>45865</v>
      </c>
      <c r="B6" s="16" t="s">
        <v>353</v>
      </c>
      <c r="C6" s="16" t="s">
        <v>201</v>
      </c>
      <c r="D6" s="16" t="s">
        <v>356</v>
      </c>
      <c r="E6" s="6" t="n">
        <v>1000</v>
      </c>
      <c r="F6" s="7" t="n">
        <v>49</v>
      </c>
      <c r="G6" s="6" t="n">
        <v>11.01</v>
      </c>
      <c r="H6" s="6" t="n">
        <v>70</v>
      </c>
      <c r="I6" s="6" t="n">
        <v>539.49</v>
      </c>
      <c r="J6" s="6" t="n">
        <v>469.49</v>
      </c>
    </row>
    <row collapsed="false" customFormat="false" customHeight="false" hidden="false" ht="12.1" outlineLevel="0" r="7">
      <c r="A7" s="39" t="n">
        <v>45890</v>
      </c>
      <c r="B7" s="16" t="s">
        <v>353</v>
      </c>
      <c r="C7" s="16" t="s">
        <v>199</v>
      </c>
      <c r="D7" s="16" t="s">
        <v>355</v>
      </c>
      <c r="E7" s="6" t="n">
        <v>1000</v>
      </c>
      <c r="F7" s="7" t="n">
        <v>15</v>
      </c>
      <c r="G7" s="6" t="n">
        <v>31.66</v>
      </c>
      <c r="H7" s="6" t="n">
        <v>62</v>
      </c>
      <c r="I7" s="6" t="n">
        <v>474.9</v>
      </c>
      <c r="J7" s="6" t="n">
        <v>412.9</v>
      </c>
    </row>
    <row collapsed="false" customFormat="false" customHeight="false" hidden="false" ht="12.1" outlineLevel="0" r="8">
      <c r="A8" s="39" t="n">
        <v>45895</v>
      </c>
      <c r="B8" s="16" t="s">
        <v>353</v>
      </c>
      <c r="C8" s="16" t="s">
        <v>201</v>
      </c>
      <c r="D8" s="16" t="s">
        <v>356</v>
      </c>
      <c r="E8" s="6" t="n">
        <v>1000</v>
      </c>
      <c r="F8" s="7" t="n">
        <v>49</v>
      </c>
      <c r="G8" s="6" t="n">
        <v>11.01</v>
      </c>
      <c r="H8" s="6" t="n">
        <v>70</v>
      </c>
      <c r="I8" s="6" t="n">
        <v>539.49</v>
      </c>
      <c r="J8" s="6" t="n">
        <v>469.49</v>
      </c>
    </row>
    <row collapsed="false" customFormat="false" customHeight="false" hidden="false" ht="12.1" outlineLevel="0" r="9">
      <c r="A9" s="39" t="n">
        <v>45925</v>
      </c>
      <c r="B9" s="16" t="s">
        <v>353</v>
      </c>
      <c r="C9" s="16" t="s">
        <v>201</v>
      </c>
      <c r="D9" s="16" t="s">
        <v>356</v>
      </c>
      <c r="E9" s="6" t="n">
        <v>1000</v>
      </c>
      <c r="F9" s="7" t="n">
        <v>49</v>
      </c>
      <c r="G9" s="6" t="n">
        <v>11.01</v>
      </c>
      <c r="H9" s="6" t="n">
        <v>70</v>
      </c>
      <c r="I9" s="6" t="n">
        <v>539.49</v>
      </c>
      <c r="J9" s="6" t="n">
        <v>469.49</v>
      </c>
    </row>
    <row collapsed="false" customFormat="false" customHeight="false" hidden="false" ht="12.1" outlineLevel="0" r="10">
      <c r="A10" s="39" t="n">
        <v>45945</v>
      </c>
      <c r="B10" s="16" t="s">
        <v>353</v>
      </c>
      <c r="C10" s="16" t="s">
        <v>50</v>
      </c>
      <c r="D10" s="16" t="s">
        <v>52</v>
      </c>
      <c r="E10" s="6" t="n">
        <v>100</v>
      </c>
      <c r="F10" s="7" t="n">
        <v>17</v>
      </c>
      <c r="G10" s="6" t="n">
        <v>42.38</v>
      </c>
      <c r="H10" s="6" t="n">
        <v>94</v>
      </c>
      <c r="I10" s="6" t="n">
        <v>720.46</v>
      </c>
      <c r="J10" s="6" t="n">
        <v>626.46</v>
      </c>
    </row>
    <row collapsed="false" customFormat="false" customHeight="false" hidden="false" ht="12.1" outlineLevel="0" r="11">
      <c r="A11" s="39" t="n">
        <v>45955</v>
      </c>
      <c r="B11" s="16" t="s">
        <v>353</v>
      </c>
      <c r="C11" s="16" t="s">
        <v>201</v>
      </c>
      <c r="D11" s="16" t="s">
        <v>356</v>
      </c>
      <c r="E11" s="6" t="n">
        <v>1000</v>
      </c>
      <c r="F11" s="7" t="n">
        <v>49</v>
      </c>
      <c r="G11" s="6" t="n">
        <v>11.01</v>
      </c>
      <c r="H11" s="6" t="n">
        <v>70</v>
      </c>
      <c r="I11" s="6" t="n">
        <v>539.49</v>
      </c>
      <c r="J11" s="6" t="n">
        <v>469.49</v>
      </c>
    </row>
    <row collapsed="false" customFormat="false" customHeight="false" hidden="false" ht="12.1" outlineLevel="0" r="12">
      <c r="A12" s="39" t="n">
        <v>45975</v>
      </c>
      <c r="B12" s="16" t="s">
        <v>353</v>
      </c>
      <c r="C12" s="16" t="s">
        <v>50</v>
      </c>
      <c r="D12" s="16" t="s">
        <v>52</v>
      </c>
      <c r="E12" s="6" t="n">
        <v>100</v>
      </c>
      <c r="F12" s="7" t="n">
        <v>17</v>
      </c>
      <c r="G12" s="6" t="n">
        <v>42.72</v>
      </c>
      <c r="H12" s="6" t="n">
        <v>94</v>
      </c>
      <c r="I12" s="6" t="n">
        <v>726.24</v>
      </c>
      <c r="J12" s="6" t="n">
        <v>632.24</v>
      </c>
    </row>
    <row collapsed="false" customFormat="false" customHeight="false" hidden="false" ht="12.1" outlineLevel="0" r="13">
      <c r="A13" s="39" t="n">
        <v>45981</v>
      </c>
      <c r="B13" s="16" t="s">
        <v>353</v>
      </c>
      <c r="C13" s="16" t="s">
        <v>199</v>
      </c>
      <c r="D13" s="16" t="s">
        <v>355</v>
      </c>
      <c r="E13" s="6" t="n">
        <v>1000</v>
      </c>
      <c r="F13" s="7" t="n">
        <v>15</v>
      </c>
      <c r="G13" s="6" t="n">
        <v>31.66</v>
      </c>
      <c r="H13" s="6" t="n">
        <v>62</v>
      </c>
      <c r="I13" s="6" t="n">
        <v>474.9</v>
      </c>
      <c r="J13" s="6" t="n">
        <v>412.9</v>
      </c>
    </row>
    <row collapsed="false" customFormat="false" customHeight="false" hidden="false" ht="12.1" outlineLevel="0" r="14">
      <c r="A14" s="39" t="n">
        <v>45985</v>
      </c>
      <c r="B14" s="16" t="s">
        <v>353</v>
      </c>
      <c r="C14" s="16" t="s">
        <v>201</v>
      </c>
      <c r="D14" s="16" t="s">
        <v>356</v>
      </c>
      <c r="E14" s="6" t="n">
        <v>1000</v>
      </c>
      <c r="F14" s="7" t="n">
        <v>49</v>
      </c>
      <c r="G14" s="6" t="n">
        <v>11.01</v>
      </c>
      <c r="H14" s="6" t="n">
        <v>70</v>
      </c>
      <c r="I14" s="6" t="n">
        <v>539.49</v>
      </c>
      <c r="J14" s="6" t="n">
        <v>469.49</v>
      </c>
    </row>
    <row collapsed="false" customFormat="false" customHeight="false" hidden="false" ht="12.1" outlineLevel="0" r="15">
      <c r="A15" s="39" t="n">
        <v>46005</v>
      </c>
      <c r="B15" s="16" t="s">
        <v>353</v>
      </c>
      <c r="C15" s="16" t="s">
        <v>50</v>
      </c>
      <c r="D15" s="16" t="s">
        <v>52</v>
      </c>
      <c r="E15" s="6" t="n">
        <v>100</v>
      </c>
      <c r="F15" s="7" t="n">
        <v>17</v>
      </c>
      <c r="G15" s="6" t="n">
        <v>42.05</v>
      </c>
      <c r="H15" s="6" t="n">
        <v>93</v>
      </c>
      <c r="I15" s="6" t="n">
        <v>714.85</v>
      </c>
      <c r="J15" s="6" t="n">
        <v>621.85</v>
      </c>
    </row>
    <row collapsed="false" customFormat="false" customHeight="false" hidden="false" ht="12.1" outlineLevel="0" r="16">
      <c r="A16" s="39" t="n">
        <v>46013</v>
      </c>
      <c r="B16" s="16" t="s">
        <v>353</v>
      </c>
      <c r="C16" s="16" t="s">
        <v>59</v>
      </c>
      <c r="D16" s="16" t="s">
        <v>60</v>
      </c>
      <c r="E16" s="6" t="n">
        <v>1000</v>
      </c>
      <c r="F16" s="7" t="n">
        <v>241</v>
      </c>
      <c r="G16" s="6" t="n">
        <v>18.9</v>
      </c>
      <c r="H16" s="6" t="n">
        <v>592</v>
      </c>
      <c r="I16" s="6" t="n">
        <v>4554.9</v>
      </c>
      <c r="J16" s="6" t="n">
        <v>3962.9</v>
      </c>
    </row>
    <row collapsed="false" customFormat="false" customHeight="false" hidden="false" ht="12.1" outlineLevel="0" r="17">
      <c r="A17" s="39" t="n">
        <v>46026</v>
      </c>
      <c r="B17" s="16" t="s">
        <v>353</v>
      </c>
      <c r="C17" s="16" t="s">
        <v>63</v>
      </c>
      <c r="D17" s="16" t="s">
        <v>64</v>
      </c>
      <c r="E17" s="6" t="n">
        <v>1000</v>
      </c>
      <c r="F17" s="7" t="n">
        <v>14</v>
      </c>
      <c r="G17" s="6" t="n">
        <v>19.32</v>
      </c>
      <c r="H17" s="6" t="n">
        <v>35</v>
      </c>
      <c r="I17" s="6" t="n">
        <v>270.48</v>
      </c>
      <c r="J17" s="6" t="n">
        <v>235.48</v>
      </c>
    </row>
    <row collapsed="false" customFormat="false" customHeight="false" hidden="false" ht="12.1" outlineLevel="0" r="18">
      <c r="A18" s="39" t="n">
        <v>46035</v>
      </c>
      <c r="B18" s="16" t="s">
        <v>353</v>
      </c>
      <c r="C18" s="16" t="s">
        <v>50</v>
      </c>
      <c r="D18" s="16" t="s">
        <v>52</v>
      </c>
      <c r="E18" s="6" t="n">
        <v>100</v>
      </c>
      <c r="F18" s="7" t="n">
        <v>17</v>
      </c>
      <c r="G18" s="6" t="n">
        <v>41.76</v>
      </c>
      <c r="H18" s="6" t="n">
        <v>92</v>
      </c>
      <c r="I18" s="6" t="n">
        <v>709.92</v>
      </c>
      <c r="J18" s="6" t="n">
        <v>617.92</v>
      </c>
    </row>
    <row collapsed="false" customFormat="false" customHeight="false" hidden="false" ht="12.1" outlineLevel="0" r="19">
      <c r="A19" s="39" t="n">
        <v>46043</v>
      </c>
      <c r="B19" s="16" t="s">
        <v>353</v>
      </c>
      <c r="C19" s="16" t="s">
        <v>59</v>
      </c>
      <c r="D19" s="16" t="s">
        <v>60</v>
      </c>
      <c r="E19" s="6" t="n">
        <v>1000</v>
      </c>
      <c r="F19" s="7" t="n">
        <v>372</v>
      </c>
      <c r="G19" s="6" t="n">
        <v>18.9</v>
      </c>
      <c r="H19" s="6" t="n">
        <v>914</v>
      </c>
      <c r="I19" s="6" t="n">
        <v>7030.8</v>
      </c>
      <c r="J19" s="6" t="n">
        <v>6116.8</v>
      </c>
    </row>
    <row collapsed="false" customFormat="false" customHeight="false" hidden="false" ht="12.1" outlineLevel="0" r="20">
      <c r="A20" s="39" t="n">
        <v>46056</v>
      </c>
      <c r="B20" s="16" t="s">
        <v>353</v>
      </c>
      <c r="C20" s="16" t="s">
        <v>63</v>
      </c>
      <c r="D20" s="16" t="s">
        <v>64</v>
      </c>
      <c r="E20" s="6" t="n">
        <v>1000</v>
      </c>
      <c r="F20" s="7" t="n">
        <v>14</v>
      </c>
      <c r="G20" s="6" t="n">
        <v>19.32</v>
      </c>
      <c r="H20" s="6" t="n">
        <v>35</v>
      </c>
      <c r="I20" s="6" t="n">
        <v>270.48</v>
      </c>
      <c r="J20" s="6" t="n">
        <v>235.48</v>
      </c>
    </row>
    <row collapsed="false" customFormat="false" customHeight="false" hidden="false" ht="12.1" outlineLevel="0" r="21">
      <c r="A21" s="39" t="n">
        <v>46065</v>
      </c>
      <c r="B21" s="16" t="s">
        <v>353</v>
      </c>
      <c r="C21" s="16" t="s">
        <v>50</v>
      </c>
      <c r="D21" s="16" t="s">
        <v>52</v>
      </c>
      <c r="E21" s="6" t="n">
        <v>100</v>
      </c>
      <c r="F21" s="7" t="n">
        <v>17</v>
      </c>
      <c r="G21" s="6" t="n">
        <v>41.06</v>
      </c>
      <c r="H21" s="6" t="n">
        <v>91</v>
      </c>
      <c r="I21" s="6" t="n">
        <v>698.02</v>
      </c>
      <c r="J21" s="6" t="n">
        <v>607.02</v>
      </c>
    </row>
    <row collapsed="false" customFormat="false" customHeight="false" hidden="false" ht="12.1" outlineLevel="0" r="22">
      <c r="A22" s="39" t="n">
        <v>46073</v>
      </c>
      <c r="B22" s="16" t="s">
        <v>353</v>
      </c>
      <c r="C22" s="16" t="s">
        <v>59</v>
      </c>
      <c r="D22" s="16" t="s">
        <v>60</v>
      </c>
      <c r="E22" s="6" t="n">
        <v>1000</v>
      </c>
      <c r="F22" s="7" t="n">
        <v>441</v>
      </c>
      <c r="G22" s="6" t="n">
        <v>18.9</v>
      </c>
      <c r="H22" s="6" t="n">
        <v>1084</v>
      </c>
      <c r="I22" s="6" t="n">
        <v>8334.9</v>
      </c>
      <c r="J22" s="6" t="n">
        <v>7250.9</v>
      </c>
    </row>
    <row collapsed="false" customFormat="false" customHeight="false" hidden="false" ht="12.1" outlineLevel="0" r="23">
      <c r="A23" s="39" t="n">
        <v>46074</v>
      </c>
      <c r="B23" s="16" t="s">
        <v>353</v>
      </c>
      <c r="C23" s="16" t="s">
        <v>55</v>
      </c>
      <c r="D23" s="16" t="s">
        <v>56</v>
      </c>
      <c r="E23" s="6" t="n">
        <v>1000</v>
      </c>
      <c r="F23" s="7" t="n">
        <v>20</v>
      </c>
      <c r="G23" s="6" t="n">
        <v>19.73</v>
      </c>
      <c r="H23" s="6" t="n">
        <v>51</v>
      </c>
      <c r="I23" s="6" t="n">
        <v>394.6</v>
      </c>
      <c r="J23" s="6" t="n">
        <v>343.6</v>
      </c>
    </row>
    <row collapsed="false" customFormat="false" customHeight="false" hidden="false" ht="12.1" outlineLevel="0" r="24">
      <c r="A24" s="39" t="n">
        <v>46086</v>
      </c>
      <c r="B24" s="16" t="s">
        <v>353</v>
      </c>
      <c r="C24" s="16" t="s">
        <v>63</v>
      </c>
      <c r="D24" s="16" t="s">
        <v>64</v>
      </c>
      <c r="E24" s="6" t="n">
        <v>1000</v>
      </c>
      <c r="F24" s="7" t="n">
        <v>14</v>
      </c>
      <c r="G24" s="6" t="n">
        <v>19.32</v>
      </c>
      <c r="H24" s="6" t="n">
        <v>35</v>
      </c>
      <c r="I24" s="6" t="n">
        <v>270.48</v>
      </c>
      <c r="J24" s="6" t="n">
        <v>235.48</v>
      </c>
    </row>
    <row collapsed="false" customFormat="false" customHeight="false" hidden="false" ht="12.1" outlineLevel="0" r="25">
      <c r="A25" s="39" t="n">
        <v>46095</v>
      </c>
      <c r="B25" s="16" t="s">
        <v>353</v>
      </c>
      <c r="C25" s="16" t="s">
        <v>50</v>
      </c>
      <c r="D25" s="16" t="s">
        <v>52</v>
      </c>
      <c r="E25" s="6" t="n">
        <v>100</v>
      </c>
      <c r="F25" s="7" t="n">
        <v>17</v>
      </c>
      <c r="G25" s="6" t="n">
        <v>41.91</v>
      </c>
      <c r="H25" s="6" t="n">
        <v>93</v>
      </c>
      <c r="I25" s="6" t="n">
        <v>712.47</v>
      </c>
      <c r="J25" s="6" t="n">
        <v>619.47</v>
      </c>
    </row>
    <row collapsed="false" customFormat="false" customHeight="false" hidden="false" ht="12.1" outlineLevel="0" r="26">
      <c r="A26" s="39" t="n">
        <v>46103</v>
      </c>
      <c r="B26" s="16" t="s">
        <v>353</v>
      </c>
      <c r="C26" s="16" t="s">
        <v>59</v>
      </c>
      <c r="D26" s="16" t="s">
        <v>60</v>
      </c>
      <c r="E26" s="6" t="n">
        <v>1000</v>
      </c>
      <c r="F26" s="7" t="n">
        <v>441</v>
      </c>
      <c r="G26" s="6" t="n">
        <v>18.9</v>
      </c>
      <c r="H26" s="6" t="n">
        <v>1084</v>
      </c>
      <c r="I26" s="6" t="n">
        <v>8334.9</v>
      </c>
      <c r="J26" s="6" t="n">
        <v>7250.9</v>
      </c>
    </row>
    <row collapsed="false" customFormat="false" customHeight="false" hidden="false" ht="12.1" outlineLevel="0" r="27">
      <c r="A27" s="39" t="n">
        <v>46104</v>
      </c>
      <c r="B27" s="16" t="s">
        <v>353</v>
      </c>
      <c r="C27" s="16" t="s">
        <v>55</v>
      </c>
      <c r="D27" s="16" t="s">
        <v>56</v>
      </c>
      <c r="E27" s="6" t="n">
        <v>1000</v>
      </c>
      <c r="F27" s="7" t="n">
        <v>42</v>
      </c>
      <c r="G27" s="6" t="n">
        <v>19.73</v>
      </c>
      <c r="H27" s="6" t="n">
        <v>108</v>
      </c>
      <c r="I27" s="6" t="n">
        <v>828.66</v>
      </c>
      <c r="J27" s="6" t="n">
        <v>720.66</v>
      </c>
    </row>
    <row collapsed="false" customFormat="false" customHeight="false" hidden="false" ht="12.1" outlineLevel="0" r="28">
      <c r="A28" s="39" t="n">
        <v>46114</v>
      </c>
      <c r="B28" s="16" t="s">
        <v>353</v>
      </c>
      <c r="C28" s="16" t="s">
        <v>70</v>
      </c>
      <c r="D28" s="16" t="s">
        <v>71</v>
      </c>
      <c r="E28" s="6" t="n">
        <v>1000</v>
      </c>
      <c r="F28" s="7" t="n">
        <v>10</v>
      </c>
      <c r="G28" s="6" t="n">
        <v>20.55</v>
      </c>
      <c r="H28" s="6" t="n">
        <v>27</v>
      </c>
      <c r="I28" s="6" t="n">
        <v>205.5</v>
      </c>
      <c r="J28" s="6" t="n">
        <v>178.5</v>
      </c>
    </row>
    <row collapsed="false" customFormat="false" customHeight="false" hidden="false" ht="12.1" outlineLevel="0" r="29">
      <c r="A29" s="39" t="n">
        <v>46116</v>
      </c>
      <c r="B29" s="16" t="s">
        <v>353</v>
      </c>
      <c r="C29" s="16" t="s">
        <v>63</v>
      </c>
      <c r="D29" s="16" t="s">
        <v>64</v>
      </c>
      <c r="E29" s="6" t="n">
        <v>1000</v>
      </c>
      <c r="F29" s="7" t="n">
        <v>14</v>
      </c>
      <c r="G29" s="6" t="n">
        <v>19.32</v>
      </c>
      <c r="H29" s="6" t="n">
        <v>35</v>
      </c>
      <c r="I29" s="6" t="n">
        <v>270.48</v>
      </c>
      <c r="J29" s="6" t="n">
        <v>235.48</v>
      </c>
    </row>
    <row collapsed="false" customFormat="false" customHeight="false" hidden="false" ht="12.1" outlineLevel="0" r="30">
      <c r="A30" s="39" t="n">
        <v>46125</v>
      </c>
      <c r="B30" s="16" t="s">
        <v>353</v>
      </c>
      <c r="C30" s="16" t="s">
        <v>50</v>
      </c>
      <c r="D30" s="16" t="s">
        <v>52</v>
      </c>
      <c r="E30" s="6" t="n">
        <v>100</v>
      </c>
      <c r="F30" s="7" t="n">
        <v>17</v>
      </c>
      <c r="G30" s="6" t="n">
        <v>40.8</v>
      </c>
      <c r="H30" s="6" t="n">
        <v>90</v>
      </c>
      <c r="I30" s="6" t="n">
        <v>693.6</v>
      </c>
      <c r="J30" s="6" t="n">
        <v>603.6</v>
      </c>
    </row>
    <row collapsed="false" customFormat="false" customHeight="false" hidden="false" ht="12.1" outlineLevel="0" r="31">
      <c r="A31" s="39" t="n">
        <v>46133</v>
      </c>
      <c r="B31" s="16" t="s">
        <v>353</v>
      </c>
      <c r="C31" s="16" t="s">
        <v>59</v>
      </c>
      <c r="D31" s="16" t="s">
        <v>60</v>
      </c>
      <c r="E31" s="6" t="n">
        <v>1000</v>
      </c>
      <c r="F31" s="7" t="n">
        <v>441</v>
      </c>
      <c r="G31" s="6" t="n">
        <v>18.9</v>
      </c>
      <c r="H31" s="6" t="n">
        <v>1084</v>
      </c>
      <c r="I31" s="6" t="n">
        <v>8334.9</v>
      </c>
      <c r="J31" s="6" t="n">
        <v>7250.9</v>
      </c>
    </row>
    <row collapsed="false" customFormat="false" customHeight="false" hidden="false" ht="12.1" outlineLevel="0" r="32">
      <c r="A32" s="39" t="n">
        <v>46134</v>
      </c>
      <c r="B32" s="16" t="s">
        <v>353</v>
      </c>
      <c r="C32" s="16" t="s">
        <v>55</v>
      </c>
      <c r="D32" s="16" t="s">
        <v>56</v>
      </c>
      <c r="E32" s="6" t="n">
        <v>1000</v>
      </c>
      <c r="F32" s="7" t="n">
        <v>50</v>
      </c>
      <c r="G32" s="6" t="n">
        <v>19.73</v>
      </c>
      <c r="H32" s="6" t="n">
        <v>128</v>
      </c>
      <c r="I32" s="6" t="n">
        <v>986.5</v>
      </c>
      <c r="J32" s="6" t="n">
        <v>858.5</v>
      </c>
    </row>
    <row collapsed="false" customFormat="false" customHeight="false" hidden="false" ht="12.1" outlineLevel="0" r="33">
      <c r="A33" s="39" t="n">
        <v>46144</v>
      </c>
      <c r="B33" s="16" t="s">
        <v>353</v>
      </c>
      <c r="C33" s="16" t="s">
        <v>70</v>
      </c>
      <c r="D33" s="16" t="s">
        <v>71</v>
      </c>
      <c r="E33" s="6" t="n">
        <v>1000</v>
      </c>
      <c r="F33" s="7" t="n">
        <v>10</v>
      </c>
      <c r="G33" s="6" t="n">
        <v>20.55</v>
      </c>
      <c r="H33" s="6" t="n">
        <v>27</v>
      </c>
      <c r="I33" s="6" t="n">
        <v>205.5</v>
      </c>
      <c r="J33" s="6" t="n">
        <v>178.5</v>
      </c>
    </row>
    <row collapsed="false" customFormat="false" customHeight="false" hidden="false" ht="12.1" outlineLevel="0" r="34">
      <c r="A34" s="39" t="n">
        <v>46146</v>
      </c>
      <c r="B34" s="16" t="s">
        <v>353</v>
      </c>
      <c r="C34" s="16" t="s">
        <v>63</v>
      </c>
      <c r="D34" s="16" t="s">
        <v>64</v>
      </c>
      <c r="E34" s="6" t="n">
        <v>1000</v>
      </c>
      <c r="F34" s="7" t="n">
        <v>14</v>
      </c>
      <c r="G34" s="6" t="n">
        <v>19.32</v>
      </c>
      <c r="H34" s="6" t="n">
        <v>35</v>
      </c>
      <c r="I34" s="6" t="n">
        <v>270.48</v>
      </c>
      <c r="J34" s="6" t="n">
        <v>235.48</v>
      </c>
    </row>
    <row collapsed="false" customFormat="false" customHeight="false" hidden="false" ht="12.1" outlineLevel="0" r="35">
      <c r="A35" s="39" t="n">
        <v>46155</v>
      </c>
      <c r="B35" s="16" t="s">
        <v>353</v>
      </c>
      <c r="C35" s="16" t="s">
        <v>50</v>
      </c>
      <c r="D35" s="16" t="s">
        <v>52</v>
      </c>
      <c r="E35" s="6" t="n">
        <v>100</v>
      </c>
      <c r="F35" s="7" t="n">
        <v>17</v>
      </c>
      <c r="G35" s="6" t="n">
        <v>39.11</v>
      </c>
      <c r="H35" s="6" t="n">
        <v>86</v>
      </c>
      <c r="I35" s="6" t="n">
        <v>664.87</v>
      </c>
      <c r="J35" s="6" t="n">
        <v>578.87</v>
      </c>
    </row>
    <row collapsed="false" customFormat="false" customHeight="false" hidden="false" ht="12.1" outlineLevel="0" r="36">
      <c r="A36" s="39" t="n">
        <v>46163</v>
      </c>
      <c r="B36" s="16" t="s">
        <v>353</v>
      </c>
      <c r="C36" s="16" t="s">
        <v>59</v>
      </c>
      <c r="D36" s="16" t="s">
        <v>60</v>
      </c>
      <c r="E36" s="6" t="n">
        <v>1000</v>
      </c>
      <c r="F36" s="7" t="n">
        <v>441</v>
      </c>
      <c r="G36" s="6" t="n">
        <v>18.9</v>
      </c>
      <c r="H36" s="6" t="n">
        <v>1084</v>
      </c>
      <c r="I36" s="6" t="n">
        <v>8334.9</v>
      </c>
      <c r="J36" s="6" t="n">
        <v>7250.9</v>
      </c>
    </row>
    <row collapsed="false" customFormat="false" customHeight="false" hidden="false" ht="12.1" outlineLevel="0" r="37">
      <c r="A37" s="39" t="n">
        <v>46164</v>
      </c>
      <c r="B37" s="16" t="s">
        <v>353</v>
      </c>
      <c r="C37" s="16" t="s">
        <v>55</v>
      </c>
      <c r="D37" s="16" t="s">
        <v>56</v>
      </c>
      <c r="E37" s="6" t="n">
        <v>1000</v>
      </c>
      <c r="F37" s="7" t="n">
        <v>71</v>
      </c>
      <c r="G37" s="6" t="n">
        <v>19.73</v>
      </c>
      <c r="H37" s="6" t="n">
        <v>182</v>
      </c>
      <c r="I37" s="6" t="n">
        <v>1400.83</v>
      </c>
      <c r="J37" s="6" t="n">
        <v>1218.83</v>
      </c>
    </row>
    <row collapsed="false" customFormat="false" customHeight="false" hidden="false" ht="12.1" outlineLevel="0" r="38">
      <c r="A38" s="39" t="n">
        <v>46174</v>
      </c>
      <c r="B38" s="16" t="s">
        <v>353</v>
      </c>
      <c r="C38" s="16" t="s">
        <v>70</v>
      </c>
      <c r="D38" s="16" t="s">
        <v>71</v>
      </c>
      <c r="E38" s="6" t="n">
        <v>1000</v>
      </c>
      <c r="F38" s="7" t="n">
        <v>10</v>
      </c>
      <c r="G38" s="6" t="n">
        <v>20.55</v>
      </c>
      <c r="H38" s="6" t="n">
        <v>27</v>
      </c>
      <c r="I38" s="6" t="n">
        <v>205.5</v>
      </c>
      <c r="J38" s="6" t="n">
        <v>178.5</v>
      </c>
    </row>
    <row collapsed="false" customFormat="false" customHeight="false" hidden="false" ht="12.1" outlineLevel="0" r="39">
      <c r="A39" s="39" t="n">
        <v>46176</v>
      </c>
      <c r="B39" s="16" t="s">
        <v>353</v>
      </c>
      <c r="C39" s="16" t="s">
        <v>63</v>
      </c>
      <c r="D39" s="16" t="s">
        <v>64</v>
      </c>
      <c r="E39" s="6" t="n">
        <v>1000</v>
      </c>
      <c r="F39" s="7" t="n">
        <v>14</v>
      </c>
      <c r="G39" s="6" t="n">
        <v>19.32</v>
      </c>
      <c r="H39" s="6" t="n">
        <v>35</v>
      </c>
      <c r="I39" s="6" t="n">
        <v>270.48</v>
      </c>
      <c r="J39" s="6" t="n">
        <v>235.48</v>
      </c>
    </row>
    <row collapsed="false" customFormat="false" customHeight="false" hidden="false" ht="12.1" outlineLevel="0" r="40">
      <c r="A40" s="39" t="n">
        <v>46185</v>
      </c>
      <c r="B40" s="16" t="s">
        <v>353</v>
      </c>
      <c r="C40" s="16" t="s">
        <v>50</v>
      </c>
      <c r="D40" s="16" t="s">
        <v>52</v>
      </c>
      <c r="E40" s="6" t="n">
        <v>100</v>
      </c>
      <c r="F40" s="7" t="n">
        <v>17</v>
      </c>
      <c r="G40" s="6" t="n">
        <v>38.05</v>
      </c>
      <c r="H40" s="6" t="n">
        <v>84</v>
      </c>
      <c r="I40" s="6" t="n">
        <v>646.85</v>
      </c>
      <c r="J40" s="6" t="n">
        <v>562.85</v>
      </c>
    </row>
    <row collapsed="false" customFormat="false" customHeight="false" hidden="false" ht="12.1" outlineLevel="0" r="41">
      <c r="A41" s="39" t="n">
        <v>46193</v>
      </c>
      <c r="B41" s="16" t="s">
        <v>353</v>
      </c>
      <c r="C41" s="16" t="s">
        <v>59</v>
      </c>
      <c r="D41" s="16" t="s">
        <v>60</v>
      </c>
      <c r="E41" s="6" t="n">
        <v>1000</v>
      </c>
      <c r="F41" s="7" t="n">
        <v>441</v>
      </c>
      <c r="G41" s="6" t="n">
        <v>18.9</v>
      </c>
      <c r="H41" s="6" t="n">
        <v>1084</v>
      </c>
      <c r="I41" s="6" t="n">
        <v>8334.9</v>
      </c>
      <c r="J41" s="6" t="n">
        <v>7250.9</v>
      </c>
    </row>
    <row collapsed="false" customFormat="false" customHeight="false" hidden="false" ht="12.1" outlineLevel="0" r="42">
      <c r="A42" s="39" t="n">
        <v>46194</v>
      </c>
      <c r="B42" s="16" t="s">
        <v>353</v>
      </c>
      <c r="C42" s="16" t="s">
        <v>55</v>
      </c>
      <c r="D42" s="16" t="s">
        <v>56</v>
      </c>
      <c r="E42" s="6" t="n">
        <v>1000</v>
      </c>
      <c r="F42" s="7" t="n">
        <v>81</v>
      </c>
      <c r="G42" s="6" t="n">
        <v>19.73</v>
      </c>
      <c r="H42" s="6" t="n">
        <v>208</v>
      </c>
      <c r="I42" s="6" t="n">
        <v>1598.13</v>
      </c>
      <c r="J42" s="6" t="n">
        <v>1390.13</v>
      </c>
    </row>
    <row collapsed="false" customFormat="false" customHeight="false" hidden="false" ht="12.1" outlineLevel="0" r="43">
      <c r="A43" s="39" t="n">
        <v>46204</v>
      </c>
      <c r="B43" s="16" t="s">
        <v>353</v>
      </c>
      <c r="C43" s="16" t="s">
        <v>70</v>
      </c>
      <c r="D43" s="16" t="s">
        <v>71</v>
      </c>
      <c r="E43" s="6" t="n">
        <v>1000</v>
      </c>
      <c r="F43" s="7" t="n">
        <v>10</v>
      </c>
      <c r="G43" s="6" t="n">
        <v>0.8609</v>
      </c>
      <c r="H43" s="6" t="n">
        <v>1</v>
      </c>
      <c r="I43" s="6" t="n">
        <v>8.6088</v>
      </c>
      <c r="J43" s="6" t="n">
        <v>7.61</v>
      </c>
    </row>
    <row collapsed="false" customFormat="false" customHeight="false" hidden="false" ht="12.1" outlineLevel="0" r="44">
      <c r="A44" s="39" t="n">
        <v>46206</v>
      </c>
      <c r="B44" s="16" t="s">
        <v>353</v>
      </c>
      <c r="C44" s="16" t="s">
        <v>63</v>
      </c>
      <c r="D44" s="16" t="s">
        <v>64</v>
      </c>
      <c r="E44" s="6" t="n">
        <v>1000</v>
      </c>
      <c r="F44" s="7" t="n">
        <v>14</v>
      </c>
      <c r="G44" s="6" t="n">
        <v>19.32</v>
      </c>
      <c r="H44" s="6" t="n">
        <v>35</v>
      </c>
      <c r="I44" s="6" t="n">
        <v>270.48</v>
      </c>
      <c r="J44" s="6" t="n">
        <v>235.48</v>
      </c>
    </row>
    <row collapsed="false" customFormat="false" customHeight="false" hidden="false" ht="12.1" outlineLevel="0" r="45">
      <c r="A45" s="39" t="n">
        <v>46215</v>
      </c>
      <c r="B45" s="16" t="s">
        <v>353</v>
      </c>
      <c r="C45" s="16" t="s">
        <v>50</v>
      </c>
      <c r="D45" s="16" t="s">
        <v>52</v>
      </c>
      <c r="E45" s="6" t="n">
        <v>100</v>
      </c>
      <c r="F45" s="7" t="n">
        <v>17</v>
      </c>
      <c r="G45" s="6" t="n">
        <v>40.63</v>
      </c>
      <c r="H45" s="6" t="n">
        <v>90</v>
      </c>
      <c r="I45" s="6" t="n">
        <v>690.71</v>
      </c>
      <c r="J45" s="6" t="n">
        <v>600.71</v>
      </c>
    </row>
    <row collapsed="false" customFormat="false" customHeight="false" hidden="false" ht="12.1" outlineLevel="0" r="46">
      <c r="A46" s="39" t="n">
        <v>46223</v>
      </c>
      <c r="B46" s="16" t="s">
        <v>353</v>
      </c>
      <c r="C46" s="16" t="s">
        <v>59</v>
      </c>
      <c r="D46" s="16" t="s">
        <v>60</v>
      </c>
      <c r="E46" s="6" t="n">
        <v>1000</v>
      </c>
      <c r="F46" s="7" t="n">
        <v>441</v>
      </c>
      <c r="G46" s="6" t="n">
        <v>18.9</v>
      </c>
      <c r="H46" s="6" t="n">
        <v>1084</v>
      </c>
      <c r="I46" s="6" t="n">
        <v>8334.9</v>
      </c>
      <c r="J46" s="6" t="n">
        <v>7250.9</v>
      </c>
    </row>
    <row collapsed="false" customFormat="false" customHeight="false" hidden="false" ht="12.1" outlineLevel="0" r="47">
      <c r="A47" s="39" t="n">
        <v>46224</v>
      </c>
      <c r="B47" s="16" t="s">
        <v>353</v>
      </c>
      <c r="C47" s="16" t="s">
        <v>55</v>
      </c>
      <c r="D47" s="16" t="s">
        <v>56</v>
      </c>
      <c r="E47" s="6" t="n">
        <v>1000</v>
      </c>
      <c r="F47" s="7" t="n">
        <v>93</v>
      </c>
      <c r="G47" s="6" t="n">
        <v>19.73</v>
      </c>
      <c r="H47" s="6" t="n">
        <v>239</v>
      </c>
      <c r="I47" s="6" t="n">
        <v>1834.89</v>
      </c>
      <c r="J47" s="6" t="n">
        <v>1595.89</v>
      </c>
    </row>
    <row collapsed="false" customFormat="false" customHeight="false" hidden="false" ht="12.1" outlineLevel="0" r="48">
      <c r="A48" s="39" t="n">
        <v>46234</v>
      </c>
      <c r="B48" s="16" t="s">
        <v>353</v>
      </c>
      <c r="C48" s="16" t="s">
        <v>70</v>
      </c>
      <c r="D48" s="16" t="s">
        <v>71</v>
      </c>
      <c r="E48" s="6" t="n">
        <v>1000</v>
      </c>
      <c r="F48" s="7" t="n">
        <v>10</v>
      </c>
      <c r="G48" s="6" t="n">
        <v>20.55</v>
      </c>
      <c r="H48" s="6" t="n">
        <v>27</v>
      </c>
      <c r="I48" s="6" t="n">
        <v>205.5</v>
      </c>
      <c r="J48" s="6" t="n">
        <v>178.5</v>
      </c>
    </row>
    <row collapsed="false" customFormat="false" customHeight="false" hidden="false" ht="12.1" outlineLevel="0" r="49">
      <c r="A49" s="39" t="n">
        <v>46236</v>
      </c>
      <c r="B49" s="16" t="s">
        <v>353</v>
      </c>
      <c r="C49" s="16" t="s">
        <v>63</v>
      </c>
      <c r="D49" s="16" t="s">
        <v>64</v>
      </c>
      <c r="E49" s="6" t="n">
        <v>1000</v>
      </c>
      <c r="F49" s="7" t="n">
        <v>14</v>
      </c>
      <c r="G49" s="6" t="n">
        <v>19.32</v>
      </c>
      <c r="H49" s="6" t="n">
        <v>35</v>
      </c>
      <c r="I49" s="6" t="n">
        <v>270.48</v>
      </c>
      <c r="J49" s="6" t="n">
        <v>235.48</v>
      </c>
    </row>
    <row collapsed="false" customFormat="false" customHeight="false" hidden="false" ht="12.1" outlineLevel="0" r="50">
      <c r="A50" s="39" t="n">
        <v>46245</v>
      </c>
      <c r="B50" s="16" t="s">
        <v>353</v>
      </c>
      <c r="C50" s="16" t="s">
        <v>50</v>
      </c>
      <c r="D50" s="16" t="s">
        <v>52</v>
      </c>
      <c r="E50" s="6" t="n">
        <v>100</v>
      </c>
      <c r="F50" s="7" t="n">
        <v>17</v>
      </c>
      <c r="G50" s="6" t="n">
        <v>43.66</v>
      </c>
      <c r="H50" s="6" t="n">
        <v>96</v>
      </c>
      <c r="I50" s="6" t="n">
        <v>742.22</v>
      </c>
      <c r="J50" s="6" t="n">
        <v>646.22</v>
      </c>
    </row>
    <row collapsed="false" customFormat="false" customHeight="false" hidden="false" ht="12.1" outlineLevel="0" r="51">
      <c r="A51" s="39" t="n">
        <v>46253</v>
      </c>
      <c r="B51" s="16" t="s">
        <v>353</v>
      </c>
      <c r="C51" s="16" t="s">
        <v>59</v>
      </c>
      <c r="D51" s="16" t="s">
        <v>60</v>
      </c>
      <c r="E51" s="6" t="n">
        <v>1000</v>
      </c>
      <c r="F51" s="7" t="n">
        <v>519</v>
      </c>
      <c r="G51" s="6" t="n">
        <v>18.9</v>
      </c>
      <c r="H51" s="6" t="n">
        <v>1275</v>
      </c>
      <c r="I51" s="6" t="n">
        <v>9809.1</v>
      </c>
      <c r="J51" s="6" t="n">
        <v>8534.1</v>
      </c>
    </row>
    <row collapsed="false" customFormat="false" customHeight="false" hidden="false" ht="12.1" outlineLevel="0" r="52">
      <c r="A52" s="39" t="n">
        <v>46254</v>
      </c>
      <c r="B52" s="16" t="s">
        <v>353</v>
      </c>
      <c r="C52" s="16" t="s">
        <v>55</v>
      </c>
      <c r="D52" s="16" t="s">
        <v>56</v>
      </c>
      <c r="E52" s="6" t="n">
        <v>1000</v>
      </c>
      <c r="F52" s="7" t="n">
        <v>93</v>
      </c>
      <c r="G52" s="6" t="n">
        <v>19.73</v>
      </c>
      <c r="H52" s="6" t="n">
        <v>239</v>
      </c>
      <c r="I52" s="6" t="n">
        <v>1834.89</v>
      </c>
      <c r="J52" s="6" t="n">
        <v>1595.89</v>
      </c>
    </row>
    <row collapsed="false" customFormat="false" customHeight="false" hidden="false" ht="12.1" outlineLevel="0" r="53">
      <c r="A53" s="39" t="n">
        <v>46264</v>
      </c>
      <c r="B53" s="16" t="s">
        <v>353</v>
      </c>
      <c r="C53" s="16" t="s">
        <v>70</v>
      </c>
      <c r="D53" s="16" t="s">
        <v>71</v>
      </c>
      <c r="E53" s="6" t="n">
        <v>1000</v>
      </c>
      <c r="F53" s="7" t="n">
        <v>82</v>
      </c>
      <c r="G53" s="6" t="n">
        <v>20.55</v>
      </c>
      <c r="H53" s="6" t="n">
        <v>219</v>
      </c>
      <c r="I53" s="6" t="n">
        <v>1685.1</v>
      </c>
      <c r="J53" s="6" t="n">
        <v>1466.1</v>
      </c>
    </row>
    <row collapsed="false" customFormat="false" customHeight="false" hidden="false" ht="12.1" outlineLevel="0" r="54">
      <c r="A54" s="39" t="n">
        <v>46266</v>
      </c>
      <c r="B54" s="16" t="s">
        <v>353</v>
      </c>
      <c r="C54" s="16" t="s">
        <v>63</v>
      </c>
      <c r="D54" s="16" t="s">
        <v>64</v>
      </c>
      <c r="E54" s="6" t="n">
        <v>1000</v>
      </c>
      <c r="F54" s="7" t="n">
        <v>14</v>
      </c>
      <c r="G54" s="6" t="n">
        <v>19.32</v>
      </c>
      <c r="H54" s="6" t="n">
        <v>35</v>
      </c>
      <c r="I54" s="6" t="n">
        <v>270.48</v>
      </c>
      <c r="J54" s="6" t="n">
        <v>235.48</v>
      </c>
    </row>
    <row collapsed="false" customFormat="false" customHeight="false" hidden="false" ht="12.1" outlineLevel="0" r="55">
      <c r="A55" s="39" t="n">
        <v>46275</v>
      </c>
      <c r="B55" s="16" t="s">
        <v>353</v>
      </c>
      <c r="C55" s="16" t="s">
        <v>50</v>
      </c>
      <c r="D55" s="16" t="s">
        <v>52</v>
      </c>
      <c r="E55" s="6" t="n">
        <v>100</v>
      </c>
      <c r="F55" s="7" t="n">
        <v>17</v>
      </c>
      <c r="G55" s="6" t="n">
        <v>44.71</v>
      </c>
      <c r="H55" s="6" t="n">
        <v>99</v>
      </c>
      <c r="I55" s="6" t="n">
        <v>760.07</v>
      </c>
      <c r="J55" s="6" t="n">
        <v>661.07</v>
      </c>
    </row>
    <row collapsed="false" customFormat="false" customHeight="false" hidden="false" ht="12.1" outlineLevel="0" r="56">
      <c r="A56" s="39" t="n">
        <v>46277</v>
      </c>
      <c r="B56" s="16" t="s">
        <v>353</v>
      </c>
      <c r="C56" s="16" t="s">
        <v>67</v>
      </c>
      <c r="D56" s="16" t="s">
        <v>68</v>
      </c>
      <c r="E56" s="6" t="n">
        <v>1000</v>
      </c>
      <c r="F56" s="7" t="n">
        <v>2</v>
      </c>
      <c r="G56" s="6" t="n">
        <v>15</v>
      </c>
      <c r="H56" s="6" t="n">
        <v>4</v>
      </c>
      <c r="I56" s="6" t="n">
        <v>30</v>
      </c>
      <c r="J56" s="6" t="n">
        <v>26</v>
      </c>
    </row>
    <row collapsed="false" customFormat="false" customHeight="false" hidden="false" ht="12.1" outlineLevel="0" r="57">
      <c r="A57" s="39" t="n">
        <v>46283</v>
      </c>
      <c r="B57" s="16" t="s">
        <v>353</v>
      </c>
      <c r="C57" s="16" t="s">
        <v>59</v>
      </c>
      <c r="D57" s="16" t="s">
        <v>60</v>
      </c>
      <c r="E57" s="6" t="n">
        <v>1000</v>
      </c>
      <c r="F57" s="7" t="n">
        <v>519</v>
      </c>
      <c r="G57" s="6" t="n">
        <v>18.9</v>
      </c>
      <c r="H57" s="6" t="n">
        <v>1275</v>
      </c>
      <c r="I57" s="6" t="n">
        <v>9809.1</v>
      </c>
      <c r="J57" s="6" t="n">
        <v>8534.1</v>
      </c>
    </row>
    <row collapsed="false" customFormat="false" customHeight="false" hidden="false" ht="12.1" outlineLevel="0" r="58">
      <c r="A58" s="39" t="n">
        <v>46284</v>
      </c>
      <c r="B58" s="16" t="s">
        <v>353</v>
      </c>
      <c r="C58" s="16" t="s">
        <v>55</v>
      </c>
      <c r="D58" s="16" t="s">
        <v>56</v>
      </c>
      <c r="E58" s="6" t="n">
        <v>1000</v>
      </c>
      <c r="F58" s="7" t="n">
        <v>94</v>
      </c>
      <c r="G58" s="6" t="n">
        <v>19.73</v>
      </c>
      <c r="H58" s="6" t="n">
        <v>241</v>
      </c>
      <c r="I58" s="6" t="n">
        <v>1854.62</v>
      </c>
      <c r="J58" s="6" t="n">
        <v>1613.62</v>
      </c>
    </row>
    <row collapsed="false" customFormat="false" customHeight="false" hidden="false" ht="12.1" outlineLevel="0" r="59">
      <c r="A59" s="39" t="n">
        <v>46294</v>
      </c>
      <c r="B59" s="16" t="s">
        <v>353</v>
      </c>
      <c r="C59" s="16" t="s">
        <v>70</v>
      </c>
      <c r="D59" s="16" t="s">
        <v>71</v>
      </c>
      <c r="E59" s="6" t="n">
        <v>1000</v>
      </c>
      <c r="F59" s="7" t="n">
        <v>82</v>
      </c>
      <c r="G59" s="6" t="n">
        <v>20.55</v>
      </c>
      <c r="H59" s="6" t="n">
        <v>219</v>
      </c>
      <c r="I59" s="6" t="n">
        <v>1685.1</v>
      </c>
      <c r="J59" s="6" t="n">
        <v>1466.1</v>
      </c>
    </row>
    <row collapsed="false" customFormat="false" customHeight="false" hidden="false" ht="12.1" outlineLevel="0" r="60">
      <c r="A60" s="39" t="n">
        <v>46296</v>
      </c>
      <c r="B60" s="16" t="s">
        <v>353</v>
      </c>
      <c r="C60" s="16" t="s">
        <v>63</v>
      </c>
      <c r="D60" s="16" t="s">
        <v>64</v>
      </c>
      <c r="E60" s="6" t="n">
        <v>1000</v>
      </c>
      <c r="F60" s="7" t="n">
        <v>14</v>
      </c>
      <c r="G60" s="6" t="n">
        <v>19.32</v>
      </c>
      <c r="H60" s="6" t="n">
        <v>35</v>
      </c>
      <c r="I60" s="6" t="n">
        <v>270.48</v>
      </c>
      <c r="J60" s="6" t="n">
        <v>235.48</v>
      </c>
    </row>
    <row collapsed="false" customFormat="false" customHeight="false" hidden="false" ht="12.1" outlineLevel="0" r="61">
      <c r="A61" s="39"/>
      <c r="B61" s="16"/>
      <c r="C61" s="16"/>
      <c r="D61" s="16"/>
      <c r="E61" s="6"/>
      <c r="F61" s="7"/>
      <c r="G61" s="6"/>
      <c r="H61" s="6"/>
      <c r="I61" s="6"/>
      <c r="J61" s="6"/>
    </row>
    <row collapsed="false" customFormat="false" customHeight="false" hidden="false" ht="12.1" outlineLevel="0" r="62">
      <c r="A62" s="39" t="n">
        <v>46305</v>
      </c>
      <c r="B62" s="16" t="s">
        <v>353</v>
      </c>
      <c r="C62" s="16" t="s">
        <v>50</v>
      </c>
      <c r="D62" s="16" t="s">
        <v>52</v>
      </c>
      <c r="E62" s="6" t="n">
        <v>100</v>
      </c>
      <c r="F62" s="7" t="n">
        <v>17</v>
      </c>
      <c r="G62" s="6" t="n">
        <v>45.27</v>
      </c>
      <c r="H62" s="6" t="n">
        <v>100</v>
      </c>
      <c r="I62" s="6" t="n">
        <v>769.59</v>
      </c>
      <c r="J62" s="6" t="n">
        <v>669.59</v>
      </c>
    </row>
    <row collapsed="false" customFormat="false" customHeight="false" hidden="false" ht="12.1" outlineLevel="0" r="63">
      <c r="A63" s="39" t="n">
        <v>46307</v>
      </c>
      <c r="B63" s="16" t="s">
        <v>353</v>
      </c>
      <c r="C63" s="16" t="s">
        <v>67</v>
      </c>
      <c r="D63" s="16" t="s">
        <v>68</v>
      </c>
      <c r="E63" s="6" t="n">
        <v>1000</v>
      </c>
      <c r="F63" s="7" t="n">
        <v>18</v>
      </c>
      <c r="G63" s="6" t="n">
        <v>15</v>
      </c>
      <c r="H63" s="6" t="n">
        <v>35</v>
      </c>
      <c r="I63" s="6" t="n">
        <v>270</v>
      </c>
      <c r="J63" s="6" t="n">
        <v>235</v>
      </c>
    </row>
    <row collapsed="false" customFormat="false" customHeight="false" hidden="false" ht="12.1" outlineLevel="0" r="64">
      <c r="A64" s="39" t="n">
        <v>46313</v>
      </c>
      <c r="B64" s="16" t="s">
        <v>353</v>
      </c>
      <c r="C64" s="16" t="s">
        <v>59</v>
      </c>
      <c r="D64" s="16" t="s">
        <v>60</v>
      </c>
      <c r="E64" s="6" t="n">
        <v>1000</v>
      </c>
      <c r="F64" s="7" t="n">
        <v>519</v>
      </c>
      <c r="G64" s="6" t="n">
        <v>18.9</v>
      </c>
      <c r="H64" s="6" t="n">
        <v>1275</v>
      </c>
      <c r="I64" s="6" t="n">
        <v>9809.1</v>
      </c>
      <c r="J64" s="6" t="n">
        <v>8534.1</v>
      </c>
    </row>
    <row collapsed="false" customFormat="false" customHeight="false" hidden="false" ht="12.1" outlineLevel="0" r="65">
      <c r="A65" s="39" t="n">
        <v>46314</v>
      </c>
      <c r="B65" s="16" t="s">
        <v>353</v>
      </c>
      <c r="C65" s="16" t="s">
        <v>55</v>
      </c>
      <c r="D65" s="16" t="s">
        <v>56</v>
      </c>
      <c r="E65" s="6" t="n">
        <v>1000</v>
      </c>
      <c r="F65" s="7" t="n">
        <v>96</v>
      </c>
      <c r="G65" s="6" t="n">
        <v>19.73</v>
      </c>
      <c r="H65" s="6" t="n">
        <v>246</v>
      </c>
      <c r="I65" s="6" t="n">
        <v>1894.08</v>
      </c>
      <c r="J65" s="6" t="n">
        <v>1648.08</v>
      </c>
    </row>
    <row collapsed="false" customFormat="false" customHeight="false" hidden="false" ht="12.1" outlineLevel="0" r="66">
      <c r="A66" s="39" t="n">
        <v>46324</v>
      </c>
      <c r="B66" s="16" t="s">
        <v>353</v>
      </c>
      <c r="C66" s="16" t="s">
        <v>70</v>
      </c>
      <c r="D66" s="16" t="s">
        <v>71</v>
      </c>
      <c r="E66" s="6" t="n">
        <v>1000</v>
      </c>
      <c r="F66" s="7" t="n">
        <v>82</v>
      </c>
      <c r="G66" s="6" t="n">
        <v>20.55</v>
      </c>
      <c r="H66" s="6" t="n">
        <v>219</v>
      </c>
      <c r="I66" s="6" t="n">
        <v>1685.1</v>
      </c>
      <c r="J66" s="6" t="n">
        <v>1466.1</v>
      </c>
    </row>
    <row collapsed="false" customFormat="false" customHeight="false" hidden="false" ht="12.1" outlineLevel="0" r="67">
      <c r="A67" s="39" t="n">
        <v>46326</v>
      </c>
      <c r="B67" s="16" t="s">
        <v>353</v>
      </c>
      <c r="C67" s="16" t="s">
        <v>63</v>
      </c>
      <c r="D67" s="16" t="s">
        <v>64</v>
      </c>
      <c r="E67" s="6" t="n">
        <v>1000</v>
      </c>
      <c r="F67" s="7" t="n">
        <v>14</v>
      </c>
      <c r="G67" s="6" t="n">
        <v>19.32</v>
      </c>
      <c r="H67" s="6" t="n">
        <v>35</v>
      </c>
      <c r="I67" s="6" t="n">
        <v>270.48</v>
      </c>
      <c r="J67" s="6" t="n">
        <v>235.48</v>
      </c>
    </row>
    <row collapsed="false" customFormat="false" customHeight="false" hidden="false" ht="12.1" outlineLevel="0" r="68">
      <c r="A68" s="39" t="n">
        <v>46335</v>
      </c>
      <c r="B68" s="16" t="s">
        <v>353</v>
      </c>
      <c r="C68" s="16" t="s">
        <v>50</v>
      </c>
      <c r="D68" s="16" t="s">
        <v>52</v>
      </c>
      <c r="E68" s="6" t="n">
        <v>100</v>
      </c>
      <c r="F68" s="7" t="n">
        <v>17</v>
      </c>
      <c r="G68" s="6" t="n">
        <v>45.27</v>
      </c>
      <c r="H68" s="6" t="n">
        <v>100</v>
      </c>
      <c r="I68" s="6" t="n">
        <v>769.59</v>
      </c>
      <c r="J68" s="6" t="n">
        <v>669.59</v>
      </c>
    </row>
    <row collapsed="false" customFormat="false" customHeight="false" hidden="false" ht="12.1" outlineLevel="0" r="69">
      <c r="A69" s="39" t="n">
        <v>46337</v>
      </c>
      <c r="B69" s="16" t="s">
        <v>353</v>
      </c>
      <c r="C69" s="16" t="s">
        <v>67</v>
      </c>
      <c r="D69" s="16" t="s">
        <v>68</v>
      </c>
      <c r="E69" s="6" t="n">
        <v>1000</v>
      </c>
      <c r="F69" s="7" t="n">
        <v>18</v>
      </c>
      <c r="G69" s="6" t="n">
        <v>15</v>
      </c>
      <c r="H69" s="6" t="n">
        <v>35</v>
      </c>
      <c r="I69" s="6" t="n">
        <v>270</v>
      </c>
      <c r="J69" s="6" t="n">
        <v>235</v>
      </c>
    </row>
    <row collapsed="false" customFormat="false" customHeight="false" hidden="false" ht="12.1" outlineLevel="0" r="70">
      <c r="A70" s="39" t="n">
        <v>46343</v>
      </c>
      <c r="B70" s="16" t="s">
        <v>353</v>
      </c>
      <c r="C70" s="16" t="s">
        <v>59</v>
      </c>
      <c r="D70" s="16" t="s">
        <v>60</v>
      </c>
      <c r="E70" s="6" t="n">
        <v>1000</v>
      </c>
      <c r="F70" s="7" t="n">
        <v>519</v>
      </c>
      <c r="G70" s="6" t="n">
        <v>18.9</v>
      </c>
      <c r="H70" s="6" t="n">
        <v>1275</v>
      </c>
      <c r="I70" s="6" t="n">
        <v>9809.1</v>
      </c>
      <c r="J70" s="6" t="n">
        <v>8534.1</v>
      </c>
    </row>
    <row collapsed="false" customFormat="false" customHeight="false" hidden="false" ht="12.1" outlineLevel="0" r="71">
      <c r="A71" s="39" t="n">
        <v>46344</v>
      </c>
      <c r="B71" s="16" t="s">
        <v>353</v>
      </c>
      <c r="C71" s="16" t="s">
        <v>55</v>
      </c>
      <c r="D71" s="16" t="s">
        <v>56</v>
      </c>
      <c r="E71" s="6" t="n">
        <v>1000</v>
      </c>
      <c r="F71" s="7" t="n">
        <v>96</v>
      </c>
      <c r="G71" s="6" t="n">
        <v>19.73</v>
      </c>
      <c r="H71" s="6" t="n">
        <v>246</v>
      </c>
      <c r="I71" s="6" t="n">
        <v>1894.08</v>
      </c>
      <c r="J71" s="6" t="n">
        <v>1648.08</v>
      </c>
    </row>
    <row collapsed="false" customFormat="false" customHeight="false" hidden="false" ht="12.1" outlineLevel="0" r="72">
      <c r="A72" s="39" t="n">
        <v>46354</v>
      </c>
      <c r="B72" s="16" t="s">
        <v>353</v>
      </c>
      <c r="C72" s="16" t="s">
        <v>70</v>
      </c>
      <c r="D72" s="16" t="s">
        <v>71</v>
      </c>
      <c r="E72" s="6" t="n">
        <v>1000</v>
      </c>
      <c r="F72" s="7" t="n">
        <v>82</v>
      </c>
      <c r="G72" s="6" t="n">
        <v>20.55</v>
      </c>
      <c r="H72" s="6" t="n">
        <v>219</v>
      </c>
      <c r="I72" s="6" t="n">
        <v>1685.1</v>
      </c>
      <c r="J72" s="6" t="n">
        <v>1466.1</v>
      </c>
    </row>
    <row collapsed="false" customFormat="false" customHeight="false" hidden="false" ht="12.1" outlineLevel="0" r="73">
      <c r="A73" s="39" t="n">
        <v>46356</v>
      </c>
      <c r="B73" s="16" t="s">
        <v>353</v>
      </c>
      <c r="C73" s="16" t="s">
        <v>63</v>
      </c>
      <c r="D73" s="16" t="s">
        <v>64</v>
      </c>
      <c r="E73" s="6" t="n">
        <v>1000</v>
      </c>
      <c r="F73" s="7" t="n">
        <v>14</v>
      </c>
      <c r="G73" s="6" t="n">
        <v>19.32</v>
      </c>
      <c r="H73" s="6" t="n">
        <v>35</v>
      </c>
      <c r="I73" s="6" t="n">
        <v>270.48</v>
      </c>
      <c r="J73" s="6" t="n">
        <v>235.48</v>
      </c>
    </row>
    <row collapsed="false" customFormat="false" customHeight="false" hidden="false" ht="12.1" outlineLevel="0" r="74">
      <c r="A74" s="39" t="n">
        <v>46365</v>
      </c>
      <c r="B74" s="16" t="s">
        <v>353</v>
      </c>
      <c r="C74" s="16" t="s">
        <v>50</v>
      </c>
      <c r="D74" s="16" t="s">
        <v>52</v>
      </c>
      <c r="E74" s="6" t="n">
        <v>100</v>
      </c>
      <c r="F74" s="7" t="n">
        <v>17</v>
      </c>
      <c r="G74" s="6" t="n">
        <v>45.27</v>
      </c>
      <c r="H74" s="6" t="n">
        <v>100</v>
      </c>
      <c r="I74" s="6" t="n">
        <v>769.59</v>
      </c>
      <c r="J74" s="6" t="n">
        <v>669.59</v>
      </c>
    </row>
    <row collapsed="false" customFormat="false" customHeight="false" hidden="false" ht="12.1" outlineLevel="0" r="75">
      <c r="A75" s="39" t="n">
        <v>46367</v>
      </c>
      <c r="B75" s="16" t="s">
        <v>353</v>
      </c>
      <c r="C75" s="16" t="s">
        <v>67</v>
      </c>
      <c r="D75" s="16" t="s">
        <v>68</v>
      </c>
      <c r="E75" s="6" t="n">
        <v>1000</v>
      </c>
      <c r="F75" s="7" t="n">
        <v>18</v>
      </c>
      <c r="G75" s="6" t="n">
        <v>15</v>
      </c>
      <c r="H75" s="6" t="n">
        <v>35</v>
      </c>
      <c r="I75" s="6" t="n">
        <v>270</v>
      </c>
      <c r="J75" s="6" t="n">
        <v>235</v>
      </c>
    </row>
    <row collapsed="false" customFormat="false" customHeight="false" hidden="false" ht="12.1" outlineLevel="0" r="76">
      <c r="A76" s="39" t="n">
        <v>46373</v>
      </c>
      <c r="B76" s="16" t="s">
        <v>353</v>
      </c>
      <c r="C76" s="16" t="s">
        <v>59</v>
      </c>
      <c r="D76" s="16" t="s">
        <v>60</v>
      </c>
      <c r="E76" s="6" t="n">
        <v>1000</v>
      </c>
      <c r="F76" s="7" t="n">
        <v>519</v>
      </c>
      <c r="G76" s="6" t="n">
        <v>18.9</v>
      </c>
      <c r="H76" s="6" t="n">
        <v>1275</v>
      </c>
      <c r="I76" s="6" t="n">
        <v>9809.1</v>
      </c>
      <c r="J76" s="6" t="n">
        <v>8534.1</v>
      </c>
    </row>
    <row collapsed="false" customFormat="false" customHeight="false" hidden="false" ht="12.1" outlineLevel="0" r="77">
      <c r="A77" s="39" t="n">
        <v>46374</v>
      </c>
      <c r="B77" s="16" t="s">
        <v>353</v>
      </c>
      <c r="C77" s="16" t="s">
        <v>55</v>
      </c>
      <c r="D77" s="16" t="s">
        <v>56</v>
      </c>
      <c r="E77" s="6" t="n">
        <v>1000</v>
      </c>
      <c r="F77" s="7" t="n">
        <v>96</v>
      </c>
      <c r="G77" s="6" t="n">
        <v>19.73</v>
      </c>
      <c r="H77" s="6" t="n">
        <v>246</v>
      </c>
      <c r="I77" s="6" t="n">
        <v>1894.08</v>
      </c>
      <c r="J77" s="6" t="n">
        <v>1648.08</v>
      </c>
    </row>
    <row collapsed="false" customFormat="false" customHeight="false" hidden="false" ht="12.1" outlineLevel="0" r="78">
      <c r="A78" s="39" t="n">
        <v>46384</v>
      </c>
      <c r="B78" s="16" t="s">
        <v>353</v>
      </c>
      <c r="C78" s="16" t="s">
        <v>70</v>
      </c>
      <c r="D78" s="16" t="s">
        <v>71</v>
      </c>
      <c r="E78" s="6" t="n">
        <v>1000</v>
      </c>
      <c r="F78" s="7" t="n">
        <v>82</v>
      </c>
      <c r="G78" s="6" t="n">
        <v>20.55</v>
      </c>
      <c r="H78" s="6" t="n">
        <v>219</v>
      </c>
      <c r="I78" s="6" t="n">
        <v>1685.1</v>
      </c>
      <c r="J78" s="6" t="n">
        <v>1466.1</v>
      </c>
    </row>
    <row collapsed="false" customFormat="false" customHeight="false" hidden="false" ht="12.1" outlineLevel="0" r="79">
      <c r="A79" s="39" t="n">
        <v>46386</v>
      </c>
      <c r="B79" s="16" t="s">
        <v>353</v>
      </c>
      <c r="C79" s="16" t="s">
        <v>63</v>
      </c>
      <c r="D79" s="16" t="s">
        <v>64</v>
      </c>
      <c r="E79" s="6" t="n">
        <v>1000</v>
      </c>
      <c r="F79" s="7" t="n">
        <v>14</v>
      </c>
      <c r="G79" s="6" t="n">
        <v>19.32</v>
      </c>
      <c r="H79" s="6" t="n">
        <v>35</v>
      </c>
      <c r="I79" s="6" t="n">
        <v>270.48</v>
      </c>
      <c r="J79" s="6" t="n">
        <v>235.48</v>
      </c>
    </row>
    <row collapsed="false" customFormat="false" customHeight="false" hidden="false" ht="12.1" outlineLevel="0" r="80">
      <c r="A80" s="39" t="n">
        <v>46395</v>
      </c>
      <c r="B80" s="16" t="s">
        <v>353</v>
      </c>
      <c r="C80" s="16" t="s">
        <v>50</v>
      </c>
      <c r="D80" s="16" t="s">
        <v>52</v>
      </c>
      <c r="E80" s="6" t="n">
        <v>100</v>
      </c>
      <c r="F80" s="7" t="n">
        <v>17</v>
      </c>
      <c r="G80" s="6" t="n">
        <v>45.27</v>
      </c>
      <c r="H80" s="6" t="n">
        <v>100</v>
      </c>
      <c r="I80" s="6" t="n">
        <v>769.59</v>
      </c>
      <c r="J80" s="6" t="n">
        <v>669.59</v>
      </c>
    </row>
    <row collapsed="false" customFormat="false" customHeight="false" hidden="false" ht="12.1" outlineLevel="0" r="81">
      <c r="A81" s="39" t="n">
        <v>46397</v>
      </c>
      <c r="B81" s="16" t="s">
        <v>353</v>
      </c>
      <c r="C81" s="16" t="s">
        <v>67</v>
      </c>
      <c r="D81" s="16" t="s">
        <v>68</v>
      </c>
      <c r="E81" s="6" t="n">
        <v>1000</v>
      </c>
      <c r="F81" s="7" t="n">
        <v>18</v>
      </c>
      <c r="G81" s="6" t="n">
        <v>15</v>
      </c>
      <c r="H81" s="6" t="n">
        <v>35</v>
      </c>
      <c r="I81" s="6" t="n">
        <v>270</v>
      </c>
      <c r="J81" s="6" t="n">
        <v>235</v>
      </c>
    </row>
    <row collapsed="false" customFormat="false" customHeight="false" hidden="false" ht="12.1" outlineLevel="0" r="82">
      <c r="A82" s="39" t="n">
        <v>46403</v>
      </c>
      <c r="B82" s="16" t="s">
        <v>353</v>
      </c>
      <c r="C82" s="16" t="s">
        <v>59</v>
      </c>
      <c r="D82" s="16" t="s">
        <v>60</v>
      </c>
      <c r="E82" s="6" t="n">
        <v>1000</v>
      </c>
      <c r="F82" s="7" t="n">
        <v>519</v>
      </c>
      <c r="G82" s="6" t="n">
        <v>18.9</v>
      </c>
      <c r="H82" s="6" t="n">
        <v>1275</v>
      </c>
      <c r="I82" s="6" t="n">
        <v>9809.1</v>
      </c>
      <c r="J82" s="6" t="n">
        <v>8534.1</v>
      </c>
    </row>
    <row collapsed="false" customFormat="false" customHeight="false" hidden="false" ht="12.1" outlineLevel="0" r="83">
      <c r="A83" s="39" t="n">
        <v>46404</v>
      </c>
      <c r="B83" s="16" t="s">
        <v>353</v>
      </c>
      <c r="C83" s="16" t="s">
        <v>55</v>
      </c>
      <c r="D83" s="16" t="s">
        <v>56</v>
      </c>
      <c r="E83" s="6" t="n">
        <v>1000</v>
      </c>
      <c r="F83" s="7" t="n">
        <v>96</v>
      </c>
      <c r="G83" s="6" t="n">
        <v>19.73</v>
      </c>
      <c r="H83" s="6" t="n">
        <v>246</v>
      </c>
      <c r="I83" s="6" t="n">
        <v>1894.08</v>
      </c>
      <c r="J83" s="6" t="n">
        <v>1648.08</v>
      </c>
    </row>
    <row collapsed="false" customFormat="false" customHeight="false" hidden="false" ht="12.1" outlineLevel="0" r="84">
      <c r="A84" s="39" t="n">
        <v>46414</v>
      </c>
      <c r="B84" s="16" t="s">
        <v>353</v>
      </c>
      <c r="C84" s="16" t="s">
        <v>70</v>
      </c>
      <c r="D84" s="16" t="s">
        <v>71</v>
      </c>
      <c r="E84" s="6" t="n">
        <v>1000</v>
      </c>
      <c r="F84" s="7" t="n">
        <v>82</v>
      </c>
      <c r="G84" s="6" t="n">
        <v>20.55</v>
      </c>
      <c r="H84" s="6" t="n">
        <v>219</v>
      </c>
      <c r="I84" s="6" t="n">
        <v>1685.1</v>
      </c>
      <c r="J84" s="6" t="n">
        <v>1466.1</v>
      </c>
    </row>
    <row collapsed="false" customFormat="false" customHeight="false" hidden="false" ht="12.1" outlineLevel="0" r="85">
      <c r="A85" s="39" t="n">
        <v>46416</v>
      </c>
      <c r="B85" s="16" t="s">
        <v>353</v>
      </c>
      <c r="C85" s="16" t="s">
        <v>63</v>
      </c>
      <c r="D85" s="16" t="s">
        <v>64</v>
      </c>
      <c r="E85" s="6" t="n">
        <v>1000</v>
      </c>
      <c r="F85" s="7" t="n">
        <v>14</v>
      </c>
      <c r="G85" s="6" t="n">
        <v>19.32</v>
      </c>
      <c r="H85" s="6" t="n">
        <v>35</v>
      </c>
      <c r="I85" s="6" t="n">
        <v>270.48</v>
      </c>
      <c r="J85" s="6" t="n">
        <v>235.48</v>
      </c>
    </row>
    <row collapsed="false" customFormat="false" customHeight="false" hidden="false" ht="12.1" outlineLevel="0" r="86">
      <c r="A86" s="39" t="n">
        <v>46425</v>
      </c>
      <c r="B86" s="16" t="s">
        <v>353</v>
      </c>
      <c r="C86" s="16" t="s">
        <v>50</v>
      </c>
      <c r="D86" s="16" t="s">
        <v>52</v>
      </c>
      <c r="E86" s="6" t="n">
        <v>100</v>
      </c>
      <c r="F86" s="7" t="n">
        <v>17</v>
      </c>
      <c r="G86" s="6" t="n">
        <v>45.27</v>
      </c>
      <c r="H86" s="6" t="n">
        <v>100</v>
      </c>
      <c r="I86" s="6" t="n">
        <v>769.59</v>
      </c>
      <c r="J86" s="6" t="n">
        <v>669.59</v>
      </c>
    </row>
    <row collapsed="false" customFormat="false" customHeight="false" hidden="false" ht="12.1" outlineLevel="0" r="87">
      <c r="A87" s="39" t="n">
        <v>46427</v>
      </c>
      <c r="B87" s="16" t="s">
        <v>353</v>
      </c>
      <c r="C87" s="16" t="s">
        <v>67</v>
      </c>
      <c r="D87" s="16" t="s">
        <v>68</v>
      </c>
      <c r="E87" s="6" t="n">
        <v>1000</v>
      </c>
      <c r="F87" s="7" t="n">
        <v>18</v>
      </c>
      <c r="G87" s="6" t="n">
        <v>15</v>
      </c>
      <c r="H87" s="6" t="n">
        <v>35</v>
      </c>
      <c r="I87" s="6" t="n">
        <v>270</v>
      </c>
      <c r="J87" s="6" t="n">
        <v>235</v>
      </c>
    </row>
    <row collapsed="false" customFormat="false" customHeight="false" hidden="false" ht="12.1" outlineLevel="0" r="88">
      <c r="A88" s="39" t="n">
        <v>46433</v>
      </c>
      <c r="B88" s="16" t="s">
        <v>353</v>
      </c>
      <c r="C88" s="16" t="s">
        <v>59</v>
      </c>
      <c r="D88" s="16" t="s">
        <v>60</v>
      </c>
      <c r="E88" s="6" t="n">
        <v>1000</v>
      </c>
      <c r="F88" s="7" t="n">
        <v>519</v>
      </c>
      <c r="G88" s="6" t="n">
        <v>18.9</v>
      </c>
      <c r="H88" s="6" t="n">
        <v>1275</v>
      </c>
      <c r="I88" s="6" t="n">
        <v>9809.1</v>
      </c>
      <c r="J88" s="6" t="n">
        <v>8534.1</v>
      </c>
    </row>
    <row collapsed="false" customFormat="false" customHeight="false" hidden="false" ht="12.1" outlineLevel="0" r="89">
      <c r="A89" s="39" t="n">
        <v>46434</v>
      </c>
      <c r="B89" s="16" t="s">
        <v>353</v>
      </c>
      <c r="C89" s="16" t="s">
        <v>55</v>
      </c>
      <c r="D89" s="16" t="s">
        <v>56</v>
      </c>
      <c r="E89" s="6" t="n">
        <v>1000</v>
      </c>
      <c r="F89" s="7" t="n">
        <v>96</v>
      </c>
      <c r="G89" s="6" t="n">
        <v>19.73</v>
      </c>
      <c r="H89" s="6" t="n">
        <v>246</v>
      </c>
      <c r="I89" s="6" t="n">
        <v>1894.08</v>
      </c>
      <c r="J89" s="6" t="n">
        <v>1648.08</v>
      </c>
    </row>
    <row collapsed="false" customFormat="false" customHeight="false" hidden="false" ht="12.1" outlineLevel="0" r="90">
      <c r="A90" s="39" t="n">
        <v>46444</v>
      </c>
      <c r="B90" s="16" t="s">
        <v>353</v>
      </c>
      <c r="C90" s="16" t="s">
        <v>70</v>
      </c>
      <c r="D90" s="16" t="s">
        <v>71</v>
      </c>
      <c r="E90" s="6" t="n">
        <v>1000</v>
      </c>
      <c r="F90" s="7" t="n">
        <v>82</v>
      </c>
      <c r="G90" s="6" t="n">
        <v>20.55</v>
      </c>
      <c r="H90" s="6" t="n">
        <v>219</v>
      </c>
      <c r="I90" s="6" t="n">
        <v>1685.1</v>
      </c>
      <c r="J90" s="6" t="n">
        <v>1466.1</v>
      </c>
    </row>
    <row collapsed="false" customFormat="false" customHeight="false" hidden="false" ht="12.1" outlineLevel="0" r="91">
      <c r="A91" s="39" t="n">
        <v>46446</v>
      </c>
      <c r="B91" s="16" t="s">
        <v>353</v>
      </c>
      <c r="C91" s="16" t="s">
        <v>63</v>
      </c>
      <c r="D91" s="16" t="s">
        <v>64</v>
      </c>
      <c r="E91" s="6" t="n">
        <v>1000</v>
      </c>
      <c r="F91" s="7" t="n">
        <v>14</v>
      </c>
      <c r="G91" s="6" t="n">
        <v>19.32</v>
      </c>
      <c r="H91" s="6" t="n">
        <v>35</v>
      </c>
      <c r="I91" s="6" t="n">
        <v>270.48</v>
      </c>
      <c r="J91" s="6" t="n">
        <v>235.48</v>
      </c>
    </row>
    <row collapsed="false" customFormat="false" customHeight="false" hidden="false" ht="12.1" outlineLevel="0" r="92">
      <c r="A92" s="39" t="n">
        <v>46455</v>
      </c>
      <c r="B92" s="16" t="s">
        <v>353</v>
      </c>
      <c r="C92" s="16" t="s">
        <v>50</v>
      </c>
      <c r="D92" s="16" t="s">
        <v>52</v>
      </c>
      <c r="E92" s="6" t="n">
        <v>100</v>
      </c>
      <c r="F92" s="7" t="n">
        <v>17</v>
      </c>
      <c r="G92" s="6" t="n">
        <v>45.27</v>
      </c>
      <c r="H92" s="6" t="n">
        <v>100</v>
      </c>
      <c r="I92" s="6" t="n">
        <v>769.59</v>
      </c>
      <c r="J92" s="6" t="n">
        <v>669.59</v>
      </c>
    </row>
    <row collapsed="false" customFormat="false" customHeight="false" hidden="false" ht="12.1" outlineLevel="0" r="93">
      <c r="A93" s="39" t="n">
        <v>46457</v>
      </c>
      <c r="B93" s="16" t="s">
        <v>353</v>
      </c>
      <c r="C93" s="16" t="s">
        <v>67</v>
      </c>
      <c r="D93" s="16" t="s">
        <v>68</v>
      </c>
      <c r="E93" s="6" t="n">
        <v>1000</v>
      </c>
      <c r="F93" s="7" t="n">
        <v>18</v>
      </c>
      <c r="G93" s="6" t="n">
        <v>15</v>
      </c>
      <c r="H93" s="6" t="n">
        <v>35</v>
      </c>
      <c r="I93" s="6" t="n">
        <v>270</v>
      </c>
      <c r="J93" s="6" t="n">
        <v>235</v>
      </c>
    </row>
    <row collapsed="false" customFormat="false" customHeight="false" hidden="false" ht="12.1" outlineLevel="0" r="94">
      <c r="A94" s="39" t="n">
        <v>46463</v>
      </c>
      <c r="B94" s="16" t="s">
        <v>353</v>
      </c>
      <c r="C94" s="16" t="s">
        <v>59</v>
      </c>
      <c r="D94" s="16" t="s">
        <v>60</v>
      </c>
      <c r="E94" s="6" t="n">
        <v>1000</v>
      </c>
      <c r="F94" s="7" t="n">
        <v>519</v>
      </c>
      <c r="G94" s="6" t="n">
        <v>18.9</v>
      </c>
      <c r="H94" s="6" t="n">
        <v>1275</v>
      </c>
      <c r="I94" s="6" t="n">
        <v>9809.1</v>
      </c>
      <c r="J94" s="6" t="n">
        <v>8534.1</v>
      </c>
    </row>
    <row collapsed="false" customFormat="false" customHeight="false" hidden="false" ht="12.1" outlineLevel="0" r="95">
      <c r="A95" s="39" t="n">
        <v>46464</v>
      </c>
      <c r="B95" s="16" t="s">
        <v>353</v>
      </c>
      <c r="C95" s="16" t="s">
        <v>55</v>
      </c>
      <c r="D95" s="16" t="s">
        <v>56</v>
      </c>
      <c r="E95" s="6" t="n">
        <v>1000</v>
      </c>
      <c r="F95" s="7" t="n">
        <v>96</v>
      </c>
      <c r="G95" s="6" t="n">
        <v>19.73</v>
      </c>
      <c r="H95" s="6" t="n">
        <v>246</v>
      </c>
      <c r="I95" s="6" t="n">
        <v>1894.08</v>
      </c>
      <c r="J95" s="6" t="n">
        <v>1648.08</v>
      </c>
    </row>
    <row collapsed="false" customFormat="false" customHeight="false" hidden="false" ht="12.1" outlineLevel="0" r="96">
      <c r="A96" s="39" t="n">
        <v>46474</v>
      </c>
      <c r="B96" s="16" t="s">
        <v>353</v>
      </c>
      <c r="C96" s="16" t="s">
        <v>70</v>
      </c>
      <c r="D96" s="16" t="s">
        <v>71</v>
      </c>
      <c r="E96" s="6" t="n">
        <v>1000</v>
      </c>
      <c r="F96" s="7" t="n">
        <v>82</v>
      </c>
      <c r="G96" s="6" t="n">
        <v>20.55</v>
      </c>
      <c r="H96" s="6" t="n">
        <v>219</v>
      </c>
      <c r="I96" s="6" t="n">
        <v>1685.1</v>
      </c>
      <c r="J96" s="6" t="n">
        <v>1466.1</v>
      </c>
    </row>
    <row collapsed="false" customFormat="false" customHeight="false" hidden="false" ht="12.1" outlineLevel="0" r="97">
      <c r="A97" s="39" t="n">
        <v>46476</v>
      </c>
      <c r="B97" s="16" t="s">
        <v>353</v>
      </c>
      <c r="C97" s="16" t="s">
        <v>63</v>
      </c>
      <c r="D97" s="16" t="s">
        <v>64</v>
      </c>
      <c r="E97" s="6" t="n">
        <v>1000</v>
      </c>
      <c r="F97" s="7" t="n">
        <v>14</v>
      </c>
      <c r="G97" s="6" t="n">
        <v>19.32</v>
      </c>
      <c r="H97" s="6" t="n">
        <v>35</v>
      </c>
      <c r="I97" s="6" t="n">
        <v>270.48</v>
      </c>
      <c r="J97" s="6" t="n">
        <v>235.48</v>
      </c>
    </row>
    <row collapsed="false" customFormat="false" customHeight="false" hidden="false" ht="12.1" outlineLevel="0" r="98">
      <c r="A98" s="39" t="n">
        <v>46485</v>
      </c>
      <c r="B98" s="16" t="s">
        <v>353</v>
      </c>
      <c r="C98" s="16" t="s">
        <v>50</v>
      </c>
      <c r="D98" s="16" t="s">
        <v>52</v>
      </c>
      <c r="E98" s="6" t="n">
        <v>100</v>
      </c>
      <c r="F98" s="7" t="n">
        <v>17</v>
      </c>
      <c r="G98" s="6" t="n">
        <v>45.27</v>
      </c>
      <c r="H98" s="6" t="n">
        <v>100</v>
      </c>
      <c r="I98" s="6" t="n">
        <v>769.59</v>
      </c>
      <c r="J98" s="6" t="n">
        <v>669.59</v>
      </c>
    </row>
    <row collapsed="false" customFormat="false" customHeight="false" hidden="false" ht="12.1" outlineLevel="0" r="99">
      <c r="A99" s="39" t="n">
        <v>46487</v>
      </c>
      <c r="B99" s="16" t="s">
        <v>353</v>
      </c>
      <c r="C99" s="16" t="s">
        <v>67</v>
      </c>
      <c r="D99" s="16" t="s">
        <v>68</v>
      </c>
      <c r="E99" s="6" t="n">
        <v>1000</v>
      </c>
      <c r="F99" s="7" t="n">
        <v>18</v>
      </c>
      <c r="G99" s="6" t="n">
        <v>15</v>
      </c>
      <c r="H99" s="6" t="n">
        <v>35</v>
      </c>
      <c r="I99" s="6" t="n">
        <v>270</v>
      </c>
      <c r="J99" s="6" t="n">
        <v>235</v>
      </c>
    </row>
    <row collapsed="false" customFormat="false" customHeight="false" hidden="false" ht="12.1" outlineLevel="0" r="100">
      <c r="A100" s="39" t="n">
        <v>46493</v>
      </c>
      <c r="B100" s="16" t="s">
        <v>353</v>
      </c>
      <c r="C100" s="16" t="s">
        <v>59</v>
      </c>
      <c r="D100" s="16" t="s">
        <v>60</v>
      </c>
      <c r="E100" s="6" t="n">
        <v>1000</v>
      </c>
      <c r="F100" s="7" t="n">
        <v>519</v>
      </c>
      <c r="G100" s="6" t="n">
        <v>18.9</v>
      </c>
      <c r="H100" s="6" t="n">
        <v>1275</v>
      </c>
      <c r="I100" s="6" t="n">
        <v>9809.1</v>
      </c>
      <c r="J100" s="6" t="n">
        <v>8534.1</v>
      </c>
    </row>
    <row collapsed="false" customFormat="false" customHeight="false" hidden="false" ht="12.1" outlineLevel="0" r="101">
      <c r="A101" s="39" t="n">
        <v>46494</v>
      </c>
      <c r="B101" s="16" t="s">
        <v>353</v>
      </c>
      <c r="C101" s="16" t="s">
        <v>55</v>
      </c>
      <c r="D101" s="16" t="s">
        <v>56</v>
      </c>
      <c r="E101" s="6" t="n">
        <v>1000</v>
      </c>
      <c r="F101" s="7" t="n">
        <v>96</v>
      </c>
      <c r="G101" s="6" t="n">
        <v>19.73</v>
      </c>
      <c r="H101" s="6" t="n">
        <v>246</v>
      </c>
      <c r="I101" s="6" t="n">
        <v>1894.08</v>
      </c>
      <c r="J101" s="6" t="n">
        <v>1648.08</v>
      </c>
    </row>
    <row collapsed="false" customFormat="false" customHeight="false" hidden="false" ht="12.1" outlineLevel="0" r="102">
      <c r="A102" s="39" t="n">
        <v>46504</v>
      </c>
      <c r="B102" s="16" t="s">
        <v>353</v>
      </c>
      <c r="C102" s="16" t="s">
        <v>70</v>
      </c>
      <c r="D102" s="16" t="s">
        <v>71</v>
      </c>
      <c r="E102" s="6" t="n">
        <v>1000</v>
      </c>
      <c r="F102" s="7" t="n">
        <v>82</v>
      </c>
      <c r="G102" s="6" t="n">
        <v>20.55</v>
      </c>
      <c r="H102" s="6" t="n">
        <v>219</v>
      </c>
      <c r="I102" s="6" t="n">
        <v>1685.1</v>
      </c>
      <c r="J102" s="6" t="n">
        <v>1466.1</v>
      </c>
    </row>
    <row collapsed="false" customFormat="false" customHeight="false" hidden="false" ht="12.1" outlineLevel="0" r="103">
      <c r="A103" s="39" t="n">
        <v>46506</v>
      </c>
      <c r="B103" s="16" t="s">
        <v>353</v>
      </c>
      <c r="C103" s="16" t="s">
        <v>63</v>
      </c>
      <c r="D103" s="16" t="s">
        <v>64</v>
      </c>
      <c r="E103" s="6" t="n">
        <v>1000</v>
      </c>
      <c r="F103" s="7" t="n">
        <v>14</v>
      </c>
      <c r="G103" s="6" t="n">
        <v>19.32</v>
      </c>
      <c r="H103" s="6" t="n">
        <v>35</v>
      </c>
      <c r="I103" s="6" t="n">
        <v>270.48</v>
      </c>
      <c r="J103" s="6" t="n">
        <v>235.48</v>
      </c>
    </row>
    <row collapsed="false" customFormat="false" customHeight="false" hidden="false" ht="12.1" outlineLevel="0" r="104">
      <c r="A104" s="39" t="n">
        <v>46515</v>
      </c>
      <c r="B104" s="16" t="s">
        <v>353</v>
      </c>
      <c r="C104" s="16" t="s">
        <v>50</v>
      </c>
      <c r="D104" s="16" t="s">
        <v>52</v>
      </c>
      <c r="E104" s="6" t="n">
        <v>100</v>
      </c>
      <c r="F104" s="7" t="n">
        <v>17</v>
      </c>
      <c r="G104" s="6" t="n">
        <v>45.27</v>
      </c>
      <c r="H104" s="6" t="n">
        <v>100</v>
      </c>
      <c r="I104" s="6" t="n">
        <v>769.59</v>
      </c>
      <c r="J104" s="6" t="n">
        <v>669.59</v>
      </c>
    </row>
    <row collapsed="false" customFormat="false" customHeight="false" hidden="false" ht="12.1" outlineLevel="0" r="105">
      <c r="A105" s="39" t="n">
        <v>46517</v>
      </c>
      <c r="B105" s="16" t="s">
        <v>353</v>
      </c>
      <c r="C105" s="16" t="s">
        <v>67</v>
      </c>
      <c r="D105" s="16" t="s">
        <v>68</v>
      </c>
      <c r="E105" s="6" t="n">
        <v>1000</v>
      </c>
      <c r="F105" s="7" t="n">
        <v>18</v>
      </c>
      <c r="G105" s="6" t="n">
        <v>15</v>
      </c>
      <c r="H105" s="6" t="n">
        <v>35</v>
      </c>
      <c r="I105" s="6" t="n">
        <v>270</v>
      </c>
      <c r="J105" s="6" t="n">
        <v>235</v>
      </c>
    </row>
    <row collapsed="false" customFormat="false" customHeight="false" hidden="false" ht="12.1" outlineLevel="0" r="106">
      <c r="A106" s="39" t="n">
        <v>46523</v>
      </c>
      <c r="B106" s="16" t="s">
        <v>353</v>
      </c>
      <c r="C106" s="16" t="s">
        <v>59</v>
      </c>
      <c r="D106" s="16" t="s">
        <v>60</v>
      </c>
      <c r="E106" s="6" t="n">
        <v>1000</v>
      </c>
      <c r="F106" s="7" t="n">
        <v>519</v>
      </c>
      <c r="G106" s="6" t="n">
        <v>18.9</v>
      </c>
      <c r="H106" s="6" t="n">
        <v>1275</v>
      </c>
      <c r="I106" s="6" t="n">
        <v>9809.1</v>
      </c>
      <c r="J106" s="6" t="n">
        <v>8534.1</v>
      </c>
    </row>
    <row collapsed="false" customFormat="false" customHeight="false" hidden="false" ht="12.1" outlineLevel="0" r="107">
      <c r="A107" s="39" t="n">
        <v>46524</v>
      </c>
      <c r="B107" s="16" t="s">
        <v>353</v>
      </c>
      <c r="C107" s="16" t="s">
        <v>55</v>
      </c>
      <c r="D107" s="16" t="s">
        <v>56</v>
      </c>
      <c r="E107" s="6" t="n">
        <v>1000</v>
      </c>
      <c r="F107" s="7" t="n">
        <v>96</v>
      </c>
      <c r="G107" s="6" t="n">
        <v>19.73</v>
      </c>
      <c r="H107" s="6" t="n">
        <v>246</v>
      </c>
      <c r="I107" s="6" t="n">
        <v>1894.08</v>
      </c>
      <c r="J107" s="6" t="n">
        <v>1648.08</v>
      </c>
    </row>
    <row collapsed="false" customFormat="false" customHeight="false" hidden="false" ht="12.1" outlineLevel="0" r="108">
      <c r="A108" s="39" t="n">
        <v>46534</v>
      </c>
      <c r="B108" s="16" t="s">
        <v>353</v>
      </c>
      <c r="C108" s="16" t="s">
        <v>70</v>
      </c>
      <c r="D108" s="16" t="s">
        <v>71</v>
      </c>
      <c r="E108" s="6" t="n">
        <v>1000</v>
      </c>
      <c r="F108" s="7" t="n">
        <v>82</v>
      </c>
      <c r="G108" s="6" t="n">
        <v>20.55</v>
      </c>
      <c r="H108" s="6" t="n">
        <v>219</v>
      </c>
      <c r="I108" s="6" t="n">
        <v>1685.1</v>
      </c>
      <c r="J108" s="6" t="n">
        <v>1466.1</v>
      </c>
    </row>
    <row collapsed="false" customFormat="false" customHeight="false" hidden="false" ht="12.1" outlineLevel="0" r="109">
      <c r="A109" s="39" t="n">
        <v>46536</v>
      </c>
      <c r="B109" s="16" t="s">
        <v>353</v>
      </c>
      <c r="C109" s="16" t="s">
        <v>63</v>
      </c>
      <c r="D109" s="16" t="s">
        <v>64</v>
      </c>
      <c r="E109" s="6" t="n">
        <v>1000</v>
      </c>
      <c r="F109" s="7" t="n">
        <v>14</v>
      </c>
      <c r="G109" s="6" t="n">
        <v>19.32</v>
      </c>
      <c r="H109" s="6" t="n">
        <v>35</v>
      </c>
      <c r="I109" s="6" t="n">
        <v>270.48</v>
      </c>
      <c r="J109" s="6" t="n">
        <v>235.48</v>
      </c>
    </row>
    <row collapsed="false" customFormat="false" customHeight="false" hidden="false" ht="12.1" outlineLevel="0" r="110">
      <c r="A110" s="39" t="n">
        <v>46545</v>
      </c>
      <c r="B110" s="16" t="s">
        <v>353</v>
      </c>
      <c r="C110" s="16" t="s">
        <v>50</v>
      </c>
      <c r="D110" s="16" t="s">
        <v>52</v>
      </c>
      <c r="E110" s="6" t="n">
        <v>100</v>
      </c>
      <c r="F110" s="7" t="n">
        <v>17</v>
      </c>
      <c r="G110" s="6" t="n">
        <v>45.27</v>
      </c>
      <c r="H110" s="6" t="n">
        <v>100</v>
      </c>
      <c r="I110" s="6" t="n">
        <v>769.59</v>
      </c>
      <c r="J110" s="6" t="n">
        <v>669.59</v>
      </c>
    </row>
    <row collapsed="false" customFormat="false" customHeight="false" hidden="false" ht="12.1" outlineLevel="0" r="111">
      <c r="A111" s="39" t="n">
        <v>46547</v>
      </c>
      <c r="B111" s="16" t="s">
        <v>353</v>
      </c>
      <c r="C111" s="16" t="s">
        <v>67</v>
      </c>
      <c r="D111" s="16" t="s">
        <v>68</v>
      </c>
      <c r="E111" s="6" t="n">
        <v>1000</v>
      </c>
      <c r="F111" s="7" t="n">
        <v>18</v>
      </c>
      <c r="G111" s="6" t="n">
        <v>15</v>
      </c>
      <c r="H111" s="6" t="n">
        <v>35</v>
      </c>
      <c r="I111" s="6" t="n">
        <v>270</v>
      </c>
      <c r="J111" s="6" t="n">
        <v>235</v>
      </c>
    </row>
    <row collapsed="false" customFormat="false" customHeight="false" hidden="false" ht="12.1" outlineLevel="0" r="112">
      <c r="A112" s="39" t="n">
        <v>46553</v>
      </c>
      <c r="B112" s="16" t="s">
        <v>353</v>
      </c>
      <c r="C112" s="16" t="s">
        <v>59</v>
      </c>
      <c r="D112" s="16" t="s">
        <v>60</v>
      </c>
      <c r="E112" s="6" t="n">
        <v>1000</v>
      </c>
      <c r="F112" s="7" t="n">
        <v>519</v>
      </c>
      <c r="G112" s="6" t="n">
        <v>18.9</v>
      </c>
      <c r="H112" s="6" t="n">
        <v>1275</v>
      </c>
      <c r="I112" s="6" t="n">
        <v>9809.1</v>
      </c>
      <c r="J112" s="6" t="n">
        <v>8534.1</v>
      </c>
    </row>
    <row collapsed="false" customFormat="false" customHeight="false" hidden="false" ht="12.1" outlineLevel="0" r="113">
      <c r="A113" s="39" t="n">
        <v>46554</v>
      </c>
      <c r="B113" s="16" t="s">
        <v>353</v>
      </c>
      <c r="C113" s="16" t="s">
        <v>55</v>
      </c>
      <c r="D113" s="16" t="s">
        <v>56</v>
      </c>
      <c r="E113" s="6" t="n">
        <v>1000</v>
      </c>
      <c r="F113" s="7" t="n">
        <v>96</v>
      </c>
      <c r="G113" s="6" t="n">
        <v>19.73</v>
      </c>
      <c r="H113" s="6" t="n">
        <v>246</v>
      </c>
      <c r="I113" s="6" t="n">
        <v>1894.08</v>
      </c>
      <c r="J113" s="6" t="n">
        <v>1648.08</v>
      </c>
    </row>
    <row collapsed="false" customFormat="false" customHeight="false" hidden="false" ht="12.1" outlineLevel="0" r="114">
      <c r="A114" s="39" t="n">
        <v>46564</v>
      </c>
      <c r="B114" s="16" t="s">
        <v>353</v>
      </c>
      <c r="C114" s="16" t="s">
        <v>70</v>
      </c>
      <c r="D114" s="16" t="s">
        <v>71</v>
      </c>
      <c r="E114" s="6" t="n">
        <v>1000</v>
      </c>
      <c r="F114" s="7" t="n">
        <v>82</v>
      </c>
      <c r="G114" s="6" t="n">
        <v>20.55</v>
      </c>
      <c r="H114" s="6" t="n">
        <v>219</v>
      </c>
      <c r="I114" s="6" t="n">
        <v>1685.1</v>
      </c>
      <c r="J114" s="6" t="n">
        <v>1466.1</v>
      </c>
    </row>
    <row collapsed="false" customFormat="false" customHeight="false" hidden="false" ht="12.1" outlineLevel="0" r="115">
      <c r="A115" s="39" t="n">
        <v>46566</v>
      </c>
      <c r="B115" s="16" t="s">
        <v>353</v>
      </c>
      <c r="C115" s="16" t="s">
        <v>63</v>
      </c>
      <c r="D115" s="16" t="s">
        <v>64</v>
      </c>
      <c r="E115" s="6" t="n">
        <v>1000</v>
      </c>
      <c r="F115" s="7" t="n">
        <v>14</v>
      </c>
      <c r="G115" s="6" t="n">
        <v>19.32</v>
      </c>
      <c r="H115" s="6" t="n">
        <v>35</v>
      </c>
      <c r="I115" s="6" t="n">
        <v>270.48</v>
      </c>
      <c r="J115" s="6" t="n">
        <v>235.48</v>
      </c>
    </row>
    <row collapsed="false" customFormat="false" customHeight="false" hidden="false" ht="12.1" outlineLevel="0" r="116">
      <c r="A116" s="39" t="n">
        <v>46575</v>
      </c>
      <c r="B116" s="16" t="s">
        <v>353</v>
      </c>
      <c r="C116" s="16" t="s">
        <v>50</v>
      </c>
      <c r="D116" s="16" t="s">
        <v>52</v>
      </c>
      <c r="E116" s="6" t="n">
        <v>100</v>
      </c>
      <c r="F116" s="7" t="n">
        <v>17</v>
      </c>
      <c r="G116" s="6" t="n">
        <v>45.27</v>
      </c>
      <c r="H116" s="6" t="n">
        <v>100</v>
      </c>
      <c r="I116" s="6" t="n">
        <v>769.59</v>
      </c>
      <c r="J116" s="6" t="n">
        <v>669.59</v>
      </c>
    </row>
    <row collapsed="false" customFormat="false" customHeight="false" hidden="false" ht="12.1" outlineLevel="0" r="117">
      <c r="A117" s="39" t="n">
        <v>46577</v>
      </c>
      <c r="B117" s="16" t="s">
        <v>353</v>
      </c>
      <c r="C117" s="16" t="s">
        <v>67</v>
      </c>
      <c r="D117" s="16" t="s">
        <v>68</v>
      </c>
      <c r="E117" s="6" t="n">
        <v>1000</v>
      </c>
      <c r="F117" s="7" t="n">
        <v>18</v>
      </c>
      <c r="G117" s="6" t="n">
        <v>15</v>
      </c>
      <c r="H117" s="6" t="n">
        <v>35</v>
      </c>
      <c r="I117" s="6" t="n">
        <v>270</v>
      </c>
      <c r="J117" s="6" t="n">
        <v>235</v>
      </c>
    </row>
    <row collapsed="false" customFormat="false" customHeight="false" hidden="false" ht="12.1" outlineLevel="0" r="118">
      <c r="A118" s="39" t="n">
        <v>46583</v>
      </c>
      <c r="B118" s="16" t="s">
        <v>353</v>
      </c>
      <c r="C118" s="16" t="s">
        <v>59</v>
      </c>
      <c r="D118" s="16" t="s">
        <v>60</v>
      </c>
      <c r="E118" s="6" t="n">
        <v>1000</v>
      </c>
      <c r="F118" s="7" t="n">
        <v>519</v>
      </c>
      <c r="G118" s="6" t="n">
        <v>12.33</v>
      </c>
      <c r="H118" s="6" t="n">
        <v>832</v>
      </c>
      <c r="I118" s="6" t="n">
        <v>6399.27</v>
      </c>
      <c r="J118" s="6" t="n">
        <v>5567.27</v>
      </c>
    </row>
    <row collapsed="false" customFormat="false" customHeight="false" hidden="false" ht="12.1" outlineLevel="0" r="119">
      <c r="A119" s="39" t="n">
        <v>46584</v>
      </c>
      <c r="B119" s="16" t="s">
        <v>353</v>
      </c>
      <c r="C119" s="16" t="s">
        <v>55</v>
      </c>
      <c r="D119" s="16" t="s">
        <v>56</v>
      </c>
      <c r="E119" s="6" t="n">
        <v>1000</v>
      </c>
      <c r="F119" s="7" t="n">
        <v>96</v>
      </c>
      <c r="G119" s="6" t="n">
        <v>19.73</v>
      </c>
      <c r="H119" s="6" t="n">
        <v>246</v>
      </c>
      <c r="I119" s="6" t="n">
        <v>1894.08</v>
      </c>
      <c r="J119" s="6" t="n">
        <v>1648.08</v>
      </c>
    </row>
    <row collapsed="false" customFormat="false" customHeight="false" hidden="false" ht="12.1" outlineLevel="0" r="120">
      <c r="A120" s="39" t="n">
        <v>46594</v>
      </c>
      <c r="B120" s="16" t="s">
        <v>353</v>
      </c>
      <c r="C120" s="16" t="s">
        <v>70</v>
      </c>
      <c r="D120" s="16" t="s">
        <v>71</v>
      </c>
      <c r="E120" s="6" t="n">
        <v>1000</v>
      </c>
      <c r="F120" s="7" t="n">
        <v>82</v>
      </c>
      <c r="G120" s="6" t="n">
        <v>20.55</v>
      </c>
      <c r="H120" s="6" t="n">
        <v>219</v>
      </c>
      <c r="I120" s="6" t="n">
        <v>1685.1</v>
      </c>
      <c r="J120" s="6" t="n">
        <v>1466.1</v>
      </c>
    </row>
    <row collapsed="false" customFormat="false" customHeight="false" hidden="false" ht="12.1" outlineLevel="0" r="121">
      <c r="A121" s="39" t="n">
        <v>46596</v>
      </c>
      <c r="B121" s="16" t="s">
        <v>353</v>
      </c>
      <c r="C121" s="16" t="s">
        <v>63</v>
      </c>
      <c r="D121" s="16" t="s">
        <v>64</v>
      </c>
      <c r="E121" s="6" t="n">
        <v>1000</v>
      </c>
      <c r="F121" s="7" t="n">
        <v>14</v>
      </c>
      <c r="G121" s="6" t="n">
        <v>19.32</v>
      </c>
      <c r="H121" s="6" t="n">
        <v>35</v>
      </c>
      <c r="I121" s="6" t="n">
        <v>270.48</v>
      </c>
      <c r="J121" s="6" t="n">
        <v>235.48</v>
      </c>
    </row>
    <row collapsed="false" customFormat="false" customHeight="false" hidden="false" ht="12.1" outlineLevel="0" r="122">
      <c r="A122" s="39" t="n">
        <v>46605</v>
      </c>
      <c r="B122" s="16" t="s">
        <v>353</v>
      </c>
      <c r="C122" s="16" t="s">
        <v>50</v>
      </c>
      <c r="D122" s="16" t="s">
        <v>52</v>
      </c>
      <c r="E122" s="6" t="n">
        <v>100</v>
      </c>
      <c r="F122" s="7" t="n">
        <v>17</v>
      </c>
      <c r="G122" s="6" t="n">
        <v>45.27</v>
      </c>
      <c r="H122" s="6" t="n">
        <v>100</v>
      </c>
      <c r="I122" s="6" t="n">
        <v>769.59</v>
      </c>
      <c r="J122" s="6" t="n">
        <v>669.59</v>
      </c>
    </row>
    <row collapsed="false" customFormat="false" customHeight="false" hidden="false" ht="12.1" outlineLevel="0" r="123">
      <c r="A123" s="39" t="n">
        <v>46607</v>
      </c>
      <c r="B123" s="16" t="s">
        <v>353</v>
      </c>
      <c r="C123" s="16" t="s">
        <v>67</v>
      </c>
      <c r="D123" s="16" t="s">
        <v>68</v>
      </c>
      <c r="E123" s="6" t="n">
        <v>1000</v>
      </c>
      <c r="F123" s="7" t="n">
        <v>18</v>
      </c>
      <c r="G123" s="6" t="n">
        <v>15</v>
      </c>
      <c r="H123" s="6" t="n">
        <v>35</v>
      </c>
      <c r="I123" s="6" t="n">
        <v>270</v>
      </c>
      <c r="J123" s="6" t="n">
        <v>235</v>
      </c>
    </row>
    <row collapsed="false" customFormat="false" customHeight="false" hidden="false" ht="12.1" outlineLevel="0" r="124">
      <c r="A124" s="39" t="n">
        <v>46613</v>
      </c>
      <c r="B124" s="16" t="s">
        <v>353</v>
      </c>
      <c r="C124" s="16" t="s">
        <v>59</v>
      </c>
      <c r="D124" s="16" t="s">
        <v>60</v>
      </c>
      <c r="E124" s="6" t="n">
        <v>1000</v>
      </c>
      <c r="F124" s="7" t="n">
        <v>519</v>
      </c>
      <c r="G124" s="6" t="n">
        <v>12.33</v>
      </c>
      <c r="H124" s="6" t="n">
        <v>832</v>
      </c>
      <c r="I124" s="6" t="n">
        <v>6399.27</v>
      </c>
      <c r="J124" s="6" t="n">
        <v>5567.27</v>
      </c>
    </row>
    <row collapsed="false" customFormat="false" customHeight="false" hidden="false" ht="12.1" outlineLevel="0" r="125">
      <c r="A125" s="39" t="n">
        <v>46614</v>
      </c>
      <c r="B125" s="16" t="s">
        <v>353</v>
      </c>
      <c r="C125" s="16" t="s">
        <v>55</v>
      </c>
      <c r="D125" s="16" t="s">
        <v>56</v>
      </c>
      <c r="E125" s="6" t="n">
        <v>1000</v>
      </c>
      <c r="F125" s="7" t="n">
        <v>96</v>
      </c>
      <c r="G125" s="6" t="n">
        <v>19.73</v>
      </c>
      <c r="H125" s="6" t="n">
        <v>246</v>
      </c>
      <c r="I125" s="6" t="n">
        <v>1894.08</v>
      </c>
      <c r="J125" s="6" t="n">
        <v>1648.08</v>
      </c>
    </row>
    <row collapsed="false" customFormat="false" customHeight="false" hidden="false" ht="12.1" outlineLevel="0" r="126">
      <c r="A126" s="39" t="n">
        <v>46624</v>
      </c>
      <c r="B126" s="16" t="s">
        <v>353</v>
      </c>
      <c r="C126" s="16" t="s">
        <v>70</v>
      </c>
      <c r="D126" s="16" t="s">
        <v>71</v>
      </c>
      <c r="E126" s="6" t="n">
        <v>1000</v>
      </c>
      <c r="F126" s="7" t="n">
        <v>82</v>
      </c>
      <c r="G126" s="6" t="n">
        <v>20.55</v>
      </c>
      <c r="H126" s="6" t="n">
        <v>219</v>
      </c>
      <c r="I126" s="6" t="n">
        <v>1685.1</v>
      </c>
      <c r="J126" s="6" t="n">
        <v>1466.1</v>
      </c>
    </row>
    <row collapsed="false" customFormat="false" customHeight="false" hidden="false" ht="12.1" outlineLevel="0" r="127">
      <c r="A127" s="39" t="n">
        <v>46626</v>
      </c>
      <c r="B127" s="16" t="s">
        <v>353</v>
      </c>
      <c r="C127" s="16" t="s">
        <v>63</v>
      </c>
      <c r="D127" s="16" t="s">
        <v>64</v>
      </c>
      <c r="E127" s="6" t="n">
        <v>1000</v>
      </c>
      <c r="F127" s="7" t="n">
        <v>14</v>
      </c>
      <c r="G127" s="6" t="n">
        <v>19.32</v>
      </c>
      <c r="H127" s="6" t="n">
        <v>35</v>
      </c>
      <c r="I127" s="6" t="n">
        <v>270.48</v>
      </c>
      <c r="J127" s="6" t="n">
        <v>235.48</v>
      </c>
    </row>
    <row collapsed="false" customFormat="false" customHeight="false" hidden="false" ht="12.1" outlineLevel="0" r="128">
      <c r="A128" s="39" t="n">
        <v>46635</v>
      </c>
      <c r="B128" s="16" t="s">
        <v>353</v>
      </c>
      <c r="C128" s="16" t="s">
        <v>50</v>
      </c>
      <c r="D128" s="16" t="s">
        <v>52</v>
      </c>
      <c r="E128" s="6" t="n">
        <v>100</v>
      </c>
      <c r="F128" s="7" t="n">
        <v>17</v>
      </c>
      <c r="G128" s="6" t="n">
        <v>45.27</v>
      </c>
      <c r="H128" s="6" t="n">
        <v>100</v>
      </c>
      <c r="I128" s="6" t="n">
        <v>769.59</v>
      </c>
      <c r="J128" s="6" t="n">
        <v>669.59</v>
      </c>
    </row>
    <row collapsed="false" customFormat="false" customHeight="false" hidden="false" ht="12.1" outlineLevel="0" r="129">
      <c r="A129" s="39" t="n">
        <v>46637</v>
      </c>
      <c r="B129" s="16" t="s">
        <v>353</v>
      </c>
      <c r="C129" s="16" t="s">
        <v>67</v>
      </c>
      <c r="D129" s="16" t="s">
        <v>68</v>
      </c>
      <c r="E129" s="6" t="n">
        <v>1000</v>
      </c>
      <c r="F129" s="7" t="n">
        <v>18</v>
      </c>
      <c r="G129" s="6" t="n">
        <v>13.35</v>
      </c>
      <c r="H129" s="6" t="n">
        <v>31</v>
      </c>
      <c r="I129" s="6" t="n">
        <v>240.3</v>
      </c>
      <c r="J129" s="6" t="n">
        <v>209.3</v>
      </c>
    </row>
    <row collapsed="false" customFormat="false" customHeight="false" hidden="false" ht="12.1" outlineLevel="0" r="130">
      <c r="A130" s="39" t="n">
        <v>46643</v>
      </c>
      <c r="B130" s="16" t="s">
        <v>353</v>
      </c>
      <c r="C130" s="16" t="s">
        <v>59</v>
      </c>
      <c r="D130" s="16" t="s">
        <v>60</v>
      </c>
      <c r="E130" s="6" t="n">
        <v>1000</v>
      </c>
      <c r="F130" s="7" t="n">
        <v>519</v>
      </c>
      <c r="G130" s="6" t="n">
        <v>12.33</v>
      </c>
      <c r="H130" s="6" t="n">
        <v>832</v>
      </c>
      <c r="I130" s="6" t="n">
        <v>6399.27</v>
      </c>
      <c r="J130" s="6" t="n">
        <v>5567.27</v>
      </c>
    </row>
    <row collapsed="false" customFormat="false" customHeight="false" hidden="false" ht="12.1" outlineLevel="0" r="131">
      <c r="A131" s="39" t="n">
        <v>46644</v>
      </c>
      <c r="B131" s="16" t="s">
        <v>353</v>
      </c>
      <c r="C131" s="16" t="s">
        <v>55</v>
      </c>
      <c r="D131" s="16" t="s">
        <v>56</v>
      </c>
      <c r="E131" s="6" t="n">
        <v>1000</v>
      </c>
      <c r="F131" s="7" t="n">
        <v>96</v>
      </c>
      <c r="G131" s="6" t="n">
        <v>19.73</v>
      </c>
      <c r="H131" s="6" t="n">
        <v>246</v>
      </c>
      <c r="I131" s="6" t="n">
        <v>1894.08</v>
      </c>
      <c r="J131" s="6" t="n">
        <v>1648.08</v>
      </c>
    </row>
    <row collapsed="false" customFormat="false" customHeight="false" hidden="false" ht="12.1" outlineLevel="0" r="132">
      <c r="A132" s="39" t="n">
        <v>46654</v>
      </c>
      <c r="B132" s="16" t="s">
        <v>353</v>
      </c>
      <c r="C132" s="16" t="s">
        <v>70</v>
      </c>
      <c r="D132" s="16" t="s">
        <v>71</v>
      </c>
      <c r="E132" s="6" t="n">
        <v>1000</v>
      </c>
      <c r="F132" s="7" t="n">
        <v>82</v>
      </c>
      <c r="G132" s="6" t="n">
        <v>20.55</v>
      </c>
      <c r="H132" s="6" t="n">
        <v>219</v>
      </c>
      <c r="I132" s="6" t="n">
        <v>1685.1</v>
      </c>
      <c r="J132" s="6" t="n">
        <v>1466.1</v>
      </c>
    </row>
    <row collapsed="false" customFormat="false" customHeight="false" hidden="false" ht="12.1" outlineLevel="0" r="133">
      <c r="A133" s="39" t="n">
        <v>46656</v>
      </c>
      <c r="B133" s="16" t="s">
        <v>353</v>
      </c>
      <c r="C133" s="16" t="s">
        <v>63</v>
      </c>
      <c r="D133" s="16" t="s">
        <v>64</v>
      </c>
      <c r="E133" s="6" t="n">
        <v>1000</v>
      </c>
      <c r="F133" s="7" t="n">
        <v>14</v>
      </c>
      <c r="G133" s="6" t="n">
        <v>19.32</v>
      </c>
      <c r="H133" s="6" t="n">
        <v>35</v>
      </c>
      <c r="I133" s="6" t="n">
        <v>270.48</v>
      </c>
      <c r="J133" s="6" t="n">
        <v>235.48</v>
      </c>
    </row>
    <row collapsed="false" customFormat="false" customHeight="false" hidden="false" ht="12.1" outlineLevel="0" r="134">
      <c r="A134" s="39" t="n">
        <v>46665</v>
      </c>
      <c r="B134" s="16" t="s">
        <v>353</v>
      </c>
      <c r="C134" s="16" t="s">
        <v>50</v>
      </c>
      <c r="D134" s="16" t="s">
        <v>52</v>
      </c>
      <c r="E134" s="6" t="n">
        <v>100</v>
      </c>
      <c r="F134" s="7" t="n">
        <v>17</v>
      </c>
      <c r="G134" s="6" t="n">
        <v>45.27</v>
      </c>
      <c r="H134" s="6" t="n">
        <v>100</v>
      </c>
      <c r="I134" s="6" t="n">
        <v>769.59</v>
      </c>
      <c r="J134" s="6" t="n">
        <v>669.59</v>
      </c>
    </row>
    <row collapsed="false" customFormat="false" customHeight="false" hidden="false" ht="12.1" outlineLevel="0" r="135">
      <c r="A135" s="39" t="n">
        <v>46667</v>
      </c>
      <c r="B135" s="16" t="s">
        <v>353</v>
      </c>
      <c r="C135" s="16" t="s">
        <v>67</v>
      </c>
      <c r="D135" s="16" t="s">
        <v>68</v>
      </c>
      <c r="E135" s="6" t="n">
        <v>1000</v>
      </c>
      <c r="F135" s="7" t="n">
        <v>18</v>
      </c>
      <c r="G135" s="6" t="n">
        <v>13.35</v>
      </c>
      <c r="H135" s="6" t="n">
        <v>31</v>
      </c>
      <c r="I135" s="6" t="n">
        <v>240.3</v>
      </c>
      <c r="J135" s="6" t="n">
        <v>209.3</v>
      </c>
    </row>
    <row collapsed="false" customFormat="false" customHeight="false" hidden="false" ht="12.1" outlineLevel="0" r="136">
      <c r="A136" s="39" t="n">
        <v>46673</v>
      </c>
      <c r="B136" s="16" t="s">
        <v>353</v>
      </c>
      <c r="C136" s="16" t="s">
        <v>59</v>
      </c>
      <c r="D136" s="16" t="s">
        <v>60</v>
      </c>
      <c r="E136" s="6" t="n">
        <v>1000</v>
      </c>
      <c r="F136" s="7" t="n">
        <v>519</v>
      </c>
      <c r="G136" s="6" t="n">
        <v>12.33</v>
      </c>
      <c r="H136" s="6" t="n">
        <v>832</v>
      </c>
      <c r="I136" s="6" t="n">
        <v>6399.27</v>
      </c>
      <c r="J136" s="6" t="n">
        <v>5567.27</v>
      </c>
    </row>
    <row collapsed="false" customFormat="false" customHeight="false" hidden="false" ht="12.1" outlineLevel="0" r="137">
      <c r="A137" s="39" t="n">
        <v>46674</v>
      </c>
      <c r="B137" s="16" t="s">
        <v>353</v>
      </c>
      <c r="C137" s="16" t="s">
        <v>55</v>
      </c>
      <c r="D137" s="16" t="s">
        <v>56</v>
      </c>
      <c r="E137" s="6" t="n">
        <v>1000</v>
      </c>
      <c r="F137" s="7" t="n">
        <v>96</v>
      </c>
      <c r="G137" s="6" t="n">
        <v>19.73</v>
      </c>
      <c r="H137" s="6" t="n">
        <v>246</v>
      </c>
      <c r="I137" s="6" t="n">
        <v>1894.08</v>
      </c>
      <c r="J137" s="6" t="n">
        <v>1648.08</v>
      </c>
    </row>
    <row collapsed="false" customFormat="false" customHeight="false" hidden="false" ht="12.1" outlineLevel="0" r="138">
      <c r="A138" s="39" t="n">
        <v>46684</v>
      </c>
      <c r="B138" s="16" t="s">
        <v>353</v>
      </c>
      <c r="C138" s="16" t="s">
        <v>70</v>
      </c>
      <c r="D138" s="16" t="s">
        <v>71</v>
      </c>
      <c r="E138" s="6" t="n">
        <v>1000</v>
      </c>
      <c r="F138" s="7" t="n">
        <v>82</v>
      </c>
      <c r="G138" s="6" t="n">
        <v>20.55</v>
      </c>
      <c r="H138" s="6" t="n">
        <v>219</v>
      </c>
      <c r="I138" s="6" t="n">
        <v>1685.1</v>
      </c>
      <c r="J138" s="6" t="n">
        <v>1466.1</v>
      </c>
    </row>
    <row collapsed="false" customFormat="false" customHeight="false" hidden="false" ht="12.1" outlineLevel="0" r="139">
      <c r="A139" s="39" t="n">
        <v>46686</v>
      </c>
      <c r="B139" s="16" t="s">
        <v>353</v>
      </c>
      <c r="C139" s="16" t="s">
        <v>63</v>
      </c>
      <c r="D139" s="16" t="s">
        <v>64</v>
      </c>
      <c r="E139" s="6" t="n">
        <v>1000</v>
      </c>
      <c r="F139" s="7" t="n">
        <v>14</v>
      </c>
      <c r="G139" s="6" t="n">
        <v>19.32</v>
      </c>
      <c r="H139" s="6" t="n">
        <v>35</v>
      </c>
      <c r="I139" s="6" t="n">
        <v>270.48</v>
      </c>
      <c r="J139" s="6" t="n">
        <v>235.48</v>
      </c>
    </row>
    <row collapsed="false" customFormat="false" customHeight="false" hidden="false" ht="12.1" outlineLevel="0" r="140">
      <c r="A140" s="39" t="n">
        <v>46695</v>
      </c>
      <c r="B140" s="16" t="s">
        <v>353</v>
      </c>
      <c r="C140" s="16" t="s">
        <v>50</v>
      </c>
      <c r="D140" s="16" t="s">
        <v>52</v>
      </c>
      <c r="E140" s="6" t="n">
        <v>100</v>
      </c>
      <c r="F140" s="7" t="n">
        <v>17</v>
      </c>
      <c r="G140" s="6" t="n">
        <v>45.27</v>
      </c>
      <c r="H140" s="6" t="n">
        <v>100</v>
      </c>
      <c r="I140" s="6" t="n">
        <v>769.59</v>
      </c>
      <c r="J140" s="6" t="n">
        <v>669.59</v>
      </c>
    </row>
    <row collapsed="false" customFormat="false" customHeight="false" hidden="false" ht="12.1" outlineLevel="0" r="141">
      <c r="A141" s="39" t="n">
        <v>46697</v>
      </c>
      <c r="B141" s="16" t="s">
        <v>353</v>
      </c>
      <c r="C141" s="16" t="s">
        <v>67</v>
      </c>
      <c r="D141" s="16" t="s">
        <v>68</v>
      </c>
      <c r="E141" s="6" t="n">
        <v>1000</v>
      </c>
      <c r="F141" s="7" t="n">
        <v>18</v>
      </c>
      <c r="G141" s="6" t="n">
        <v>13.35</v>
      </c>
      <c r="H141" s="6" t="n">
        <v>31</v>
      </c>
      <c r="I141" s="6" t="n">
        <v>240.3</v>
      </c>
      <c r="J141" s="6" t="n">
        <v>209.3</v>
      </c>
    </row>
    <row collapsed="false" customFormat="false" customHeight="false" hidden="false" ht="12.1" outlineLevel="0" r="142">
      <c r="A142" s="39" t="n">
        <v>46703</v>
      </c>
      <c r="B142" s="16" t="s">
        <v>353</v>
      </c>
      <c r="C142" s="16" t="s">
        <v>59</v>
      </c>
      <c r="D142" s="16" t="s">
        <v>60</v>
      </c>
      <c r="E142" s="6" t="n">
        <v>1000</v>
      </c>
      <c r="F142" s="7" t="n">
        <v>519</v>
      </c>
      <c r="G142" s="6" t="n">
        <v>12.33</v>
      </c>
      <c r="H142" s="6" t="n">
        <v>832</v>
      </c>
      <c r="I142" s="6" t="n">
        <v>6399.27</v>
      </c>
      <c r="J142" s="6" t="n">
        <v>5567.27</v>
      </c>
    </row>
    <row collapsed="false" customFormat="false" customHeight="false" hidden="false" ht="12.1" outlineLevel="0" r="143">
      <c r="A143" s="39" t="n">
        <v>46704</v>
      </c>
      <c r="B143" s="16" t="s">
        <v>353</v>
      </c>
      <c r="C143" s="16" t="s">
        <v>55</v>
      </c>
      <c r="D143" s="16" t="s">
        <v>56</v>
      </c>
      <c r="E143" s="6" t="n">
        <v>1000</v>
      </c>
      <c r="F143" s="7" t="n">
        <v>96</v>
      </c>
      <c r="G143" s="6" t="n">
        <v>19.73</v>
      </c>
      <c r="H143" s="6" t="n">
        <v>246</v>
      </c>
      <c r="I143" s="6" t="n">
        <v>1894.08</v>
      </c>
      <c r="J143" s="6" t="n">
        <v>1648.08</v>
      </c>
    </row>
    <row collapsed="false" customFormat="false" customHeight="false" hidden="false" ht="12.1" outlineLevel="0" r="144">
      <c r="A144" s="39" t="n">
        <v>46714</v>
      </c>
      <c r="B144" s="16" t="s">
        <v>353</v>
      </c>
      <c r="C144" s="16" t="s">
        <v>70</v>
      </c>
      <c r="D144" s="16" t="s">
        <v>71</v>
      </c>
      <c r="E144" s="6" t="n">
        <v>1000</v>
      </c>
      <c r="F144" s="7" t="n">
        <v>82</v>
      </c>
      <c r="G144" s="6" t="n">
        <v>20.55</v>
      </c>
      <c r="H144" s="6" t="n">
        <v>219</v>
      </c>
      <c r="I144" s="6" t="n">
        <v>1685.1</v>
      </c>
      <c r="J144" s="6" t="n">
        <v>1466.1</v>
      </c>
    </row>
    <row collapsed="false" customFormat="false" customHeight="false" hidden="false" ht="12.1" outlineLevel="0" r="145">
      <c r="A145" s="39" t="n">
        <v>46716</v>
      </c>
      <c r="B145" s="16" t="s">
        <v>353</v>
      </c>
      <c r="C145" s="16" t="s">
        <v>63</v>
      </c>
      <c r="D145" s="16" t="s">
        <v>64</v>
      </c>
      <c r="E145" s="6" t="n">
        <v>1000</v>
      </c>
      <c r="F145" s="7" t="n">
        <v>14</v>
      </c>
      <c r="G145" s="6" t="n">
        <v>19.32</v>
      </c>
      <c r="H145" s="6" t="n">
        <v>35</v>
      </c>
      <c r="I145" s="6" t="n">
        <v>270.48</v>
      </c>
      <c r="J145" s="6" t="n">
        <v>235.48</v>
      </c>
    </row>
    <row collapsed="false" customFormat="false" customHeight="false" hidden="false" ht="12.1" outlineLevel="0" r="146">
      <c r="A146" s="39" t="n">
        <v>46725</v>
      </c>
      <c r="B146" s="16" t="s">
        <v>353</v>
      </c>
      <c r="C146" s="16" t="s">
        <v>50</v>
      </c>
      <c r="D146" s="16" t="s">
        <v>52</v>
      </c>
      <c r="E146" s="6" t="n">
        <v>100</v>
      </c>
      <c r="F146" s="7" t="n">
        <v>17</v>
      </c>
      <c r="G146" s="6" t="n">
        <v>45.27</v>
      </c>
      <c r="H146" s="6" t="n">
        <v>100</v>
      </c>
      <c r="I146" s="6" t="n">
        <v>769.59</v>
      </c>
      <c r="J146" s="6" t="n">
        <v>669.59</v>
      </c>
    </row>
    <row collapsed="false" customFormat="false" customHeight="false" hidden="false" ht="12.1" outlineLevel="0" r="147">
      <c r="A147" s="39" t="n">
        <v>46727</v>
      </c>
      <c r="B147" s="16" t="s">
        <v>353</v>
      </c>
      <c r="C147" s="16" t="s">
        <v>67</v>
      </c>
      <c r="D147" s="16" t="s">
        <v>68</v>
      </c>
      <c r="E147" s="6" t="n">
        <v>1000</v>
      </c>
      <c r="F147" s="7" t="n">
        <v>18</v>
      </c>
      <c r="G147" s="6" t="n">
        <v>11.7</v>
      </c>
      <c r="H147" s="6" t="n">
        <v>27</v>
      </c>
      <c r="I147" s="6" t="n">
        <v>210.6</v>
      </c>
      <c r="J147" s="6" t="n">
        <v>183.6</v>
      </c>
    </row>
    <row collapsed="false" customFormat="false" customHeight="false" hidden="false" ht="12.1" outlineLevel="0" r="148">
      <c r="A148" s="39" t="n">
        <v>46733</v>
      </c>
      <c r="B148" s="16" t="s">
        <v>353</v>
      </c>
      <c r="C148" s="16" t="s">
        <v>59</v>
      </c>
      <c r="D148" s="16" t="s">
        <v>60</v>
      </c>
      <c r="E148" s="6" t="n">
        <v>1000</v>
      </c>
      <c r="F148" s="7" t="n">
        <v>519</v>
      </c>
      <c r="G148" s="6" t="n">
        <v>12.33</v>
      </c>
      <c r="H148" s="6" t="n">
        <v>832</v>
      </c>
      <c r="I148" s="6" t="n">
        <v>6399.27</v>
      </c>
      <c r="J148" s="6" t="n">
        <v>5567.27</v>
      </c>
    </row>
    <row collapsed="false" customFormat="false" customHeight="false" hidden="false" ht="12.1" outlineLevel="0" r="149">
      <c r="A149" s="39" t="n">
        <v>46734</v>
      </c>
      <c r="B149" s="16" t="s">
        <v>353</v>
      </c>
      <c r="C149" s="16" t="s">
        <v>55</v>
      </c>
      <c r="D149" s="16" t="s">
        <v>56</v>
      </c>
      <c r="E149" s="6" t="n">
        <v>1000</v>
      </c>
      <c r="F149" s="7" t="n">
        <v>96</v>
      </c>
      <c r="G149" s="6" t="n">
        <v>19.73</v>
      </c>
      <c r="H149" s="6" t="n">
        <v>246</v>
      </c>
      <c r="I149" s="6" t="n">
        <v>1894.08</v>
      </c>
      <c r="J149" s="6" t="n">
        <v>1648.08</v>
      </c>
    </row>
    <row collapsed="false" customFormat="false" customHeight="false" hidden="false" ht="12.1" outlineLevel="0" r="150">
      <c r="A150" s="39" t="n">
        <v>46744</v>
      </c>
      <c r="B150" s="16" t="s">
        <v>353</v>
      </c>
      <c r="C150" s="16" t="s">
        <v>70</v>
      </c>
      <c r="D150" s="16" t="s">
        <v>71</v>
      </c>
      <c r="E150" s="6" t="n">
        <v>1000</v>
      </c>
      <c r="F150" s="7" t="n">
        <v>82</v>
      </c>
      <c r="G150" s="6" t="n">
        <v>20.55</v>
      </c>
      <c r="H150" s="6" t="n">
        <v>219</v>
      </c>
      <c r="I150" s="6" t="n">
        <v>1685.1</v>
      </c>
      <c r="J150" s="6" t="n">
        <v>1466.1</v>
      </c>
    </row>
    <row collapsed="false" customFormat="false" customHeight="false" hidden="false" ht="12.1" outlineLevel="0" r="151">
      <c r="A151" s="39" t="n">
        <v>46746</v>
      </c>
      <c r="B151" s="16" t="s">
        <v>353</v>
      </c>
      <c r="C151" s="16" t="s">
        <v>63</v>
      </c>
      <c r="D151" s="16" t="s">
        <v>64</v>
      </c>
      <c r="E151" s="6" t="n">
        <v>1000</v>
      </c>
      <c r="F151" s="7" t="n">
        <v>14</v>
      </c>
      <c r="G151" s="6" t="n">
        <v>19.32</v>
      </c>
      <c r="H151" s="6" t="n">
        <v>35</v>
      </c>
      <c r="I151" s="6" t="n">
        <v>270.48</v>
      </c>
      <c r="J151" s="6" t="n">
        <v>235.48</v>
      </c>
    </row>
    <row collapsed="false" customFormat="false" customHeight="false" hidden="false" ht="12.1" outlineLevel="0" r="152">
      <c r="A152" s="39" t="n">
        <v>46755</v>
      </c>
      <c r="B152" s="16" t="s">
        <v>353</v>
      </c>
      <c r="C152" s="16" t="s">
        <v>50</v>
      </c>
      <c r="D152" s="16" t="s">
        <v>52</v>
      </c>
      <c r="E152" s="6" t="n">
        <v>100</v>
      </c>
      <c r="F152" s="7" t="n">
        <v>17</v>
      </c>
      <c r="G152" s="6" t="n">
        <v>45.27</v>
      </c>
      <c r="H152" s="6" t="n">
        <v>100</v>
      </c>
      <c r="I152" s="6" t="n">
        <v>769.59</v>
      </c>
      <c r="J152" s="6" t="n">
        <v>669.59</v>
      </c>
    </row>
    <row collapsed="false" customFormat="false" customHeight="false" hidden="false" ht="12.1" outlineLevel="0" r="153">
      <c r="A153" s="39" t="n">
        <v>46757</v>
      </c>
      <c r="B153" s="16" t="s">
        <v>353</v>
      </c>
      <c r="C153" s="16" t="s">
        <v>67</v>
      </c>
      <c r="D153" s="16" t="s">
        <v>68</v>
      </c>
      <c r="E153" s="6" t="n">
        <v>1000</v>
      </c>
      <c r="F153" s="7" t="n">
        <v>18</v>
      </c>
      <c r="G153" s="6" t="n">
        <v>11.7</v>
      </c>
      <c r="H153" s="6" t="n">
        <v>27</v>
      </c>
      <c r="I153" s="6" t="n">
        <v>210.6</v>
      </c>
      <c r="J153" s="6" t="n">
        <v>183.6</v>
      </c>
    </row>
    <row collapsed="false" customFormat="false" customHeight="false" hidden="false" ht="12.1" outlineLevel="0" r="154">
      <c r="A154" s="39" t="n">
        <v>46763</v>
      </c>
      <c r="B154" s="16" t="s">
        <v>353</v>
      </c>
      <c r="C154" s="16" t="s">
        <v>59</v>
      </c>
      <c r="D154" s="16" t="s">
        <v>60</v>
      </c>
      <c r="E154" s="6" t="n">
        <v>1000</v>
      </c>
      <c r="F154" s="7" t="n">
        <v>519</v>
      </c>
      <c r="G154" s="6" t="n">
        <v>12.33</v>
      </c>
      <c r="H154" s="6" t="n">
        <v>832</v>
      </c>
      <c r="I154" s="6" t="n">
        <v>6399.27</v>
      </c>
      <c r="J154" s="6" t="n">
        <v>5567.27</v>
      </c>
    </row>
    <row collapsed="false" customFormat="false" customHeight="false" hidden="false" ht="12.1" outlineLevel="0" r="155">
      <c r="A155" s="39" t="n">
        <v>46764</v>
      </c>
      <c r="B155" s="16" t="s">
        <v>353</v>
      </c>
      <c r="C155" s="16" t="s">
        <v>55</v>
      </c>
      <c r="D155" s="16" t="s">
        <v>56</v>
      </c>
      <c r="E155" s="6" t="n">
        <v>1000</v>
      </c>
      <c r="F155" s="7" t="n">
        <v>96</v>
      </c>
      <c r="G155" s="6" t="n">
        <v>19.73</v>
      </c>
      <c r="H155" s="6" t="n">
        <v>246</v>
      </c>
      <c r="I155" s="6" t="n">
        <v>1894.08</v>
      </c>
      <c r="J155" s="6" t="n">
        <v>1648.08</v>
      </c>
    </row>
    <row collapsed="false" customFormat="false" customHeight="false" hidden="false" ht="12.1" outlineLevel="0" r="156">
      <c r="A156" s="39" t="n">
        <v>46774</v>
      </c>
      <c r="B156" s="16" t="s">
        <v>353</v>
      </c>
      <c r="C156" s="16" t="s">
        <v>70</v>
      </c>
      <c r="D156" s="16" t="s">
        <v>71</v>
      </c>
      <c r="E156" s="6" t="n">
        <v>1000</v>
      </c>
      <c r="F156" s="7" t="n">
        <v>82</v>
      </c>
      <c r="G156" s="6" t="n">
        <v>20.55</v>
      </c>
      <c r="H156" s="6" t="n">
        <v>219</v>
      </c>
      <c r="I156" s="6" t="n">
        <v>1685.1</v>
      </c>
      <c r="J156" s="6" t="n">
        <v>1466.1</v>
      </c>
    </row>
    <row collapsed="false" customFormat="false" customHeight="false" hidden="false" ht="12.1" outlineLevel="0" r="157">
      <c r="A157" s="39" t="n">
        <v>46776</v>
      </c>
      <c r="B157" s="16" t="s">
        <v>353</v>
      </c>
      <c r="C157" s="16" t="s">
        <v>63</v>
      </c>
      <c r="D157" s="16" t="s">
        <v>64</v>
      </c>
      <c r="E157" s="6" t="n">
        <v>1000</v>
      </c>
      <c r="F157" s="7" t="n">
        <v>14</v>
      </c>
      <c r="G157" s="6" t="n">
        <v>19.32</v>
      </c>
      <c r="H157" s="6" t="n">
        <v>35</v>
      </c>
      <c r="I157" s="6" t="n">
        <v>270.48</v>
      </c>
      <c r="J157" s="6" t="n">
        <v>235.48</v>
      </c>
    </row>
    <row collapsed="false" customFormat="false" customHeight="false" hidden="false" ht="12.1" outlineLevel="0" r="158">
      <c r="A158" s="39" t="n">
        <v>46785</v>
      </c>
      <c r="B158" s="16" t="s">
        <v>353</v>
      </c>
      <c r="C158" s="16" t="s">
        <v>50</v>
      </c>
      <c r="D158" s="16" t="s">
        <v>52</v>
      </c>
      <c r="E158" s="6" t="n">
        <v>100</v>
      </c>
      <c r="F158" s="7" t="n">
        <v>17</v>
      </c>
      <c r="G158" s="6" t="n">
        <v>45.27</v>
      </c>
      <c r="H158" s="6" t="n">
        <v>100</v>
      </c>
      <c r="I158" s="6" t="n">
        <v>769.59</v>
      </c>
      <c r="J158" s="6" t="n">
        <v>669.59</v>
      </c>
    </row>
    <row collapsed="false" customFormat="false" customHeight="false" hidden="false" ht="12.1" outlineLevel="0" r="159">
      <c r="A159" s="39" t="n">
        <v>46787</v>
      </c>
      <c r="B159" s="16" t="s">
        <v>353</v>
      </c>
      <c r="C159" s="16" t="s">
        <v>67</v>
      </c>
      <c r="D159" s="16" t="s">
        <v>68</v>
      </c>
      <c r="E159" s="6" t="n">
        <v>1000</v>
      </c>
      <c r="F159" s="7" t="n">
        <v>18</v>
      </c>
      <c r="G159" s="6" t="n">
        <v>11.7</v>
      </c>
      <c r="H159" s="6" t="n">
        <v>27</v>
      </c>
      <c r="I159" s="6" t="n">
        <v>210.6</v>
      </c>
      <c r="J159" s="6" t="n">
        <v>183.6</v>
      </c>
    </row>
    <row collapsed="false" customFormat="false" customHeight="false" hidden="false" ht="12.1" outlineLevel="0" r="160">
      <c r="A160" s="39" t="n">
        <v>46793</v>
      </c>
      <c r="B160" s="16" t="s">
        <v>353</v>
      </c>
      <c r="C160" s="16" t="s">
        <v>59</v>
      </c>
      <c r="D160" s="16" t="s">
        <v>60</v>
      </c>
      <c r="E160" s="6" t="n">
        <v>1000</v>
      </c>
      <c r="F160" s="7" t="n">
        <v>519</v>
      </c>
      <c r="G160" s="6" t="n">
        <v>12.33</v>
      </c>
      <c r="H160" s="6" t="n">
        <v>832</v>
      </c>
      <c r="I160" s="6" t="n">
        <v>6399.27</v>
      </c>
      <c r="J160" s="6" t="n">
        <v>5567.27</v>
      </c>
    </row>
    <row collapsed="false" customFormat="false" customHeight="false" hidden="false" ht="12.1" outlineLevel="0" r="161">
      <c r="A161" s="39" t="n">
        <v>46794</v>
      </c>
      <c r="B161" s="16" t="s">
        <v>353</v>
      </c>
      <c r="C161" s="16" t="s">
        <v>55</v>
      </c>
      <c r="D161" s="16" t="s">
        <v>56</v>
      </c>
      <c r="E161" s="6" t="n">
        <v>1000</v>
      </c>
      <c r="F161" s="7" t="n">
        <v>96</v>
      </c>
      <c r="G161" s="6" t="n">
        <v>19.73</v>
      </c>
      <c r="H161" s="6" t="n">
        <v>246</v>
      </c>
      <c r="I161" s="6" t="n">
        <v>1894.08</v>
      </c>
      <c r="J161" s="6" t="n">
        <v>1648.08</v>
      </c>
    </row>
    <row collapsed="false" customFormat="false" customHeight="false" hidden="false" ht="12.1" outlineLevel="0" r="162">
      <c r="A162" s="39" t="n">
        <v>46804</v>
      </c>
      <c r="B162" s="16" t="s">
        <v>353</v>
      </c>
      <c r="C162" s="16" t="s">
        <v>70</v>
      </c>
      <c r="D162" s="16" t="s">
        <v>71</v>
      </c>
      <c r="E162" s="6" t="n">
        <v>1000</v>
      </c>
      <c r="F162" s="7" t="n">
        <v>82</v>
      </c>
      <c r="G162" s="6" t="n">
        <v>20.55</v>
      </c>
      <c r="H162" s="6" t="n">
        <v>219</v>
      </c>
      <c r="I162" s="6" t="n">
        <v>1685.1</v>
      </c>
      <c r="J162" s="6" t="n">
        <v>1466.1</v>
      </c>
    </row>
    <row collapsed="false" customFormat="false" customHeight="false" hidden="false" ht="12.1" outlineLevel="0" r="163">
      <c r="A163" s="39" t="n">
        <v>46815</v>
      </c>
      <c r="B163" s="16" t="s">
        <v>353</v>
      </c>
      <c r="C163" s="16" t="s">
        <v>50</v>
      </c>
      <c r="D163" s="16" t="s">
        <v>52</v>
      </c>
      <c r="E163" s="6" t="n">
        <v>100</v>
      </c>
      <c r="F163" s="7" t="n">
        <v>17</v>
      </c>
      <c r="G163" s="6" t="n">
        <v>45.27</v>
      </c>
      <c r="H163" s="6" t="n">
        <v>100</v>
      </c>
      <c r="I163" s="6" t="n">
        <v>769.59</v>
      </c>
      <c r="J163" s="6" t="n">
        <v>669.59</v>
      </c>
    </row>
    <row collapsed="false" customFormat="false" customHeight="false" hidden="false" ht="12.1" outlineLevel="0" r="164">
      <c r="A164" s="39" t="n">
        <v>46817</v>
      </c>
      <c r="B164" s="16" t="s">
        <v>353</v>
      </c>
      <c r="C164" s="16" t="s">
        <v>67</v>
      </c>
      <c r="D164" s="16" t="s">
        <v>68</v>
      </c>
      <c r="E164" s="6" t="n">
        <v>1000</v>
      </c>
      <c r="F164" s="7" t="n">
        <v>18</v>
      </c>
      <c r="G164" s="6" t="n">
        <v>10.05</v>
      </c>
      <c r="H164" s="6" t="n">
        <v>24</v>
      </c>
      <c r="I164" s="6" t="n">
        <v>180.9</v>
      </c>
      <c r="J164" s="6" t="n">
        <v>156.9</v>
      </c>
    </row>
    <row collapsed="false" customFormat="false" customHeight="false" hidden="false" ht="12.1" outlineLevel="0" r="165">
      <c r="A165" s="39" t="n">
        <v>46823</v>
      </c>
      <c r="B165" s="16" t="s">
        <v>353</v>
      </c>
      <c r="C165" s="16" t="s">
        <v>59</v>
      </c>
      <c r="D165" s="16" t="s">
        <v>60</v>
      </c>
      <c r="E165" s="6" t="n">
        <v>1000</v>
      </c>
      <c r="F165" s="7" t="n">
        <v>519</v>
      </c>
      <c r="G165" s="6" t="n">
        <v>12.33</v>
      </c>
      <c r="H165" s="6" t="n">
        <v>832</v>
      </c>
      <c r="I165" s="6" t="n">
        <v>6399.27</v>
      </c>
      <c r="J165" s="6" t="n">
        <v>5567.27</v>
      </c>
    </row>
    <row collapsed="false" customFormat="false" customHeight="false" hidden="false" ht="12.1" outlineLevel="0" r="166">
      <c r="A166" s="39" t="n">
        <v>46824</v>
      </c>
      <c r="B166" s="16" t="s">
        <v>353</v>
      </c>
      <c r="C166" s="16" t="s">
        <v>55</v>
      </c>
      <c r="D166" s="16" t="s">
        <v>56</v>
      </c>
      <c r="E166" s="6" t="n">
        <v>1000</v>
      </c>
      <c r="F166" s="7" t="n">
        <v>96</v>
      </c>
      <c r="G166" s="6" t="n">
        <v>19.73</v>
      </c>
      <c r="H166" s="6" t="n">
        <v>246</v>
      </c>
      <c r="I166" s="6" t="n">
        <v>1894.08</v>
      </c>
      <c r="J166" s="6" t="n">
        <v>1648.08</v>
      </c>
    </row>
    <row collapsed="false" customFormat="false" customHeight="false" hidden="false" ht="12.1" outlineLevel="0" r="167">
      <c r="A167" s="39" t="n">
        <v>46834</v>
      </c>
      <c r="B167" s="16" t="s">
        <v>353</v>
      </c>
      <c r="C167" s="16" t="s">
        <v>70</v>
      </c>
      <c r="D167" s="16" t="s">
        <v>71</v>
      </c>
      <c r="E167" s="6" t="n">
        <v>1000</v>
      </c>
      <c r="F167" s="7" t="n">
        <v>82</v>
      </c>
      <c r="G167" s="6" t="n">
        <v>20.55</v>
      </c>
      <c r="H167" s="6" t="n">
        <v>219</v>
      </c>
      <c r="I167" s="6" t="n">
        <v>1685.1</v>
      </c>
      <c r="J167" s="6" t="n">
        <v>1466.1</v>
      </c>
    </row>
    <row collapsed="false" customFormat="false" customHeight="false" hidden="false" ht="12.1" outlineLevel="0" r="168">
      <c r="A168" s="39" t="n">
        <v>46845</v>
      </c>
      <c r="B168" s="16" t="s">
        <v>353</v>
      </c>
      <c r="C168" s="16" t="s">
        <v>50</v>
      </c>
      <c r="D168" s="16" t="s">
        <v>52</v>
      </c>
      <c r="E168" s="6" t="n">
        <v>100</v>
      </c>
      <c r="F168" s="7" t="n">
        <v>17</v>
      </c>
      <c r="G168" s="6" t="n">
        <v>45.27</v>
      </c>
      <c r="H168" s="6" t="n">
        <v>100</v>
      </c>
      <c r="I168" s="6" t="n">
        <v>769.59</v>
      </c>
      <c r="J168" s="6" t="n">
        <v>669.59</v>
      </c>
    </row>
    <row collapsed="false" customFormat="false" customHeight="false" hidden="false" ht="12.1" outlineLevel="0" r="169">
      <c r="A169" s="39" t="n">
        <v>46847</v>
      </c>
      <c r="B169" s="16" t="s">
        <v>353</v>
      </c>
      <c r="C169" s="16" t="s">
        <v>67</v>
      </c>
      <c r="D169" s="16" t="s">
        <v>68</v>
      </c>
      <c r="E169" s="6" t="n">
        <v>1000</v>
      </c>
      <c r="F169" s="7" t="n">
        <v>18</v>
      </c>
      <c r="G169" s="6" t="n">
        <v>10.05</v>
      </c>
      <c r="H169" s="6" t="n">
        <v>24</v>
      </c>
      <c r="I169" s="6" t="n">
        <v>180.9</v>
      </c>
      <c r="J169" s="6" t="n">
        <v>156.9</v>
      </c>
    </row>
    <row collapsed="false" customFormat="false" customHeight="false" hidden="false" ht="12.1" outlineLevel="0" r="170">
      <c r="A170" s="39" t="n">
        <v>46853</v>
      </c>
      <c r="B170" s="16" t="s">
        <v>353</v>
      </c>
      <c r="C170" s="16" t="s">
        <v>59</v>
      </c>
      <c r="D170" s="16" t="s">
        <v>60</v>
      </c>
      <c r="E170" s="6" t="n">
        <v>1000</v>
      </c>
      <c r="F170" s="7" t="n">
        <v>519</v>
      </c>
      <c r="G170" s="6" t="n">
        <v>12.33</v>
      </c>
      <c r="H170" s="6" t="n">
        <v>832</v>
      </c>
      <c r="I170" s="6" t="n">
        <v>6399.27</v>
      </c>
      <c r="J170" s="6" t="n">
        <v>5567.27</v>
      </c>
    </row>
    <row collapsed="false" customFormat="false" customHeight="false" hidden="false" ht="12.1" outlineLevel="0" r="171">
      <c r="A171" s="39" t="n">
        <v>46854</v>
      </c>
      <c r="B171" s="16" t="s">
        <v>353</v>
      </c>
      <c r="C171" s="16" t="s">
        <v>55</v>
      </c>
      <c r="D171" s="16" t="s">
        <v>56</v>
      </c>
      <c r="E171" s="6" t="n">
        <v>1000</v>
      </c>
      <c r="F171" s="7" t="n">
        <v>96</v>
      </c>
      <c r="G171" s="6" t="n">
        <v>19.73</v>
      </c>
      <c r="H171" s="6" t="n">
        <v>246</v>
      </c>
      <c r="I171" s="6" t="n">
        <v>1894.08</v>
      </c>
      <c r="J171" s="6" t="n">
        <v>1648.08</v>
      </c>
    </row>
    <row collapsed="false" customFormat="false" customHeight="false" hidden="false" ht="12.1" outlineLevel="0" r="172">
      <c r="A172" s="39" t="n">
        <v>46864</v>
      </c>
      <c r="B172" s="16" t="s">
        <v>353</v>
      </c>
      <c r="C172" s="16" t="s">
        <v>70</v>
      </c>
      <c r="D172" s="16" t="s">
        <v>71</v>
      </c>
      <c r="E172" s="6" t="n">
        <v>1000</v>
      </c>
      <c r="F172" s="7" t="n">
        <v>82</v>
      </c>
      <c r="G172" s="6" t="n">
        <v>20.55</v>
      </c>
      <c r="H172" s="6" t="n">
        <v>219</v>
      </c>
      <c r="I172" s="6" t="n">
        <v>1685.1</v>
      </c>
      <c r="J172" s="6" t="n">
        <v>1466.1</v>
      </c>
    </row>
    <row collapsed="false" customFormat="false" customHeight="false" hidden="false" ht="12.1" outlineLevel="0" r="173">
      <c r="A173" s="39" t="n">
        <v>46875</v>
      </c>
      <c r="B173" s="16" t="s">
        <v>353</v>
      </c>
      <c r="C173" s="16" t="s">
        <v>50</v>
      </c>
      <c r="D173" s="16" t="s">
        <v>52</v>
      </c>
      <c r="E173" s="6" t="n">
        <v>100</v>
      </c>
      <c r="F173" s="7" t="n">
        <v>17</v>
      </c>
      <c r="G173" s="6" t="n">
        <v>45.27</v>
      </c>
      <c r="H173" s="6" t="n">
        <v>100</v>
      </c>
      <c r="I173" s="6" t="n">
        <v>769.59</v>
      </c>
      <c r="J173" s="6" t="n">
        <v>669.59</v>
      </c>
    </row>
    <row collapsed="false" customFormat="false" customHeight="false" hidden="false" ht="12.1" outlineLevel="0" r="174">
      <c r="A174" s="39" t="n">
        <v>46877</v>
      </c>
      <c r="B174" s="16" t="s">
        <v>353</v>
      </c>
      <c r="C174" s="16" t="s">
        <v>67</v>
      </c>
      <c r="D174" s="16" t="s">
        <v>68</v>
      </c>
      <c r="E174" s="6" t="n">
        <v>1000</v>
      </c>
      <c r="F174" s="7" t="n">
        <v>18</v>
      </c>
      <c r="G174" s="6" t="n">
        <v>10.05</v>
      </c>
      <c r="H174" s="6" t="n">
        <v>24</v>
      </c>
      <c r="I174" s="6" t="n">
        <v>180.9</v>
      </c>
      <c r="J174" s="6" t="n">
        <v>156.9</v>
      </c>
    </row>
    <row collapsed="false" customFormat="false" customHeight="false" hidden="false" ht="12.1" outlineLevel="0" r="175">
      <c r="A175" s="39" t="n">
        <v>46883</v>
      </c>
      <c r="B175" s="16" t="s">
        <v>353</v>
      </c>
      <c r="C175" s="16" t="s">
        <v>59</v>
      </c>
      <c r="D175" s="16" t="s">
        <v>60</v>
      </c>
      <c r="E175" s="6" t="n">
        <v>1000</v>
      </c>
      <c r="F175" s="7" t="n">
        <v>519</v>
      </c>
      <c r="G175" s="6" t="n">
        <v>12.33</v>
      </c>
      <c r="H175" s="6" t="n">
        <v>832</v>
      </c>
      <c r="I175" s="6" t="n">
        <v>6399.27</v>
      </c>
      <c r="J175" s="6" t="n">
        <v>5567.27</v>
      </c>
    </row>
    <row collapsed="false" customFormat="false" customHeight="false" hidden="false" ht="12.1" outlineLevel="0" r="176">
      <c r="A176" s="39" t="n">
        <v>46884</v>
      </c>
      <c r="B176" s="16" t="s">
        <v>353</v>
      </c>
      <c r="C176" s="16" t="s">
        <v>55</v>
      </c>
      <c r="D176" s="16" t="s">
        <v>56</v>
      </c>
      <c r="E176" s="6" t="n">
        <v>1000</v>
      </c>
      <c r="F176" s="7" t="n">
        <v>96</v>
      </c>
      <c r="G176" s="6" t="n">
        <v>19.73</v>
      </c>
      <c r="H176" s="6" t="n">
        <v>246</v>
      </c>
      <c r="I176" s="6" t="n">
        <v>1894.08</v>
      </c>
      <c r="J176" s="6" t="n">
        <v>1648.08</v>
      </c>
    </row>
    <row collapsed="false" customFormat="false" customHeight="false" hidden="false" ht="12.1" outlineLevel="0" r="177">
      <c r="A177" s="39" t="n">
        <v>46894</v>
      </c>
      <c r="B177" s="16" t="s">
        <v>353</v>
      </c>
      <c r="C177" s="16" t="s">
        <v>70</v>
      </c>
      <c r="D177" s="16" t="s">
        <v>71</v>
      </c>
      <c r="E177" s="6" t="n">
        <v>1000</v>
      </c>
      <c r="F177" s="7" t="n">
        <v>82</v>
      </c>
      <c r="G177" s="6" t="n">
        <v>20.55</v>
      </c>
      <c r="H177" s="6" t="n">
        <v>219</v>
      </c>
      <c r="I177" s="6" t="n">
        <v>1685.1</v>
      </c>
      <c r="J177" s="6" t="n">
        <v>1466.1</v>
      </c>
    </row>
    <row collapsed="false" customFormat="false" customHeight="false" hidden="false" ht="12.1" outlineLevel="0" r="178">
      <c r="A178" s="39" t="n">
        <v>46905</v>
      </c>
      <c r="B178" s="16" t="s">
        <v>353</v>
      </c>
      <c r="C178" s="16" t="s">
        <v>50</v>
      </c>
      <c r="D178" s="16" t="s">
        <v>52</v>
      </c>
      <c r="E178" s="6" t="n">
        <v>100</v>
      </c>
      <c r="F178" s="7" t="n">
        <v>17</v>
      </c>
      <c r="G178" s="6" t="n">
        <v>45.27</v>
      </c>
      <c r="H178" s="6" t="n">
        <v>100</v>
      </c>
      <c r="I178" s="6" t="n">
        <v>769.59</v>
      </c>
      <c r="J178" s="6" t="n">
        <v>669.59</v>
      </c>
    </row>
    <row collapsed="false" customFormat="false" customHeight="false" hidden="false" ht="12.1" outlineLevel="0" r="179">
      <c r="A179" s="39" t="n">
        <v>46907</v>
      </c>
      <c r="B179" s="16" t="s">
        <v>353</v>
      </c>
      <c r="C179" s="16" t="s">
        <v>67</v>
      </c>
      <c r="D179" s="16" t="s">
        <v>68</v>
      </c>
      <c r="E179" s="6" t="n">
        <v>1000</v>
      </c>
      <c r="F179" s="7" t="n">
        <v>18</v>
      </c>
      <c r="G179" s="6" t="n">
        <v>8.4</v>
      </c>
      <c r="H179" s="6" t="n">
        <v>20</v>
      </c>
      <c r="I179" s="6" t="n">
        <v>151.2</v>
      </c>
      <c r="J179" s="6" t="n">
        <v>131.2</v>
      </c>
    </row>
    <row collapsed="false" customFormat="false" customHeight="false" hidden="false" ht="12.1" outlineLevel="0" r="180">
      <c r="A180" s="39" t="n">
        <v>46913</v>
      </c>
      <c r="B180" s="16" t="s">
        <v>353</v>
      </c>
      <c r="C180" s="16" t="s">
        <v>59</v>
      </c>
      <c r="D180" s="16" t="s">
        <v>60</v>
      </c>
      <c r="E180" s="6" t="n">
        <v>1000</v>
      </c>
      <c r="F180" s="7" t="n">
        <v>519</v>
      </c>
      <c r="G180" s="6" t="n">
        <v>12.33</v>
      </c>
      <c r="H180" s="6" t="n">
        <v>832</v>
      </c>
      <c r="I180" s="6" t="n">
        <v>6399.27</v>
      </c>
      <c r="J180" s="6" t="n">
        <v>5567.27</v>
      </c>
    </row>
    <row collapsed="false" customFormat="false" customHeight="false" hidden="false" ht="12.1" outlineLevel="0" r="181">
      <c r="A181" s="39" t="n">
        <v>46914</v>
      </c>
      <c r="B181" s="16" t="s">
        <v>353</v>
      </c>
      <c r="C181" s="16" t="s">
        <v>55</v>
      </c>
      <c r="D181" s="16" t="s">
        <v>56</v>
      </c>
      <c r="E181" s="6" t="n">
        <v>1000</v>
      </c>
      <c r="F181" s="7" t="n">
        <v>96</v>
      </c>
      <c r="G181" s="6" t="n">
        <v>19.73</v>
      </c>
      <c r="H181" s="6" t="n">
        <v>246</v>
      </c>
      <c r="I181" s="6" t="n">
        <v>1894.08</v>
      </c>
      <c r="J181" s="6" t="n">
        <v>1648.08</v>
      </c>
    </row>
    <row collapsed="false" customFormat="false" customHeight="false" hidden="false" ht="12.1" outlineLevel="0" r="182">
      <c r="A182" s="39" t="n">
        <v>46924</v>
      </c>
      <c r="B182" s="16" t="s">
        <v>353</v>
      </c>
      <c r="C182" s="16" t="s">
        <v>70</v>
      </c>
      <c r="D182" s="16" t="s">
        <v>71</v>
      </c>
      <c r="E182" s="6" t="n">
        <v>1000</v>
      </c>
      <c r="F182" s="7" t="n">
        <v>82</v>
      </c>
      <c r="G182" s="6" t="n">
        <v>20.55</v>
      </c>
      <c r="H182" s="6" t="n">
        <v>219</v>
      </c>
      <c r="I182" s="6" t="n">
        <v>1685.1</v>
      </c>
      <c r="J182" s="6" t="n">
        <v>1466.1</v>
      </c>
    </row>
    <row collapsed="false" customFormat="false" customHeight="false" hidden="false" ht="12.1" outlineLevel="0" r="183">
      <c r="A183" s="39" t="n">
        <v>46935</v>
      </c>
      <c r="B183" s="16" t="s">
        <v>353</v>
      </c>
      <c r="C183" s="16" t="s">
        <v>50</v>
      </c>
      <c r="D183" s="16" t="s">
        <v>52</v>
      </c>
      <c r="E183" s="6" t="n">
        <v>100</v>
      </c>
      <c r="F183" s="7" t="n">
        <v>17</v>
      </c>
      <c r="G183" s="6" t="n">
        <v>45.27</v>
      </c>
      <c r="H183" s="6" t="n">
        <v>100</v>
      </c>
      <c r="I183" s="6" t="n">
        <v>769.59</v>
      </c>
      <c r="J183" s="6" t="n">
        <v>669.59</v>
      </c>
    </row>
    <row collapsed="false" customFormat="false" customHeight="false" hidden="false" ht="12.1" outlineLevel="0" r="184">
      <c r="A184" s="39" t="n">
        <v>46937</v>
      </c>
      <c r="B184" s="16" t="s">
        <v>353</v>
      </c>
      <c r="C184" s="16" t="s">
        <v>67</v>
      </c>
      <c r="D184" s="16" t="s">
        <v>68</v>
      </c>
      <c r="E184" s="6" t="n">
        <v>1000</v>
      </c>
      <c r="F184" s="7" t="n">
        <v>18</v>
      </c>
      <c r="G184" s="6" t="n">
        <v>8.4</v>
      </c>
      <c r="H184" s="6" t="n">
        <v>20</v>
      </c>
      <c r="I184" s="6" t="n">
        <v>151.2</v>
      </c>
      <c r="J184" s="6" t="n">
        <v>131.2</v>
      </c>
    </row>
    <row collapsed="false" customFormat="false" customHeight="false" hidden="false" ht="12.1" outlineLevel="0" r="185">
      <c r="A185" s="39" t="n">
        <v>46943</v>
      </c>
      <c r="B185" s="16" t="s">
        <v>353</v>
      </c>
      <c r="C185" s="16" t="s">
        <v>59</v>
      </c>
      <c r="D185" s="16" t="s">
        <v>60</v>
      </c>
      <c r="E185" s="6" t="n">
        <v>1000</v>
      </c>
      <c r="F185" s="7" t="n">
        <v>519</v>
      </c>
      <c r="G185" s="6" t="n">
        <v>12.33</v>
      </c>
      <c r="H185" s="6" t="n">
        <v>832</v>
      </c>
      <c r="I185" s="6" t="n">
        <v>6399.27</v>
      </c>
      <c r="J185" s="6" t="n">
        <v>5567.27</v>
      </c>
    </row>
    <row collapsed="false" customFormat="false" customHeight="false" hidden="false" ht="12.1" outlineLevel="0" r="186">
      <c r="A186" s="39" t="n">
        <v>46944</v>
      </c>
      <c r="B186" s="16" t="s">
        <v>353</v>
      </c>
      <c r="C186" s="16" t="s">
        <v>55</v>
      </c>
      <c r="D186" s="16" t="s">
        <v>56</v>
      </c>
      <c r="E186" s="6" t="n">
        <v>1000</v>
      </c>
      <c r="F186" s="7" t="n">
        <v>96</v>
      </c>
      <c r="G186" s="6" t="n">
        <v>19.73</v>
      </c>
      <c r="H186" s="6" t="n">
        <v>246</v>
      </c>
      <c r="I186" s="6" t="n">
        <v>1894.08</v>
      </c>
      <c r="J186" s="6" t="n">
        <v>1648.08</v>
      </c>
    </row>
    <row collapsed="false" customFormat="false" customHeight="false" hidden="false" ht="12.1" outlineLevel="0" r="187">
      <c r="A187" s="39" t="n">
        <v>46954</v>
      </c>
      <c r="B187" s="16" t="s">
        <v>353</v>
      </c>
      <c r="C187" s="16" t="s">
        <v>70</v>
      </c>
      <c r="D187" s="16" t="s">
        <v>71</v>
      </c>
      <c r="E187" s="6" t="n">
        <v>1000</v>
      </c>
      <c r="F187" s="7" t="n">
        <v>82</v>
      </c>
      <c r="G187" s="6" t="n">
        <v>20.55</v>
      </c>
      <c r="H187" s="6" t="n">
        <v>219</v>
      </c>
      <c r="I187" s="6" t="n">
        <v>1685.1</v>
      </c>
      <c r="J187" s="6" t="n">
        <v>1466.1</v>
      </c>
    </row>
    <row collapsed="false" customFormat="false" customHeight="false" hidden="false" ht="12.1" outlineLevel="0" r="188">
      <c r="A188" s="39" t="n">
        <v>46965</v>
      </c>
      <c r="B188" s="16" t="s">
        <v>353</v>
      </c>
      <c r="C188" s="16" t="s">
        <v>50</v>
      </c>
      <c r="D188" s="16" t="s">
        <v>52</v>
      </c>
      <c r="E188" s="6" t="n">
        <v>100</v>
      </c>
      <c r="F188" s="7" t="n">
        <v>17</v>
      </c>
      <c r="G188" s="6" t="n">
        <v>45.27</v>
      </c>
      <c r="H188" s="6" t="n">
        <v>100</v>
      </c>
      <c r="I188" s="6" t="n">
        <v>769.59</v>
      </c>
      <c r="J188" s="6" t="n">
        <v>669.59</v>
      </c>
    </row>
    <row collapsed="false" customFormat="false" customHeight="false" hidden="false" ht="12.1" outlineLevel="0" r="189">
      <c r="A189" s="39" t="n">
        <v>46967</v>
      </c>
      <c r="B189" s="16" t="s">
        <v>353</v>
      </c>
      <c r="C189" s="16" t="s">
        <v>67</v>
      </c>
      <c r="D189" s="16" t="s">
        <v>68</v>
      </c>
      <c r="E189" s="6" t="n">
        <v>1000</v>
      </c>
      <c r="F189" s="7" t="n">
        <v>18</v>
      </c>
      <c r="G189" s="6" t="n">
        <v>8.4</v>
      </c>
      <c r="H189" s="6" t="n">
        <v>20</v>
      </c>
      <c r="I189" s="6" t="n">
        <v>151.2</v>
      </c>
      <c r="J189" s="6" t="n">
        <v>131.2</v>
      </c>
    </row>
    <row collapsed="false" customFormat="false" customHeight="false" hidden="false" ht="12.1" outlineLevel="0" r="190">
      <c r="A190" s="39" t="n">
        <v>46973</v>
      </c>
      <c r="B190" s="16" t="s">
        <v>353</v>
      </c>
      <c r="C190" s="16" t="s">
        <v>59</v>
      </c>
      <c r="D190" s="16" t="s">
        <v>60</v>
      </c>
      <c r="E190" s="6" t="n">
        <v>1000</v>
      </c>
      <c r="F190" s="7" t="n">
        <v>519</v>
      </c>
      <c r="G190" s="6" t="n">
        <v>12.33</v>
      </c>
      <c r="H190" s="6" t="n">
        <v>832</v>
      </c>
      <c r="I190" s="6" t="n">
        <v>6399.27</v>
      </c>
      <c r="J190" s="6" t="n">
        <v>5567.27</v>
      </c>
    </row>
    <row collapsed="false" customFormat="false" customHeight="false" hidden="false" ht="12.1" outlineLevel="0" r="191">
      <c r="A191" s="39" t="n">
        <v>46974</v>
      </c>
      <c r="B191" s="16" t="s">
        <v>353</v>
      </c>
      <c r="C191" s="16" t="s">
        <v>55</v>
      </c>
      <c r="D191" s="16" t="s">
        <v>56</v>
      </c>
      <c r="E191" s="6" t="n">
        <v>1000</v>
      </c>
      <c r="F191" s="7" t="n">
        <v>96</v>
      </c>
      <c r="G191" s="6" t="n">
        <v>19.73</v>
      </c>
      <c r="H191" s="6" t="n">
        <v>246</v>
      </c>
      <c r="I191" s="6" t="n">
        <v>1894.08</v>
      </c>
      <c r="J191" s="6" t="n">
        <v>1648.08</v>
      </c>
    </row>
    <row collapsed="false" customFormat="false" customHeight="false" hidden="false" ht="12.1" outlineLevel="0" r="192">
      <c r="A192" s="39" t="n">
        <v>46984</v>
      </c>
      <c r="B192" s="16" t="s">
        <v>353</v>
      </c>
      <c r="C192" s="16" t="s">
        <v>70</v>
      </c>
      <c r="D192" s="16" t="s">
        <v>71</v>
      </c>
      <c r="E192" s="6" t="n">
        <v>1000</v>
      </c>
      <c r="F192" s="7" t="n">
        <v>82</v>
      </c>
      <c r="G192" s="6" t="n">
        <v>20.55</v>
      </c>
      <c r="H192" s="6" t="n">
        <v>219</v>
      </c>
      <c r="I192" s="6" t="n">
        <v>1685.1</v>
      </c>
      <c r="J192" s="6" t="n">
        <v>1466.1</v>
      </c>
    </row>
    <row collapsed="false" customFormat="false" customHeight="false" hidden="false" ht="12.1" outlineLevel="0" r="193">
      <c r="A193" s="39" t="n">
        <v>46995</v>
      </c>
      <c r="B193" s="16" t="s">
        <v>353</v>
      </c>
      <c r="C193" s="16" t="s">
        <v>50</v>
      </c>
      <c r="D193" s="16" t="s">
        <v>52</v>
      </c>
      <c r="E193" s="6" t="n">
        <v>100</v>
      </c>
      <c r="F193" s="7" t="n">
        <v>17</v>
      </c>
      <c r="G193" s="6" t="n">
        <v>45.27</v>
      </c>
      <c r="H193" s="6" t="n">
        <v>100</v>
      </c>
      <c r="I193" s="6" t="n">
        <v>769.59</v>
      </c>
      <c r="J193" s="6" t="n">
        <v>669.59</v>
      </c>
    </row>
    <row collapsed="false" customFormat="false" customHeight="false" hidden="false" ht="12.1" outlineLevel="0" r="194">
      <c r="A194" s="39" t="n">
        <v>46997</v>
      </c>
      <c r="B194" s="16" t="s">
        <v>353</v>
      </c>
      <c r="C194" s="16" t="s">
        <v>67</v>
      </c>
      <c r="D194" s="16" t="s">
        <v>68</v>
      </c>
      <c r="E194" s="6" t="n">
        <v>1000</v>
      </c>
      <c r="F194" s="7" t="n">
        <v>18</v>
      </c>
      <c r="G194" s="6" t="n">
        <v>6.75</v>
      </c>
      <c r="H194" s="6" t="n">
        <v>16</v>
      </c>
      <c r="I194" s="6" t="n">
        <v>121.5</v>
      </c>
      <c r="J194" s="6" t="n">
        <v>105.5</v>
      </c>
    </row>
    <row collapsed="false" customFormat="false" customHeight="false" hidden="false" ht="12.1" outlineLevel="0" r="195">
      <c r="A195" s="39" t="n">
        <v>47003</v>
      </c>
      <c r="B195" s="16" t="s">
        <v>353</v>
      </c>
      <c r="C195" s="16" t="s">
        <v>59</v>
      </c>
      <c r="D195" s="16" t="s">
        <v>60</v>
      </c>
      <c r="E195" s="6" t="n">
        <v>1000</v>
      </c>
      <c r="F195" s="7" t="n">
        <v>519</v>
      </c>
      <c r="G195" s="6" t="n">
        <v>12.33</v>
      </c>
      <c r="H195" s="6" t="n">
        <v>832</v>
      </c>
      <c r="I195" s="6" t="n">
        <v>6399.27</v>
      </c>
      <c r="J195" s="6" t="n">
        <v>5567.27</v>
      </c>
    </row>
    <row collapsed="false" customFormat="false" customHeight="false" hidden="false" ht="12.1" outlineLevel="0" r="196">
      <c r="A196" s="39" t="n">
        <v>47004</v>
      </c>
      <c r="B196" s="16" t="s">
        <v>353</v>
      </c>
      <c r="C196" s="16" t="s">
        <v>55</v>
      </c>
      <c r="D196" s="16" t="s">
        <v>56</v>
      </c>
      <c r="E196" s="6" t="n">
        <v>1000</v>
      </c>
      <c r="F196" s="7" t="n">
        <v>96</v>
      </c>
      <c r="G196" s="6" t="n">
        <v>19.73</v>
      </c>
      <c r="H196" s="6" t="n">
        <v>246</v>
      </c>
      <c r="I196" s="6" t="n">
        <v>1894.08</v>
      </c>
      <c r="J196" s="6" t="n">
        <v>1648.08</v>
      </c>
    </row>
    <row collapsed="false" customFormat="false" customHeight="false" hidden="false" ht="12.1" outlineLevel="0" r="197">
      <c r="A197" s="39" t="n">
        <v>47014</v>
      </c>
      <c r="B197" s="16" t="s">
        <v>353</v>
      </c>
      <c r="C197" s="16" t="s">
        <v>70</v>
      </c>
      <c r="D197" s="16" t="s">
        <v>71</v>
      </c>
      <c r="E197" s="6" t="n">
        <v>1000</v>
      </c>
      <c r="F197" s="7" t="n">
        <v>82</v>
      </c>
      <c r="G197" s="6" t="n">
        <v>20.55</v>
      </c>
      <c r="H197" s="6" t="n">
        <v>219</v>
      </c>
      <c r="I197" s="6" t="n">
        <v>1685.1</v>
      </c>
      <c r="J197" s="6" t="n">
        <v>1466.1</v>
      </c>
    </row>
    <row collapsed="false" customFormat="false" customHeight="false" hidden="false" ht="12.1" outlineLevel="0" r="198">
      <c r="A198" s="39" t="n">
        <v>47025</v>
      </c>
      <c r="B198" s="16" t="s">
        <v>353</v>
      </c>
      <c r="C198" s="16" t="s">
        <v>50</v>
      </c>
      <c r="D198" s="16" t="s">
        <v>52</v>
      </c>
      <c r="E198" s="6" t="n">
        <v>100</v>
      </c>
      <c r="F198" s="7" t="n">
        <v>17</v>
      </c>
      <c r="G198" s="6" t="n">
        <v>45.27</v>
      </c>
      <c r="H198" s="6" t="n">
        <v>100</v>
      </c>
      <c r="I198" s="6" t="n">
        <v>769.59</v>
      </c>
      <c r="J198" s="6" t="n">
        <v>669.59</v>
      </c>
    </row>
    <row collapsed="false" customFormat="false" customHeight="false" hidden="false" ht="12.1" outlineLevel="0" r="199">
      <c r="A199" s="39" t="n">
        <v>47027</v>
      </c>
      <c r="B199" s="16" t="s">
        <v>353</v>
      </c>
      <c r="C199" s="16" t="s">
        <v>67</v>
      </c>
      <c r="D199" s="16" t="s">
        <v>68</v>
      </c>
      <c r="E199" s="6" t="n">
        <v>1000</v>
      </c>
      <c r="F199" s="7" t="n">
        <v>18</v>
      </c>
      <c r="G199" s="6" t="n">
        <v>6.75</v>
      </c>
      <c r="H199" s="6" t="n">
        <v>16</v>
      </c>
      <c r="I199" s="6" t="n">
        <v>121.5</v>
      </c>
      <c r="J199" s="6" t="n">
        <v>105.5</v>
      </c>
    </row>
    <row collapsed="false" customFormat="false" customHeight="false" hidden="false" ht="12.1" outlineLevel="0" r="200">
      <c r="A200" s="39" t="n">
        <v>47033</v>
      </c>
      <c r="B200" s="16" t="s">
        <v>353</v>
      </c>
      <c r="C200" s="16" t="s">
        <v>59</v>
      </c>
      <c r="D200" s="16" t="s">
        <v>60</v>
      </c>
      <c r="E200" s="6" t="n">
        <v>1000</v>
      </c>
      <c r="F200" s="7" t="n">
        <v>519</v>
      </c>
      <c r="G200" s="6" t="n">
        <v>12.33</v>
      </c>
      <c r="H200" s="6" t="n">
        <v>832</v>
      </c>
      <c r="I200" s="6" t="n">
        <v>6399.27</v>
      </c>
      <c r="J200" s="6" t="n">
        <v>5567.27</v>
      </c>
    </row>
    <row collapsed="false" customFormat="false" customHeight="false" hidden="false" ht="12.1" outlineLevel="0" r="201">
      <c r="A201" s="39" t="n">
        <v>47034</v>
      </c>
      <c r="B201" s="16" t="s">
        <v>353</v>
      </c>
      <c r="C201" s="16" t="s">
        <v>55</v>
      </c>
      <c r="D201" s="16" t="s">
        <v>56</v>
      </c>
      <c r="E201" s="6" t="n">
        <v>1000</v>
      </c>
      <c r="F201" s="7" t="n">
        <v>96</v>
      </c>
      <c r="G201" s="6" t="n">
        <v>19.73</v>
      </c>
      <c r="H201" s="6" t="n">
        <v>246</v>
      </c>
      <c r="I201" s="6" t="n">
        <v>1894.08</v>
      </c>
      <c r="J201" s="6" t="n">
        <v>1648.08</v>
      </c>
    </row>
    <row collapsed="false" customFormat="false" customHeight="false" hidden="false" ht="12.1" outlineLevel="0" r="202">
      <c r="A202" s="39" t="n">
        <v>47044</v>
      </c>
      <c r="B202" s="16" t="s">
        <v>353</v>
      </c>
      <c r="C202" s="16" t="s">
        <v>70</v>
      </c>
      <c r="D202" s="16" t="s">
        <v>71</v>
      </c>
      <c r="E202" s="6" t="n">
        <v>1000</v>
      </c>
      <c r="F202" s="7" t="n">
        <v>82</v>
      </c>
      <c r="G202" s="6" t="n">
        <v>20.55</v>
      </c>
      <c r="H202" s="6" t="n">
        <v>219</v>
      </c>
      <c r="I202" s="6" t="n">
        <v>1685.1</v>
      </c>
      <c r="J202" s="6" t="n">
        <v>1466.1</v>
      </c>
    </row>
    <row collapsed="false" customFormat="false" customHeight="false" hidden="false" ht="12.1" outlineLevel="0" r="203">
      <c r="A203" s="39" t="n">
        <v>47055</v>
      </c>
      <c r="B203" s="16" t="s">
        <v>353</v>
      </c>
      <c r="C203" s="16" t="s">
        <v>50</v>
      </c>
      <c r="D203" s="16" t="s">
        <v>52</v>
      </c>
      <c r="E203" s="6" t="n">
        <v>100</v>
      </c>
      <c r="F203" s="7" t="n">
        <v>17</v>
      </c>
      <c r="G203" s="6" t="n">
        <v>45.27</v>
      </c>
      <c r="H203" s="6" t="n">
        <v>100</v>
      </c>
      <c r="I203" s="6" t="n">
        <v>769.59</v>
      </c>
      <c r="J203" s="6" t="n">
        <v>669.59</v>
      </c>
    </row>
    <row collapsed="false" customFormat="false" customHeight="false" hidden="false" ht="12.1" outlineLevel="0" r="204">
      <c r="A204" s="39" t="n">
        <v>47057</v>
      </c>
      <c r="B204" s="16" t="s">
        <v>353</v>
      </c>
      <c r="C204" s="16" t="s">
        <v>67</v>
      </c>
      <c r="D204" s="16" t="s">
        <v>68</v>
      </c>
      <c r="E204" s="6" t="n">
        <v>1000</v>
      </c>
      <c r="F204" s="7" t="n">
        <v>18</v>
      </c>
      <c r="G204" s="6" t="n">
        <v>6.75</v>
      </c>
      <c r="H204" s="6" t="n">
        <v>16</v>
      </c>
      <c r="I204" s="6" t="n">
        <v>121.5</v>
      </c>
      <c r="J204" s="6" t="n">
        <v>105.5</v>
      </c>
    </row>
    <row collapsed="false" customFormat="false" customHeight="false" hidden="false" ht="12.1" outlineLevel="0" r="205">
      <c r="A205" s="39" t="n">
        <v>47063</v>
      </c>
      <c r="B205" s="16" t="s">
        <v>353</v>
      </c>
      <c r="C205" s="16" t="s">
        <v>59</v>
      </c>
      <c r="D205" s="16" t="s">
        <v>60</v>
      </c>
      <c r="E205" s="6" t="n">
        <v>1000</v>
      </c>
      <c r="F205" s="7" t="n">
        <v>519</v>
      </c>
      <c r="G205" s="6" t="n">
        <v>12.33</v>
      </c>
      <c r="H205" s="6" t="n">
        <v>832</v>
      </c>
      <c r="I205" s="6" t="n">
        <v>6399.27</v>
      </c>
      <c r="J205" s="6" t="n">
        <v>5567.27</v>
      </c>
    </row>
    <row collapsed="false" customFormat="false" customHeight="false" hidden="false" ht="12.1" outlineLevel="0" r="206">
      <c r="A206" s="39" t="n">
        <v>47064</v>
      </c>
      <c r="B206" s="16" t="s">
        <v>353</v>
      </c>
      <c r="C206" s="16" t="s">
        <v>55</v>
      </c>
      <c r="D206" s="16" t="s">
        <v>56</v>
      </c>
      <c r="E206" s="6" t="n">
        <v>1000</v>
      </c>
      <c r="F206" s="7" t="n">
        <v>96</v>
      </c>
      <c r="G206" s="6" t="n">
        <v>19.73</v>
      </c>
      <c r="H206" s="6" t="n">
        <v>246</v>
      </c>
      <c r="I206" s="6" t="n">
        <v>1894.08</v>
      </c>
      <c r="J206" s="6" t="n">
        <v>1648.08</v>
      </c>
    </row>
    <row collapsed="false" customFormat="false" customHeight="false" hidden="false" ht="12.1" outlineLevel="0" r="207">
      <c r="A207" s="39" t="n">
        <v>47074</v>
      </c>
      <c r="B207" s="16" t="s">
        <v>353</v>
      </c>
      <c r="C207" s="16" t="s">
        <v>70</v>
      </c>
      <c r="D207" s="16" t="s">
        <v>71</v>
      </c>
      <c r="E207" s="6" t="n">
        <v>1000</v>
      </c>
      <c r="F207" s="7" t="n">
        <v>82</v>
      </c>
      <c r="G207" s="6" t="n">
        <v>20.55</v>
      </c>
      <c r="H207" s="6" t="n">
        <v>219</v>
      </c>
      <c r="I207" s="6" t="n">
        <v>1685.1</v>
      </c>
      <c r="J207" s="6" t="n">
        <v>1466.1</v>
      </c>
    </row>
    <row collapsed="false" customFormat="false" customHeight="false" hidden="false" ht="12.1" outlineLevel="0" r="208">
      <c r="A208" s="39" t="n">
        <v>47085</v>
      </c>
      <c r="B208" s="16" t="s">
        <v>353</v>
      </c>
      <c r="C208" s="16" t="s">
        <v>50</v>
      </c>
      <c r="D208" s="16" t="s">
        <v>52</v>
      </c>
      <c r="E208" s="6" t="n">
        <v>100</v>
      </c>
      <c r="F208" s="7" t="n">
        <v>17</v>
      </c>
      <c r="G208" s="6" t="n">
        <v>45.27</v>
      </c>
      <c r="H208" s="6" t="n">
        <v>100</v>
      </c>
      <c r="I208" s="6" t="n">
        <v>769.59</v>
      </c>
      <c r="J208" s="6" t="n">
        <v>669.59</v>
      </c>
    </row>
    <row collapsed="false" customFormat="false" customHeight="false" hidden="false" ht="12.1" outlineLevel="0" r="209">
      <c r="A209" s="39" t="n">
        <v>47087</v>
      </c>
      <c r="B209" s="16" t="s">
        <v>353</v>
      </c>
      <c r="C209" s="16" t="s">
        <v>67</v>
      </c>
      <c r="D209" s="16" t="s">
        <v>68</v>
      </c>
      <c r="E209" s="6" t="n">
        <v>1000</v>
      </c>
      <c r="F209" s="7" t="n">
        <v>18</v>
      </c>
      <c r="G209" s="6" t="n">
        <v>5.1</v>
      </c>
      <c r="H209" s="6" t="n">
        <v>12</v>
      </c>
      <c r="I209" s="6" t="n">
        <v>91.8</v>
      </c>
      <c r="J209" s="6" t="n">
        <v>79.8</v>
      </c>
    </row>
    <row collapsed="false" customFormat="false" customHeight="false" hidden="false" ht="12.1" outlineLevel="0" r="210">
      <c r="A210" s="39" t="n">
        <v>47093</v>
      </c>
      <c r="B210" s="16" t="s">
        <v>353</v>
      </c>
      <c r="C210" s="16" t="s">
        <v>59</v>
      </c>
      <c r="D210" s="16" t="s">
        <v>60</v>
      </c>
      <c r="E210" s="6" t="n">
        <v>1000</v>
      </c>
      <c r="F210" s="7" t="n">
        <v>519</v>
      </c>
      <c r="G210" s="6" t="n">
        <v>12.33</v>
      </c>
      <c r="H210" s="6" t="n">
        <v>832</v>
      </c>
      <c r="I210" s="6" t="n">
        <v>6399.27</v>
      </c>
      <c r="J210" s="6" t="n">
        <v>5567.27</v>
      </c>
    </row>
    <row collapsed="false" customFormat="false" customHeight="false" hidden="false" ht="12.1" outlineLevel="0" r="211">
      <c r="A211" s="39" t="n">
        <v>47094</v>
      </c>
      <c r="B211" s="16" t="s">
        <v>353</v>
      </c>
      <c r="C211" s="16" t="s">
        <v>55</v>
      </c>
      <c r="D211" s="16" t="s">
        <v>56</v>
      </c>
      <c r="E211" s="6" t="n">
        <v>1000</v>
      </c>
      <c r="F211" s="7" t="n">
        <v>96</v>
      </c>
      <c r="G211" s="6" t="n">
        <v>19.73</v>
      </c>
      <c r="H211" s="6" t="n">
        <v>246</v>
      </c>
      <c r="I211" s="6" t="n">
        <v>1894.08</v>
      </c>
      <c r="J211" s="6" t="n">
        <v>1648.08</v>
      </c>
    </row>
    <row collapsed="false" customFormat="false" customHeight="false" hidden="false" ht="12.1" outlineLevel="0" r="212">
      <c r="A212" s="39" t="n">
        <v>47104</v>
      </c>
      <c r="B212" s="16" t="s">
        <v>353</v>
      </c>
      <c r="C212" s="16" t="s">
        <v>70</v>
      </c>
      <c r="D212" s="16" t="s">
        <v>71</v>
      </c>
      <c r="E212" s="6" t="n">
        <v>1000</v>
      </c>
      <c r="F212" s="7" t="n">
        <v>82</v>
      </c>
      <c r="G212" s="6" t="n">
        <v>20.55</v>
      </c>
      <c r="H212" s="6" t="n">
        <v>219</v>
      </c>
      <c r="I212" s="6" t="n">
        <v>1685.1</v>
      </c>
      <c r="J212" s="6" t="n">
        <v>1466.1</v>
      </c>
    </row>
    <row collapsed="false" customFormat="false" customHeight="false" hidden="false" ht="12.1" outlineLevel="0" r="213">
      <c r="A213" s="39" t="n">
        <v>47115</v>
      </c>
      <c r="B213" s="16" t="s">
        <v>353</v>
      </c>
      <c r="C213" s="16" t="s">
        <v>50</v>
      </c>
      <c r="D213" s="16" t="s">
        <v>52</v>
      </c>
      <c r="E213" s="6" t="n">
        <v>100</v>
      </c>
      <c r="F213" s="7" t="n">
        <v>17</v>
      </c>
      <c r="G213" s="6" t="n">
        <v>45.27</v>
      </c>
      <c r="H213" s="6" t="n">
        <v>100</v>
      </c>
      <c r="I213" s="6" t="n">
        <v>769.59</v>
      </c>
      <c r="J213" s="6" t="n">
        <v>669.59</v>
      </c>
    </row>
    <row collapsed="false" customFormat="false" customHeight="false" hidden="false" ht="12.1" outlineLevel="0" r="214">
      <c r="A214" s="39" t="n">
        <v>47117</v>
      </c>
      <c r="B214" s="16" t="s">
        <v>353</v>
      </c>
      <c r="C214" s="16" t="s">
        <v>67</v>
      </c>
      <c r="D214" s="16" t="s">
        <v>68</v>
      </c>
      <c r="E214" s="6" t="n">
        <v>1000</v>
      </c>
      <c r="F214" s="7" t="n">
        <v>18</v>
      </c>
      <c r="G214" s="6" t="n">
        <v>5.1</v>
      </c>
      <c r="H214" s="6" t="n">
        <v>12</v>
      </c>
      <c r="I214" s="6" t="n">
        <v>91.8</v>
      </c>
      <c r="J214" s="6" t="n">
        <v>79.8</v>
      </c>
    </row>
    <row collapsed="false" customFormat="false" customHeight="false" hidden="false" ht="12.1" outlineLevel="0" r="215">
      <c r="A215" s="39" t="n">
        <v>47123</v>
      </c>
      <c r="B215" s="16" t="s">
        <v>353</v>
      </c>
      <c r="C215" s="16" t="s">
        <v>59</v>
      </c>
      <c r="D215" s="16" t="s">
        <v>60</v>
      </c>
      <c r="E215" s="6" t="n">
        <v>1000</v>
      </c>
      <c r="F215" s="7" t="n">
        <v>519</v>
      </c>
      <c r="G215" s="6" t="n">
        <v>12.33</v>
      </c>
      <c r="H215" s="6" t="n">
        <v>832</v>
      </c>
      <c r="I215" s="6" t="n">
        <v>6399.27</v>
      </c>
      <c r="J215" s="6" t="n">
        <v>5567.27</v>
      </c>
    </row>
    <row collapsed="false" customFormat="false" customHeight="false" hidden="false" ht="12.1" outlineLevel="0" r="216">
      <c r="A216" s="39" t="n">
        <v>47124</v>
      </c>
      <c r="B216" s="16" t="s">
        <v>353</v>
      </c>
      <c r="C216" s="16" t="s">
        <v>55</v>
      </c>
      <c r="D216" s="16" t="s">
        <v>56</v>
      </c>
      <c r="E216" s="6" t="n">
        <v>1000</v>
      </c>
      <c r="F216" s="7" t="n">
        <v>96</v>
      </c>
      <c r="G216" s="6" t="n">
        <v>19.73</v>
      </c>
      <c r="H216" s="6" t="n">
        <v>246</v>
      </c>
      <c r="I216" s="6" t="n">
        <v>1894.08</v>
      </c>
      <c r="J216" s="6" t="n">
        <v>1648.08</v>
      </c>
    </row>
    <row collapsed="false" customFormat="false" customHeight="false" hidden="false" ht="12.1" outlineLevel="0" r="217">
      <c r="A217" s="39" t="n">
        <v>47134</v>
      </c>
      <c r="B217" s="16" t="s">
        <v>353</v>
      </c>
      <c r="C217" s="16" t="s">
        <v>70</v>
      </c>
      <c r="D217" s="16" t="s">
        <v>71</v>
      </c>
      <c r="E217" s="6" t="n">
        <v>1000</v>
      </c>
      <c r="F217" s="7" t="n">
        <v>82</v>
      </c>
      <c r="G217" s="6" t="n">
        <v>20.55</v>
      </c>
      <c r="H217" s="6" t="n">
        <v>219</v>
      </c>
      <c r="I217" s="6" t="n">
        <v>1685.1</v>
      </c>
      <c r="J217" s="6" t="n">
        <v>1466.1</v>
      </c>
    </row>
    <row collapsed="false" customFormat="false" customHeight="false" hidden="false" ht="12.1" outlineLevel="0" r="218">
      <c r="A218" s="39" t="n">
        <v>47145</v>
      </c>
      <c r="B218" s="16" t="s">
        <v>353</v>
      </c>
      <c r="C218" s="16" t="s">
        <v>50</v>
      </c>
      <c r="D218" s="16" t="s">
        <v>52</v>
      </c>
      <c r="E218" s="6" t="n">
        <v>100</v>
      </c>
      <c r="F218" s="7" t="n">
        <v>17</v>
      </c>
      <c r="G218" s="6" t="n">
        <v>45.27</v>
      </c>
      <c r="H218" s="6" t="n">
        <v>100</v>
      </c>
      <c r="I218" s="6" t="n">
        <v>769.59</v>
      </c>
      <c r="J218" s="6" t="n">
        <v>669.59</v>
      </c>
    </row>
    <row collapsed="false" customFormat="false" customHeight="false" hidden="false" ht="12.1" outlineLevel="0" r="219">
      <c r="A219" s="39" t="n">
        <v>47147</v>
      </c>
      <c r="B219" s="16" t="s">
        <v>353</v>
      </c>
      <c r="C219" s="16" t="s">
        <v>67</v>
      </c>
      <c r="D219" s="16" t="s">
        <v>68</v>
      </c>
      <c r="E219" s="6" t="n">
        <v>1000</v>
      </c>
      <c r="F219" s="7" t="n">
        <v>18</v>
      </c>
      <c r="G219" s="6" t="n">
        <v>5.1</v>
      </c>
      <c r="H219" s="6" t="n">
        <v>12</v>
      </c>
      <c r="I219" s="6" t="n">
        <v>91.8</v>
      </c>
      <c r="J219" s="6" t="n">
        <v>79.8</v>
      </c>
    </row>
    <row collapsed="false" customFormat="false" customHeight="false" hidden="false" ht="12.1" outlineLevel="0" r="220">
      <c r="A220" s="39" t="n">
        <v>47153</v>
      </c>
      <c r="B220" s="16" t="s">
        <v>353</v>
      </c>
      <c r="C220" s="16" t="s">
        <v>59</v>
      </c>
      <c r="D220" s="16" t="s">
        <v>60</v>
      </c>
      <c r="E220" s="6" t="n">
        <v>1000</v>
      </c>
      <c r="F220" s="7" t="n">
        <v>519</v>
      </c>
      <c r="G220" s="6" t="n">
        <v>12.33</v>
      </c>
      <c r="H220" s="6" t="n">
        <v>832</v>
      </c>
      <c r="I220" s="6" t="n">
        <v>6399.27</v>
      </c>
      <c r="J220" s="6" t="n">
        <v>5567.27</v>
      </c>
    </row>
    <row collapsed="false" customFormat="false" customHeight="false" hidden="false" ht="12.1" outlineLevel="0" r="221">
      <c r="A221" s="39" t="n">
        <v>47154</v>
      </c>
      <c r="B221" s="16" t="s">
        <v>353</v>
      </c>
      <c r="C221" s="16" t="s">
        <v>55</v>
      </c>
      <c r="D221" s="16" t="s">
        <v>56</v>
      </c>
      <c r="E221" s="6" t="n">
        <v>1000</v>
      </c>
      <c r="F221" s="7" t="n">
        <v>96</v>
      </c>
      <c r="G221" s="6" t="n">
        <v>19.73</v>
      </c>
      <c r="H221" s="6" t="n">
        <v>246</v>
      </c>
      <c r="I221" s="6" t="n">
        <v>1894.08</v>
      </c>
      <c r="J221" s="6" t="n">
        <v>1648.08</v>
      </c>
    </row>
    <row collapsed="false" customFormat="false" customHeight="false" hidden="false" ht="12.1" outlineLevel="0" r="222">
      <c r="A222" s="39" t="n">
        <v>47164</v>
      </c>
      <c r="B222" s="16" t="s">
        <v>353</v>
      </c>
      <c r="C222" s="16" t="s">
        <v>70</v>
      </c>
      <c r="D222" s="16" t="s">
        <v>71</v>
      </c>
      <c r="E222" s="6" t="n">
        <v>1000</v>
      </c>
      <c r="F222" s="7" t="n">
        <v>82</v>
      </c>
      <c r="G222" s="6" t="n">
        <v>20.55</v>
      </c>
      <c r="H222" s="6" t="n">
        <v>219</v>
      </c>
      <c r="I222" s="6" t="n">
        <v>1685.1</v>
      </c>
      <c r="J222" s="6" t="n">
        <v>1466.1</v>
      </c>
    </row>
    <row collapsed="false" customFormat="false" customHeight="false" hidden="false" ht="12.1" outlineLevel="0" r="223">
      <c r="A223" s="39" t="n">
        <v>47175</v>
      </c>
      <c r="B223" s="16" t="s">
        <v>353</v>
      </c>
      <c r="C223" s="16" t="s">
        <v>50</v>
      </c>
      <c r="D223" s="16" t="s">
        <v>52</v>
      </c>
      <c r="E223" s="6" t="n">
        <v>100</v>
      </c>
      <c r="F223" s="7" t="n">
        <v>17</v>
      </c>
      <c r="G223" s="6" t="n">
        <v>45.27</v>
      </c>
      <c r="H223" s="6" t="n">
        <v>100</v>
      </c>
      <c r="I223" s="6" t="n">
        <v>769.59</v>
      </c>
      <c r="J223" s="6" t="n">
        <v>669.59</v>
      </c>
    </row>
    <row collapsed="false" customFormat="false" customHeight="false" hidden="false" ht="12.1" outlineLevel="0" r="224">
      <c r="A224" s="39" t="n">
        <v>47177</v>
      </c>
      <c r="B224" s="16" t="s">
        <v>353</v>
      </c>
      <c r="C224" s="16" t="s">
        <v>67</v>
      </c>
      <c r="D224" s="16" t="s">
        <v>68</v>
      </c>
      <c r="E224" s="6" t="n">
        <v>1000</v>
      </c>
      <c r="F224" s="7" t="n">
        <v>18</v>
      </c>
      <c r="G224" s="6" t="n">
        <v>3.45</v>
      </c>
      <c r="H224" s="6" t="n">
        <v>8</v>
      </c>
      <c r="I224" s="6" t="n">
        <v>62.1</v>
      </c>
      <c r="J224" s="6" t="n">
        <v>54.1</v>
      </c>
    </row>
    <row collapsed="false" customFormat="false" customHeight="false" hidden="false" ht="12.1" outlineLevel="0" r="225">
      <c r="A225" s="39" t="n">
        <v>47183</v>
      </c>
      <c r="B225" s="16" t="s">
        <v>353</v>
      </c>
      <c r="C225" s="16" t="s">
        <v>59</v>
      </c>
      <c r="D225" s="16" t="s">
        <v>60</v>
      </c>
      <c r="E225" s="6" t="n">
        <v>1000</v>
      </c>
      <c r="F225" s="7" t="n">
        <v>519</v>
      </c>
      <c r="G225" s="6" t="n">
        <v>12.33</v>
      </c>
      <c r="H225" s="6" t="n">
        <v>832</v>
      </c>
      <c r="I225" s="6" t="n">
        <v>6399.27</v>
      </c>
      <c r="J225" s="6" t="n">
        <v>5567.27</v>
      </c>
    </row>
    <row collapsed="false" customFormat="false" customHeight="false" hidden="false" ht="12.1" outlineLevel="0" r="226">
      <c r="A226" s="39" t="n">
        <v>47184</v>
      </c>
      <c r="B226" s="16" t="s">
        <v>353</v>
      </c>
      <c r="C226" s="16" t="s">
        <v>55</v>
      </c>
      <c r="D226" s="16" t="s">
        <v>56</v>
      </c>
      <c r="E226" s="6" t="n">
        <v>1000</v>
      </c>
      <c r="F226" s="7" t="n">
        <v>96</v>
      </c>
      <c r="G226" s="6" t="n">
        <v>19.73</v>
      </c>
      <c r="H226" s="6" t="n">
        <v>246</v>
      </c>
      <c r="I226" s="6" t="n">
        <v>1894.08</v>
      </c>
      <c r="J226" s="6" t="n">
        <v>1648.08</v>
      </c>
    </row>
    <row collapsed="false" customFormat="false" customHeight="false" hidden="false" ht="12.1" outlineLevel="0" r="227">
      <c r="A227" s="39" t="n">
        <v>47194</v>
      </c>
      <c r="B227" s="16" t="s">
        <v>353</v>
      </c>
      <c r="C227" s="16" t="s">
        <v>70</v>
      </c>
      <c r="D227" s="16" t="s">
        <v>71</v>
      </c>
      <c r="E227" s="6" t="n">
        <v>1000</v>
      </c>
      <c r="F227" s="7" t="n">
        <v>82</v>
      </c>
      <c r="G227" s="6" t="n">
        <v>20.55</v>
      </c>
      <c r="H227" s="6" t="n">
        <v>219</v>
      </c>
      <c r="I227" s="6" t="n">
        <v>1685.1</v>
      </c>
      <c r="J227" s="6" t="n">
        <v>1466.1</v>
      </c>
    </row>
    <row collapsed="false" customFormat="false" customHeight="false" hidden="false" ht="12.1" outlineLevel="0" r="228">
      <c r="A228" s="39" t="n">
        <v>47205</v>
      </c>
      <c r="B228" s="16" t="s">
        <v>353</v>
      </c>
      <c r="C228" s="16" t="s">
        <v>50</v>
      </c>
      <c r="D228" s="16" t="s">
        <v>52</v>
      </c>
      <c r="E228" s="6" t="n">
        <v>100</v>
      </c>
      <c r="F228" s="7" t="n">
        <v>17</v>
      </c>
      <c r="G228" s="6" t="n">
        <v>45.27</v>
      </c>
      <c r="H228" s="6" t="n">
        <v>100</v>
      </c>
      <c r="I228" s="6" t="n">
        <v>769.59</v>
      </c>
      <c r="J228" s="6" t="n">
        <v>669.59</v>
      </c>
    </row>
    <row collapsed="false" customFormat="false" customHeight="false" hidden="false" ht="12.1" outlineLevel="0" r="229">
      <c r="A229" s="39" t="n">
        <v>47207</v>
      </c>
      <c r="B229" s="16" t="s">
        <v>353</v>
      </c>
      <c r="C229" s="16" t="s">
        <v>67</v>
      </c>
      <c r="D229" s="16" t="s">
        <v>68</v>
      </c>
      <c r="E229" s="6" t="n">
        <v>1000</v>
      </c>
      <c r="F229" s="7" t="n">
        <v>18</v>
      </c>
      <c r="G229" s="6" t="n">
        <v>3.45</v>
      </c>
      <c r="H229" s="6" t="n">
        <v>8</v>
      </c>
      <c r="I229" s="6" t="n">
        <v>62.1</v>
      </c>
      <c r="J229" s="6" t="n">
        <v>54.1</v>
      </c>
    </row>
    <row collapsed="false" customFormat="false" customHeight="false" hidden="false" ht="12.1" outlineLevel="0" r="230">
      <c r="A230" s="39" t="n">
        <v>47213</v>
      </c>
      <c r="B230" s="16" t="s">
        <v>353</v>
      </c>
      <c r="C230" s="16" t="s">
        <v>59</v>
      </c>
      <c r="D230" s="16" t="s">
        <v>60</v>
      </c>
      <c r="E230" s="6" t="n">
        <v>1000</v>
      </c>
      <c r="F230" s="7" t="n">
        <v>519</v>
      </c>
      <c r="G230" s="6" t="n">
        <v>12.33</v>
      </c>
      <c r="H230" s="6" t="n">
        <v>832</v>
      </c>
      <c r="I230" s="6" t="n">
        <v>6399.27</v>
      </c>
      <c r="J230" s="6" t="n">
        <v>5567.27</v>
      </c>
    </row>
    <row collapsed="false" customFormat="false" customHeight="false" hidden="false" ht="12.1" outlineLevel="0" r="231">
      <c r="A231" s="39" t="n">
        <v>47214</v>
      </c>
      <c r="B231" s="16" t="s">
        <v>353</v>
      </c>
      <c r="C231" s="16" t="s">
        <v>55</v>
      </c>
      <c r="D231" s="16" t="s">
        <v>56</v>
      </c>
      <c r="E231" s="6" t="n">
        <v>1000</v>
      </c>
      <c r="F231" s="7" t="n">
        <v>96</v>
      </c>
      <c r="G231" s="6" t="n">
        <v>19.73</v>
      </c>
      <c r="H231" s="6" t="n">
        <v>246</v>
      </c>
      <c r="I231" s="6" t="n">
        <v>1894.08</v>
      </c>
      <c r="J231" s="6" t="n">
        <v>1648.08</v>
      </c>
    </row>
    <row collapsed="false" customFormat="false" customHeight="false" hidden="false" ht="12.1" outlineLevel="0" r="232">
      <c r="A232" s="39" t="n">
        <v>47224</v>
      </c>
      <c r="B232" s="16" t="s">
        <v>353</v>
      </c>
      <c r="C232" s="16" t="s">
        <v>70</v>
      </c>
      <c r="D232" s="16" t="s">
        <v>71</v>
      </c>
      <c r="E232" s="6" t="n">
        <v>1000</v>
      </c>
      <c r="F232" s="7" t="n">
        <v>82</v>
      </c>
      <c r="G232" s="6" t="n">
        <v>20.55</v>
      </c>
      <c r="H232" s="6" t="n">
        <v>219</v>
      </c>
      <c r="I232" s="6" t="n">
        <v>1685.1</v>
      </c>
      <c r="J232" s="6" t="n">
        <v>1466.1</v>
      </c>
    </row>
    <row collapsed="false" customFormat="false" customHeight="false" hidden="false" ht="12.1" outlineLevel="0" r="233">
      <c r="A233" s="39" t="n">
        <v>47235</v>
      </c>
      <c r="B233" s="16" t="s">
        <v>353</v>
      </c>
      <c r="C233" s="16" t="s">
        <v>50</v>
      </c>
      <c r="D233" s="16" t="s">
        <v>52</v>
      </c>
      <c r="E233" s="6" t="n">
        <v>100</v>
      </c>
      <c r="F233" s="7" t="n">
        <v>17</v>
      </c>
      <c r="G233" s="6" t="n">
        <v>45.27</v>
      </c>
      <c r="H233" s="6" t="n">
        <v>100</v>
      </c>
      <c r="I233" s="6" t="n">
        <v>769.59</v>
      </c>
      <c r="J233" s="6" t="n">
        <v>669.59</v>
      </c>
    </row>
    <row collapsed="false" customFormat="false" customHeight="false" hidden="false" ht="12.1" outlineLevel="0" r="234">
      <c r="A234" s="39" t="n">
        <v>47237</v>
      </c>
      <c r="B234" s="16" t="s">
        <v>353</v>
      </c>
      <c r="C234" s="16" t="s">
        <v>67</v>
      </c>
      <c r="D234" s="16" t="s">
        <v>68</v>
      </c>
      <c r="E234" s="6" t="n">
        <v>1000</v>
      </c>
      <c r="F234" s="7" t="n">
        <v>18</v>
      </c>
      <c r="G234" s="6" t="n">
        <v>3.45</v>
      </c>
      <c r="H234" s="6" t="n">
        <v>8</v>
      </c>
      <c r="I234" s="6" t="n">
        <v>62.1</v>
      </c>
      <c r="J234" s="6" t="n">
        <v>54.1</v>
      </c>
    </row>
    <row collapsed="false" customFormat="false" customHeight="false" hidden="false" ht="12.1" outlineLevel="0" r="235">
      <c r="A235" s="39" t="n">
        <v>47243</v>
      </c>
      <c r="B235" s="16" t="s">
        <v>353</v>
      </c>
      <c r="C235" s="16" t="s">
        <v>59</v>
      </c>
      <c r="D235" s="16" t="s">
        <v>60</v>
      </c>
      <c r="E235" s="6" t="n">
        <v>1000</v>
      </c>
      <c r="F235" s="7" t="n">
        <v>519</v>
      </c>
      <c r="G235" s="6" t="n">
        <v>12.33</v>
      </c>
      <c r="H235" s="6" t="n">
        <v>832</v>
      </c>
      <c r="I235" s="6" t="n">
        <v>6399.27</v>
      </c>
      <c r="J235" s="6" t="n">
        <v>5567.27</v>
      </c>
    </row>
    <row collapsed="false" customFormat="false" customHeight="false" hidden="false" ht="12.1" outlineLevel="0" r="236">
      <c r="A236" s="39" t="n">
        <v>47244</v>
      </c>
      <c r="B236" s="16" t="s">
        <v>353</v>
      </c>
      <c r="C236" s="16" t="s">
        <v>55</v>
      </c>
      <c r="D236" s="16" t="s">
        <v>56</v>
      </c>
      <c r="E236" s="6" t="n">
        <v>1000</v>
      </c>
      <c r="F236" s="7" t="n">
        <v>96</v>
      </c>
      <c r="G236" s="6" t="n">
        <v>19.73</v>
      </c>
      <c r="H236" s="6" t="n">
        <v>246</v>
      </c>
      <c r="I236" s="6" t="n">
        <v>1894.08</v>
      </c>
      <c r="J236" s="6" t="n">
        <v>1648.08</v>
      </c>
    </row>
    <row collapsed="false" customFormat="false" customHeight="false" hidden="false" ht="12.1" outlineLevel="0" r="237">
      <c r="A237" s="39" t="n">
        <v>47254</v>
      </c>
      <c r="B237" s="16" t="s">
        <v>353</v>
      </c>
      <c r="C237" s="16" t="s">
        <v>70</v>
      </c>
      <c r="D237" s="16" t="s">
        <v>71</v>
      </c>
      <c r="E237" s="6" t="n">
        <v>1000</v>
      </c>
      <c r="F237" s="7" t="n">
        <v>82</v>
      </c>
      <c r="G237" s="6" t="n">
        <v>20.55</v>
      </c>
      <c r="H237" s="6" t="n">
        <v>219</v>
      </c>
      <c r="I237" s="6" t="n">
        <v>1685.1</v>
      </c>
      <c r="J237" s="6" t="n">
        <v>1466.1</v>
      </c>
    </row>
    <row collapsed="false" customFormat="false" customHeight="false" hidden="false" ht="12.1" outlineLevel="0" r="238">
      <c r="A238" s="39" t="n">
        <v>47265</v>
      </c>
      <c r="B238" s="16" t="s">
        <v>353</v>
      </c>
      <c r="C238" s="16" t="s">
        <v>50</v>
      </c>
      <c r="D238" s="16" t="s">
        <v>52</v>
      </c>
      <c r="E238" s="6" t="n">
        <v>100</v>
      </c>
      <c r="F238" s="7" t="n">
        <v>17</v>
      </c>
      <c r="G238" s="6" t="n">
        <v>45.27</v>
      </c>
      <c r="H238" s="6" t="n">
        <v>100</v>
      </c>
      <c r="I238" s="6" t="n">
        <v>769.59</v>
      </c>
      <c r="J238" s="6" t="n">
        <v>669.59</v>
      </c>
    </row>
    <row collapsed="false" customFormat="false" customHeight="false" hidden="false" ht="12.1" outlineLevel="0" r="239">
      <c r="A239" s="39" t="n">
        <v>47267</v>
      </c>
      <c r="B239" s="16" t="s">
        <v>353</v>
      </c>
      <c r="C239" s="16" t="s">
        <v>67</v>
      </c>
      <c r="D239" s="16" t="s">
        <v>68</v>
      </c>
      <c r="E239" s="6" t="n">
        <v>1000</v>
      </c>
      <c r="F239" s="7" t="n">
        <v>18</v>
      </c>
      <c r="G239" s="6" t="n">
        <v>1.8</v>
      </c>
      <c r="H239" s="6" t="n">
        <v>4</v>
      </c>
      <c r="I239" s="6" t="n">
        <v>32.4</v>
      </c>
      <c r="J239" s="6" t="n">
        <v>28.4</v>
      </c>
    </row>
    <row collapsed="false" customFormat="false" customHeight="false" hidden="false" ht="12.1" outlineLevel="0" r="240">
      <c r="A240" s="39" t="n">
        <v>47273</v>
      </c>
      <c r="B240" s="16" t="s">
        <v>353</v>
      </c>
      <c r="C240" s="16" t="s">
        <v>59</v>
      </c>
      <c r="D240" s="16" t="s">
        <v>60</v>
      </c>
      <c r="E240" s="6" t="n">
        <v>1000</v>
      </c>
      <c r="F240" s="7" t="n">
        <v>519</v>
      </c>
      <c r="G240" s="6" t="n">
        <v>12.33</v>
      </c>
      <c r="H240" s="6" t="n">
        <v>832</v>
      </c>
      <c r="I240" s="6" t="n">
        <v>6399.27</v>
      </c>
      <c r="J240" s="6" t="n">
        <v>5567.27</v>
      </c>
    </row>
    <row collapsed="false" customFormat="false" customHeight="false" hidden="false" ht="12.1" outlineLevel="0" r="241">
      <c r="A241" s="39" t="n">
        <v>47274</v>
      </c>
      <c r="B241" s="16" t="s">
        <v>353</v>
      </c>
      <c r="C241" s="16" t="s">
        <v>55</v>
      </c>
      <c r="D241" s="16" t="s">
        <v>56</v>
      </c>
      <c r="E241" s="6" t="n">
        <v>1000</v>
      </c>
      <c r="F241" s="7" t="n">
        <v>96</v>
      </c>
      <c r="G241" s="6" t="n">
        <v>19.73</v>
      </c>
      <c r="H241" s="6" t="n">
        <v>246</v>
      </c>
      <c r="I241" s="6" t="n">
        <v>1894.08</v>
      </c>
      <c r="J241" s="6" t="n">
        <v>1648.08</v>
      </c>
    </row>
    <row collapsed="false" customFormat="false" customHeight="false" hidden="false" ht="12.1" outlineLevel="0" r="242">
      <c r="A242" s="39" t="n">
        <v>47284</v>
      </c>
      <c r="B242" s="16" t="s">
        <v>353</v>
      </c>
      <c r="C242" s="16" t="s">
        <v>70</v>
      </c>
      <c r="D242" s="16" t="s">
        <v>71</v>
      </c>
      <c r="E242" s="6" t="n">
        <v>1000</v>
      </c>
      <c r="F242" s="7" t="n">
        <v>82</v>
      </c>
      <c r="G242" s="6" t="n">
        <v>20.55</v>
      </c>
      <c r="H242" s="6" t="n">
        <v>219</v>
      </c>
      <c r="I242" s="6" t="n">
        <v>1685.1</v>
      </c>
      <c r="J242" s="6" t="n">
        <v>1466.1</v>
      </c>
    </row>
    <row collapsed="false" customFormat="false" customHeight="false" hidden="false" ht="12.1" outlineLevel="0" r="243">
      <c r="A243" s="39" t="n">
        <v>47295</v>
      </c>
      <c r="B243" s="16" t="s">
        <v>353</v>
      </c>
      <c r="C243" s="16" t="s">
        <v>50</v>
      </c>
      <c r="D243" s="16" t="s">
        <v>52</v>
      </c>
      <c r="E243" s="6" t="n">
        <v>100</v>
      </c>
      <c r="F243" s="7" t="n">
        <v>17</v>
      </c>
      <c r="G243" s="6" t="n">
        <v>45.27</v>
      </c>
      <c r="H243" s="6" t="n">
        <v>100</v>
      </c>
      <c r="I243" s="6" t="n">
        <v>769.59</v>
      </c>
      <c r="J243" s="6" t="n">
        <v>669.59</v>
      </c>
    </row>
    <row collapsed="false" customFormat="false" customHeight="false" hidden="false" ht="12.1" outlineLevel="0" r="244">
      <c r="A244" s="39" t="n">
        <v>47297</v>
      </c>
      <c r="B244" s="16" t="s">
        <v>353</v>
      </c>
      <c r="C244" s="16" t="s">
        <v>67</v>
      </c>
      <c r="D244" s="16" t="s">
        <v>68</v>
      </c>
      <c r="E244" s="6" t="n">
        <v>1000</v>
      </c>
      <c r="F244" s="7" t="n">
        <v>18</v>
      </c>
      <c r="G244" s="6" t="n">
        <v>1.8</v>
      </c>
      <c r="H244" s="6" t="n">
        <v>4</v>
      </c>
      <c r="I244" s="6" t="n">
        <v>32.4</v>
      </c>
      <c r="J244" s="6" t="n">
        <v>28.4</v>
      </c>
    </row>
    <row collapsed="false" customFormat="false" customHeight="false" hidden="false" ht="12.1" outlineLevel="0" r="245">
      <c r="A245" s="39" t="n">
        <v>47303</v>
      </c>
      <c r="B245" s="16" t="s">
        <v>353</v>
      </c>
      <c r="C245" s="16" t="s">
        <v>59</v>
      </c>
      <c r="D245" s="16" t="s">
        <v>60</v>
      </c>
      <c r="E245" s="6" t="n">
        <v>1000</v>
      </c>
      <c r="F245" s="7" t="n">
        <v>519</v>
      </c>
      <c r="G245" s="6" t="n">
        <v>6.99</v>
      </c>
      <c r="H245" s="6" t="n">
        <v>472</v>
      </c>
      <c r="I245" s="6" t="n">
        <v>3627.81</v>
      </c>
      <c r="J245" s="6" t="n">
        <v>3155.81</v>
      </c>
    </row>
    <row collapsed="false" customFormat="false" customHeight="false" hidden="false" ht="12.1" outlineLevel="0" r="246">
      <c r="A246" s="39" t="n">
        <v>47314</v>
      </c>
      <c r="B246" s="16" t="s">
        <v>353</v>
      </c>
      <c r="C246" s="16" t="s">
        <v>70</v>
      </c>
      <c r="D246" s="16" t="s">
        <v>71</v>
      </c>
      <c r="E246" s="6" t="n">
        <v>1000</v>
      </c>
      <c r="F246" s="7" t="n">
        <v>82</v>
      </c>
      <c r="G246" s="6" t="n">
        <v>20.55</v>
      </c>
      <c r="H246" s="6" t="n">
        <v>219</v>
      </c>
      <c r="I246" s="6" t="n">
        <v>1685.1</v>
      </c>
      <c r="J246" s="6" t="n">
        <v>1466.1</v>
      </c>
    </row>
    <row collapsed="false" customFormat="false" customHeight="false" hidden="false" ht="12.1" outlineLevel="0" r="247">
      <c r="A247" s="39" t="n">
        <v>47325</v>
      </c>
      <c r="B247" s="16" t="s">
        <v>353</v>
      </c>
      <c r="C247" s="16" t="s">
        <v>50</v>
      </c>
      <c r="D247" s="16" t="s">
        <v>52</v>
      </c>
      <c r="E247" s="6" t="n">
        <v>100</v>
      </c>
      <c r="F247" s="7" t="n">
        <v>17</v>
      </c>
      <c r="G247" s="6" t="n">
        <v>45.27</v>
      </c>
      <c r="H247" s="6" t="n">
        <v>100</v>
      </c>
      <c r="I247" s="6" t="n">
        <v>769.59</v>
      </c>
      <c r="J247" s="6" t="n">
        <v>669.59</v>
      </c>
    </row>
    <row collapsed="false" customFormat="false" customHeight="false" hidden="false" ht="12.1" outlineLevel="0" r="248">
      <c r="A248" s="39" t="n">
        <v>47327</v>
      </c>
      <c r="B248" s="16" t="s">
        <v>353</v>
      </c>
      <c r="C248" s="16" t="s">
        <v>67</v>
      </c>
      <c r="D248" s="16" t="s">
        <v>68</v>
      </c>
      <c r="E248" s="6" t="n">
        <v>1000</v>
      </c>
      <c r="F248" s="7" t="n">
        <v>18</v>
      </c>
      <c r="G248" s="6" t="n">
        <v>1.8</v>
      </c>
      <c r="H248" s="6" t="n">
        <v>4</v>
      </c>
      <c r="I248" s="6" t="n">
        <v>32.4</v>
      </c>
      <c r="J248" s="6" t="n">
        <v>28.4</v>
      </c>
    </row>
    <row collapsed="false" customFormat="false" customHeight="false" hidden="false" ht="12.1" outlineLevel="0" r="249">
      <c r="A249" s="39" t="n">
        <v>47333</v>
      </c>
      <c r="B249" s="16" t="s">
        <v>353</v>
      </c>
      <c r="C249" s="16" t="s">
        <v>59</v>
      </c>
      <c r="D249" s="16" t="s">
        <v>60</v>
      </c>
      <c r="E249" s="6" t="n">
        <v>1000</v>
      </c>
      <c r="F249" s="7" t="n">
        <v>519</v>
      </c>
      <c r="G249" s="6" t="n">
        <v>6.99</v>
      </c>
      <c r="H249" s="6" t="n">
        <v>472</v>
      </c>
      <c r="I249" s="6" t="n">
        <v>3627.81</v>
      </c>
      <c r="J249" s="6" t="n">
        <v>3155.81</v>
      </c>
    </row>
    <row collapsed="false" customFormat="false" customHeight="false" hidden="false" ht="12.1" outlineLevel="0" r="250">
      <c r="A250" s="39" t="n">
        <v>47344</v>
      </c>
      <c r="B250" s="16" t="s">
        <v>353</v>
      </c>
      <c r="C250" s="16" t="s">
        <v>70</v>
      </c>
      <c r="D250" s="16" t="s">
        <v>71</v>
      </c>
      <c r="E250" s="6" t="n">
        <v>1000</v>
      </c>
      <c r="F250" s="7" t="n">
        <v>82</v>
      </c>
      <c r="G250" s="6" t="n">
        <v>20.55</v>
      </c>
      <c r="H250" s="6" t="n">
        <v>219</v>
      </c>
      <c r="I250" s="6" t="n">
        <v>1685.1</v>
      </c>
      <c r="J250" s="6" t="n">
        <v>1466.1</v>
      </c>
    </row>
    <row collapsed="false" customFormat="false" customHeight="false" hidden="false" ht="12.1" outlineLevel="0" r="251">
      <c r="A251" s="39" t="n">
        <v>47355</v>
      </c>
      <c r="B251" s="16" t="s">
        <v>353</v>
      </c>
      <c r="C251" s="16" t="s">
        <v>50</v>
      </c>
      <c r="D251" s="16" t="s">
        <v>52</v>
      </c>
      <c r="E251" s="6" t="n">
        <v>100</v>
      </c>
      <c r="F251" s="7" t="n">
        <v>17</v>
      </c>
      <c r="G251" s="6" t="n">
        <v>45.27</v>
      </c>
      <c r="H251" s="6" t="n">
        <v>100</v>
      </c>
      <c r="I251" s="6" t="n">
        <v>769.59</v>
      </c>
      <c r="J251" s="6" t="n">
        <v>669.59</v>
      </c>
    </row>
    <row collapsed="false" customFormat="false" customHeight="false" hidden="false" ht="12.1" outlineLevel="0" r="252">
      <c r="A252" s="39" t="n">
        <v>47363</v>
      </c>
      <c r="B252" s="16" t="s">
        <v>353</v>
      </c>
      <c r="C252" s="16" t="s">
        <v>59</v>
      </c>
      <c r="D252" s="16" t="s">
        <v>60</v>
      </c>
      <c r="E252" s="6" t="n">
        <v>1000</v>
      </c>
      <c r="F252" s="7" t="n">
        <v>519</v>
      </c>
      <c r="G252" s="6" t="n">
        <v>6.99</v>
      </c>
      <c r="H252" s="6" t="n">
        <v>472</v>
      </c>
      <c r="I252" s="6" t="n">
        <v>3627.81</v>
      </c>
      <c r="J252" s="6" t="n">
        <v>3155.81</v>
      </c>
    </row>
    <row collapsed="false" customFormat="false" customHeight="false" hidden="false" ht="12.1" outlineLevel="0" r="253">
      <c r="A253" s="39" t="n">
        <v>47374</v>
      </c>
      <c r="B253" s="16" t="s">
        <v>353</v>
      </c>
      <c r="C253" s="16" t="s">
        <v>70</v>
      </c>
      <c r="D253" s="16" t="s">
        <v>71</v>
      </c>
      <c r="E253" s="6" t="n">
        <v>1000</v>
      </c>
      <c r="F253" s="7" t="n">
        <v>82</v>
      </c>
      <c r="G253" s="6" t="n">
        <v>20.55</v>
      </c>
      <c r="H253" s="6" t="n">
        <v>219</v>
      </c>
      <c r="I253" s="6" t="n">
        <v>1685.1</v>
      </c>
      <c r="J253" s="6" t="n">
        <v>1466.1</v>
      </c>
    </row>
    <row collapsed="false" customFormat="false" customHeight="false" hidden="false" ht="12.1" outlineLevel="0" r="254">
      <c r="A254" s="39" t="n">
        <v>47393</v>
      </c>
      <c r="B254" s="16" t="s">
        <v>353</v>
      </c>
      <c r="C254" s="16" t="s">
        <v>59</v>
      </c>
      <c r="D254" s="16" t="s">
        <v>60</v>
      </c>
      <c r="E254" s="6" t="n">
        <v>1000</v>
      </c>
      <c r="F254" s="7" t="n">
        <v>519</v>
      </c>
      <c r="G254" s="6" t="n">
        <v>6.99</v>
      </c>
      <c r="H254" s="6" t="n">
        <v>472</v>
      </c>
      <c r="I254" s="6" t="n">
        <v>3627.81</v>
      </c>
      <c r="J254" s="6" t="n">
        <v>3155.81</v>
      </c>
    </row>
    <row collapsed="false" customFormat="false" customHeight="false" hidden="false" ht="12.1" outlineLevel="0" r="255">
      <c r="A255" s="39" t="n">
        <v>47404</v>
      </c>
      <c r="B255" s="16" t="s">
        <v>353</v>
      </c>
      <c r="C255" s="16" t="s">
        <v>70</v>
      </c>
      <c r="D255" s="16" t="s">
        <v>71</v>
      </c>
      <c r="E255" s="6" t="n">
        <v>1000</v>
      </c>
      <c r="F255" s="7" t="n">
        <v>82</v>
      </c>
      <c r="G255" s="6" t="n">
        <v>20.55</v>
      </c>
      <c r="H255" s="6" t="n">
        <v>219</v>
      </c>
      <c r="I255" s="6" t="n">
        <v>1685.1</v>
      </c>
      <c r="J255" s="6" t="n">
        <v>1466.1</v>
      </c>
    </row>
    <row collapsed="false" customFormat="false" customHeight="false" hidden="false" ht="12.1" outlineLevel="0" r="256">
      <c r="A256" s="39" t="n">
        <v>47423</v>
      </c>
      <c r="B256" s="16" t="s">
        <v>353</v>
      </c>
      <c r="C256" s="16" t="s">
        <v>59</v>
      </c>
      <c r="D256" s="16" t="s">
        <v>60</v>
      </c>
      <c r="E256" s="6" t="n">
        <v>1000</v>
      </c>
      <c r="F256" s="7" t="n">
        <v>519</v>
      </c>
      <c r="G256" s="6" t="n">
        <v>6.99</v>
      </c>
      <c r="H256" s="6" t="n">
        <v>472</v>
      </c>
      <c r="I256" s="6" t="n">
        <v>3627.81</v>
      </c>
      <c r="J256" s="6" t="n">
        <v>3155.81</v>
      </c>
    </row>
    <row collapsed="false" customFormat="false" customHeight="false" hidden="false" ht="12.1" outlineLevel="0" r="257">
      <c r="A257" s="39" t="n">
        <v>47434</v>
      </c>
      <c r="B257" s="16" t="s">
        <v>353</v>
      </c>
      <c r="C257" s="16" t="s">
        <v>70</v>
      </c>
      <c r="D257" s="16" t="s">
        <v>71</v>
      </c>
      <c r="E257" s="6" t="n">
        <v>1000</v>
      </c>
      <c r="F257" s="7" t="n">
        <v>82</v>
      </c>
      <c r="G257" s="6" t="n">
        <v>20.55</v>
      </c>
      <c r="H257" s="6" t="n">
        <v>219</v>
      </c>
      <c r="I257" s="6" t="n">
        <v>1685.1</v>
      </c>
      <c r="J257" s="6" t="n">
        <v>1466.1</v>
      </c>
    </row>
    <row collapsed="false" customFormat="false" customHeight="false" hidden="false" ht="12.1" outlineLevel="0" r="258">
      <c r="A258" s="39" t="n">
        <v>47453</v>
      </c>
      <c r="B258" s="16" t="s">
        <v>353</v>
      </c>
      <c r="C258" s="16" t="s">
        <v>59</v>
      </c>
      <c r="D258" s="16" t="s">
        <v>60</v>
      </c>
      <c r="E258" s="6" t="n">
        <v>1000</v>
      </c>
      <c r="F258" s="7" t="n">
        <v>519</v>
      </c>
      <c r="G258" s="6" t="n">
        <v>6.99</v>
      </c>
      <c r="H258" s="6" t="n">
        <v>472</v>
      </c>
      <c r="I258" s="6" t="n">
        <v>3627.81</v>
      </c>
      <c r="J258" s="6" t="n">
        <v>3155.81</v>
      </c>
    </row>
    <row collapsed="false" customFormat="false" customHeight="false" hidden="false" ht="12.1" outlineLevel="0" r="259">
      <c r="A259" s="39" t="n">
        <v>47464</v>
      </c>
      <c r="B259" s="16" t="s">
        <v>353</v>
      </c>
      <c r="C259" s="16" t="s">
        <v>70</v>
      </c>
      <c r="D259" s="16" t="s">
        <v>71</v>
      </c>
      <c r="E259" s="6" t="n">
        <v>1000</v>
      </c>
      <c r="F259" s="7" t="n">
        <v>82</v>
      </c>
      <c r="G259" s="6" t="n">
        <v>20.55</v>
      </c>
      <c r="H259" s="6" t="n">
        <v>219</v>
      </c>
      <c r="I259" s="6" t="n">
        <v>1685.1</v>
      </c>
      <c r="J259" s="6" t="n">
        <v>1466.1</v>
      </c>
    </row>
    <row collapsed="false" customFormat="false" customHeight="false" hidden="false" ht="12.1" outlineLevel="0" r="260">
      <c r="A260" s="39" t="n">
        <v>47483</v>
      </c>
      <c r="B260" s="16" t="s">
        <v>353</v>
      </c>
      <c r="C260" s="16" t="s">
        <v>59</v>
      </c>
      <c r="D260" s="16" t="s">
        <v>60</v>
      </c>
      <c r="E260" s="6" t="n">
        <v>1000</v>
      </c>
      <c r="F260" s="7" t="n">
        <v>519</v>
      </c>
      <c r="G260" s="6" t="n">
        <v>6.99</v>
      </c>
      <c r="H260" s="6" t="n">
        <v>472</v>
      </c>
      <c r="I260" s="6" t="n">
        <v>3627.81</v>
      </c>
      <c r="J260" s="6" t="n">
        <v>3155.81</v>
      </c>
    </row>
    <row collapsed="false" customFormat="false" customHeight="false" hidden="false" ht="12.1" outlineLevel="0" r="261">
      <c r="A261" s="39" t="n">
        <v>47494</v>
      </c>
      <c r="B261" s="16" t="s">
        <v>353</v>
      </c>
      <c r="C261" s="16" t="s">
        <v>70</v>
      </c>
      <c r="D261" s="16" t="s">
        <v>71</v>
      </c>
      <c r="E261" s="6" t="n">
        <v>1000</v>
      </c>
      <c r="F261" s="7" t="n">
        <v>82</v>
      </c>
      <c r="G261" s="6" t="n">
        <v>20.55</v>
      </c>
      <c r="H261" s="6" t="n">
        <v>219</v>
      </c>
      <c r="I261" s="6" t="n">
        <v>1685.1</v>
      </c>
      <c r="J261" s="6" t="n">
        <v>1466.1</v>
      </c>
    </row>
    <row collapsed="false" customFormat="false" customHeight="false" hidden="false" ht="12.1" outlineLevel="0" r="262">
      <c r="A262" s="39" t="n">
        <v>47513</v>
      </c>
      <c r="B262" s="16" t="s">
        <v>353</v>
      </c>
      <c r="C262" s="16" t="s">
        <v>59</v>
      </c>
      <c r="D262" s="16" t="s">
        <v>60</v>
      </c>
      <c r="E262" s="6" t="n">
        <v>1000</v>
      </c>
      <c r="F262" s="7" t="n">
        <v>519</v>
      </c>
      <c r="G262" s="6" t="n">
        <v>6.99</v>
      </c>
      <c r="H262" s="6" t="n">
        <v>472</v>
      </c>
      <c r="I262" s="6" t="n">
        <v>3627.81</v>
      </c>
      <c r="J262" s="6" t="n">
        <v>3155.81</v>
      </c>
    </row>
    <row collapsed="false" customFormat="false" customHeight="false" hidden="false" ht="12.1" outlineLevel="0" r="263">
      <c r="A263" s="39" t="n">
        <v>47543</v>
      </c>
      <c r="B263" s="16" t="s">
        <v>353</v>
      </c>
      <c r="C263" s="16" t="s">
        <v>59</v>
      </c>
      <c r="D263" s="16" t="s">
        <v>60</v>
      </c>
      <c r="E263" s="6" t="n">
        <v>1000</v>
      </c>
      <c r="F263" s="7" t="n">
        <v>519</v>
      </c>
      <c r="G263" s="6" t="n">
        <v>6.99</v>
      </c>
      <c r="H263" s="6" t="n">
        <v>472</v>
      </c>
      <c r="I263" s="6" t="n">
        <v>3627.81</v>
      </c>
      <c r="J263" s="6" t="n">
        <v>3155.81</v>
      </c>
    </row>
    <row collapsed="false" customFormat="false" customHeight="false" hidden="false" ht="12.1" outlineLevel="0" r="264">
      <c r="A264" s="39" t="n">
        <v>47573</v>
      </c>
      <c r="B264" s="16" t="s">
        <v>353</v>
      </c>
      <c r="C264" s="16" t="s">
        <v>59</v>
      </c>
      <c r="D264" s="16" t="s">
        <v>60</v>
      </c>
      <c r="E264" s="6" t="n">
        <v>1000</v>
      </c>
      <c r="F264" s="7" t="n">
        <v>519</v>
      </c>
      <c r="G264" s="6" t="n">
        <v>6.99</v>
      </c>
      <c r="H264" s="6" t="n">
        <v>472</v>
      </c>
      <c r="I264" s="6" t="n">
        <v>3627.81</v>
      </c>
      <c r="J264" s="6" t="n">
        <v>3155.81</v>
      </c>
    </row>
    <row collapsed="false" customFormat="false" customHeight="false" hidden="false" ht="12.1" outlineLevel="0" r="265">
      <c r="A265" s="39" t="n">
        <v>47603</v>
      </c>
      <c r="B265" s="16" t="s">
        <v>353</v>
      </c>
      <c r="C265" s="16" t="s">
        <v>59</v>
      </c>
      <c r="D265" s="16" t="s">
        <v>60</v>
      </c>
      <c r="E265" s="6" t="n">
        <v>1000</v>
      </c>
      <c r="F265" s="7" t="n">
        <v>519</v>
      </c>
      <c r="G265" s="6" t="n">
        <v>6.99</v>
      </c>
      <c r="H265" s="6" t="n">
        <v>472</v>
      </c>
      <c r="I265" s="6" t="n">
        <v>3627.81</v>
      </c>
      <c r="J265" s="6" t="n">
        <v>3155.81</v>
      </c>
    </row>
    <row collapsed="false" customFormat="false" customHeight="false" hidden="false" ht="12.1" outlineLevel="0" r="266">
      <c r="A266" s="39" t="n">
        <v>47633</v>
      </c>
      <c r="B266" s="16" t="s">
        <v>353</v>
      </c>
      <c r="C266" s="16" t="s">
        <v>59</v>
      </c>
      <c r="D266" s="16" t="s">
        <v>60</v>
      </c>
      <c r="E266" s="6" t="n">
        <v>1000</v>
      </c>
      <c r="F266" s="7" t="n">
        <v>519</v>
      </c>
      <c r="G266" s="6" t="n">
        <v>6.99</v>
      </c>
      <c r="H266" s="6" t="n">
        <v>472</v>
      </c>
      <c r="I266" s="6" t="n">
        <v>3627.81</v>
      </c>
      <c r="J266" s="6" t="n">
        <v>3155.81</v>
      </c>
    </row>
    <row collapsed="false" customFormat="false" customHeight="false" hidden="false" ht="12.1" outlineLevel="0" r="267">
      <c r="A267" s="39" t="n">
        <v>47663</v>
      </c>
      <c r="B267" s="16" t="s">
        <v>353</v>
      </c>
      <c r="C267" s="16" t="s">
        <v>59</v>
      </c>
      <c r="D267" s="16" t="s">
        <v>60</v>
      </c>
      <c r="E267" s="6" t="n">
        <v>1000</v>
      </c>
      <c r="F267" s="7" t="n">
        <v>519</v>
      </c>
      <c r="G267" s="6" t="n">
        <v>6.99</v>
      </c>
      <c r="H267" s="6" t="n">
        <v>472</v>
      </c>
      <c r="I267" s="6" t="n">
        <v>3627.81</v>
      </c>
      <c r="J267" s="6" t="n">
        <v>3155.81</v>
      </c>
    </row>
    <row collapsed="false" customFormat="false" customHeight="false" hidden="false" ht="12.1" outlineLevel="0" r="268">
      <c r="A268" s="39" t="n">
        <v>47693</v>
      </c>
      <c r="B268" s="16" t="s">
        <v>353</v>
      </c>
      <c r="C268" s="16" t="s">
        <v>59</v>
      </c>
      <c r="D268" s="16" t="s">
        <v>60</v>
      </c>
      <c r="E268" s="6" t="n">
        <v>1000</v>
      </c>
      <c r="F268" s="7" t="n">
        <v>519</v>
      </c>
      <c r="G268" s="6" t="n">
        <v>6.99</v>
      </c>
      <c r="H268" s="6" t="n">
        <v>472</v>
      </c>
      <c r="I268" s="6" t="n">
        <v>3627.81</v>
      </c>
      <c r="J268" s="6" t="n">
        <v>3155.81</v>
      </c>
    </row>
    <row collapsed="false" customFormat="false" customHeight="false" hidden="false" ht="12.1" outlineLevel="0" r="269">
      <c r="A269" s="39" t="n">
        <v>47723</v>
      </c>
      <c r="B269" s="16" t="s">
        <v>353</v>
      </c>
      <c r="C269" s="16" t="s">
        <v>59</v>
      </c>
      <c r="D269" s="16" t="s">
        <v>60</v>
      </c>
      <c r="E269" s="6" t="n">
        <v>1000</v>
      </c>
      <c r="F269" s="7" t="n">
        <v>519</v>
      </c>
      <c r="G269" s="6" t="n">
        <v>6.99</v>
      </c>
      <c r="H269" s="6" t="n">
        <v>472</v>
      </c>
      <c r="I269" s="6" t="n">
        <v>3627.81</v>
      </c>
      <c r="J269" s="6" t="n">
        <v>3155.81</v>
      </c>
    </row>
    <row collapsed="false" customFormat="false" customHeight="false" hidden="false" ht="12.1" outlineLevel="0" r="270">
      <c r="A270" s="39" t="n">
        <v>47753</v>
      </c>
      <c r="B270" s="16" t="s">
        <v>353</v>
      </c>
      <c r="C270" s="16" t="s">
        <v>59</v>
      </c>
      <c r="D270" s="16" t="s">
        <v>60</v>
      </c>
      <c r="E270" s="6" t="n">
        <v>1000</v>
      </c>
      <c r="F270" s="7" t="n">
        <v>519</v>
      </c>
      <c r="G270" s="6" t="n">
        <v>6.99</v>
      </c>
      <c r="H270" s="6" t="n">
        <v>472</v>
      </c>
      <c r="I270" s="6" t="n">
        <v>3627.81</v>
      </c>
      <c r="J270" s="6" t="n">
        <v>3155.81</v>
      </c>
    </row>
    <row collapsed="false" customFormat="false" customHeight="false" hidden="false" ht="12.1" outlineLevel="0" r="271">
      <c r="A271" s="39" t="n">
        <v>47783</v>
      </c>
      <c r="B271" s="16" t="s">
        <v>353</v>
      </c>
      <c r="C271" s="16" t="s">
        <v>59</v>
      </c>
      <c r="D271" s="16" t="s">
        <v>60</v>
      </c>
      <c r="E271" s="6" t="n">
        <v>1000</v>
      </c>
      <c r="F271" s="7" t="n">
        <v>519</v>
      </c>
      <c r="G271" s="6" t="n">
        <v>6.99</v>
      </c>
      <c r="H271" s="6" t="n">
        <v>472</v>
      </c>
      <c r="I271" s="6" t="n">
        <v>3627.81</v>
      </c>
      <c r="J271" s="6" t="n">
        <v>3155.81</v>
      </c>
    </row>
    <row collapsed="false" customFormat="false" customHeight="false" hidden="false" ht="12.1" outlineLevel="0" r="272">
      <c r="A272" s="39" t="n">
        <v>47813</v>
      </c>
      <c r="B272" s="16" t="s">
        <v>353</v>
      </c>
      <c r="C272" s="16" t="s">
        <v>59</v>
      </c>
      <c r="D272" s="16" t="s">
        <v>60</v>
      </c>
      <c r="E272" s="6" t="n">
        <v>1000</v>
      </c>
      <c r="F272" s="7" t="n">
        <v>519</v>
      </c>
      <c r="G272" s="6" t="n">
        <v>6.99</v>
      </c>
      <c r="H272" s="6" t="n">
        <v>472</v>
      </c>
      <c r="I272" s="6" t="n">
        <v>3627.81</v>
      </c>
      <c r="J272" s="6" t="n">
        <v>3155.81</v>
      </c>
    </row>
    <row collapsed="false" customFormat="false" customHeight="false" hidden="false" ht="12.1" outlineLevel="0" r="273">
      <c r="A273" s="39" t="n">
        <v>47843</v>
      </c>
      <c r="B273" s="16" t="s">
        <v>353</v>
      </c>
      <c r="C273" s="16" t="s">
        <v>59</v>
      </c>
      <c r="D273" s="16" t="s">
        <v>60</v>
      </c>
      <c r="E273" s="6" t="n">
        <v>1000</v>
      </c>
      <c r="F273" s="7" t="n">
        <v>519</v>
      </c>
      <c r="G273" s="6" t="n">
        <v>6.99</v>
      </c>
      <c r="H273" s="6" t="n">
        <v>472</v>
      </c>
      <c r="I273" s="6" t="n">
        <v>3627.81</v>
      </c>
      <c r="J273" s="6" t="n">
        <v>3155.81</v>
      </c>
    </row>
    <row collapsed="false" customFormat="false" customHeight="false" hidden="false" ht="12.1" outlineLevel="0" r="274">
      <c r="A274" s="39" t="n">
        <v>47873</v>
      </c>
      <c r="B274" s="16" t="s">
        <v>353</v>
      </c>
      <c r="C274" s="16" t="s">
        <v>59</v>
      </c>
      <c r="D274" s="16" t="s">
        <v>60</v>
      </c>
      <c r="E274" s="6" t="n">
        <v>1000</v>
      </c>
      <c r="F274" s="7" t="n">
        <v>519</v>
      </c>
      <c r="G274" s="6" t="n">
        <v>6.99</v>
      </c>
      <c r="H274" s="6" t="n">
        <v>472</v>
      </c>
      <c r="I274" s="6" t="n">
        <v>3627.81</v>
      </c>
      <c r="J274" s="6" t="n">
        <v>3155.81</v>
      </c>
    </row>
    <row collapsed="false" customFormat="false" customHeight="false" hidden="false" ht="12.1" outlineLevel="0" r="275">
      <c r="A275" s="39" t="n">
        <v>47903</v>
      </c>
      <c r="B275" s="16" t="s">
        <v>353</v>
      </c>
      <c r="C275" s="16" t="s">
        <v>59</v>
      </c>
      <c r="D275" s="16" t="s">
        <v>60</v>
      </c>
      <c r="E275" s="6" t="n">
        <v>1000</v>
      </c>
      <c r="F275" s="7" t="n">
        <v>519</v>
      </c>
      <c r="G275" s="6" t="n">
        <v>6.99</v>
      </c>
      <c r="H275" s="6" t="n">
        <v>472</v>
      </c>
      <c r="I275" s="6" t="n">
        <v>3627.81</v>
      </c>
      <c r="J275" s="6" t="n">
        <v>3155.81</v>
      </c>
    </row>
    <row collapsed="false" customFormat="false" customHeight="false" hidden="false" ht="12.1" outlineLevel="0" r="276">
      <c r="A276" s="39" t="n">
        <v>47933</v>
      </c>
      <c r="B276" s="16" t="s">
        <v>353</v>
      </c>
      <c r="C276" s="16" t="s">
        <v>59</v>
      </c>
      <c r="D276" s="16" t="s">
        <v>60</v>
      </c>
      <c r="E276" s="6" t="n">
        <v>1000</v>
      </c>
      <c r="F276" s="7" t="n">
        <v>519</v>
      </c>
      <c r="G276" s="6" t="n">
        <v>6.99</v>
      </c>
      <c r="H276" s="6" t="n">
        <v>472</v>
      </c>
      <c r="I276" s="6" t="n">
        <v>3627.81</v>
      </c>
      <c r="J276" s="6" t="n">
        <v>3155.81</v>
      </c>
    </row>
    <row collapsed="false" customFormat="false" customHeight="false" hidden="false" ht="12.1" outlineLevel="0" r="277">
      <c r="A277" s="39" t="n">
        <v>47963</v>
      </c>
      <c r="B277" s="16" t="s">
        <v>353</v>
      </c>
      <c r="C277" s="16" t="s">
        <v>59</v>
      </c>
      <c r="D277" s="16" t="s">
        <v>60</v>
      </c>
      <c r="E277" s="6" t="n">
        <v>1000</v>
      </c>
      <c r="F277" s="7" t="n">
        <v>519</v>
      </c>
      <c r="G277" s="6" t="n">
        <v>6.99</v>
      </c>
      <c r="H277" s="6" t="n">
        <v>472</v>
      </c>
      <c r="I277" s="6" t="n">
        <v>3627.81</v>
      </c>
      <c r="J277" s="6" t="n">
        <v>3155.81</v>
      </c>
    </row>
    <row collapsed="false" customFormat="false" customHeight="false" hidden="false" ht="12.1" outlineLevel="0" r="278">
      <c r="A278" s="39" t="n">
        <v>47993</v>
      </c>
      <c r="B278" s="16" t="s">
        <v>353</v>
      </c>
      <c r="C278" s="16" t="s">
        <v>59</v>
      </c>
      <c r="D278" s="16" t="s">
        <v>60</v>
      </c>
      <c r="E278" s="6" t="n">
        <v>1000</v>
      </c>
      <c r="F278" s="7" t="n">
        <v>519</v>
      </c>
      <c r="G278" s="6" t="n">
        <v>6.99</v>
      </c>
      <c r="H278" s="6" t="n">
        <v>472</v>
      </c>
      <c r="I278" s="6" t="n">
        <v>3627.81</v>
      </c>
      <c r="J278" s="6" t="n">
        <v>3155.81</v>
      </c>
    </row>
    <row collapsed="false" customFormat="false" customHeight="false" hidden="false" ht="12.1" outlineLevel="0" r="279">
      <c r="A279" s="39" t="n">
        <v>48023</v>
      </c>
      <c r="B279" s="16" t="s">
        <v>353</v>
      </c>
      <c r="C279" s="16" t="s">
        <v>59</v>
      </c>
      <c r="D279" s="16" t="s">
        <v>60</v>
      </c>
      <c r="E279" s="6" t="n">
        <v>1000</v>
      </c>
      <c r="F279" s="7" t="n">
        <v>519</v>
      </c>
      <c r="G279" s="6" t="n">
        <v>3.08</v>
      </c>
      <c r="H279" s="6" t="n">
        <v>208</v>
      </c>
      <c r="I279" s="6" t="n">
        <v>1598.52</v>
      </c>
      <c r="J279" s="6" t="n">
        <v>1390.52</v>
      </c>
    </row>
    <row collapsed="false" customFormat="false" customHeight="false" hidden="false" ht="12.1" outlineLevel="0" r="280">
      <c r="A280" s="39" t="n">
        <v>48053</v>
      </c>
      <c r="B280" s="16" t="s">
        <v>353</v>
      </c>
      <c r="C280" s="16" t="s">
        <v>59</v>
      </c>
      <c r="D280" s="16" t="s">
        <v>60</v>
      </c>
      <c r="E280" s="6" t="n">
        <v>1000</v>
      </c>
      <c r="F280" s="7" t="n">
        <v>519</v>
      </c>
      <c r="G280" s="6" t="n">
        <v>3.08</v>
      </c>
      <c r="H280" s="6" t="n">
        <v>208</v>
      </c>
      <c r="I280" s="6" t="n">
        <v>1598.52</v>
      </c>
      <c r="J280" s="6" t="n">
        <v>1390.52</v>
      </c>
    </row>
    <row collapsed="false" customFormat="false" customHeight="false" hidden="false" ht="12.1" outlineLevel="0" r="281">
      <c r="A281" s="39" t="n">
        <v>48083</v>
      </c>
      <c r="B281" s="16" t="s">
        <v>353</v>
      </c>
      <c r="C281" s="16" t="s">
        <v>59</v>
      </c>
      <c r="D281" s="16" t="s">
        <v>60</v>
      </c>
      <c r="E281" s="6" t="n">
        <v>1000</v>
      </c>
      <c r="F281" s="7" t="n">
        <v>519</v>
      </c>
      <c r="G281" s="6" t="n">
        <v>3.08</v>
      </c>
      <c r="H281" s="6" t="n">
        <v>208</v>
      </c>
      <c r="I281" s="6" t="n">
        <v>1598.52</v>
      </c>
      <c r="J281" s="6" t="n">
        <v>1390.52</v>
      </c>
    </row>
    <row collapsed="false" customFormat="false" customHeight="false" hidden="false" ht="12.1" outlineLevel="0" r="282">
      <c r="A282" s="39" t="n">
        <v>48113</v>
      </c>
      <c r="B282" s="16" t="s">
        <v>353</v>
      </c>
      <c r="C282" s="16" t="s">
        <v>59</v>
      </c>
      <c r="D282" s="16" t="s">
        <v>60</v>
      </c>
      <c r="E282" s="6" t="n">
        <v>1000</v>
      </c>
      <c r="F282" s="7" t="n">
        <v>519</v>
      </c>
      <c r="G282" s="6" t="n">
        <v>3.08</v>
      </c>
      <c r="H282" s="6" t="n">
        <v>208</v>
      </c>
      <c r="I282" s="6" t="n">
        <v>1598.52</v>
      </c>
      <c r="J282" s="6" t="n">
        <v>1390.52</v>
      </c>
    </row>
    <row collapsed="false" customFormat="false" customHeight="false" hidden="false" ht="12.1" outlineLevel="0" r="283">
      <c r="A283" s="39" t="n">
        <v>48143</v>
      </c>
      <c r="B283" s="16" t="s">
        <v>353</v>
      </c>
      <c r="C283" s="16" t="s">
        <v>59</v>
      </c>
      <c r="D283" s="16" t="s">
        <v>60</v>
      </c>
      <c r="E283" s="6" t="n">
        <v>1000</v>
      </c>
      <c r="F283" s="7" t="n">
        <v>519</v>
      </c>
      <c r="G283" s="6" t="n">
        <v>3.08</v>
      </c>
      <c r="H283" s="6" t="n">
        <v>208</v>
      </c>
      <c r="I283" s="6" t="n">
        <v>1598.52</v>
      </c>
      <c r="J283" s="6" t="n">
        <v>1390.52</v>
      </c>
    </row>
    <row collapsed="false" customFormat="false" customHeight="false" hidden="false" ht="12.1" outlineLevel="0" r="284">
      <c r="A284" s="39" t="n">
        <v>48173</v>
      </c>
      <c r="B284" s="16" t="s">
        <v>353</v>
      </c>
      <c r="C284" s="16" t="s">
        <v>59</v>
      </c>
      <c r="D284" s="16" t="s">
        <v>60</v>
      </c>
      <c r="E284" s="6" t="n">
        <v>1000</v>
      </c>
      <c r="F284" s="7" t="n">
        <v>519</v>
      </c>
      <c r="G284" s="6" t="n">
        <v>3.08</v>
      </c>
      <c r="H284" s="6" t="n">
        <v>208</v>
      </c>
      <c r="I284" s="6" t="n">
        <v>1598.52</v>
      </c>
      <c r="J284" s="6" t="n">
        <v>1390.52</v>
      </c>
    </row>
    <row collapsed="false" customFormat="false" customHeight="false" hidden="false" ht="12.1" outlineLevel="0" r="285">
      <c r="A285" s="39" t="n">
        <v>48203</v>
      </c>
      <c r="B285" s="16" t="s">
        <v>353</v>
      </c>
      <c r="C285" s="16" t="s">
        <v>59</v>
      </c>
      <c r="D285" s="16" t="s">
        <v>60</v>
      </c>
      <c r="E285" s="6" t="n">
        <v>1000</v>
      </c>
      <c r="F285" s="7" t="n">
        <v>519</v>
      </c>
      <c r="G285" s="6" t="n">
        <v>3.08</v>
      </c>
      <c r="H285" s="6" t="n">
        <v>208</v>
      </c>
      <c r="I285" s="6" t="n">
        <v>1598.52</v>
      </c>
      <c r="J285" s="6" t="n">
        <v>1390.52</v>
      </c>
    </row>
    <row collapsed="false" customFormat="false" customHeight="false" hidden="false" ht="12.1" outlineLevel="0" r="286">
      <c r="A286" s="39" t="n">
        <v>48233</v>
      </c>
      <c r="B286" s="16" t="s">
        <v>353</v>
      </c>
      <c r="C286" s="16" t="s">
        <v>59</v>
      </c>
      <c r="D286" s="16" t="s">
        <v>60</v>
      </c>
      <c r="E286" s="6" t="n">
        <v>1000</v>
      </c>
      <c r="F286" s="7" t="n">
        <v>519</v>
      </c>
      <c r="G286" s="6" t="n">
        <v>3.08</v>
      </c>
      <c r="H286" s="6" t="n">
        <v>208</v>
      </c>
      <c r="I286" s="6" t="n">
        <v>1598.52</v>
      </c>
      <c r="J286" s="6" t="n">
        <v>1390.52</v>
      </c>
    </row>
    <row collapsed="false" customFormat="false" customHeight="false" hidden="false" ht="12.1" outlineLevel="0" r="287">
      <c r="A287" s="39" t="n">
        <v>48263</v>
      </c>
      <c r="B287" s="16" t="s">
        <v>353</v>
      </c>
      <c r="C287" s="16" t="s">
        <v>59</v>
      </c>
      <c r="D287" s="16" t="s">
        <v>60</v>
      </c>
      <c r="E287" s="6" t="n">
        <v>1000</v>
      </c>
      <c r="F287" s="7" t="n">
        <v>519</v>
      </c>
      <c r="G287" s="6" t="n">
        <v>3.08</v>
      </c>
      <c r="H287" s="6" t="n">
        <v>208</v>
      </c>
      <c r="I287" s="6" t="n">
        <v>1598.52</v>
      </c>
      <c r="J287" s="6" t="n">
        <v>1390.52</v>
      </c>
    </row>
    <row collapsed="false" customFormat="false" customHeight="false" hidden="false" ht="12.1" outlineLevel="0" r="288">
      <c r="A288" s="39" t="n">
        <v>48293</v>
      </c>
      <c r="B288" s="16" t="s">
        <v>353</v>
      </c>
      <c r="C288" s="16" t="s">
        <v>59</v>
      </c>
      <c r="D288" s="16" t="s">
        <v>60</v>
      </c>
      <c r="E288" s="6" t="n">
        <v>1000</v>
      </c>
      <c r="F288" s="7" t="n">
        <v>519</v>
      </c>
      <c r="G288" s="6" t="n">
        <v>3.08</v>
      </c>
      <c r="H288" s="6" t="n">
        <v>208</v>
      </c>
      <c r="I288" s="6" t="n">
        <v>1598.52</v>
      </c>
      <c r="J288" s="6" t="n">
        <v>1390.52</v>
      </c>
    </row>
    <row collapsed="false" customFormat="false" customHeight="false" hidden="false" ht="12.1" outlineLevel="0" r="289">
      <c r="A289" s="39" t="n">
        <v>48323</v>
      </c>
      <c r="B289" s="16" t="s">
        <v>353</v>
      </c>
      <c r="C289" s="16" t="s">
        <v>59</v>
      </c>
      <c r="D289" s="16" t="s">
        <v>60</v>
      </c>
      <c r="E289" s="6" t="n">
        <v>1000</v>
      </c>
      <c r="F289" s="7" t="n">
        <v>519</v>
      </c>
      <c r="G289" s="6" t="n">
        <v>3.08</v>
      </c>
      <c r="H289" s="6" t="n">
        <v>208</v>
      </c>
      <c r="I289" s="6" t="n">
        <v>1598.52</v>
      </c>
      <c r="J289" s="6" t="n">
        <v>1390.52</v>
      </c>
    </row>
    <row collapsed="false" customFormat="false" customHeight="false" hidden="false" ht="12.1" outlineLevel="0" r="290">
      <c r="A290" s="39" t="n">
        <v>48353</v>
      </c>
      <c r="B290" s="16" t="s">
        <v>353</v>
      </c>
      <c r="C290" s="16" t="s">
        <v>59</v>
      </c>
      <c r="D290" s="16" t="s">
        <v>60</v>
      </c>
      <c r="E290" s="6" t="n">
        <v>1000</v>
      </c>
      <c r="F290" s="7" t="n">
        <v>519</v>
      </c>
      <c r="G290" s="6" t="n">
        <v>3.08</v>
      </c>
      <c r="H290" s="6" t="n">
        <v>208</v>
      </c>
      <c r="I290" s="6" t="n">
        <v>1598.52</v>
      </c>
      <c r="J290" s="6" t="n">
        <v>1390.52</v>
      </c>
    </row>
  </sheetData>
  <autoFilter ref="A1:J29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5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8" t="s">
        <v>77</v>
      </c>
      <c r="B1" s="38" t="s">
        <v>343</v>
      </c>
      <c r="C1" s="38" t="s">
        <v>0</v>
      </c>
      <c r="D1" s="38" t="s">
        <v>2</v>
      </c>
      <c r="E1" s="38" t="s">
        <v>344</v>
      </c>
      <c r="F1" s="38" t="s">
        <v>358</v>
      </c>
      <c r="G1" s="38" t="s">
        <v>359</v>
      </c>
      <c r="H1" s="38" t="s">
        <v>81</v>
      </c>
      <c r="I1" s="38" t="s">
        <v>360</v>
      </c>
      <c r="J1" s="38" t="s">
        <v>361</v>
      </c>
      <c r="K1" s="38" t="s">
        <v>362</v>
      </c>
      <c r="L1" s="38" t="s">
        <v>363</v>
      </c>
      <c r="M1" s="38" t="s">
        <v>364</v>
      </c>
      <c r="N1" s="38" t="s">
        <v>365</v>
      </c>
      <c r="O1" s="38" t="s">
        <v>366</v>
      </c>
    </row>
    <row collapsed="false" customFormat="false" customHeight="false" hidden="false" ht="12.1" outlineLevel="0" r="2">
      <c r="A2" s="40" t="n">
        <v>45898</v>
      </c>
      <c r="B2" s="16" t="s">
        <v>353</v>
      </c>
      <c r="C2" s="16" t="s">
        <v>16</v>
      </c>
      <c r="D2" s="16" t="s">
        <v>18</v>
      </c>
      <c r="E2" s="17" t="n">
        <v>3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407</v>
      </c>
      <c r="J2" s="17" t="n">
        <v>445.26666666667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40" t="n">
        <v>45902</v>
      </c>
      <c r="B3" s="16" t="s">
        <v>353</v>
      </c>
      <c r="C3" s="16" t="s">
        <v>16</v>
      </c>
      <c r="D3" s="16" t="s">
        <v>18</v>
      </c>
      <c r="E3" s="17" t="n">
        <v>1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403</v>
      </c>
      <c r="J3" s="17" t="n">
        <v>445.27</v>
      </c>
      <c r="K3" s="6" t="s">
        <f>=Портфель!F2*Портфель!$Q$13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40" t="n">
        <v>45910</v>
      </c>
      <c r="B4" s="16" t="s">
        <v>353</v>
      </c>
      <c r="C4" s="16" t="s">
        <v>16</v>
      </c>
      <c r="D4" s="16" t="s">
        <v>18</v>
      </c>
      <c r="E4" s="17" t="n">
        <v>14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395</v>
      </c>
      <c r="J4" s="17" t="n">
        <v>441.265</v>
      </c>
      <c r="K4" s="6" t="s">
        <f>=Портфель!F2*Портфель!$Q$13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40" t="n">
        <v>46051</v>
      </c>
      <c r="B5" s="16" t="s">
        <v>353</v>
      </c>
      <c r="C5" s="16" t="s">
        <v>21</v>
      </c>
      <c r="D5" s="16" t="s">
        <v>22</v>
      </c>
      <c r="E5" s="17" t="n">
        <v>2000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253</v>
      </c>
      <c r="J5" s="17" t="n">
        <v>0.810485</v>
      </c>
      <c r="K5" s="6" t="s">
        <f>=Портфель!F3*Портфель!$Q$13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40" t="n">
        <v>46051</v>
      </c>
      <c r="B6" s="16" t="s">
        <v>353</v>
      </c>
      <c r="C6" s="16" t="s">
        <v>24</v>
      </c>
      <c r="D6" s="16" t="s">
        <v>25</v>
      </c>
      <c r="E6" s="17" t="n">
        <v>10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253</v>
      </c>
      <c r="J6" s="17" t="n">
        <v>169.462</v>
      </c>
      <c r="K6" s="6" t="s">
        <f>=Портфель!F4*Портфель!$Q$13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40" t="n">
        <v>45791</v>
      </c>
      <c r="B7" s="16" t="s">
        <v>353</v>
      </c>
      <c r="C7" s="16" t="s">
        <v>27</v>
      </c>
      <c r="D7" s="16" t="s">
        <v>28</v>
      </c>
      <c r="E7" s="17" t="n">
        <v>10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513</v>
      </c>
      <c r="J7" s="17" t="n">
        <v>145.087</v>
      </c>
      <c r="K7" s="6" t="s">
        <f>=Портфель!F5*Портфель!$Q$13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40" t="n">
        <v>45791</v>
      </c>
      <c r="B8" s="16" t="s">
        <v>353</v>
      </c>
      <c r="C8" s="16" t="s">
        <v>30</v>
      </c>
      <c r="D8" s="16" t="s">
        <v>31</v>
      </c>
      <c r="E8" s="17" t="n">
        <v>10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514</v>
      </c>
      <c r="J8" s="17" t="n">
        <v>135.041</v>
      </c>
      <c r="K8" s="6" t="s">
        <f>=Портфель!F6*Портфель!$Q$13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40" t="n">
        <v>46218</v>
      </c>
      <c r="B9" s="16" t="s">
        <v>353</v>
      </c>
      <c r="C9" s="16" t="s">
        <v>30</v>
      </c>
      <c r="D9" s="16" t="s">
        <v>31</v>
      </c>
      <c r="E9" s="17" t="n">
        <v>3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86</v>
      </c>
      <c r="J9" s="17" t="n">
        <v>64.68</v>
      </c>
      <c r="K9" s="6" t="s">
        <f>=Портфель!F6*Портфель!$Q$13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40" t="n">
        <v>45891</v>
      </c>
      <c r="B10" s="16" t="s">
        <v>353</v>
      </c>
      <c r="C10" s="16" t="s">
        <v>33</v>
      </c>
      <c r="D10" s="16" t="s">
        <v>34</v>
      </c>
      <c r="E10" s="17" t="n">
        <v>100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414</v>
      </c>
      <c r="J10" s="17" t="n">
        <v>3.1518857142857</v>
      </c>
      <c r="K10" s="6" t="s">
        <f>=Портфель!F7*Портфель!$Q$13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40" t="n">
        <v>45894</v>
      </c>
      <c r="B11" s="16" t="s">
        <v>353</v>
      </c>
      <c r="C11" s="16" t="s">
        <v>33</v>
      </c>
      <c r="D11" s="16" t="s">
        <v>34</v>
      </c>
      <c r="E11" s="17" t="n">
        <v>200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411</v>
      </c>
      <c r="J11" s="17" t="n">
        <v>3.1519</v>
      </c>
      <c r="K11" s="6" t="s">
        <f>=Портфель!F7*Портфель!$Q$13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40" t="n">
        <v>45890</v>
      </c>
      <c r="B12" s="16" t="s">
        <v>353</v>
      </c>
      <c r="C12" s="16" t="s">
        <v>36</v>
      </c>
      <c r="D12" s="16" t="s">
        <v>37</v>
      </c>
      <c r="E12" s="17" t="n">
        <v>16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415</v>
      </c>
      <c r="J12" s="17" t="n">
        <v>147.088125</v>
      </c>
      <c r="K12" s="6" t="s">
        <f>=Портфель!F8*Портфель!$Q$13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40" t="n">
        <v>46245</v>
      </c>
      <c r="B13" s="16" t="s">
        <v>353</v>
      </c>
      <c r="C13" s="16" t="s">
        <v>39</v>
      </c>
      <c r="D13" s="16" t="s">
        <v>40</v>
      </c>
      <c r="E13" s="17" t="n">
        <v>1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59</v>
      </c>
      <c r="J13" s="17" t="n">
        <v>160.7</v>
      </c>
      <c r="K13" s="6" t="s">
        <f>=Портфель!F9*Портфель!$Q$13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40" t="n">
        <v>46246</v>
      </c>
      <c r="B14" s="16" t="s">
        <v>353</v>
      </c>
      <c r="C14" s="16" t="s">
        <v>44</v>
      </c>
      <c r="D14" s="16" t="s">
        <v>46</v>
      </c>
      <c r="E14" s="17" t="n">
        <v>7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58</v>
      </c>
      <c r="J14" s="17" t="n">
        <v>19.15</v>
      </c>
      <c r="K14" s="6" t="s">
        <f>=Портфель!F11*Портфель!$Q$13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40" t="n">
        <v>46275</v>
      </c>
      <c r="B15" s="16" t="s">
        <v>353</v>
      </c>
      <c r="C15" s="16" t="s">
        <v>44</v>
      </c>
      <c r="D15" s="16" t="s">
        <v>46</v>
      </c>
      <c r="E15" s="17" t="n">
        <v>14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30</v>
      </c>
      <c r="J15" s="17" t="n">
        <v>19.361428571429</v>
      </c>
      <c r="K15" s="6" t="s">
        <f>=Портфель!F11*Портфель!$Q$13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40" t="n">
        <v>46286</v>
      </c>
      <c r="B16" s="16" t="s">
        <v>353</v>
      </c>
      <c r="C16" s="16" t="s">
        <v>44</v>
      </c>
      <c r="D16" s="16" t="s">
        <v>46</v>
      </c>
      <c r="E16" s="17" t="n">
        <v>1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19</v>
      </c>
      <c r="J16" s="17" t="n">
        <v>19.44</v>
      </c>
      <c r="K16" s="6" t="s">
        <f>=Портфель!F11*Портфель!$Q$13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40" t="n">
        <v>46288</v>
      </c>
      <c r="B17" s="16" t="s">
        <v>353</v>
      </c>
      <c r="C17" s="16" t="s">
        <v>44</v>
      </c>
      <c r="D17" s="16" t="s">
        <v>46</v>
      </c>
      <c r="E17" s="17" t="n">
        <v>26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16</v>
      </c>
      <c r="J17" s="17" t="n">
        <v>19.457307692308</v>
      </c>
      <c r="K17" s="6" t="s">
        <f>=Портфель!F11*Портфель!$Q$13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40" t="n">
        <v>45916</v>
      </c>
      <c r="B18" s="16" t="s">
        <v>353</v>
      </c>
      <c r="C18" s="16" t="s">
        <v>50</v>
      </c>
      <c r="D18" s="16" t="s">
        <v>52</v>
      </c>
      <c r="E18" s="17" t="n">
        <v>17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389</v>
      </c>
      <c r="J18" s="17" t="n">
        <v>8311.3335294118</v>
      </c>
      <c r="K18" s="6" t="s">
        <f>=Портфель!F13*Портфель!G13/100*Портфель!$Q$17+Портфель!H13*Портфель!$Q$13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40" t="n">
        <v>46066</v>
      </c>
      <c r="B19" s="16" t="s">
        <v>353</v>
      </c>
      <c r="C19" s="16" t="s">
        <v>55</v>
      </c>
      <c r="D19" s="16" t="s">
        <v>56</v>
      </c>
      <c r="E19" s="17" t="n">
        <v>20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239</v>
      </c>
      <c r="J19" s="17" t="n">
        <v>1026.472</v>
      </c>
      <c r="K19" s="6" t="s">
        <f>=Портфель!F14*Портфель!G14/100*Портфель!$Q$13+Портфель!H14*Портфель!$Q$13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40" t="n">
        <v>46100</v>
      </c>
      <c r="B20" s="16" t="s">
        <v>353</v>
      </c>
      <c r="C20" s="16" t="s">
        <v>55</v>
      </c>
      <c r="D20" s="16" t="s">
        <v>56</v>
      </c>
      <c r="E20" s="17" t="n">
        <v>22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205</v>
      </c>
      <c r="J20" s="17" t="n">
        <v>1087.9331818182</v>
      </c>
      <c r="K20" s="6" t="s">
        <f>=Портфель!F14*Портфель!G14/100*Портфель!$Q$13+Портфель!H14*Портфель!$Q$13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40" t="n">
        <v>46105</v>
      </c>
      <c r="B21" s="16" t="s">
        <v>353</v>
      </c>
      <c r="C21" s="16" t="s">
        <v>55</v>
      </c>
      <c r="D21" s="16" t="s">
        <v>56</v>
      </c>
      <c r="E21" s="17" t="n">
        <v>8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199</v>
      </c>
      <c r="J21" s="17" t="n">
        <v>1041.4725</v>
      </c>
      <c r="K21" s="6" t="s">
        <f>=Портфель!F14*Портфель!G14/100*Портфель!$Q$13+Портфель!H14*Портфель!$Q$13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40" t="n">
        <v>46136</v>
      </c>
      <c r="B22" s="16" t="s">
        <v>353</v>
      </c>
      <c r="C22" s="16" t="s">
        <v>55</v>
      </c>
      <c r="D22" s="16" t="s">
        <v>56</v>
      </c>
      <c r="E22" s="17" t="n">
        <v>7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169</v>
      </c>
      <c r="J22" s="17" t="n">
        <v>1042.9428571429</v>
      </c>
      <c r="K22" s="6" t="s">
        <f>=Портфель!F14*Портфель!G14/100*Портфель!$Q$13+Портфель!H14*Портфель!$Q$13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40" t="n">
        <v>46136</v>
      </c>
      <c r="B23" s="16" t="s">
        <v>353</v>
      </c>
      <c r="C23" s="16" t="s">
        <v>55</v>
      </c>
      <c r="D23" s="16" t="s">
        <v>56</v>
      </c>
      <c r="E23" s="17" t="n">
        <v>2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169</v>
      </c>
      <c r="J23" s="17" t="n">
        <v>1050.845</v>
      </c>
      <c r="K23" s="6" t="s">
        <f>=Портфель!F14*Портфель!G14/100*Портфель!$Q$13+Портфель!H14*Портфель!$Q$13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40" t="n">
        <v>46136</v>
      </c>
      <c r="B24" s="16" t="s">
        <v>353</v>
      </c>
      <c r="C24" s="16" t="s">
        <v>55</v>
      </c>
      <c r="D24" s="16" t="s">
        <v>56</v>
      </c>
      <c r="E24" s="17" t="n">
        <v>1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169</v>
      </c>
      <c r="J24" s="17" t="n">
        <v>1044.35</v>
      </c>
      <c r="K24" s="6" t="s">
        <f>=Портфель!F14*Портфель!G14/100*Портфель!$Q$13+Портфель!H14*Портфель!$Q$13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40" t="n">
        <v>46147</v>
      </c>
      <c r="B25" s="16" t="s">
        <v>353</v>
      </c>
      <c r="C25" s="16" t="s">
        <v>55</v>
      </c>
      <c r="D25" s="16" t="s">
        <v>56</v>
      </c>
      <c r="E25" s="17" t="n">
        <v>10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158</v>
      </c>
      <c r="J25" s="17" t="n">
        <v>1039.423</v>
      </c>
      <c r="K25" s="6" t="s">
        <f>=Портфель!F14*Портфель!G14/100*Портфель!$Q$13+Портфель!H14*Портфель!$Q$13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40" t="n">
        <v>46148</v>
      </c>
      <c r="B26" s="16" t="s">
        <v>353</v>
      </c>
      <c r="C26" s="16" t="s">
        <v>55</v>
      </c>
      <c r="D26" s="16" t="s">
        <v>56</v>
      </c>
      <c r="E26" s="17" t="n">
        <v>1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157</v>
      </c>
      <c r="J26" s="17" t="n">
        <v>1036.55</v>
      </c>
      <c r="K26" s="6" t="s">
        <f>=Портфель!F14*Портфель!G14/100*Портфель!$Q$13+Портфель!H14*Портфель!$Q$13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40" t="n">
        <v>46173</v>
      </c>
      <c r="B27" s="16" t="s">
        <v>353</v>
      </c>
      <c r="C27" s="16" t="s">
        <v>55</v>
      </c>
      <c r="D27" s="16" t="s">
        <v>56</v>
      </c>
      <c r="E27" s="17" t="n">
        <v>10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132</v>
      </c>
      <c r="J27" s="17" t="n">
        <v>1017.437</v>
      </c>
      <c r="K27" s="6" t="s">
        <f>=Портфель!F14*Портфель!G14/100*Портфель!$Q$13+Портфель!H14*Портфель!$Q$13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40" t="n">
        <v>46196</v>
      </c>
      <c r="B28" s="16" t="s">
        <v>353</v>
      </c>
      <c r="C28" s="16" t="s">
        <v>55</v>
      </c>
      <c r="D28" s="16" t="s">
        <v>56</v>
      </c>
      <c r="E28" s="17" t="n">
        <v>11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109</v>
      </c>
      <c r="J28" s="17" t="n">
        <v>1007.0081818182</v>
      </c>
      <c r="K28" s="6" t="s">
        <f>=Портфель!F14*Портфель!G14/100*Портфель!$Q$13+Портфель!H14*Портфель!$Q$13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40" t="n">
        <v>46217</v>
      </c>
      <c r="B29" s="16" t="s">
        <v>353</v>
      </c>
      <c r="C29" s="16" t="s">
        <v>55</v>
      </c>
      <c r="D29" s="16" t="s">
        <v>56</v>
      </c>
      <c r="E29" s="17" t="n">
        <v>1</v>
      </c>
      <c r="F29" s="7" t="s">
        <f>=DATEDIF(A29,$O$2,"y")</f>
      </c>
      <c r="G29" s="7" t="s">
        <f>=DATEDIF(A29,$O$2,"ym")</f>
      </c>
      <c r="H29" s="7" t="s">
        <f>=DATEDIF(A29,$O$2,"md")</f>
      </c>
      <c r="I29" s="7" t="n">
        <v>88</v>
      </c>
      <c r="J29" s="17" t="n">
        <v>1009.01</v>
      </c>
      <c r="K29" s="6" t="s">
        <f>=Портфель!F14*Портфель!G14/100*Портфель!$Q$13+Портфель!H14*Портфель!$Q$13</f>
      </c>
      <c r="L29" s="6" t="s">
        <f>=E29*K29</f>
      </c>
      <c r="M29" s="6" t="s">
        <f>=(K29-J29)*E29</f>
      </c>
      <c r="N29" s="6" t="s">
        <f>=MAX(0,M29*0.13)</f>
      </c>
    </row>
    <row collapsed="false" customFormat="false" customHeight="false" hidden="false" ht="12.1" outlineLevel="0" r="30">
      <c r="A30" s="40" t="n">
        <v>46256</v>
      </c>
      <c r="B30" s="16" t="s">
        <v>353</v>
      </c>
      <c r="C30" s="16" t="s">
        <v>55</v>
      </c>
      <c r="D30" s="16" t="s">
        <v>56</v>
      </c>
      <c r="E30" s="17" t="n">
        <v>1</v>
      </c>
      <c r="F30" s="7" t="s">
        <f>=DATEDIF(A30,$O$2,"y")</f>
      </c>
      <c r="G30" s="7" t="s">
        <f>=DATEDIF(A30,$O$2,"ym")</f>
      </c>
      <c r="H30" s="7" t="s">
        <f>=DATEDIF(A30,$O$2,"md")</f>
      </c>
      <c r="I30" s="7" t="n">
        <v>49</v>
      </c>
      <c r="J30" s="17" t="n">
        <v>1008.82</v>
      </c>
      <c r="K30" s="6" t="s">
        <f>=Портфель!F14*Портфель!G14/100*Портфель!$Q$13+Портфель!H14*Портфель!$Q$13</f>
      </c>
      <c r="L30" s="6" t="s">
        <f>=E30*K30</f>
      </c>
      <c r="M30" s="6" t="s">
        <f>=(K30-J30)*E30</f>
      </c>
      <c r="N30" s="6" t="s">
        <f>=MAX(0,M30*0.13)</f>
      </c>
    </row>
    <row collapsed="false" customFormat="false" customHeight="false" hidden="false" ht="12.1" outlineLevel="0" r="31">
      <c r="A31" s="40" t="n">
        <v>46288</v>
      </c>
      <c r="B31" s="16" t="s">
        <v>353</v>
      </c>
      <c r="C31" s="16" t="s">
        <v>55</v>
      </c>
      <c r="D31" s="16" t="s">
        <v>56</v>
      </c>
      <c r="E31" s="17" t="n">
        <v>2</v>
      </c>
      <c r="F31" s="7" t="s">
        <f>=DATEDIF(A31,$O$2,"y")</f>
      </c>
      <c r="G31" s="7" t="s">
        <f>=DATEDIF(A31,$O$2,"ym")</f>
      </c>
      <c r="H31" s="7" t="s">
        <f>=DATEDIF(A31,$O$2,"md")</f>
      </c>
      <c r="I31" s="7" t="n">
        <v>16</v>
      </c>
      <c r="J31" s="17" t="n">
        <v>790.27</v>
      </c>
      <c r="K31" s="6" t="s">
        <f>=Портфель!F14*Портфель!G14/100*Портфель!$Q$13+Портфель!H14*Портфель!$Q$13</f>
      </c>
      <c r="L31" s="6" t="s">
        <f>=E31*K31</f>
      </c>
      <c r="M31" s="6" t="s">
        <f>=(K31-J31)*E31</f>
      </c>
      <c r="N31" s="6" t="s">
        <f>=MAX(0,M31*0.13)</f>
      </c>
    </row>
    <row collapsed="false" customFormat="false" customHeight="false" hidden="false" ht="12.1" outlineLevel="0" r="32">
      <c r="A32" s="40" t="n">
        <v>46030</v>
      </c>
      <c r="B32" s="16" t="s">
        <v>353</v>
      </c>
      <c r="C32" s="16" t="s">
        <v>59</v>
      </c>
      <c r="D32" s="16" t="s">
        <v>60</v>
      </c>
      <c r="E32" s="17" t="n">
        <v>358</v>
      </c>
      <c r="F32" s="7" t="s">
        <f>=DATEDIF(A32,$O$2,"y")</f>
      </c>
      <c r="G32" s="7" t="s">
        <f>=DATEDIF(A32,$O$2,"ym")</f>
      </c>
      <c r="H32" s="7" t="s">
        <f>=DATEDIF(A32,$O$2,"md")</f>
      </c>
      <c r="I32" s="7" t="n">
        <v>275</v>
      </c>
      <c r="J32" s="17" t="n">
        <v>1013.9618715084</v>
      </c>
      <c r="K32" s="6" t="s">
        <f>=Портфель!F15*Портфель!G15/100*Портфель!$Q$13+Портфель!H15*Портфель!$Q$13</f>
      </c>
      <c r="L32" s="6" t="s">
        <f>=E32*K32</f>
      </c>
      <c r="M32" s="6" t="s">
        <f>=(K32-J32)*E32</f>
      </c>
      <c r="N32" s="6" t="s">
        <f>=MAX(0,M32*0.13)</f>
      </c>
    </row>
    <row collapsed="false" customFormat="false" customHeight="false" hidden="false" ht="12.1" outlineLevel="0" r="33">
      <c r="A33" s="40" t="n">
        <v>46030</v>
      </c>
      <c r="B33" s="16" t="s">
        <v>353</v>
      </c>
      <c r="C33" s="16" t="s">
        <v>59</v>
      </c>
      <c r="D33" s="16" t="s">
        <v>60</v>
      </c>
      <c r="E33" s="17" t="n">
        <v>13</v>
      </c>
      <c r="F33" s="7" t="s">
        <f>=DATEDIF(A33,$O$2,"y")</f>
      </c>
      <c r="G33" s="7" t="s">
        <f>=DATEDIF(A33,$O$2,"ym")</f>
      </c>
      <c r="H33" s="7" t="s">
        <f>=DATEDIF(A33,$O$2,"md")</f>
      </c>
      <c r="I33" s="7" t="n">
        <v>275</v>
      </c>
      <c r="J33" s="17" t="n">
        <v>1013.9615384615</v>
      </c>
      <c r="K33" s="6" t="s">
        <f>=Портфель!F15*Портфель!G15/100*Портфель!$Q$13+Портфель!H15*Портфель!$Q$13</f>
      </c>
      <c r="L33" s="6" t="s">
        <f>=E33*K33</f>
      </c>
      <c r="M33" s="6" t="s">
        <f>=(K33-J33)*E33</f>
      </c>
      <c r="N33" s="6" t="s">
        <f>=MAX(0,M33*0.13)</f>
      </c>
    </row>
    <row collapsed="false" customFormat="false" customHeight="false" hidden="false" ht="12.1" outlineLevel="0" r="34">
      <c r="A34" s="40" t="n">
        <v>46030</v>
      </c>
      <c r="B34" s="16" t="s">
        <v>353</v>
      </c>
      <c r="C34" s="16" t="s">
        <v>59</v>
      </c>
      <c r="D34" s="16" t="s">
        <v>60</v>
      </c>
      <c r="E34" s="17" t="n">
        <v>1</v>
      </c>
      <c r="F34" s="7" t="s">
        <f>=DATEDIF(A34,$O$2,"y")</f>
      </c>
      <c r="G34" s="7" t="s">
        <f>=DATEDIF(A34,$O$2,"ym")</f>
      </c>
      <c r="H34" s="7" t="s">
        <f>=DATEDIF(A34,$O$2,"md")</f>
      </c>
      <c r="I34" s="7" t="n">
        <v>274</v>
      </c>
      <c r="J34" s="17" t="n">
        <v>1011.36</v>
      </c>
      <c r="K34" s="6" t="s">
        <f>=Портфель!F15*Портфель!G15/100*Портфель!$Q$13+Портфель!H15*Портфель!$Q$13</f>
      </c>
      <c r="L34" s="6" t="s">
        <f>=E34*K34</f>
      </c>
      <c r="M34" s="6" t="s">
        <f>=(K34-J34)*E34</f>
      </c>
      <c r="N34" s="6" t="s">
        <f>=MAX(0,M34*0.13)</f>
      </c>
    </row>
    <row collapsed="false" customFormat="false" customHeight="false" hidden="false" ht="12.1" outlineLevel="0" r="35">
      <c r="A35" s="40" t="n">
        <v>46044</v>
      </c>
      <c r="B35" s="16" t="s">
        <v>353</v>
      </c>
      <c r="C35" s="16" t="s">
        <v>59</v>
      </c>
      <c r="D35" s="16" t="s">
        <v>60</v>
      </c>
      <c r="E35" s="17" t="n">
        <v>31</v>
      </c>
      <c r="F35" s="7" t="s">
        <f>=DATEDIF(A35,$O$2,"y")</f>
      </c>
      <c r="G35" s="7" t="s">
        <f>=DATEDIF(A35,$O$2,"ym")</f>
      </c>
      <c r="H35" s="7" t="s">
        <f>=DATEDIF(A35,$O$2,"md")</f>
      </c>
      <c r="I35" s="7" t="n">
        <v>261</v>
      </c>
      <c r="J35" s="17" t="n">
        <v>1004.9174193548</v>
      </c>
      <c r="K35" s="6" t="s">
        <f>=Портфель!F15*Портфель!G15/100*Портфель!$Q$13+Портфель!H15*Портфель!$Q$13</f>
      </c>
      <c r="L35" s="6" t="s">
        <f>=E35*K35</f>
      </c>
      <c r="M35" s="6" t="s">
        <f>=(K35-J35)*E35</f>
      </c>
      <c r="N35" s="6" t="s">
        <f>=MAX(0,M35*0.13)</f>
      </c>
    </row>
    <row collapsed="false" customFormat="false" customHeight="false" hidden="false" ht="12.1" outlineLevel="0" r="36">
      <c r="A36" s="40" t="n">
        <v>46045</v>
      </c>
      <c r="B36" s="16" t="s">
        <v>353</v>
      </c>
      <c r="C36" s="16" t="s">
        <v>59</v>
      </c>
      <c r="D36" s="16" t="s">
        <v>60</v>
      </c>
      <c r="E36" s="17" t="n">
        <v>7</v>
      </c>
      <c r="F36" s="7" t="s">
        <f>=DATEDIF(A36,$O$2,"y")</f>
      </c>
      <c r="G36" s="7" t="s">
        <f>=DATEDIF(A36,$O$2,"ym")</f>
      </c>
      <c r="H36" s="7" t="s">
        <f>=DATEDIF(A36,$O$2,"md")</f>
      </c>
      <c r="I36" s="7" t="n">
        <v>260</v>
      </c>
      <c r="J36" s="17" t="n">
        <v>998.70142857143</v>
      </c>
      <c r="K36" s="6" t="s">
        <f>=Портфель!F15*Портфель!G15/100*Портфель!$Q$13+Портфель!H15*Портфель!$Q$13</f>
      </c>
      <c r="L36" s="6" t="s">
        <f>=E36*K36</f>
      </c>
      <c r="M36" s="6" t="s">
        <f>=(K36-J36)*E36</f>
      </c>
      <c r="N36" s="6" t="s">
        <f>=MAX(0,M36*0.13)</f>
      </c>
    </row>
    <row collapsed="false" customFormat="false" customHeight="false" hidden="false" ht="12.1" outlineLevel="0" r="37">
      <c r="A37" s="40" t="n">
        <v>46048</v>
      </c>
      <c r="B37" s="16" t="s">
        <v>353</v>
      </c>
      <c r="C37" s="16" t="s">
        <v>59</v>
      </c>
      <c r="D37" s="16" t="s">
        <v>60</v>
      </c>
      <c r="E37" s="17" t="n">
        <v>30</v>
      </c>
      <c r="F37" s="7" t="s">
        <f>=DATEDIF(A37,$O$2,"y")</f>
      </c>
      <c r="G37" s="7" t="s">
        <f>=DATEDIF(A37,$O$2,"ym")</f>
      </c>
      <c r="H37" s="7" t="s">
        <f>=DATEDIF(A37,$O$2,"md")</f>
      </c>
      <c r="I37" s="7" t="n">
        <v>257</v>
      </c>
      <c r="J37" s="17" t="n">
        <v>998.33133333333</v>
      </c>
      <c r="K37" s="6" t="s">
        <f>=Портфель!F15*Портфель!G15/100*Портфель!$Q$13+Портфель!H15*Портфель!$Q$13</f>
      </c>
      <c r="L37" s="6" t="s">
        <f>=E37*K37</f>
      </c>
      <c r="M37" s="6" t="s">
        <f>=(K37-J37)*E37</f>
      </c>
      <c r="N37" s="6" t="s">
        <f>=MAX(0,M37*0.13)</f>
      </c>
    </row>
    <row collapsed="false" customFormat="false" customHeight="false" hidden="false" ht="12.1" outlineLevel="0" r="38">
      <c r="A38" s="40" t="n">
        <v>46069</v>
      </c>
      <c r="B38" s="16" t="s">
        <v>353</v>
      </c>
      <c r="C38" s="16" t="s">
        <v>59</v>
      </c>
      <c r="D38" s="16" t="s">
        <v>60</v>
      </c>
      <c r="E38" s="17" t="n">
        <v>1</v>
      </c>
      <c r="F38" s="7" t="s">
        <f>=DATEDIF(A38,$O$2,"y")</f>
      </c>
      <c r="G38" s="7" t="s">
        <f>=DATEDIF(A38,$O$2,"ym")</f>
      </c>
      <c r="H38" s="7" t="s">
        <f>=DATEDIF(A38,$O$2,"md")</f>
      </c>
      <c r="I38" s="7" t="n">
        <v>236</v>
      </c>
      <c r="J38" s="17" t="n">
        <v>974.93</v>
      </c>
      <c r="K38" s="6" t="s">
        <f>=Портфель!F15*Портфель!G15/100*Портфель!$Q$13+Портфель!H15*Портфель!$Q$13</f>
      </c>
      <c r="L38" s="6" t="s">
        <f>=E38*K38</f>
      </c>
      <c r="M38" s="6" t="s">
        <f>=(K38-J38)*E38</f>
      </c>
      <c r="N38" s="6" t="s">
        <f>=MAX(0,M38*0.13)</f>
      </c>
    </row>
    <row collapsed="false" customFormat="false" customHeight="false" hidden="false" ht="12.1" outlineLevel="0" r="39">
      <c r="A39" s="40" t="n">
        <v>46241</v>
      </c>
      <c r="B39" s="16" t="s">
        <v>353</v>
      </c>
      <c r="C39" s="16" t="s">
        <v>59</v>
      </c>
      <c r="D39" s="16" t="s">
        <v>60</v>
      </c>
      <c r="E39" s="17" t="n">
        <v>19</v>
      </c>
      <c r="F39" s="7" t="s">
        <f>=DATEDIF(A39,$O$2,"y")</f>
      </c>
      <c r="G39" s="7" t="s">
        <f>=DATEDIF(A39,$O$2,"ym")</f>
      </c>
      <c r="H39" s="7" t="s">
        <f>=DATEDIF(A39,$O$2,"md")</f>
      </c>
      <c r="I39" s="7" t="n">
        <v>64</v>
      </c>
      <c r="J39" s="17" t="n">
        <v>127.68894736842</v>
      </c>
      <c r="K39" s="6" t="s">
        <f>=Портфель!F15*Портфель!G15/100*Портфель!$Q$13+Портфель!H15*Портфель!$Q$13</f>
      </c>
      <c r="L39" s="6" t="s">
        <f>=E39*K39</f>
      </c>
      <c r="M39" s="6" t="s">
        <f>=(K39-J39)*E39</f>
      </c>
      <c r="N39" s="6" t="s">
        <f>=MAX(0,M39*0.13)</f>
      </c>
    </row>
    <row collapsed="false" customFormat="false" customHeight="false" hidden="false" ht="12.1" outlineLevel="0" r="40">
      <c r="A40" s="40" t="n">
        <v>46241</v>
      </c>
      <c r="B40" s="16" t="s">
        <v>353</v>
      </c>
      <c r="C40" s="16" t="s">
        <v>59</v>
      </c>
      <c r="D40" s="16" t="s">
        <v>60</v>
      </c>
      <c r="E40" s="17" t="n">
        <v>13</v>
      </c>
      <c r="F40" s="7" t="s">
        <f>=DATEDIF(A40,$O$2,"y")</f>
      </c>
      <c r="G40" s="7" t="s">
        <f>=DATEDIF(A40,$O$2,"ym")</f>
      </c>
      <c r="H40" s="7" t="s">
        <f>=DATEDIF(A40,$O$2,"md")</f>
      </c>
      <c r="I40" s="7" t="n">
        <v>64</v>
      </c>
      <c r="J40" s="17" t="n">
        <v>127.79</v>
      </c>
      <c r="K40" s="6" t="s">
        <f>=Портфель!F15*Портфель!G15/100*Портфель!$Q$13+Портфель!H15*Портфель!$Q$13</f>
      </c>
      <c r="L40" s="6" t="s">
        <f>=E40*K40</f>
      </c>
      <c r="M40" s="6" t="s">
        <f>=(K40-J40)*E40</f>
      </c>
      <c r="N40" s="6" t="s">
        <f>=MAX(0,M40*0.13)</f>
      </c>
    </row>
    <row collapsed="false" customFormat="false" customHeight="false" hidden="false" ht="12.1" outlineLevel="0" r="41">
      <c r="A41" s="40" t="n">
        <v>46241</v>
      </c>
      <c r="B41" s="16" t="s">
        <v>353</v>
      </c>
      <c r="C41" s="16" t="s">
        <v>59</v>
      </c>
      <c r="D41" s="16" t="s">
        <v>60</v>
      </c>
      <c r="E41" s="17" t="n">
        <v>19</v>
      </c>
      <c r="F41" s="7" t="s">
        <f>=DATEDIF(A41,$O$2,"y")</f>
      </c>
      <c r="G41" s="7" t="s">
        <f>=DATEDIF(A41,$O$2,"ym")</f>
      </c>
      <c r="H41" s="7" t="s">
        <f>=DATEDIF(A41,$O$2,"md")</f>
      </c>
      <c r="I41" s="7" t="n">
        <v>64</v>
      </c>
      <c r="J41" s="17" t="n">
        <v>127.78894736842</v>
      </c>
      <c r="K41" s="6" t="s">
        <f>=Портфель!F15*Портфель!G15/100*Портфель!$Q$13+Портфель!H15*Портфель!$Q$13</f>
      </c>
      <c r="L41" s="6" t="s">
        <f>=E41*K41</f>
      </c>
      <c r="M41" s="6" t="s">
        <f>=(K41-J41)*E41</f>
      </c>
      <c r="N41" s="6" t="s">
        <f>=MAX(0,M41*0.13)</f>
      </c>
    </row>
    <row collapsed="false" customFormat="false" customHeight="false" hidden="false" ht="12.1" outlineLevel="0" r="42">
      <c r="A42" s="40" t="n">
        <v>46241</v>
      </c>
      <c r="B42" s="16" t="s">
        <v>353</v>
      </c>
      <c r="C42" s="16" t="s">
        <v>59</v>
      </c>
      <c r="D42" s="16" t="s">
        <v>60</v>
      </c>
      <c r="E42" s="17" t="n">
        <v>19</v>
      </c>
      <c r="F42" s="7" t="s">
        <f>=DATEDIF(A42,$O$2,"y")</f>
      </c>
      <c r="G42" s="7" t="s">
        <f>=DATEDIF(A42,$O$2,"ym")</f>
      </c>
      <c r="H42" s="7" t="s">
        <f>=DATEDIF(A42,$O$2,"md")</f>
      </c>
      <c r="I42" s="7" t="n">
        <v>64</v>
      </c>
      <c r="J42" s="17" t="n">
        <v>127.78947368421</v>
      </c>
      <c r="K42" s="6" t="s">
        <f>=Портфель!F15*Портфель!G15/100*Портфель!$Q$13+Портфель!H15*Портфель!$Q$13</f>
      </c>
      <c r="L42" s="6" t="s">
        <f>=E42*K42</f>
      </c>
      <c r="M42" s="6" t="s">
        <f>=(K42-J42)*E42</f>
      </c>
      <c r="N42" s="6" t="s">
        <f>=MAX(0,M42*0.13)</f>
      </c>
    </row>
    <row collapsed="false" customFormat="false" customHeight="false" hidden="false" ht="12.1" outlineLevel="0" r="43">
      <c r="A43" s="40" t="n">
        <v>46241</v>
      </c>
      <c r="B43" s="16" t="s">
        <v>353</v>
      </c>
      <c r="C43" s="16" t="s">
        <v>59</v>
      </c>
      <c r="D43" s="16" t="s">
        <v>60</v>
      </c>
      <c r="E43" s="17" t="n">
        <v>8</v>
      </c>
      <c r="F43" s="7" t="s">
        <f>=DATEDIF(A43,$O$2,"y")</f>
      </c>
      <c r="G43" s="7" t="s">
        <f>=DATEDIF(A43,$O$2,"ym")</f>
      </c>
      <c r="H43" s="7" t="s">
        <f>=DATEDIF(A43,$O$2,"md")</f>
      </c>
      <c r="I43" s="7" t="n">
        <v>64</v>
      </c>
      <c r="J43" s="17" t="n">
        <v>127.78875</v>
      </c>
      <c r="K43" s="6" t="s">
        <f>=Портфель!F15*Портфель!G15/100*Портфель!$Q$13+Портфель!H15*Портфель!$Q$13</f>
      </c>
      <c r="L43" s="6" t="s">
        <f>=E43*K43</f>
      </c>
      <c r="M43" s="6" t="s">
        <f>=(K43-J43)*E43</f>
      </c>
      <c r="N43" s="6" t="s">
        <f>=MAX(0,M43*0.13)</f>
      </c>
    </row>
    <row collapsed="false" customFormat="false" customHeight="false" hidden="false" ht="12.1" outlineLevel="0" r="44">
      <c r="A44" s="40" t="n">
        <v>45999</v>
      </c>
      <c r="B44" s="16" t="s">
        <v>353</v>
      </c>
      <c r="C44" s="16" t="s">
        <v>63</v>
      </c>
      <c r="D44" s="16" t="s">
        <v>64</v>
      </c>
      <c r="E44" s="17" t="n">
        <v>14</v>
      </c>
      <c r="F44" s="7" t="s">
        <f>=DATEDIF(A44,$O$2,"y")</f>
      </c>
      <c r="G44" s="7" t="s">
        <f>=DATEDIF(A44,$O$2,"ym")</f>
      </c>
      <c r="H44" s="7" t="s">
        <f>=DATEDIF(A44,$O$2,"md")</f>
      </c>
      <c r="I44" s="7" t="n">
        <v>306</v>
      </c>
      <c r="J44" s="17" t="n">
        <v>1018.6407142857</v>
      </c>
      <c r="K44" s="6" t="s">
        <f>=Портфель!F16*Портфель!G16/100*Портфель!$Q$13+Портфель!H16*Портфель!$Q$13</f>
      </c>
      <c r="L44" s="6" t="s">
        <f>=E44*K44</f>
      </c>
      <c r="M44" s="6" t="s">
        <f>=(K44-J44)*E44</f>
      </c>
      <c r="N44" s="6" t="s">
        <f>=MAX(0,M44*0.13)</f>
      </c>
    </row>
    <row collapsed="false" customFormat="false" customHeight="false" hidden="false" ht="12.1" outlineLevel="0" r="45">
      <c r="A45" s="40" t="n">
        <v>46257</v>
      </c>
      <c r="B45" s="16" t="s">
        <v>353</v>
      </c>
      <c r="C45" s="16" t="s">
        <v>67</v>
      </c>
      <c r="D45" s="16" t="s">
        <v>68</v>
      </c>
      <c r="E45" s="17" t="n">
        <v>1</v>
      </c>
      <c r="F45" s="7" t="s">
        <f>=DATEDIF(A45,$O$2,"y")</f>
      </c>
      <c r="G45" s="7" t="s">
        <f>=DATEDIF(A45,$O$2,"ym")</f>
      </c>
      <c r="H45" s="7" t="s">
        <f>=DATEDIF(A45,$O$2,"md")</f>
      </c>
      <c r="I45" s="7" t="n">
        <v>48</v>
      </c>
      <c r="J45" s="17" t="n">
        <v>877.69</v>
      </c>
      <c r="K45" s="6" t="s">
        <f>=Портфель!F17*Портфель!G17/100*Портфель!$Q$13+Портфель!H17*Портфель!$Q$13</f>
      </c>
      <c r="L45" s="6" t="s">
        <f>=E45*K45</f>
      </c>
      <c r="M45" s="6" t="s">
        <f>=(K45-J45)*E45</f>
      </c>
      <c r="N45" s="6" t="s">
        <f>=MAX(0,M45*0.13)</f>
      </c>
    </row>
    <row collapsed="false" customFormat="false" customHeight="false" hidden="false" ht="12.1" outlineLevel="0" r="46">
      <c r="A46" s="40" t="n">
        <v>46257</v>
      </c>
      <c r="B46" s="16" t="s">
        <v>353</v>
      </c>
      <c r="C46" s="16" t="s">
        <v>67</v>
      </c>
      <c r="D46" s="16" t="s">
        <v>68</v>
      </c>
      <c r="E46" s="17" t="n">
        <v>1</v>
      </c>
      <c r="F46" s="7" t="s">
        <f>=DATEDIF(A46,$O$2,"y")</f>
      </c>
      <c r="G46" s="7" t="s">
        <f>=DATEDIF(A46,$O$2,"ym")</f>
      </c>
      <c r="H46" s="7" t="s">
        <f>=DATEDIF(A46,$O$2,"md")</f>
      </c>
      <c r="I46" s="7" t="n">
        <v>48</v>
      </c>
      <c r="J46" s="17" t="n">
        <v>876.6</v>
      </c>
      <c r="K46" s="6" t="s">
        <f>=Портфель!F17*Портфель!G17/100*Портфель!$Q$13+Портфель!H17*Портфель!$Q$13</f>
      </c>
      <c r="L46" s="6" t="s">
        <f>=E46*K46</f>
      </c>
      <c r="M46" s="6" t="s">
        <f>=(K46-J46)*E46</f>
      </c>
      <c r="N46" s="6" t="s">
        <f>=MAX(0,M46*0.13)</f>
      </c>
    </row>
    <row collapsed="false" customFormat="false" customHeight="false" hidden="false" ht="12.1" outlineLevel="0" r="47">
      <c r="A47" s="40" t="n">
        <v>46280</v>
      </c>
      <c r="B47" s="16" t="s">
        <v>353</v>
      </c>
      <c r="C47" s="16" t="s">
        <v>67</v>
      </c>
      <c r="D47" s="16" t="s">
        <v>68</v>
      </c>
      <c r="E47" s="17" t="n">
        <v>16</v>
      </c>
      <c r="F47" s="7" t="s">
        <f>=DATEDIF(A47,$O$2,"y")</f>
      </c>
      <c r="G47" s="7" t="s">
        <f>=DATEDIF(A47,$O$2,"ym")</f>
      </c>
      <c r="H47" s="7" t="s">
        <f>=DATEDIF(A47,$O$2,"md")</f>
      </c>
      <c r="I47" s="7" t="n">
        <v>25</v>
      </c>
      <c r="J47" s="17" t="n">
        <v>849.08</v>
      </c>
      <c r="K47" s="6" t="s">
        <f>=Портфель!F17*Портфель!G17/100*Портфель!$Q$13+Портфель!H17*Портфель!$Q$13</f>
      </c>
      <c r="L47" s="6" t="s">
        <f>=E47*K47</f>
      </c>
      <c r="M47" s="6" t="s">
        <f>=(K47-J47)*E47</f>
      </c>
      <c r="N47" s="6" t="s">
        <f>=MAX(0,M47*0.13)</f>
      </c>
    </row>
    <row collapsed="false" customFormat="false" customHeight="false" hidden="false" ht="12.1" outlineLevel="0" r="48">
      <c r="A48" s="40" t="n">
        <v>46084</v>
      </c>
      <c r="B48" s="16" t="s">
        <v>353</v>
      </c>
      <c r="C48" s="16" t="s">
        <v>70</v>
      </c>
      <c r="D48" s="16" t="s">
        <v>71</v>
      </c>
      <c r="E48" s="17" t="n">
        <v>9</v>
      </c>
      <c r="F48" s="7" t="s">
        <f>=DATEDIF(A48,$O$2,"y")</f>
      </c>
      <c r="G48" s="7" t="s">
        <f>=DATEDIF(A48,$O$2,"ym")</f>
      </c>
      <c r="H48" s="7" t="s">
        <f>=DATEDIF(A48,$O$2,"md")</f>
      </c>
      <c r="I48" s="7" t="n">
        <v>221</v>
      </c>
      <c r="J48" s="17" t="n">
        <v>1042.9822222222</v>
      </c>
      <c r="K48" s="6" t="s">
        <f>=Портфель!F18*Портфель!G18/100*Портфель!$Q$13+Портфель!H18*Портфель!$Q$13</f>
      </c>
      <c r="L48" s="6" t="s">
        <f>=E48*K48</f>
      </c>
      <c r="M48" s="6" t="s">
        <f>=(K48-J48)*E48</f>
      </c>
      <c r="N48" s="6" t="s">
        <f>=MAX(0,M48*0.13)</f>
      </c>
    </row>
    <row collapsed="false" customFormat="false" customHeight="false" hidden="false" ht="12.1" outlineLevel="0" r="49">
      <c r="A49" s="40" t="n">
        <v>46107</v>
      </c>
      <c r="B49" s="16" t="s">
        <v>353</v>
      </c>
      <c r="C49" s="16" t="s">
        <v>70</v>
      </c>
      <c r="D49" s="16" t="s">
        <v>71</v>
      </c>
      <c r="E49" s="17" t="n">
        <v>1</v>
      </c>
      <c r="F49" s="7" t="s">
        <f>=DATEDIF(A49,$O$2,"y")</f>
      </c>
      <c r="G49" s="7" t="s">
        <f>=DATEDIF(A49,$O$2,"ym")</f>
      </c>
      <c r="H49" s="7" t="s">
        <f>=DATEDIF(A49,$O$2,"md")</f>
      </c>
      <c r="I49" s="7" t="n">
        <v>198</v>
      </c>
      <c r="J49" s="17" t="n">
        <v>992.23</v>
      </c>
      <c r="K49" s="6" t="s">
        <f>=Портфель!F18*Портфель!G18/100*Портфель!$Q$13+Портфель!H18*Портфель!$Q$13</f>
      </c>
      <c r="L49" s="6" t="s">
        <f>=E49*K49</f>
      </c>
      <c r="M49" s="6" t="s">
        <f>=(K49-J49)*E49</f>
      </c>
      <c r="N49" s="6" t="s">
        <f>=MAX(0,M49*0.13)</f>
      </c>
    </row>
    <row collapsed="false" customFormat="false" customHeight="false" hidden="false" ht="12.1" outlineLevel="0" r="50">
      <c r="A50" s="40" t="n">
        <v>46241</v>
      </c>
      <c r="B50" s="16" t="s">
        <v>353</v>
      </c>
      <c r="C50" s="16" t="s">
        <v>70</v>
      </c>
      <c r="D50" s="16" t="s">
        <v>71</v>
      </c>
      <c r="E50" s="17" t="n">
        <v>1</v>
      </c>
      <c r="F50" s="7" t="s">
        <f>=DATEDIF(A50,$O$2,"y")</f>
      </c>
      <c r="G50" s="7" t="s">
        <f>=DATEDIF(A50,$O$2,"ym")</f>
      </c>
      <c r="H50" s="7" t="s">
        <f>=DATEDIF(A50,$O$2,"md")</f>
      </c>
      <c r="I50" s="7" t="n">
        <v>64</v>
      </c>
      <c r="J50" s="17" t="n">
        <v>152.62</v>
      </c>
      <c r="K50" s="6" t="s">
        <f>=Портфель!F18*Портфель!G18/100*Портфель!$Q$13+Портфель!H18*Портфель!$Q$13</f>
      </c>
      <c r="L50" s="6" t="s">
        <f>=E50*K50</f>
      </c>
      <c r="M50" s="6" t="s">
        <f>=(K50-J50)*E50</f>
      </c>
      <c r="N50" s="6" t="s">
        <f>=MAX(0,M50*0.13)</f>
      </c>
    </row>
    <row collapsed="false" customFormat="false" customHeight="false" hidden="false" ht="12.1" outlineLevel="0" r="51">
      <c r="A51" s="40" t="n">
        <v>46241</v>
      </c>
      <c r="B51" s="16" t="s">
        <v>353</v>
      </c>
      <c r="C51" s="16" t="s">
        <v>70</v>
      </c>
      <c r="D51" s="16" t="s">
        <v>71</v>
      </c>
      <c r="E51" s="17" t="n">
        <v>49</v>
      </c>
      <c r="F51" s="7" t="s">
        <f>=DATEDIF(A51,$O$2,"y")</f>
      </c>
      <c r="G51" s="7" t="s">
        <f>=DATEDIF(A51,$O$2,"ym")</f>
      </c>
      <c r="H51" s="7" t="s">
        <f>=DATEDIF(A51,$O$2,"md")</f>
      </c>
      <c r="I51" s="7" t="n">
        <v>64</v>
      </c>
      <c r="J51" s="17" t="n">
        <v>153.00714285714</v>
      </c>
      <c r="K51" s="6" t="s">
        <f>=Портфель!F18*Портфель!G18/100*Портфель!$Q$13+Портфель!H18*Портфель!$Q$13</f>
      </c>
      <c r="L51" s="6" t="s">
        <f>=E51*K51</f>
      </c>
      <c r="M51" s="6" t="s">
        <f>=(K51-J51)*E51</f>
      </c>
      <c r="N51" s="6" t="s">
        <f>=MAX(0,M51*0.13)</f>
      </c>
    </row>
    <row collapsed="false" customFormat="false" customHeight="false" hidden="false" ht="12.1" outlineLevel="0" r="52">
      <c r="A52" s="40" t="n">
        <v>46241</v>
      </c>
      <c r="B52" s="16" t="s">
        <v>353</v>
      </c>
      <c r="C52" s="16" t="s">
        <v>70</v>
      </c>
      <c r="D52" s="16" t="s">
        <v>71</v>
      </c>
      <c r="E52" s="17" t="n">
        <v>22</v>
      </c>
      <c r="F52" s="7" t="s">
        <f>=DATEDIF(A52,$O$2,"y")</f>
      </c>
      <c r="G52" s="7" t="s">
        <f>=DATEDIF(A52,$O$2,"ym")</f>
      </c>
      <c r="H52" s="7" t="s">
        <f>=DATEDIF(A52,$O$2,"md")</f>
      </c>
      <c r="I52" s="7" t="n">
        <v>64</v>
      </c>
      <c r="J52" s="17" t="n">
        <v>153.10636363636</v>
      </c>
      <c r="K52" s="6" t="s">
        <f>=Портфель!F18*Портфель!G18/100*Портфель!$Q$13+Портфель!H18*Портфель!$Q$13</f>
      </c>
      <c r="L52" s="6" t="s">
        <f>=E52*K52</f>
      </c>
      <c r="M52" s="6" t="s">
        <f>=(K52-J52)*E52</f>
      </c>
      <c r="N52" s="6" t="s">
        <f>=MAX(0,M52*0.13)</f>
      </c>
    </row>
    <row collapsed="false" customFormat="false" customHeight="false" hidden="false" ht="12.1" outlineLevel="0" r="53">
      <c r="A53" s="40"/>
      <c r="B53" s="16"/>
      <c r="C53" s="16"/>
      <c r="D53" s="16"/>
      <c r="E53" s="17"/>
      <c r="F53" s="7"/>
      <c r="G53" s="17"/>
      <c r="H53" s="16"/>
      <c r="I53" s="7"/>
      <c r="J53" s="17"/>
      <c r="K53" s="4" t="s">
        <v>76</v>
      </c>
      <c r="L53" s="8" t="s">
        <f>=SUBTOTAL(109,L2:L52)</f>
      </c>
      <c r="M53" s="8" t="s">
        <f>=SUBTOTAL(109,M2:M52)</f>
      </c>
      <c r="N53" s="8" t="s">
        <f>=MAX(0,M53*0.13)</f>
      </c>
    </row>
  </sheetData>
  <autoFilter ref="A1:O5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8" t="s">
        <v>0</v>
      </c>
      <c r="B1" s="38" t="s">
        <v>2</v>
      </c>
      <c r="C1" s="38" t="s">
        <v>367</v>
      </c>
      <c r="D1" s="38" t="s">
        <v>368</v>
      </c>
      <c r="E1" s="38" t="s">
        <v>347</v>
      </c>
      <c r="F1" s="38" t="s">
        <v>369</v>
      </c>
      <c r="G1" s="38" t="s">
        <v>344</v>
      </c>
      <c r="H1" s="38" t="s">
        <v>370</v>
      </c>
      <c r="I1" s="38" t="s">
        <v>371</v>
      </c>
      <c r="J1" s="38" t="s">
        <v>372</v>
      </c>
      <c r="K1" s="38" t="s">
        <v>373</v>
      </c>
    </row>
    <row collapsed="false" customFormat="false" customHeight="false" hidden="false" ht="12.1" outlineLevel="0" r="2">
      <c r="A2" s="16" t="s">
        <v>199</v>
      </c>
      <c r="B2" s="16" t="s">
        <v>355</v>
      </c>
      <c r="C2" s="41" t="n">
        <v>45768</v>
      </c>
      <c r="D2" s="42" t="n">
        <v>45999</v>
      </c>
      <c r="E2" s="17" t="n">
        <v>909.58</v>
      </c>
      <c r="F2" s="17" t="n">
        <v>956.1925</v>
      </c>
      <c r="G2" s="17" t="n">
        <v>1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199</v>
      </c>
      <c r="B3" s="16" t="s">
        <v>355</v>
      </c>
      <c r="C3" s="41" t="n">
        <v>45768</v>
      </c>
      <c r="D3" s="42" t="n">
        <v>45999</v>
      </c>
      <c r="E3" s="17" t="n">
        <v>909.6886</v>
      </c>
      <c r="F3" s="17" t="n">
        <v>956.1925</v>
      </c>
      <c r="G3" s="17" t="n">
        <v>3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199</v>
      </c>
      <c r="B4" s="16" t="s">
        <v>355</v>
      </c>
      <c r="C4" s="41" t="n">
        <v>45768</v>
      </c>
      <c r="D4" s="42" t="n">
        <v>45999</v>
      </c>
      <c r="E4" s="17" t="n">
        <v>909.6886</v>
      </c>
      <c r="F4" s="17" t="n">
        <v>956.2</v>
      </c>
      <c r="G4" s="17" t="n">
        <v>1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199</v>
      </c>
      <c r="B5" s="16" t="s">
        <v>355</v>
      </c>
      <c r="C5" s="41" t="n">
        <v>45768</v>
      </c>
      <c r="D5" s="42" t="n">
        <v>45999</v>
      </c>
      <c r="E5" s="17" t="n">
        <v>909.6886</v>
      </c>
      <c r="F5" s="17" t="n">
        <v>956.195</v>
      </c>
      <c r="G5" s="17" t="n">
        <v>10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200</v>
      </c>
      <c r="B6" s="16" t="s">
        <v>357</v>
      </c>
      <c r="C6" s="41" t="n">
        <v>45775</v>
      </c>
      <c r="D6" s="42" t="n">
        <v>45905</v>
      </c>
      <c r="E6" s="17" t="n">
        <v>993.105</v>
      </c>
      <c r="F6" s="17" t="n">
        <v>1059.8768</v>
      </c>
      <c r="G6" s="17" t="n">
        <v>12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200</v>
      </c>
      <c r="B7" s="16" t="s">
        <v>357</v>
      </c>
      <c r="C7" s="41" t="n">
        <v>45775</v>
      </c>
      <c r="D7" s="42" t="n">
        <v>45905</v>
      </c>
      <c r="E7" s="17" t="n">
        <v>993.205</v>
      </c>
      <c r="F7" s="17" t="n">
        <v>1059.8768</v>
      </c>
      <c r="G7" s="17" t="n">
        <v>8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200</v>
      </c>
      <c r="B8" s="16" t="s">
        <v>357</v>
      </c>
      <c r="C8" s="41" t="n">
        <v>45799</v>
      </c>
      <c r="D8" s="42" t="n">
        <v>45905</v>
      </c>
      <c r="E8" s="17" t="n">
        <v>1012.65</v>
      </c>
      <c r="F8" s="17" t="n">
        <v>1059.8768</v>
      </c>
      <c r="G8" s="17" t="n">
        <v>2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201</v>
      </c>
      <c r="B9" s="16" t="s">
        <v>356</v>
      </c>
      <c r="C9" s="41" t="n">
        <v>45782</v>
      </c>
      <c r="D9" s="42" t="n">
        <v>45999</v>
      </c>
      <c r="E9" s="17" t="n">
        <v>921.259</v>
      </c>
      <c r="F9" s="17" t="n">
        <v>993.7</v>
      </c>
      <c r="G9" s="17" t="n">
        <v>10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201</v>
      </c>
      <c r="B10" s="16" t="s">
        <v>356</v>
      </c>
      <c r="C10" s="41" t="n">
        <v>45782</v>
      </c>
      <c r="D10" s="42" t="n">
        <v>45999</v>
      </c>
      <c r="E10" s="17" t="n">
        <v>919.7571</v>
      </c>
      <c r="F10" s="17" t="n">
        <v>993.7</v>
      </c>
      <c r="G10" s="17" t="n">
        <v>17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201</v>
      </c>
      <c r="B11" s="16" t="s">
        <v>356</v>
      </c>
      <c r="C11" s="41" t="n">
        <v>45782</v>
      </c>
      <c r="D11" s="42" t="n">
        <v>45999</v>
      </c>
      <c r="E11" s="17" t="n">
        <v>918.7564</v>
      </c>
      <c r="F11" s="17" t="n">
        <v>993.7</v>
      </c>
      <c r="G11" s="17" t="n">
        <v>11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201</v>
      </c>
      <c r="B12" s="16" t="s">
        <v>356</v>
      </c>
      <c r="C12" s="41" t="n">
        <v>45782</v>
      </c>
      <c r="D12" s="42" t="n">
        <v>45999</v>
      </c>
      <c r="E12" s="17" t="n">
        <v>918.856</v>
      </c>
      <c r="F12" s="17" t="n">
        <v>993.7</v>
      </c>
      <c r="G12" s="17" t="n">
        <v>5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201</v>
      </c>
      <c r="B13" s="16" t="s">
        <v>356</v>
      </c>
      <c r="C13" s="41" t="n">
        <v>45805</v>
      </c>
      <c r="D13" s="42" t="n">
        <v>45999</v>
      </c>
      <c r="E13" s="17" t="n">
        <v>912.825</v>
      </c>
      <c r="F13" s="17" t="n">
        <v>993.7</v>
      </c>
      <c r="G13" s="17" t="n">
        <v>2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201</v>
      </c>
      <c r="B14" s="16" t="s">
        <v>356</v>
      </c>
      <c r="C14" s="41" t="n">
        <v>45805</v>
      </c>
      <c r="D14" s="42" t="n">
        <v>45999</v>
      </c>
      <c r="E14" s="17" t="n">
        <v>912.825</v>
      </c>
      <c r="F14" s="17" t="n">
        <v>993.6</v>
      </c>
      <c r="G14" s="17" t="n">
        <v>1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201</v>
      </c>
      <c r="B15" s="16" t="s">
        <v>356</v>
      </c>
      <c r="C15" s="41" t="n">
        <v>45805</v>
      </c>
      <c r="D15" s="42" t="n">
        <v>45999</v>
      </c>
      <c r="E15" s="17" t="n">
        <v>912.825</v>
      </c>
      <c r="F15" s="17" t="n">
        <v>993.6</v>
      </c>
      <c r="G15" s="17" t="n">
        <v>3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27</v>
      </c>
      <c r="B16" s="16" t="s">
        <v>28</v>
      </c>
      <c r="C16" s="41" t="n">
        <v>45788</v>
      </c>
      <c r="D16" s="42" t="n">
        <v>45789</v>
      </c>
      <c r="E16" s="17" t="n">
        <v>146.198</v>
      </c>
      <c r="F16" s="17" t="n">
        <v>148.465</v>
      </c>
      <c r="G16" s="17" t="n">
        <v>10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27</v>
      </c>
      <c r="B17" s="16" t="s">
        <v>28</v>
      </c>
      <c r="C17" s="41" t="n">
        <v>45790</v>
      </c>
      <c r="D17" s="42" t="n">
        <v>45790</v>
      </c>
      <c r="E17" s="17" t="n">
        <v>145.441</v>
      </c>
      <c r="F17" s="17" t="n">
        <v>146.412</v>
      </c>
      <c r="G17" s="17" t="n">
        <v>10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27</v>
      </c>
      <c r="B18" s="16" t="s">
        <v>28</v>
      </c>
      <c r="C18" s="41" t="n">
        <v>45791</v>
      </c>
      <c r="D18" s="42" t="n">
        <v>45791</v>
      </c>
      <c r="E18" s="17" t="n">
        <v>144.837</v>
      </c>
      <c r="F18" s="17" t="n">
        <v>146.612</v>
      </c>
      <c r="G18" s="17" t="n">
        <v>10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202</v>
      </c>
      <c r="B19" s="16" t="s">
        <v>374</v>
      </c>
      <c r="C19" s="41" t="n">
        <v>45789</v>
      </c>
      <c r="D19" s="42" t="n">
        <v>45790</v>
      </c>
      <c r="E19" s="17" t="n">
        <v>682.5306</v>
      </c>
      <c r="F19" s="17" t="n">
        <v>686.09</v>
      </c>
      <c r="G19" s="17" t="n">
        <v>6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202</v>
      </c>
      <c r="B20" s="16" t="s">
        <v>374</v>
      </c>
      <c r="C20" s="41" t="n">
        <v>45789</v>
      </c>
      <c r="D20" s="42" t="n">
        <v>45790</v>
      </c>
      <c r="E20" s="17" t="n">
        <v>682.5306</v>
      </c>
      <c r="F20" s="17" t="n">
        <v>686.09</v>
      </c>
      <c r="G20" s="17" t="n">
        <v>1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202</v>
      </c>
      <c r="B21" s="16" t="s">
        <v>374</v>
      </c>
      <c r="C21" s="41" t="n">
        <v>45789</v>
      </c>
      <c r="D21" s="42" t="n">
        <v>45790</v>
      </c>
      <c r="E21" s="17" t="n">
        <v>682.5306</v>
      </c>
      <c r="F21" s="17" t="n">
        <v>686.09</v>
      </c>
      <c r="G21" s="17" t="n">
        <v>1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202</v>
      </c>
      <c r="B22" s="16" t="s">
        <v>374</v>
      </c>
      <c r="C22" s="41" t="n">
        <v>45789</v>
      </c>
      <c r="D22" s="42" t="n">
        <v>45790</v>
      </c>
      <c r="E22" s="17" t="n">
        <v>682.5306</v>
      </c>
      <c r="F22" s="17" t="n">
        <v>686.0911</v>
      </c>
      <c r="G22" s="17" t="n">
        <v>9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203</v>
      </c>
      <c r="B23" s="16" t="s">
        <v>375</v>
      </c>
      <c r="C23" s="41" t="n">
        <v>45789</v>
      </c>
      <c r="D23" s="42" t="n">
        <v>45798</v>
      </c>
      <c r="E23" s="17" t="n">
        <v>1007.17</v>
      </c>
      <c r="F23" s="17" t="n">
        <v>1017.395</v>
      </c>
      <c r="G23" s="17" t="n">
        <v>2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30</v>
      </c>
      <c r="B24" s="16" t="s">
        <v>31</v>
      </c>
      <c r="C24" s="41" t="n">
        <v>45790</v>
      </c>
      <c r="D24" s="42" t="n">
        <v>45896</v>
      </c>
      <c r="E24" s="17" t="n">
        <v>138.883</v>
      </c>
      <c r="F24" s="17" t="n">
        <v>135.918</v>
      </c>
      <c r="G24" s="17" t="n">
        <v>10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  <row collapsed="false" customFormat="false" customHeight="false" hidden="false" ht="12.1" outlineLevel="0" r="25">
      <c r="A25" s="16" t="s">
        <v>204</v>
      </c>
      <c r="B25" s="16" t="s">
        <v>376</v>
      </c>
      <c r="C25" s="41" t="n">
        <v>45791</v>
      </c>
      <c r="D25" s="42" t="n">
        <v>45808</v>
      </c>
      <c r="E25" s="17" t="n">
        <v>57.234</v>
      </c>
      <c r="F25" s="17" t="n">
        <v>58.605</v>
      </c>
      <c r="G25" s="17" t="n">
        <v>10</v>
      </c>
      <c r="H25" s="6" t="s">
        <f>=(F25-E25)*G25</f>
      </c>
      <c r="I25" s="9" t="s">
        <f>=(F25-E25)/E25</f>
      </c>
      <c r="J25" s="7" t="s">
        <f>=MAX(1,DATEDIF(C25,D25,"d")-1)</f>
      </c>
      <c r="K25" s="9" t="s">
        <f>=I25*365/J25</f>
      </c>
    </row>
    <row collapsed="false" customFormat="false" customHeight="false" hidden="false" ht="12.1" outlineLevel="0" r="26">
      <c r="A26" s="16" t="s">
        <v>204</v>
      </c>
      <c r="B26" s="16" t="s">
        <v>376</v>
      </c>
      <c r="C26" s="41" t="n">
        <v>45791</v>
      </c>
      <c r="D26" s="42" t="n">
        <v>45808</v>
      </c>
      <c r="E26" s="17" t="n">
        <v>57.234</v>
      </c>
      <c r="F26" s="17" t="n">
        <v>58.605</v>
      </c>
      <c r="G26" s="17" t="n">
        <v>10</v>
      </c>
      <c r="H26" s="6" t="s">
        <f>=(F26-E26)*G26</f>
      </c>
      <c r="I26" s="9" t="s">
        <f>=(F26-E26)/E26</f>
      </c>
      <c r="J26" s="7" t="s">
        <f>=MAX(1,DATEDIF(C26,D26,"d")-1)</f>
      </c>
      <c r="K26" s="9" t="s">
        <f>=I26*365/J26</f>
      </c>
    </row>
    <row collapsed="false" customFormat="false" customHeight="false" hidden="false" ht="12.1" outlineLevel="0" r="27">
      <c r="A27" s="16" t="s">
        <v>205</v>
      </c>
      <c r="B27" s="16" t="s">
        <v>377</v>
      </c>
      <c r="C27" s="41" t="n">
        <v>45791</v>
      </c>
      <c r="D27" s="42" t="n">
        <v>45831</v>
      </c>
      <c r="E27" s="17" t="n">
        <v>97.639</v>
      </c>
      <c r="F27" s="17" t="n">
        <v>103.138</v>
      </c>
      <c r="G27" s="17" t="n">
        <v>10</v>
      </c>
      <c r="H27" s="6" t="s">
        <f>=(F27-E27)*G27</f>
      </c>
      <c r="I27" s="9" t="s">
        <f>=(F27-E27)/E27</f>
      </c>
      <c r="J27" s="7" t="s">
        <f>=MAX(1,DATEDIF(C27,D27,"d")-1)</f>
      </c>
      <c r="K27" s="9" t="s">
        <f>=I27*365/J27</f>
      </c>
    </row>
    <row collapsed="false" customFormat="false" customHeight="false" hidden="false" ht="12.1" outlineLevel="0" r="28">
      <c r="A28" s="16" t="s">
        <v>206</v>
      </c>
      <c r="B28" s="16" t="s">
        <v>378</v>
      </c>
      <c r="C28" s="41" t="n">
        <v>45793</v>
      </c>
      <c r="D28" s="42" t="n">
        <v>45811</v>
      </c>
      <c r="E28" s="17" t="n">
        <v>31.2238</v>
      </c>
      <c r="F28" s="17" t="n">
        <v>31.696</v>
      </c>
      <c r="G28" s="17" t="n">
        <v>40</v>
      </c>
      <c r="H28" s="6" t="s">
        <f>=(F28-E28)*G28</f>
      </c>
      <c r="I28" s="9" t="s">
        <f>=(F28-E28)/E28</f>
      </c>
      <c r="J28" s="7" t="s">
        <f>=MAX(1,DATEDIF(C28,D28,"d")-1)</f>
      </c>
      <c r="K28" s="9" t="s">
        <f>=I28*365/J28</f>
      </c>
    </row>
    <row collapsed="false" customFormat="false" customHeight="false" hidden="false" ht="12.1" outlineLevel="0" r="29">
      <c r="A29" s="16" t="s">
        <v>206</v>
      </c>
      <c r="B29" s="16" t="s">
        <v>378</v>
      </c>
      <c r="C29" s="41" t="n">
        <v>45811</v>
      </c>
      <c r="D29" s="42" t="n">
        <v>45811</v>
      </c>
      <c r="E29" s="17" t="n">
        <v>31.689</v>
      </c>
      <c r="F29" s="17" t="n">
        <v>31.781</v>
      </c>
      <c r="G29" s="17" t="n">
        <v>40</v>
      </c>
      <c r="H29" s="6" t="s">
        <f>=(F29-E29)*G29</f>
      </c>
      <c r="I29" s="9" t="s">
        <f>=(F29-E29)/E29</f>
      </c>
      <c r="J29" s="7" t="s">
        <f>=MAX(1,DATEDIF(C29,D29,"d")-1)</f>
      </c>
      <c r="K29" s="9" t="s">
        <f>=I29*365/J29</f>
      </c>
    </row>
    <row collapsed="false" customFormat="false" customHeight="false" hidden="false" ht="12.1" outlineLevel="0" r="30">
      <c r="A30" s="16" t="s">
        <v>207</v>
      </c>
      <c r="B30" s="16" t="s">
        <v>379</v>
      </c>
      <c r="C30" s="41" t="n">
        <v>45796</v>
      </c>
      <c r="D30" s="42" t="n">
        <v>45812</v>
      </c>
      <c r="E30" s="17" t="n">
        <v>48.529</v>
      </c>
      <c r="F30" s="17" t="n">
        <v>49.5205</v>
      </c>
      <c r="G30" s="17" t="n">
        <v>20</v>
      </c>
      <c r="H30" s="6" t="s">
        <f>=(F30-E30)*G30</f>
      </c>
      <c r="I30" s="9" t="s">
        <f>=(F30-E30)/E30</f>
      </c>
      <c r="J30" s="7" t="s">
        <f>=MAX(1,DATEDIF(C30,D30,"d")-1)</f>
      </c>
      <c r="K30" s="9" t="s">
        <f>=I30*365/J30</f>
      </c>
    </row>
    <row collapsed="false" customFormat="false" customHeight="false" hidden="false" ht="12.1" outlineLevel="0" r="31">
      <c r="A31" s="16" t="s">
        <v>24</v>
      </c>
      <c r="B31" s="16" t="s">
        <v>25</v>
      </c>
      <c r="C31" s="41" t="n">
        <v>45796</v>
      </c>
      <c r="D31" s="42" t="n">
        <v>45838</v>
      </c>
      <c r="E31" s="17" t="n">
        <v>111.567</v>
      </c>
      <c r="F31" s="17" t="n">
        <v>112.432</v>
      </c>
      <c r="G31" s="17" t="n">
        <v>10</v>
      </c>
      <c r="H31" s="6" t="s">
        <f>=(F31-E31)*G31</f>
      </c>
      <c r="I31" s="9" t="s">
        <f>=(F31-E31)/E31</f>
      </c>
      <c r="J31" s="7" t="s">
        <f>=MAX(1,DATEDIF(C31,D31,"d")-1)</f>
      </c>
      <c r="K31" s="9" t="s">
        <f>=I31*365/J31</f>
      </c>
    </row>
    <row collapsed="false" customFormat="false" customHeight="false" hidden="false" ht="12.1" outlineLevel="0" r="32">
      <c r="A32" s="16" t="s">
        <v>33</v>
      </c>
      <c r="B32" s="16" t="s">
        <v>34</v>
      </c>
      <c r="C32" s="41" t="n">
        <v>45796</v>
      </c>
      <c r="D32" s="42" t="n">
        <v>45810</v>
      </c>
      <c r="E32" s="17" t="n">
        <v>3.5321</v>
      </c>
      <c r="F32" s="17" t="n">
        <v>3.5739</v>
      </c>
      <c r="G32" s="17" t="n">
        <v>100</v>
      </c>
      <c r="H32" s="6" t="s">
        <f>=(F32-E32)*G32</f>
      </c>
      <c r="I32" s="9" t="s">
        <f>=(F32-E32)/E32</f>
      </c>
      <c r="J32" s="7" t="s">
        <f>=MAX(1,DATEDIF(C32,D32,"d")-1)</f>
      </c>
      <c r="K32" s="9" t="s">
        <f>=I32*365/J32</f>
      </c>
    </row>
    <row collapsed="false" customFormat="false" customHeight="false" hidden="false" ht="12.1" outlineLevel="0" r="33">
      <c r="A33" s="16" t="s">
        <v>33</v>
      </c>
      <c r="B33" s="16" t="s">
        <v>34</v>
      </c>
      <c r="C33" s="41" t="n">
        <v>45796</v>
      </c>
      <c r="D33" s="42" t="n">
        <v>45810</v>
      </c>
      <c r="E33" s="17" t="n">
        <v>3.5321</v>
      </c>
      <c r="F33" s="17" t="n">
        <v>3.5739</v>
      </c>
      <c r="G33" s="17" t="n">
        <v>200</v>
      </c>
      <c r="H33" s="6" t="s">
        <f>=(F33-E33)*G33</f>
      </c>
      <c r="I33" s="9" t="s">
        <f>=(F33-E33)/E33</f>
      </c>
      <c r="J33" s="7" t="s">
        <f>=MAX(1,DATEDIF(C33,D33,"d")-1)</f>
      </c>
      <c r="K33" s="9" t="s">
        <f>=I33*365/J33</f>
      </c>
    </row>
    <row collapsed="false" customFormat="false" customHeight="false" hidden="false" ht="12.1" outlineLevel="0" r="34">
      <c r="A34" s="16" t="s">
        <v>33</v>
      </c>
      <c r="B34" s="16" t="s">
        <v>34</v>
      </c>
      <c r="C34" s="41" t="n">
        <v>45812</v>
      </c>
      <c r="D34" s="42" t="n">
        <v>45876</v>
      </c>
      <c r="E34" s="17" t="n">
        <v>3.6872</v>
      </c>
      <c r="F34" s="17" t="n">
        <v>3.298</v>
      </c>
      <c r="G34" s="17" t="n">
        <v>300</v>
      </c>
      <c r="H34" s="6" t="s">
        <f>=(F34-E34)*G34</f>
      </c>
      <c r="I34" s="9" t="s">
        <f>=(F34-E34)/E34</f>
      </c>
      <c r="J34" s="7" t="s">
        <f>=MAX(1,DATEDIF(C34,D34,"d")-1)</f>
      </c>
      <c r="K34" s="9" t="s">
        <f>=I34*365/J34</f>
      </c>
    </row>
    <row collapsed="false" customFormat="false" customHeight="false" hidden="false" ht="12.1" outlineLevel="0" r="35">
      <c r="A35" s="16" t="s">
        <v>33</v>
      </c>
      <c r="B35" s="16" t="s">
        <v>34</v>
      </c>
      <c r="C35" s="41" t="n">
        <v>45859</v>
      </c>
      <c r="D35" s="42" t="n">
        <v>46046</v>
      </c>
      <c r="E35" s="17" t="n">
        <v>3.2104</v>
      </c>
      <c r="F35" s="17" t="n">
        <v>3.5249</v>
      </c>
      <c r="G35" s="17" t="n">
        <v>300</v>
      </c>
      <c r="H35" s="6" t="s">
        <f>=(F35-E35)*G35</f>
      </c>
      <c r="I35" s="9" t="s">
        <f>=(F35-E35)/E35</f>
      </c>
      <c r="J35" s="7" t="s">
        <f>=MAX(1,DATEDIF(C35,D35,"d")-1)</f>
      </c>
      <c r="K35" s="9" t="s">
        <f>=I35*365/J35</f>
      </c>
    </row>
    <row collapsed="false" customFormat="false" customHeight="false" hidden="false" ht="12.1" outlineLevel="0" r="36">
      <c r="A36" s="16" t="s">
        <v>33</v>
      </c>
      <c r="B36" s="16" t="s">
        <v>34</v>
      </c>
      <c r="C36" s="41" t="n">
        <v>45891</v>
      </c>
      <c r="D36" s="42" t="n">
        <v>46046</v>
      </c>
      <c r="E36" s="17" t="n">
        <v>3.1519</v>
      </c>
      <c r="F36" s="17" t="n">
        <v>3.5249</v>
      </c>
      <c r="G36" s="17" t="n">
        <v>400</v>
      </c>
      <c r="H36" s="6" t="s">
        <f>=(F36-E36)*G36</f>
      </c>
      <c r="I36" s="9" t="s">
        <f>=(F36-E36)/E36</f>
      </c>
      <c r="J36" s="7" t="s">
        <f>=MAX(1,DATEDIF(C36,D36,"d")-1)</f>
      </c>
      <c r="K36" s="9" t="s">
        <f>=I36*365/J36</f>
      </c>
    </row>
    <row collapsed="false" customFormat="false" customHeight="false" hidden="false" ht="12.1" outlineLevel="0" r="37">
      <c r="A37" s="16" t="s">
        <v>33</v>
      </c>
      <c r="B37" s="16" t="s">
        <v>34</v>
      </c>
      <c r="C37" s="41" t="n">
        <v>45891</v>
      </c>
      <c r="D37" s="42" t="n">
        <v>46046</v>
      </c>
      <c r="E37" s="17" t="n">
        <v>3.1519</v>
      </c>
      <c r="F37" s="17" t="n">
        <v>3.5249</v>
      </c>
      <c r="G37" s="17" t="n">
        <v>200</v>
      </c>
      <c r="H37" s="6" t="s">
        <f>=(F37-E37)*G37</f>
      </c>
      <c r="I37" s="9" t="s">
        <f>=(F37-E37)/E37</f>
      </c>
      <c r="J37" s="7" t="s">
        <f>=MAX(1,DATEDIF(C37,D37,"d")-1)</f>
      </c>
      <c r="K37" s="9" t="s">
        <f>=I37*365/J37</f>
      </c>
    </row>
    <row collapsed="false" customFormat="false" customHeight="false" hidden="false" ht="12.1" outlineLevel="0" r="38">
      <c r="A38" s="16" t="s">
        <v>208</v>
      </c>
      <c r="B38" s="16" t="s">
        <v>380</v>
      </c>
      <c r="C38" s="41" t="n">
        <v>45798</v>
      </c>
      <c r="D38" s="42" t="n">
        <v>45807</v>
      </c>
      <c r="E38" s="17" t="n">
        <v>0.4504</v>
      </c>
      <c r="F38" s="17" t="n">
        <v>0.4562</v>
      </c>
      <c r="G38" s="17" t="n">
        <v>2000</v>
      </c>
      <c r="H38" s="6" t="s">
        <f>=(F38-E38)*G38</f>
      </c>
      <c r="I38" s="9" t="s">
        <f>=(F38-E38)/E38</f>
      </c>
      <c r="J38" s="7" t="s">
        <f>=MAX(1,DATEDIF(C38,D38,"d")-1)</f>
      </c>
      <c r="K38" s="9" t="s">
        <f>=I38*365/J38</f>
      </c>
    </row>
    <row collapsed="false" customFormat="false" customHeight="false" hidden="false" ht="12.1" outlineLevel="0" r="39">
      <c r="A39" s="16" t="s">
        <v>209</v>
      </c>
      <c r="B39" s="16" t="s">
        <v>381</v>
      </c>
      <c r="C39" s="41" t="n">
        <v>45800</v>
      </c>
      <c r="D39" s="42" t="n">
        <v>45804</v>
      </c>
      <c r="E39" s="17" t="n">
        <v>1000.5</v>
      </c>
      <c r="F39" s="17" t="n">
        <v>1006.3043</v>
      </c>
      <c r="G39" s="17" t="n">
        <v>7</v>
      </c>
      <c r="H39" s="6" t="s">
        <f>=(F39-E39)*G39</f>
      </c>
      <c r="I39" s="9" t="s">
        <f>=(F39-E39)/E39</f>
      </c>
      <c r="J39" s="7" t="s">
        <f>=MAX(1,DATEDIF(C39,D39,"d")-1)</f>
      </c>
      <c r="K39" s="9" t="s">
        <f>=I39*365/J39</f>
      </c>
    </row>
    <row collapsed="false" customFormat="false" customHeight="false" hidden="false" ht="12.1" outlineLevel="0" r="40">
      <c r="A40" s="16" t="s">
        <v>210</v>
      </c>
      <c r="B40" s="16" t="s">
        <v>382</v>
      </c>
      <c r="C40" s="41" t="n">
        <v>45803</v>
      </c>
      <c r="D40" s="42" t="n">
        <v>45812</v>
      </c>
      <c r="E40" s="17" t="n">
        <v>123.0738</v>
      </c>
      <c r="F40" s="17" t="n">
        <v>124.925</v>
      </c>
      <c r="G40" s="17" t="n">
        <v>8</v>
      </c>
      <c r="H40" s="6" t="s">
        <f>=(F40-E40)*G40</f>
      </c>
      <c r="I40" s="9" t="s">
        <f>=(F40-E40)/E40</f>
      </c>
      <c r="J40" s="7" t="s">
        <f>=MAX(1,DATEDIF(C40,D40,"d")-1)</f>
      </c>
      <c r="K40" s="9" t="s">
        <f>=I40*365/J40</f>
      </c>
    </row>
    <row collapsed="false" customFormat="false" customHeight="false" hidden="false" ht="12.1" outlineLevel="0" r="41">
      <c r="A41" s="16" t="s">
        <v>211</v>
      </c>
      <c r="B41" s="16" t="s">
        <v>383</v>
      </c>
      <c r="C41" s="41" t="n">
        <v>45808</v>
      </c>
      <c r="D41" s="42" t="n">
        <v>45810</v>
      </c>
      <c r="E41" s="17" t="n">
        <v>1107.87</v>
      </c>
      <c r="F41" s="17" t="n">
        <v>1113.94</v>
      </c>
      <c r="G41" s="17" t="n">
        <v>1</v>
      </c>
      <c r="H41" s="6" t="s">
        <f>=(F41-E41)*G41</f>
      </c>
      <c r="I41" s="9" t="s">
        <f>=(F41-E41)/E41</f>
      </c>
      <c r="J41" s="7" t="s">
        <f>=MAX(1,DATEDIF(C41,D41,"d")-1)</f>
      </c>
      <c r="K41" s="9" t="s">
        <f>=I41*365/J41</f>
      </c>
    </row>
    <row collapsed="false" customFormat="false" customHeight="false" hidden="false" ht="12.1" outlineLevel="0" r="42">
      <c r="A42" s="16" t="s">
        <v>36</v>
      </c>
      <c r="B42" s="16" t="s">
        <v>37</v>
      </c>
      <c r="C42" s="41" t="n">
        <v>45810</v>
      </c>
      <c r="D42" s="42" t="n">
        <v>45810</v>
      </c>
      <c r="E42" s="17" t="n">
        <v>164.65</v>
      </c>
      <c r="F42" s="17" t="n">
        <v>166.6</v>
      </c>
      <c r="G42" s="17" t="n">
        <v>6</v>
      </c>
      <c r="H42" s="6" t="s">
        <f>=(F42-E42)*G42</f>
      </c>
      <c r="I42" s="9" t="s">
        <f>=(F42-E42)/E42</f>
      </c>
      <c r="J42" s="7" t="s">
        <f>=MAX(1,DATEDIF(C42,D42,"d")-1)</f>
      </c>
      <c r="K42" s="9" t="s">
        <f>=I42*365/J42</f>
      </c>
    </row>
    <row collapsed="false" customFormat="false" customHeight="false" hidden="false" ht="12.1" outlineLevel="0" r="43">
      <c r="A43" s="16" t="s">
        <v>212</v>
      </c>
      <c r="B43" s="16" t="s">
        <v>384</v>
      </c>
      <c r="C43" s="41" t="n">
        <v>45810</v>
      </c>
      <c r="D43" s="42" t="n">
        <v>45811</v>
      </c>
      <c r="E43" s="17" t="n">
        <v>3204.93</v>
      </c>
      <c r="F43" s="17" t="n">
        <v>3228.06</v>
      </c>
      <c r="G43" s="17" t="n">
        <v>1</v>
      </c>
      <c r="H43" s="6" t="s">
        <f>=(F43-E43)*G43</f>
      </c>
      <c r="I43" s="9" t="s">
        <f>=(F43-E43)/E43</f>
      </c>
      <c r="J43" s="7" t="s">
        <f>=MAX(1,DATEDIF(C43,D43,"d")-1)</f>
      </c>
      <c r="K43" s="9" t="s">
        <f>=I43*365/J43</f>
      </c>
    </row>
    <row collapsed="false" customFormat="false" customHeight="false" hidden="false" ht="12.1" outlineLevel="0" r="44">
      <c r="A44" s="16" t="s">
        <v>213</v>
      </c>
      <c r="B44" s="16" t="s">
        <v>385</v>
      </c>
      <c r="C44" s="41" t="n">
        <v>45812</v>
      </c>
      <c r="D44" s="42" t="n">
        <v>45812</v>
      </c>
      <c r="E44" s="17" t="n">
        <v>3321.99</v>
      </c>
      <c r="F44" s="17" t="n">
        <v>3377.97</v>
      </c>
      <c r="G44" s="17" t="n">
        <v>1</v>
      </c>
      <c r="H44" s="6" t="s">
        <f>=(F44-E44)*G44</f>
      </c>
      <c r="I44" s="9" t="s">
        <f>=(F44-E44)/E44</f>
      </c>
      <c r="J44" s="7" t="s">
        <f>=MAX(1,DATEDIF(C44,D44,"d")-1)</f>
      </c>
      <c r="K44" s="9" t="s">
        <f>=I44*365/J44</f>
      </c>
    </row>
    <row collapsed="false" customFormat="false" customHeight="false" hidden="false" ht="12.1" outlineLevel="0" r="45">
      <c r="A45" s="16" t="s">
        <v>214</v>
      </c>
      <c r="B45" s="16" t="s">
        <v>386</v>
      </c>
      <c r="C45" s="41" t="n">
        <v>45812</v>
      </c>
      <c r="D45" s="42" t="n">
        <v>45866</v>
      </c>
      <c r="E45" s="17" t="n">
        <v>975.39</v>
      </c>
      <c r="F45" s="17" t="n">
        <v>1150.81</v>
      </c>
      <c r="G45" s="17" t="n">
        <v>1</v>
      </c>
      <c r="H45" s="6" t="s">
        <f>=(F45-E45)*G45</f>
      </c>
      <c r="I45" s="9" t="s">
        <f>=(F45-E45)/E45</f>
      </c>
      <c r="J45" s="7" t="s">
        <f>=MAX(1,DATEDIF(C45,D45,"d")-1)</f>
      </c>
      <c r="K45" s="9" t="s">
        <f>=I45*365/J45</f>
      </c>
    </row>
    <row collapsed="false" customFormat="false" customHeight="false" hidden="false" ht="12.1" outlineLevel="0" r="46">
      <c r="A46" s="16" t="s">
        <v>214</v>
      </c>
      <c r="B46" s="16" t="s">
        <v>386</v>
      </c>
      <c r="C46" s="41" t="n">
        <v>45867</v>
      </c>
      <c r="D46" s="42" t="n">
        <v>45943</v>
      </c>
      <c r="E46" s="17" t="n">
        <v>1113.67</v>
      </c>
      <c r="F46" s="17" t="n">
        <v>1281.23</v>
      </c>
      <c r="G46" s="17" t="n">
        <v>1</v>
      </c>
      <c r="H46" s="6" t="s">
        <f>=(F46-E46)*G46</f>
      </c>
      <c r="I46" s="9" t="s">
        <f>=(F46-E46)/E46</f>
      </c>
      <c r="J46" s="7" t="s">
        <f>=MAX(1,DATEDIF(C46,D46,"d")-1)</f>
      </c>
      <c r="K46" s="9" t="s">
        <f>=I46*365/J46</f>
      </c>
    </row>
    <row collapsed="false" customFormat="false" customHeight="false" hidden="false" ht="12.1" outlineLevel="0" r="47">
      <c r="A47" s="16" t="s">
        <v>215</v>
      </c>
      <c r="B47" s="16" t="s">
        <v>387</v>
      </c>
      <c r="C47" s="41" t="n">
        <v>45812</v>
      </c>
      <c r="D47" s="42" t="n">
        <v>45910</v>
      </c>
      <c r="E47" s="17" t="n">
        <v>6462.87</v>
      </c>
      <c r="F47" s="17" t="n">
        <v>6583.05</v>
      </c>
      <c r="G47" s="17" t="n">
        <v>1</v>
      </c>
      <c r="H47" s="6" t="s">
        <f>=(F47-E47)*G47</f>
      </c>
      <c r="I47" s="9" t="s">
        <f>=(F47-E47)/E47</f>
      </c>
      <c r="J47" s="7" t="s">
        <f>=MAX(1,DATEDIF(C47,D47,"d")-1)</f>
      </c>
      <c r="K47" s="9" t="s">
        <f>=I47*365/J47</f>
      </c>
    </row>
    <row collapsed="false" customFormat="false" customHeight="false" hidden="false" ht="12.1" outlineLevel="0" r="48">
      <c r="A48" s="16" t="s">
        <v>16</v>
      </c>
      <c r="B48" s="16" t="s">
        <v>18</v>
      </c>
      <c r="C48" s="41" t="n">
        <v>45831</v>
      </c>
      <c r="D48" s="42" t="n">
        <v>45853</v>
      </c>
      <c r="E48" s="17" t="n">
        <v>429.255</v>
      </c>
      <c r="F48" s="17" t="n">
        <v>439.735</v>
      </c>
      <c r="G48" s="17" t="n">
        <v>2</v>
      </c>
      <c r="H48" s="6" t="s">
        <f>=(F48-E48)*G48</f>
      </c>
      <c r="I48" s="9" t="s">
        <f>=(F48-E48)/E48</f>
      </c>
      <c r="J48" s="7" t="s">
        <f>=MAX(1,DATEDIF(C48,D48,"d")-1)</f>
      </c>
      <c r="K48" s="9" t="s">
        <f>=I48*365/J48</f>
      </c>
    </row>
    <row collapsed="false" customFormat="false" customHeight="false" hidden="false" ht="12.1" outlineLevel="0" r="49">
      <c r="A49" s="16" t="s">
        <v>16</v>
      </c>
      <c r="B49" s="16" t="s">
        <v>18</v>
      </c>
      <c r="C49" s="41" t="n">
        <v>45853</v>
      </c>
      <c r="D49" s="42" t="n">
        <v>45853</v>
      </c>
      <c r="E49" s="17" t="n">
        <v>424.255</v>
      </c>
      <c r="F49" s="17" t="n">
        <v>426.745</v>
      </c>
      <c r="G49" s="17" t="n">
        <v>2</v>
      </c>
      <c r="H49" s="6" t="s">
        <f>=(F49-E49)*G49</f>
      </c>
      <c r="I49" s="9" t="s">
        <f>=(F49-E49)/E49</f>
      </c>
      <c r="J49" s="7" t="s">
        <f>=MAX(1,DATEDIF(C49,D49,"d")-1)</f>
      </c>
      <c r="K49" s="9" t="s">
        <f>=I49*365/J49</f>
      </c>
    </row>
    <row collapsed="false" customFormat="false" customHeight="false" hidden="false" ht="12.1" outlineLevel="0" r="50">
      <c r="A50" s="16" t="s">
        <v>16</v>
      </c>
      <c r="B50" s="16" t="s">
        <v>18</v>
      </c>
      <c r="C50" s="41" t="n">
        <v>45853</v>
      </c>
      <c r="D50" s="42" t="n">
        <v>45853</v>
      </c>
      <c r="E50" s="17" t="n">
        <v>424.255</v>
      </c>
      <c r="F50" s="17" t="n">
        <v>430.74</v>
      </c>
      <c r="G50" s="17" t="n">
        <v>2</v>
      </c>
      <c r="H50" s="6" t="s">
        <f>=(F50-E50)*G50</f>
      </c>
      <c r="I50" s="9" t="s">
        <f>=(F50-E50)/E50</f>
      </c>
      <c r="J50" s="7" t="s">
        <f>=MAX(1,DATEDIF(C50,D50,"d")-1)</f>
      </c>
      <c r="K50" s="9" t="s">
        <f>=I50*365/J50</f>
      </c>
    </row>
    <row collapsed="false" customFormat="false" customHeight="false" hidden="false" ht="12.1" outlineLevel="0" r="51">
      <c r="A51" s="16" t="s">
        <v>16</v>
      </c>
      <c r="B51" s="16" t="s">
        <v>18</v>
      </c>
      <c r="C51" s="41" t="n">
        <v>45853</v>
      </c>
      <c r="D51" s="42" t="n">
        <v>45853</v>
      </c>
      <c r="E51" s="17" t="n">
        <v>424.25</v>
      </c>
      <c r="F51" s="17" t="n">
        <v>434.735</v>
      </c>
      <c r="G51" s="17" t="n">
        <v>2</v>
      </c>
      <c r="H51" s="6" t="s">
        <f>=(F51-E51)*G51</f>
      </c>
      <c r="I51" s="9" t="s">
        <f>=(F51-E51)/E51</f>
      </c>
      <c r="J51" s="7" t="s">
        <f>=MAX(1,DATEDIF(C51,D51,"d")-1)</f>
      </c>
      <c r="K51" s="9" t="s">
        <f>=I51*365/J51</f>
      </c>
    </row>
    <row collapsed="false" customFormat="false" customHeight="false" hidden="false" ht="12.1" outlineLevel="0" r="52">
      <c r="A52" s="16" t="s">
        <v>16</v>
      </c>
      <c r="B52" s="16" t="s">
        <v>18</v>
      </c>
      <c r="C52" s="41" t="n">
        <v>45854</v>
      </c>
      <c r="D52" s="42" t="n">
        <v>45856</v>
      </c>
      <c r="E52" s="17" t="n">
        <v>424.255</v>
      </c>
      <c r="F52" s="17" t="n">
        <v>434.74</v>
      </c>
      <c r="G52" s="17" t="n">
        <v>2</v>
      </c>
      <c r="H52" s="6" t="s">
        <f>=(F52-E52)*G52</f>
      </c>
      <c r="I52" s="9" t="s">
        <f>=(F52-E52)/E52</f>
      </c>
      <c r="J52" s="7" t="s">
        <f>=MAX(1,DATEDIF(C52,D52,"d")-1)</f>
      </c>
      <c r="K52" s="9" t="s">
        <f>=I52*365/J52</f>
      </c>
    </row>
    <row collapsed="false" customFormat="false" customHeight="false" hidden="false" ht="12.1" outlineLevel="0" r="53">
      <c r="A53" s="16" t="s">
        <v>21</v>
      </c>
      <c r="B53" s="16" t="s">
        <v>22</v>
      </c>
      <c r="C53" s="41" t="n">
        <v>45840</v>
      </c>
      <c r="D53" s="42" t="n">
        <v>45877</v>
      </c>
      <c r="E53" s="17" t="n">
        <v>0.5864</v>
      </c>
      <c r="F53" s="17" t="n">
        <v>0.6086</v>
      </c>
      <c r="G53" s="17" t="n">
        <v>2000</v>
      </c>
      <c r="H53" s="6" t="s">
        <f>=(F53-E53)*G53</f>
      </c>
      <c r="I53" s="9" t="s">
        <f>=(F53-E53)/E53</f>
      </c>
      <c r="J53" s="7" t="s">
        <f>=MAX(1,DATEDIF(C53,D53,"d")-1)</f>
      </c>
      <c r="K53" s="9" t="s">
        <f>=I53*365/J53</f>
      </c>
    </row>
    <row collapsed="false" customFormat="false" customHeight="false" hidden="false" ht="12.1" outlineLevel="0" r="54">
      <c r="A54" s="16" t="s">
        <v>44</v>
      </c>
      <c r="B54" s="16" t="s">
        <v>46</v>
      </c>
      <c r="C54" s="41" t="n">
        <v>45916</v>
      </c>
      <c r="D54" s="42" t="n">
        <v>45957</v>
      </c>
      <c r="E54" s="17" t="n">
        <v>16.7075</v>
      </c>
      <c r="F54" s="17" t="n">
        <v>17.021</v>
      </c>
      <c r="G54" s="17" t="n">
        <v>770</v>
      </c>
      <c r="H54" s="6" t="s">
        <f>=(F54-E54)*G54</f>
      </c>
      <c r="I54" s="9" t="s">
        <f>=(F54-E54)/E54</f>
      </c>
      <c r="J54" s="7" t="s">
        <f>=MAX(1,DATEDIF(C54,D54,"d")-1)</f>
      </c>
      <c r="K54" s="9" t="s">
        <f>=I54*365/J54</f>
      </c>
    </row>
    <row collapsed="false" customFormat="false" customHeight="false" hidden="false" ht="12.1" outlineLevel="0" r="55">
      <c r="A55" s="16" t="s">
        <v>44</v>
      </c>
      <c r="B55" s="16" t="s">
        <v>46</v>
      </c>
      <c r="C55" s="41" t="n">
        <v>45916</v>
      </c>
      <c r="D55" s="42" t="n">
        <v>45968</v>
      </c>
      <c r="E55" s="17" t="n">
        <v>16.7075</v>
      </c>
      <c r="F55" s="17" t="n">
        <v>17.1163</v>
      </c>
      <c r="G55" s="17" t="n">
        <v>500</v>
      </c>
      <c r="H55" s="6" t="s">
        <f>=(F55-E55)*G55</f>
      </c>
      <c r="I55" s="9" t="s">
        <f>=(F55-E55)/E55</f>
      </c>
      <c r="J55" s="7" t="s">
        <f>=MAX(1,DATEDIF(C55,D55,"d")-1)</f>
      </c>
      <c r="K55" s="9" t="s">
        <f>=I55*365/J55</f>
      </c>
    </row>
    <row collapsed="false" customFormat="false" customHeight="false" hidden="false" ht="12.1" outlineLevel="0" r="56">
      <c r="A56" s="16" t="s">
        <v>44</v>
      </c>
      <c r="B56" s="16" t="s">
        <v>46</v>
      </c>
      <c r="C56" s="41" t="n">
        <v>45916</v>
      </c>
      <c r="D56" s="42" t="n">
        <v>45978</v>
      </c>
      <c r="E56" s="17" t="n">
        <v>16.7075</v>
      </c>
      <c r="F56" s="17" t="n">
        <v>17.16</v>
      </c>
      <c r="G56" s="17" t="n">
        <v>1</v>
      </c>
      <c r="H56" s="6" t="s">
        <f>=(F56-E56)*G56</f>
      </c>
      <c r="I56" s="9" t="s">
        <f>=(F56-E56)/E56</f>
      </c>
      <c r="J56" s="7" t="s">
        <f>=MAX(1,DATEDIF(C56,D56,"d")-1)</f>
      </c>
      <c r="K56" s="9" t="s">
        <f>=I56*365/J56</f>
      </c>
    </row>
    <row collapsed="false" customFormat="false" customHeight="false" hidden="false" ht="12.1" outlineLevel="0" r="57">
      <c r="A57" s="16" t="s">
        <v>44</v>
      </c>
      <c r="B57" s="16" t="s">
        <v>46</v>
      </c>
      <c r="C57" s="41" t="n">
        <v>45916</v>
      </c>
      <c r="D57" s="42" t="n">
        <v>45985</v>
      </c>
      <c r="E57" s="17" t="n">
        <v>16.7075</v>
      </c>
      <c r="F57" s="17" t="n">
        <v>17.2331</v>
      </c>
      <c r="G57" s="17" t="n">
        <v>187</v>
      </c>
      <c r="H57" s="6" t="s">
        <f>=(F57-E57)*G57</f>
      </c>
      <c r="I57" s="9" t="s">
        <f>=(F57-E57)/E57</f>
      </c>
      <c r="J57" s="7" t="s">
        <f>=MAX(1,DATEDIF(C57,D57,"d")-1)</f>
      </c>
      <c r="K57" s="9" t="s">
        <f>=I57*365/J57</f>
      </c>
    </row>
    <row collapsed="false" customFormat="false" customHeight="false" hidden="false" ht="12.1" outlineLevel="0" r="58">
      <c r="A58" s="16" t="s">
        <v>44</v>
      </c>
      <c r="B58" s="16" t="s">
        <v>46</v>
      </c>
      <c r="C58" s="41" t="n">
        <v>45919</v>
      </c>
      <c r="D58" s="42" t="n">
        <v>45985</v>
      </c>
      <c r="E58" s="17" t="n">
        <v>16.7465</v>
      </c>
      <c r="F58" s="17" t="n">
        <v>17.2331</v>
      </c>
      <c r="G58" s="17" t="n">
        <v>449</v>
      </c>
      <c r="H58" s="6" t="s">
        <f>=(F58-E58)*G58</f>
      </c>
      <c r="I58" s="9" t="s">
        <f>=(F58-E58)/E58</f>
      </c>
      <c r="J58" s="7" t="s">
        <f>=MAX(1,DATEDIF(C58,D58,"d")-1)</f>
      </c>
      <c r="K58" s="9" t="s">
        <f>=I58*365/J58</f>
      </c>
    </row>
    <row collapsed="false" customFormat="false" customHeight="false" hidden="false" ht="12.1" outlineLevel="0" r="59">
      <c r="A59" s="16" t="s">
        <v>44</v>
      </c>
      <c r="B59" s="16" t="s">
        <v>46</v>
      </c>
      <c r="C59" s="41" t="n">
        <v>45919</v>
      </c>
      <c r="D59" s="42" t="n">
        <v>45985</v>
      </c>
      <c r="E59" s="17" t="n">
        <v>16.75</v>
      </c>
      <c r="F59" s="17" t="n">
        <v>17.2331</v>
      </c>
      <c r="G59" s="17" t="n">
        <v>1</v>
      </c>
      <c r="H59" s="6" t="s">
        <f>=(F59-E59)*G59</f>
      </c>
      <c r="I59" s="9" t="s">
        <f>=(F59-E59)/E59</f>
      </c>
      <c r="J59" s="7" t="s">
        <f>=MAX(1,DATEDIF(C59,D59,"d")-1)</f>
      </c>
      <c r="K59" s="9" t="s">
        <f>=I59*365/J59</f>
      </c>
    </row>
    <row collapsed="false" customFormat="false" customHeight="false" hidden="false" ht="12.1" outlineLevel="0" r="60">
      <c r="A60" s="16" t="s">
        <v>44</v>
      </c>
      <c r="B60" s="16" t="s">
        <v>46</v>
      </c>
      <c r="C60" s="41" t="n">
        <v>45925</v>
      </c>
      <c r="D60" s="42" t="n">
        <v>45985</v>
      </c>
      <c r="E60" s="17" t="n">
        <v>16.777</v>
      </c>
      <c r="F60" s="17" t="n">
        <v>17.2331</v>
      </c>
      <c r="G60" s="17" t="n">
        <v>1191</v>
      </c>
      <c r="H60" s="6" t="s">
        <f>=(F60-E60)*G60</f>
      </c>
      <c r="I60" s="9" t="s">
        <f>=(F60-E60)/E60</f>
      </c>
      <c r="J60" s="7" t="s">
        <f>=MAX(1,DATEDIF(C60,D60,"d")-1)</f>
      </c>
      <c r="K60" s="9" t="s">
        <f>=I60*365/J60</f>
      </c>
    </row>
    <row collapsed="false" customFormat="false" customHeight="false" hidden="false" ht="12.1" outlineLevel="0" r="61">
      <c r="A61" s="16" t="s">
        <v>44</v>
      </c>
      <c r="B61" s="16" t="s">
        <v>46</v>
      </c>
      <c r="C61" s="41" t="n">
        <v>45940</v>
      </c>
      <c r="D61" s="42" t="n">
        <v>45985</v>
      </c>
      <c r="E61" s="17" t="n">
        <v>16.908</v>
      </c>
      <c r="F61" s="17" t="n">
        <v>17.2331</v>
      </c>
      <c r="G61" s="17" t="n">
        <v>10</v>
      </c>
      <c r="H61" s="6" t="s">
        <f>=(F61-E61)*G61</f>
      </c>
      <c r="I61" s="9" t="s">
        <f>=(F61-E61)/E61</f>
      </c>
      <c r="J61" s="7" t="s">
        <f>=MAX(1,DATEDIF(C61,D61,"d")-1)</f>
      </c>
      <c r="K61" s="9" t="s">
        <f>=I61*365/J61</f>
      </c>
    </row>
    <row collapsed="false" customFormat="false" customHeight="false" hidden="false" ht="12.1" outlineLevel="0" r="62">
      <c r="A62" s="16" t="s">
        <v>44</v>
      </c>
      <c r="B62" s="16" t="s">
        <v>46</v>
      </c>
      <c r="C62" s="41" t="n">
        <v>45947</v>
      </c>
      <c r="D62" s="42" t="n">
        <v>45985</v>
      </c>
      <c r="E62" s="17" t="n">
        <v>16.9605</v>
      </c>
      <c r="F62" s="17" t="n">
        <v>17.2331</v>
      </c>
      <c r="G62" s="17" t="n">
        <v>1931</v>
      </c>
      <c r="H62" s="6" t="s">
        <f>=(F62-E62)*G62</f>
      </c>
      <c r="I62" s="9" t="s">
        <f>=(F62-E62)/E62</f>
      </c>
      <c r="J62" s="7" t="s">
        <f>=MAX(1,DATEDIF(C62,D62,"d")-1)</f>
      </c>
      <c r="K62" s="9" t="s">
        <f>=I62*365/J62</f>
      </c>
    </row>
    <row collapsed="false" customFormat="false" customHeight="false" hidden="false" ht="12.1" outlineLevel="0" r="63">
      <c r="A63" s="16" t="s">
        <v>44</v>
      </c>
      <c r="B63" s="16" t="s">
        <v>46</v>
      </c>
      <c r="C63" s="41" t="n">
        <v>45947</v>
      </c>
      <c r="D63" s="42" t="n">
        <v>45985</v>
      </c>
      <c r="E63" s="17" t="n">
        <v>16.9605</v>
      </c>
      <c r="F63" s="17" t="n">
        <v>17.2331</v>
      </c>
      <c r="G63" s="17" t="n">
        <v>60</v>
      </c>
      <c r="H63" s="6" t="s">
        <f>=(F63-E63)*G63</f>
      </c>
      <c r="I63" s="9" t="s">
        <f>=(F63-E63)/E63</f>
      </c>
      <c r="J63" s="7" t="s">
        <f>=MAX(1,DATEDIF(C63,D63,"d")-1)</f>
      </c>
      <c r="K63" s="9" t="s">
        <f>=I63*365/J63</f>
      </c>
    </row>
    <row collapsed="false" customFormat="false" customHeight="false" hidden="false" ht="12.1" outlineLevel="0" r="64">
      <c r="A64" s="16" t="s">
        <v>44</v>
      </c>
      <c r="B64" s="16" t="s">
        <v>46</v>
      </c>
      <c r="C64" s="41" t="n">
        <v>45975</v>
      </c>
      <c r="D64" s="42" t="n">
        <v>45985</v>
      </c>
      <c r="E64" s="17" t="n">
        <v>17.1759</v>
      </c>
      <c r="F64" s="17" t="n">
        <v>17.2331</v>
      </c>
      <c r="G64" s="17" t="n">
        <v>1162</v>
      </c>
      <c r="H64" s="6" t="s">
        <f>=(F64-E64)*G64</f>
      </c>
      <c r="I64" s="9" t="s">
        <f>=(F64-E64)/E64</f>
      </c>
      <c r="J64" s="7" t="s">
        <f>=MAX(1,DATEDIF(C64,D64,"d")-1)</f>
      </c>
      <c r="K64" s="9" t="s">
        <f>=I64*365/J64</f>
      </c>
    </row>
    <row collapsed="false" customFormat="false" customHeight="false" hidden="false" ht="12.1" outlineLevel="0" r="65">
      <c r="A65" s="16" t="s">
        <v>44</v>
      </c>
      <c r="B65" s="16" t="s">
        <v>46</v>
      </c>
      <c r="C65" s="41" t="n">
        <v>45980</v>
      </c>
      <c r="D65" s="42" t="n">
        <v>45985</v>
      </c>
      <c r="E65" s="17" t="n">
        <v>17.1965</v>
      </c>
      <c r="F65" s="17" t="n">
        <v>17.2331</v>
      </c>
      <c r="G65" s="17" t="n">
        <v>758</v>
      </c>
      <c r="H65" s="6" t="s">
        <f>=(F65-E65)*G65</f>
      </c>
      <c r="I65" s="9" t="s">
        <f>=(F65-E65)/E65</f>
      </c>
      <c r="J65" s="7" t="s">
        <f>=MAX(1,DATEDIF(C65,D65,"d")-1)</f>
      </c>
      <c r="K65" s="9" t="s">
        <f>=I65*365/J65</f>
      </c>
    </row>
    <row collapsed="false" customFormat="false" customHeight="false" hidden="false" ht="12.1" outlineLevel="0" r="66">
      <c r="A66" s="16" t="s">
        <v>44</v>
      </c>
      <c r="B66" s="16" t="s">
        <v>46</v>
      </c>
      <c r="C66" s="41" t="n">
        <v>45981</v>
      </c>
      <c r="D66" s="42" t="n">
        <v>45985</v>
      </c>
      <c r="E66" s="17" t="n">
        <v>17.2079</v>
      </c>
      <c r="F66" s="17" t="n">
        <v>17.2331</v>
      </c>
      <c r="G66" s="17" t="n">
        <v>407</v>
      </c>
      <c r="H66" s="6" t="s">
        <f>=(F66-E66)*G66</f>
      </c>
      <c r="I66" s="9" t="s">
        <f>=(F66-E66)/E66</f>
      </c>
      <c r="J66" s="7" t="s">
        <f>=MAX(1,DATEDIF(C66,D66,"d")-1)</f>
      </c>
      <c r="K66" s="9" t="s">
        <f>=I66*365/J66</f>
      </c>
    </row>
    <row collapsed="false" customFormat="false" customHeight="false" hidden="false" ht="12.1" outlineLevel="0" r="67">
      <c r="A67" s="16" t="s">
        <v>44</v>
      </c>
      <c r="B67" s="16" t="s">
        <v>46</v>
      </c>
      <c r="C67" s="41" t="n">
        <v>45981</v>
      </c>
      <c r="D67" s="42" t="n">
        <v>45985</v>
      </c>
      <c r="E67" s="17" t="n">
        <v>17.2045</v>
      </c>
      <c r="F67" s="17" t="n">
        <v>17.2331</v>
      </c>
      <c r="G67" s="17" t="n">
        <v>5250</v>
      </c>
      <c r="H67" s="6" t="s">
        <f>=(F67-E67)*G67</f>
      </c>
      <c r="I67" s="9" t="s">
        <f>=(F67-E67)/E67</f>
      </c>
      <c r="J67" s="7" t="s">
        <f>=MAX(1,DATEDIF(C67,D67,"d")-1)</f>
      </c>
      <c r="K67" s="9" t="s">
        <f>=I67*365/J67</f>
      </c>
    </row>
    <row collapsed="false" customFormat="false" customHeight="false" hidden="false" ht="12.1" outlineLevel="0" r="68">
      <c r="A68" s="16" t="s">
        <v>44</v>
      </c>
      <c r="B68" s="16" t="s">
        <v>46</v>
      </c>
      <c r="C68" s="41" t="n">
        <v>45981</v>
      </c>
      <c r="D68" s="42" t="n">
        <v>45988</v>
      </c>
      <c r="E68" s="17" t="n">
        <v>17.2045</v>
      </c>
      <c r="F68" s="17" t="n">
        <v>17.2605</v>
      </c>
      <c r="G68" s="17" t="n">
        <v>6112</v>
      </c>
      <c r="H68" s="6" t="s">
        <f>=(F68-E68)*G68</f>
      </c>
      <c r="I68" s="9" t="s">
        <f>=(F68-E68)/E68</f>
      </c>
      <c r="J68" s="7" t="s">
        <f>=MAX(1,DATEDIF(C68,D68,"d")-1)</f>
      </c>
      <c r="K68" s="9" t="s">
        <f>=I68*365/J68</f>
      </c>
    </row>
    <row collapsed="false" customFormat="false" customHeight="false" hidden="false" ht="12.1" outlineLevel="0" r="69">
      <c r="A69" s="16" t="s">
        <v>44</v>
      </c>
      <c r="B69" s="16" t="s">
        <v>46</v>
      </c>
      <c r="C69" s="41" t="n">
        <v>45981</v>
      </c>
      <c r="D69" s="42" t="n">
        <v>45988</v>
      </c>
      <c r="E69" s="17" t="n">
        <v>17.2047</v>
      </c>
      <c r="F69" s="17" t="n">
        <v>17.2605</v>
      </c>
      <c r="G69" s="17" t="n">
        <v>17</v>
      </c>
      <c r="H69" s="6" t="s">
        <f>=(F69-E69)*G69</f>
      </c>
      <c r="I69" s="9" t="s">
        <f>=(F69-E69)/E69</f>
      </c>
      <c r="J69" s="7" t="s">
        <f>=MAX(1,DATEDIF(C69,D69,"d")-1)</f>
      </c>
      <c r="K69" s="9" t="s">
        <f>=I69*365/J69</f>
      </c>
    </row>
    <row collapsed="false" customFormat="false" customHeight="false" hidden="false" ht="12.1" outlineLevel="0" r="70">
      <c r="A70" s="16" t="s">
        <v>44</v>
      </c>
      <c r="B70" s="16" t="s">
        <v>46</v>
      </c>
      <c r="C70" s="41" t="n">
        <v>45982</v>
      </c>
      <c r="D70" s="42" t="n">
        <v>45988</v>
      </c>
      <c r="E70" s="17" t="n">
        <v>17.2285</v>
      </c>
      <c r="F70" s="17" t="n">
        <v>17.2605</v>
      </c>
      <c r="G70" s="17" t="n">
        <v>17</v>
      </c>
      <c r="H70" s="6" t="s">
        <f>=(F70-E70)*G70</f>
      </c>
      <c r="I70" s="9" t="s">
        <f>=(F70-E70)/E70</f>
      </c>
      <c r="J70" s="7" t="s">
        <f>=MAX(1,DATEDIF(C70,D70,"d")-1)</f>
      </c>
      <c r="K70" s="9" t="s">
        <f>=I70*365/J70</f>
      </c>
    </row>
    <row collapsed="false" customFormat="false" customHeight="false" hidden="false" ht="12.1" outlineLevel="0" r="71">
      <c r="A71" s="16" t="s">
        <v>44</v>
      </c>
      <c r="B71" s="16" t="s">
        <v>46</v>
      </c>
      <c r="C71" s="41" t="n">
        <v>45982</v>
      </c>
      <c r="D71" s="42" t="n">
        <v>45999</v>
      </c>
      <c r="E71" s="17" t="n">
        <v>17.2285</v>
      </c>
      <c r="F71" s="17" t="n">
        <v>17.347</v>
      </c>
      <c r="G71" s="17" t="n">
        <v>10</v>
      </c>
      <c r="H71" s="6" t="s">
        <f>=(F71-E71)*G71</f>
      </c>
      <c r="I71" s="9" t="s">
        <f>=(F71-E71)/E71</f>
      </c>
      <c r="J71" s="7" t="s">
        <f>=MAX(1,DATEDIF(C71,D71,"d")-1)</f>
      </c>
      <c r="K71" s="9" t="s">
        <f>=I71*365/J71</f>
      </c>
    </row>
    <row collapsed="false" customFormat="false" customHeight="false" hidden="false" ht="12.1" outlineLevel="0" r="72">
      <c r="A72" s="16" t="s">
        <v>44</v>
      </c>
      <c r="B72" s="16" t="s">
        <v>46</v>
      </c>
      <c r="C72" s="41" t="n">
        <v>45994</v>
      </c>
      <c r="D72" s="42" t="n">
        <v>45999</v>
      </c>
      <c r="E72" s="17" t="n">
        <v>17.3085</v>
      </c>
      <c r="F72" s="17" t="n">
        <v>17.347</v>
      </c>
      <c r="G72" s="17" t="n">
        <v>11374</v>
      </c>
      <c r="H72" s="6" t="s">
        <f>=(F72-E72)*G72</f>
      </c>
      <c r="I72" s="9" t="s">
        <f>=(F72-E72)/E72</f>
      </c>
      <c r="J72" s="7" t="s">
        <f>=MAX(1,DATEDIF(C72,D72,"d")-1)</f>
      </c>
      <c r="K72" s="9" t="s">
        <f>=I72*365/J72</f>
      </c>
    </row>
    <row collapsed="false" customFormat="false" customHeight="false" hidden="false" ht="12.1" outlineLevel="0" r="73">
      <c r="A73" s="16" t="s">
        <v>44</v>
      </c>
      <c r="B73" s="16" t="s">
        <v>46</v>
      </c>
      <c r="C73" s="41" t="n">
        <v>45994</v>
      </c>
      <c r="D73" s="42" t="n">
        <v>45999</v>
      </c>
      <c r="E73" s="17" t="n">
        <v>17.3086</v>
      </c>
      <c r="F73" s="17" t="n">
        <v>17.347</v>
      </c>
      <c r="G73" s="17" t="n">
        <v>4</v>
      </c>
      <c r="H73" s="6" t="s">
        <f>=(F73-E73)*G73</f>
      </c>
      <c r="I73" s="9" t="s">
        <f>=(F73-E73)/E73</f>
      </c>
      <c r="J73" s="7" t="s">
        <f>=MAX(1,DATEDIF(C73,D73,"d")-1)</f>
      </c>
      <c r="K73" s="9" t="s">
        <f>=I73*365/J73</f>
      </c>
    </row>
    <row collapsed="false" customFormat="false" customHeight="false" hidden="false" ht="12.1" outlineLevel="0" r="74">
      <c r="A74" s="16" t="s">
        <v>44</v>
      </c>
      <c r="B74" s="16" t="s">
        <v>46</v>
      </c>
      <c r="C74" s="41" t="n">
        <v>45994</v>
      </c>
      <c r="D74" s="42" t="n">
        <v>46014</v>
      </c>
      <c r="E74" s="17" t="n">
        <v>17.3086</v>
      </c>
      <c r="F74" s="17" t="n">
        <v>17.4615</v>
      </c>
      <c r="G74" s="17" t="n">
        <v>10</v>
      </c>
      <c r="H74" s="6" t="s">
        <f>=(F74-E74)*G74</f>
      </c>
      <c r="I74" s="9" t="s">
        <f>=(F74-E74)/E74</f>
      </c>
      <c r="J74" s="7" t="s">
        <f>=MAX(1,DATEDIF(C74,D74,"d")-1)</f>
      </c>
      <c r="K74" s="9" t="s">
        <f>=I74*365/J74</f>
      </c>
    </row>
    <row collapsed="false" customFormat="false" customHeight="false" hidden="false" ht="12.1" outlineLevel="0" r="75">
      <c r="A75" s="16" t="s">
        <v>44</v>
      </c>
      <c r="B75" s="16" t="s">
        <v>46</v>
      </c>
      <c r="C75" s="41" t="n">
        <v>45995</v>
      </c>
      <c r="D75" s="42" t="n">
        <v>46014</v>
      </c>
      <c r="E75" s="17" t="n">
        <v>17.32</v>
      </c>
      <c r="F75" s="17" t="n">
        <v>17.4615</v>
      </c>
      <c r="G75" s="17" t="n">
        <v>1</v>
      </c>
      <c r="H75" s="6" t="s">
        <f>=(F75-E75)*G75</f>
      </c>
      <c r="I75" s="9" t="s">
        <f>=(F75-E75)/E75</f>
      </c>
      <c r="J75" s="7" t="s">
        <f>=MAX(1,DATEDIF(C75,D75,"d")-1)</f>
      </c>
      <c r="K75" s="9" t="s">
        <f>=I75*365/J75</f>
      </c>
    </row>
    <row collapsed="false" customFormat="false" customHeight="false" hidden="false" ht="12.1" outlineLevel="0" r="76">
      <c r="A76" s="16" t="s">
        <v>44</v>
      </c>
      <c r="B76" s="16" t="s">
        <v>46</v>
      </c>
      <c r="C76" s="41" t="n">
        <v>45999</v>
      </c>
      <c r="D76" s="42" t="n">
        <v>46014</v>
      </c>
      <c r="E76" s="17" t="n">
        <v>17.347</v>
      </c>
      <c r="F76" s="17" t="n">
        <v>17.4615</v>
      </c>
      <c r="G76" s="17" t="n">
        <v>10</v>
      </c>
      <c r="H76" s="6" t="s">
        <f>=(F76-E76)*G76</f>
      </c>
      <c r="I76" s="9" t="s">
        <f>=(F76-E76)/E76</f>
      </c>
      <c r="J76" s="7" t="s">
        <f>=MAX(1,DATEDIF(C76,D76,"d")-1)</f>
      </c>
      <c r="K76" s="9" t="s">
        <f>=I76*365/J76</f>
      </c>
    </row>
    <row collapsed="false" customFormat="false" customHeight="false" hidden="false" ht="12.1" outlineLevel="0" r="77">
      <c r="A77" s="16" t="s">
        <v>44</v>
      </c>
      <c r="B77" s="16" t="s">
        <v>46</v>
      </c>
      <c r="C77" s="41" t="n">
        <v>46000</v>
      </c>
      <c r="D77" s="42" t="n">
        <v>46014</v>
      </c>
      <c r="E77" s="17" t="n">
        <v>17.355</v>
      </c>
      <c r="F77" s="17" t="n">
        <v>17.4615</v>
      </c>
      <c r="G77" s="17" t="n">
        <v>18</v>
      </c>
      <c r="H77" s="6" t="s">
        <f>=(F77-E77)*G77</f>
      </c>
      <c r="I77" s="9" t="s">
        <f>=(F77-E77)/E77</f>
      </c>
      <c r="J77" s="7" t="s">
        <f>=MAX(1,DATEDIF(C77,D77,"d")-1)</f>
      </c>
      <c r="K77" s="9" t="s">
        <f>=I77*365/J77</f>
      </c>
    </row>
    <row collapsed="false" customFormat="false" customHeight="false" hidden="false" ht="12.1" outlineLevel="0" r="78">
      <c r="A78" s="16" t="s">
        <v>44</v>
      </c>
      <c r="B78" s="16" t="s">
        <v>46</v>
      </c>
      <c r="C78" s="41" t="n">
        <v>46000</v>
      </c>
      <c r="D78" s="42" t="n">
        <v>46036</v>
      </c>
      <c r="E78" s="17" t="n">
        <v>17.355</v>
      </c>
      <c r="F78" s="17" t="n">
        <v>17.6289</v>
      </c>
      <c r="G78" s="17" t="n">
        <v>10</v>
      </c>
      <c r="H78" s="6" t="s">
        <f>=(F78-E78)*G78</f>
      </c>
      <c r="I78" s="9" t="s">
        <f>=(F78-E78)/E78</f>
      </c>
      <c r="J78" s="7" t="s">
        <f>=MAX(1,DATEDIF(C78,D78,"d")-1)</f>
      </c>
      <c r="K78" s="9" t="s">
        <f>=I78*365/J78</f>
      </c>
    </row>
    <row collapsed="false" customFormat="false" customHeight="false" hidden="false" ht="12.1" outlineLevel="0" r="79">
      <c r="A79" s="16" t="s">
        <v>44</v>
      </c>
      <c r="B79" s="16" t="s">
        <v>46</v>
      </c>
      <c r="C79" s="41" t="n">
        <v>46002</v>
      </c>
      <c r="D79" s="42" t="n">
        <v>46036</v>
      </c>
      <c r="E79" s="17" t="n">
        <v>17.37</v>
      </c>
      <c r="F79" s="17" t="n">
        <v>17.6289</v>
      </c>
      <c r="G79" s="17" t="n">
        <v>1</v>
      </c>
      <c r="H79" s="6" t="s">
        <f>=(F79-E79)*G79</f>
      </c>
      <c r="I79" s="9" t="s">
        <f>=(F79-E79)/E79</f>
      </c>
      <c r="J79" s="7" t="s">
        <f>=MAX(1,DATEDIF(C79,D79,"d")-1)</f>
      </c>
      <c r="K79" s="9" t="s">
        <f>=I79*365/J79</f>
      </c>
    </row>
    <row collapsed="false" customFormat="false" customHeight="false" hidden="false" ht="12.1" outlineLevel="0" r="80">
      <c r="A80" s="16" t="s">
        <v>44</v>
      </c>
      <c r="B80" s="16" t="s">
        <v>46</v>
      </c>
      <c r="C80" s="41" t="n">
        <v>46031</v>
      </c>
      <c r="D80" s="42" t="n">
        <v>46036</v>
      </c>
      <c r="E80" s="17" t="n">
        <v>17.6054</v>
      </c>
      <c r="F80" s="17" t="n">
        <v>17.6289</v>
      </c>
      <c r="G80" s="17" t="n">
        <v>17</v>
      </c>
      <c r="H80" s="6" t="s">
        <f>=(F80-E80)*G80</f>
      </c>
      <c r="I80" s="9" t="s">
        <f>=(F80-E80)/E80</f>
      </c>
      <c r="J80" s="7" t="s">
        <f>=MAX(1,DATEDIF(C80,D80,"d")-1)</f>
      </c>
      <c r="K80" s="9" t="s">
        <f>=I80*365/J80</f>
      </c>
    </row>
    <row collapsed="false" customFormat="false" customHeight="false" hidden="false" ht="12.1" outlineLevel="0" r="81">
      <c r="A81" s="16" t="s">
        <v>44</v>
      </c>
      <c r="B81" s="16" t="s">
        <v>46</v>
      </c>
      <c r="C81" s="41" t="n">
        <v>46031</v>
      </c>
      <c r="D81" s="42" t="n">
        <v>46051</v>
      </c>
      <c r="E81" s="17" t="n">
        <v>17.6054</v>
      </c>
      <c r="F81" s="17" t="n">
        <v>17.7427</v>
      </c>
      <c r="G81" s="17" t="n">
        <v>11</v>
      </c>
      <c r="H81" s="6" t="s">
        <f>=(F81-E81)*G81</f>
      </c>
      <c r="I81" s="9" t="s">
        <f>=(F81-E81)/E81</f>
      </c>
      <c r="J81" s="7" t="s">
        <f>=MAX(1,DATEDIF(C81,D81,"d")-1)</f>
      </c>
      <c r="K81" s="9" t="s">
        <f>=I81*365/J81</f>
      </c>
    </row>
    <row collapsed="false" customFormat="false" customHeight="false" hidden="false" ht="12.1" outlineLevel="0" r="82">
      <c r="A82" s="16" t="s">
        <v>44</v>
      </c>
      <c r="B82" s="16" t="s">
        <v>46</v>
      </c>
      <c r="C82" s="41" t="n">
        <v>46041</v>
      </c>
      <c r="D82" s="42" t="n">
        <v>46078</v>
      </c>
      <c r="E82" s="17" t="n">
        <v>17.67</v>
      </c>
      <c r="F82" s="17" t="n">
        <v>17.944</v>
      </c>
      <c r="G82" s="17" t="n">
        <v>1</v>
      </c>
      <c r="H82" s="6" t="s">
        <f>=(F82-E82)*G82</f>
      </c>
      <c r="I82" s="9" t="s">
        <f>=(F82-E82)/E82</f>
      </c>
      <c r="J82" s="7" t="s">
        <f>=MAX(1,DATEDIF(C82,D82,"d")-1)</f>
      </c>
      <c r="K82" s="9" t="s">
        <f>=I82*365/J82</f>
      </c>
    </row>
    <row collapsed="false" customFormat="false" customHeight="false" hidden="false" ht="12.1" outlineLevel="0" r="83">
      <c r="A83" s="16" t="s">
        <v>44</v>
      </c>
      <c r="B83" s="16" t="s">
        <v>46</v>
      </c>
      <c r="C83" s="41" t="n">
        <v>46048</v>
      </c>
      <c r="D83" s="42" t="n">
        <v>46078</v>
      </c>
      <c r="E83" s="17" t="n">
        <v>17.7219</v>
      </c>
      <c r="F83" s="17" t="n">
        <v>17.944</v>
      </c>
      <c r="G83" s="17" t="n">
        <v>21</v>
      </c>
      <c r="H83" s="6" t="s">
        <f>=(F83-E83)*G83</f>
      </c>
      <c r="I83" s="9" t="s">
        <f>=(F83-E83)/E83</f>
      </c>
      <c r="J83" s="7" t="s">
        <f>=MAX(1,DATEDIF(C83,D83,"d")-1)</f>
      </c>
      <c r="K83" s="9" t="s">
        <f>=I83*365/J83</f>
      </c>
    </row>
    <row collapsed="false" customFormat="false" customHeight="false" hidden="false" ht="12.1" outlineLevel="0" r="84">
      <c r="A84" s="16" t="s">
        <v>44</v>
      </c>
      <c r="B84" s="16" t="s">
        <v>46</v>
      </c>
      <c r="C84" s="41" t="n">
        <v>46069</v>
      </c>
      <c r="D84" s="42" t="n">
        <v>46078</v>
      </c>
      <c r="E84" s="17" t="n">
        <v>17.8804</v>
      </c>
      <c r="F84" s="17" t="n">
        <v>17.944</v>
      </c>
      <c r="G84" s="17" t="n">
        <v>26</v>
      </c>
      <c r="H84" s="6" t="s">
        <f>=(F84-E84)*G84</f>
      </c>
      <c r="I84" s="9" t="s">
        <f>=(F84-E84)/E84</f>
      </c>
      <c r="J84" s="7" t="s">
        <f>=MAX(1,DATEDIF(C84,D84,"d")-1)</f>
      </c>
      <c r="K84" s="9" t="s">
        <f>=I84*365/J84</f>
      </c>
    </row>
    <row collapsed="false" customFormat="false" customHeight="false" hidden="false" ht="12.1" outlineLevel="0" r="85">
      <c r="A85" s="16" t="s">
        <v>44</v>
      </c>
      <c r="B85" s="16" t="s">
        <v>46</v>
      </c>
      <c r="C85" s="41" t="n">
        <v>46091</v>
      </c>
      <c r="D85" s="42" t="n">
        <v>46098</v>
      </c>
      <c r="E85" s="17" t="n">
        <v>18.0493</v>
      </c>
      <c r="F85" s="17" t="n">
        <v>18.0967</v>
      </c>
      <c r="G85" s="17" t="n">
        <v>27</v>
      </c>
      <c r="H85" s="6" t="s">
        <f>=(F85-E85)*G85</f>
      </c>
      <c r="I85" s="9" t="s">
        <f>=(F85-E85)/E85</f>
      </c>
      <c r="J85" s="7" t="s">
        <f>=MAX(1,DATEDIF(C85,D85,"d")-1)</f>
      </c>
      <c r="K85" s="9" t="s">
        <f>=I85*365/J85</f>
      </c>
    </row>
    <row collapsed="false" customFormat="false" customHeight="false" hidden="false" ht="12.1" outlineLevel="0" r="86">
      <c r="A86" s="16" t="s">
        <v>44</v>
      </c>
      <c r="B86" s="16" t="s">
        <v>46</v>
      </c>
      <c r="C86" s="41" t="n">
        <v>46100</v>
      </c>
      <c r="D86" s="42" t="n">
        <v>46100</v>
      </c>
      <c r="E86" s="17" t="n">
        <v>18.1141</v>
      </c>
      <c r="F86" s="17" t="n">
        <v>18.1105</v>
      </c>
      <c r="G86" s="17" t="n">
        <v>1361</v>
      </c>
      <c r="H86" s="6" t="s">
        <f>=(F86-E86)*G86</f>
      </c>
      <c r="I86" s="9" t="s">
        <f>=(F86-E86)/E86</f>
      </c>
      <c r="J86" s="7" t="s">
        <f>=MAX(1,DATEDIF(C86,D86,"d")-1)</f>
      </c>
      <c r="K86" s="9" t="s">
        <f>=I86*365/J86</f>
      </c>
    </row>
    <row collapsed="false" customFormat="false" customHeight="false" hidden="false" ht="12.1" outlineLevel="0" r="87">
      <c r="A87" s="16" t="s">
        <v>44</v>
      </c>
      <c r="B87" s="16" t="s">
        <v>46</v>
      </c>
      <c r="C87" s="41" t="n">
        <v>46100</v>
      </c>
      <c r="D87" s="42" t="n">
        <v>46105</v>
      </c>
      <c r="E87" s="17" t="n">
        <v>18.1105</v>
      </c>
      <c r="F87" s="17" t="n">
        <v>18.1409</v>
      </c>
      <c r="G87" s="17" t="n">
        <v>42</v>
      </c>
      <c r="H87" s="6" t="s">
        <f>=(F87-E87)*G87</f>
      </c>
      <c r="I87" s="9" t="s">
        <f>=(F87-E87)/E87</f>
      </c>
      <c r="J87" s="7" t="s">
        <f>=MAX(1,DATEDIF(C87,D87,"d")-1)</f>
      </c>
      <c r="K87" s="9" t="s">
        <f>=I87*365/J87</f>
      </c>
    </row>
    <row collapsed="false" customFormat="false" customHeight="false" hidden="false" ht="12.1" outlineLevel="0" r="88">
      <c r="A88" s="16" t="s">
        <v>44</v>
      </c>
      <c r="B88" s="16" t="s">
        <v>46</v>
      </c>
      <c r="C88" s="41" t="n">
        <v>46105</v>
      </c>
      <c r="D88" s="42" t="n">
        <v>46105</v>
      </c>
      <c r="E88" s="17" t="n">
        <v>18.1445</v>
      </c>
      <c r="F88" s="17" t="n">
        <v>18.1409</v>
      </c>
      <c r="G88" s="17" t="n">
        <v>457</v>
      </c>
      <c r="H88" s="6" t="s">
        <f>=(F88-E88)*G88</f>
      </c>
      <c r="I88" s="9" t="s">
        <f>=(F88-E88)/E88</f>
      </c>
      <c r="J88" s="7" t="s">
        <f>=MAX(1,DATEDIF(C88,D88,"d")-1)</f>
      </c>
      <c r="K88" s="9" t="s">
        <f>=I88*365/J88</f>
      </c>
    </row>
    <row collapsed="false" customFormat="false" customHeight="false" hidden="false" ht="12.1" outlineLevel="0" r="89">
      <c r="A89" s="16" t="s">
        <v>44</v>
      </c>
      <c r="B89" s="16" t="s">
        <v>46</v>
      </c>
      <c r="C89" s="41" t="n">
        <v>46105</v>
      </c>
      <c r="D89" s="42" t="n">
        <v>46105</v>
      </c>
      <c r="E89" s="17" t="n">
        <v>18.14</v>
      </c>
      <c r="F89" s="17" t="n">
        <v>18.1409</v>
      </c>
      <c r="G89" s="17" t="n">
        <v>1</v>
      </c>
      <c r="H89" s="6" t="s">
        <f>=(F89-E89)*G89</f>
      </c>
      <c r="I89" s="9" t="s">
        <f>=(F89-E89)/E89</f>
      </c>
      <c r="J89" s="7" t="s">
        <f>=MAX(1,DATEDIF(C89,D89,"d")-1)</f>
      </c>
      <c r="K89" s="9" t="s">
        <f>=I89*365/J89</f>
      </c>
    </row>
    <row collapsed="false" customFormat="false" customHeight="false" hidden="false" ht="12.1" outlineLevel="0" r="90">
      <c r="A90" s="16" t="s">
        <v>44</v>
      </c>
      <c r="B90" s="16" t="s">
        <v>46</v>
      </c>
      <c r="C90" s="41" t="n">
        <v>46105</v>
      </c>
      <c r="D90" s="42" t="n">
        <v>46105</v>
      </c>
      <c r="E90" s="17" t="n">
        <v>18.14</v>
      </c>
      <c r="F90" s="17" t="n">
        <v>18.1409</v>
      </c>
      <c r="G90" s="17" t="n">
        <v>1</v>
      </c>
      <c r="H90" s="6" t="s">
        <f>=(F90-E90)*G90</f>
      </c>
      <c r="I90" s="9" t="s">
        <f>=(F90-E90)/E90</f>
      </c>
      <c r="J90" s="7" t="s">
        <f>=MAX(1,DATEDIF(C90,D90,"d")-1)</f>
      </c>
      <c r="K90" s="9" t="s">
        <f>=I90*365/J90</f>
      </c>
    </row>
    <row collapsed="false" customFormat="false" customHeight="false" hidden="false" ht="12.1" outlineLevel="0" r="91">
      <c r="A91" s="16" t="s">
        <v>44</v>
      </c>
      <c r="B91" s="16" t="s">
        <v>46</v>
      </c>
      <c r="C91" s="41" t="n">
        <v>46107</v>
      </c>
      <c r="D91" s="42" t="n">
        <v>46136</v>
      </c>
      <c r="E91" s="17" t="n">
        <v>18.1585</v>
      </c>
      <c r="F91" s="17" t="n">
        <v>18.3698</v>
      </c>
      <c r="G91" s="17" t="n">
        <v>33</v>
      </c>
      <c r="H91" s="6" t="s">
        <f>=(F91-E91)*G91</f>
      </c>
      <c r="I91" s="9" t="s">
        <f>=(F91-E91)/E91</f>
      </c>
      <c r="J91" s="7" t="s">
        <f>=MAX(1,DATEDIF(C91,D91,"d")-1)</f>
      </c>
      <c r="K91" s="9" t="s">
        <f>=I91*365/J91</f>
      </c>
    </row>
    <row collapsed="false" customFormat="false" customHeight="false" hidden="false" ht="12.1" outlineLevel="0" r="92">
      <c r="A92" s="16" t="s">
        <v>44</v>
      </c>
      <c r="B92" s="16" t="s">
        <v>46</v>
      </c>
      <c r="C92" s="41" t="n">
        <v>46118</v>
      </c>
      <c r="D92" s="42" t="n">
        <v>46136</v>
      </c>
      <c r="E92" s="17" t="n">
        <v>18.2327</v>
      </c>
      <c r="F92" s="17" t="n">
        <v>18.3698</v>
      </c>
      <c r="G92" s="17" t="n">
        <v>11</v>
      </c>
      <c r="H92" s="6" t="s">
        <f>=(F92-E92)*G92</f>
      </c>
      <c r="I92" s="9" t="s">
        <f>=(F92-E92)/E92</f>
      </c>
      <c r="J92" s="7" t="s">
        <f>=MAX(1,DATEDIF(C92,D92,"d")-1)</f>
      </c>
      <c r="K92" s="9" t="s">
        <f>=I92*365/J92</f>
      </c>
    </row>
    <row collapsed="false" customFormat="false" customHeight="false" hidden="false" ht="12.1" outlineLevel="0" r="93">
      <c r="A93" s="16" t="s">
        <v>44</v>
      </c>
      <c r="B93" s="16" t="s">
        <v>46</v>
      </c>
      <c r="C93" s="41" t="n">
        <v>46119</v>
      </c>
      <c r="D93" s="42" t="n">
        <v>46136</v>
      </c>
      <c r="E93" s="17" t="n">
        <v>18.24</v>
      </c>
      <c r="F93" s="17" t="n">
        <v>18.3698</v>
      </c>
      <c r="G93" s="17" t="n">
        <v>15</v>
      </c>
      <c r="H93" s="6" t="s">
        <f>=(F93-E93)*G93</f>
      </c>
      <c r="I93" s="9" t="s">
        <f>=(F93-E93)/E93</f>
      </c>
      <c r="J93" s="7" t="s">
        <f>=MAX(1,DATEDIF(C93,D93,"d")-1)</f>
      </c>
      <c r="K93" s="9" t="s">
        <f>=I93*365/J93</f>
      </c>
    </row>
    <row collapsed="false" customFormat="false" customHeight="false" hidden="false" ht="12.1" outlineLevel="0" r="94">
      <c r="A94" s="16" t="s">
        <v>44</v>
      </c>
      <c r="B94" s="16" t="s">
        <v>46</v>
      </c>
      <c r="C94" s="41" t="n">
        <v>46128</v>
      </c>
      <c r="D94" s="42" t="n">
        <v>46136</v>
      </c>
      <c r="E94" s="17" t="n">
        <v>18.31</v>
      </c>
      <c r="F94" s="17" t="n">
        <v>18.3698</v>
      </c>
      <c r="G94" s="17" t="n">
        <v>3</v>
      </c>
      <c r="H94" s="6" t="s">
        <f>=(F94-E94)*G94</f>
      </c>
      <c r="I94" s="9" t="s">
        <f>=(F94-E94)/E94</f>
      </c>
      <c r="J94" s="7" t="s">
        <f>=MAX(1,DATEDIF(C94,D94,"d")-1)</f>
      </c>
      <c r="K94" s="9" t="s">
        <f>=I94*365/J94</f>
      </c>
    </row>
    <row collapsed="false" customFormat="false" customHeight="false" hidden="false" ht="12.1" outlineLevel="0" r="95">
      <c r="A95" s="16" t="s">
        <v>44</v>
      </c>
      <c r="B95" s="16" t="s">
        <v>46</v>
      </c>
      <c r="C95" s="41" t="n">
        <v>46128</v>
      </c>
      <c r="D95" s="42" t="n">
        <v>46136</v>
      </c>
      <c r="E95" s="17" t="n">
        <v>18.3034</v>
      </c>
      <c r="F95" s="17" t="n">
        <v>18.3698</v>
      </c>
      <c r="G95" s="17" t="n">
        <v>35</v>
      </c>
      <c r="H95" s="6" t="s">
        <f>=(F95-E95)*G95</f>
      </c>
      <c r="I95" s="9" t="s">
        <f>=(F95-E95)/E95</f>
      </c>
      <c r="J95" s="7" t="s">
        <f>=MAX(1,DATEDIF(C95,D95,"d")-1)</f>
      </c>
      <c r="K95" s="9" t="s">
        <f>=I95*365/J95</f>
      </c>
    </row>
    <row collapsed="false" customFormat="false" customHeight="false" hidden="false" ht="12.1" outlineLevel="0" r="96">
      <c r="A96" s="16" t="s">
        <v>44</v>
      </c>
      <c r="B96" s="16" t="s">
        <v>46</v>
      </c>
      <c r="C96" s="41" t="n">
        <v>46128</v>
      </c>
      <c r="D96" s="42" t="n">
        <v>46148</v>
      </c>
      <c r="E96" s="17" t="n">
        <v>18.3034</v>
      </c>
      <c r="F96" s="17" t="n">
        <v>18.4408</v>
      </c>
      <c r="G96" s="17" t="n">
        <v>3</v>
      </c>
      <c r="H96" s="6" t="s">
        <f>=(F96-E96)*G96</f>
      </c>
      <c r="I96" s="9" t="s">
        <f>=(F96-E96)/E96</f>
      </c>
      <c r="J96" s="7" t="s">
        <f>=MAX(1,DATEDIF(C96,D96,"d")-1)</f>
      </c>
      <c r="K96" s="9" t="s">
        <f>=I96*365/J96</f>
      </c>
    </row>
    <row collapsed="false" customFormat="false" customHeight="false" hidden="false" ht="12.1" outlineLevel="0" r="97">
      <c r="A97" s="16" t="s">
        <v>44</v>
      </c>
      <c r="B97" s="16" t="s">
        <v>46</v>
      </c>
      <c r="C97" s="41" t="n">
        <v>46139</v>
      </c>
      <c r="D97" s="42" t="n">
        <v>46148</v>
      </c>
      <c r="E97" s="17" t="n">
        <v>18.3837</v>
      </c>
      <c r="F97" s="17" t="n">
        <v>18.4408</v>
      </c>
      <c r="G97" s="17" t="n">
        <v>35</v>
      </c>
      <c r="H97" s="6" t="s">
        <f>=(F97-E97)*G97</f>
      </c>
      <c r="I97" s="9" t="s">
        <f>=(F97-E97)/E97</f>
      </c>
      <c r="J97" s="7" t="s">
        <f>=MAX(1,DATEDIF(C97,D97,"d")-1)</f>
      </c>
      <c r="K97" s="9" t="s">
        <f>=I97*365/J97</f>
      </c>
    </row>
    <row collapsed="false" customFormat="false" customHeight="false" hidden="false" ht="12.1" outlineLevel="0" r="98">
      <c r="A98" s="16" t="s">
        <v>44</v>
      </c>
      <c r="B98" s="16" t="s">
        <v>46</v>
      </c>
      <c r="C98" s="41" t="n">
        <v>46147</v>
      </c>
      <c r="D98" s="42" t="n">
        <v>46148</v>
      </c>
      <c r="E98" s="17" t="n">
        <v>18.4375</v>
      </c>
      <c r="F98" s="17" t="n">
        <v>18.4408</v>
      </c>
      <c r="G98" s="17" t="n">
        <v>12</v>
      </c>
      <c r="H98" s="6" t="s">
        <f>=(F98-E98)*G98</f>
      </c>
      <c r="I98" s="9" t="s">
        <f>=(F98-E98)/E98</f>
      </c>
      <c r="J98" s="7" t="s">
        <f>=MAX(1,DATEDIF(C98,D98,"d")-1)</f>
      </c>
      <c r="K98" s="9" t="s">
        <f>=I98*365/J98</f>
      </c>
    </row>
    <row collapsed="false" customFormat="false" customHeight="false" hidden="false" ht="12.1" outlineLevel="0" r="99">
      <c r="A99" s="16" t="s">
        <v>44</v>
      </c>
      <c r="B99" s="16" t="s">
        <v>46</v>
      </c>
      <c r="C99" s="41" t="n">
        <v>46147</v>
      </c>
      <c r="D99" s="42" t="n">
        <v>46148</v>
      </c>
      <c r="E99" s="17" t="n">
        <v>18.438</v>
      </c>
      <c r="F99" s="17" t="n">
        <v>18.4408</v>
      </c>
      <c r="G99" s="17" t="n">
        <v>2</v>
      </c>
      <c r="H99" s="6" t="s">
        <f>=(F99-E99)*G99</f>
      </c>
      <c r="I99" s="9" t="s">
        <f>=(F99-E99)/E99</f>
      </c>
      <c r="J99" s="7" t="s">
        <f>=MAX(1,DATEDIF(C99,D99,"d")-1)</f>
      </c>
      <c r="K99" s="9" t="s">
        <f>=I99*365/J99</f>
      </c>
    </row>
    <row collapsed="false" customFormat="false" customHeight="false" hidden="false" ht="12.1" outlineLevel="0" r="100">
      <c r="A100" s="16" t="s">
        <v>44</v>
      </c>
      <c r="B100" s="16" t="s">
        <v>46</v>
      </c>
      <c r="C100" s="41" t="n">
        <v>46147</v>
      </c>
      <c r="D100" s="42" t="n">
        <v>46173</v>
      </c>
      <c r="E100" s="17" t="n">
        <v>18.438</v>
      </c>
      <c r="F100" s="17" t="n">
        <v>18.6295</v>
      </c>
      <c r="G100" s="17" t="n">
        <v>3</v>
      </c>
      <c r="H100" s="6" t="s">
        <f>=(F100-E100)*G100</f>
      </c>
      <c r="I100" s="9" t="s">
        <f>=(F100-E100)/E100</f>
      </c>
      <c r="J100" s="7" t="s">
        <f>=MAX(1,DATEDIF(C100,D100,"d")-1)</f>
      </c>
      <c r="K100" s="9" t="s">
        <f>=I100*365/J100</f>
      </c>
    </row>
    <row collapsed="false" customFormat="false" customHeight="false" hidden="false" ht="12.1" outlineLevel="0" r="101">
      <c r="A101" s="16" t="s">
        <v>44</v>
      </c>
      <c r="B101" s="16" t="s">
        <v>46</v>
      </c>
      <c r="C101" s="41" t="n">
        <v>46148</v>
      </c>
      <c r="D101" s="42" t="n">
        <v>46173</v>
      </c>
      <c r="E101" s="17" t="n">
        <v>18.4491</v>
      </c>
      <c r="F101" s="17" t="n">
        <v>18.6295</v>
      </c>
      <c r="G101" s="17" t="n">
        <v>11</v>
      </c>
      <c r="H101" s="6" t="s">
        <f>=(F101-E101)*G101</f>
      </c>
      <c r="I101" s="9" t="s">
        <f>=(F101-E101)/E101</f>
      </c>
      <c r="J101" s="7" t="s">
        <f>=MAX(1,DATEDIF(C101,D101,"d")-1)</f>
      </c>
      <c r="K101" s="9" t="s">
        <f>=I101*365/J101</f>
      </c>
    </row>
    <row collapsed="false" customFormat="false" customHeight="false" hidden="false" ht="12.1" outlineLevel="0" r="102">
      <c r="A102" s="16" t="s">
        <v>44</v>
      </c>
      <c r="B102" s="16" t="s">
        <v>46</v>
      </c>
      <c r="C102" s="41" t="n">
        <v>46156</v>
      </c>
      <c r="D102" s="42" t="n">
        <v>46173</v>
      </c>
      <c r="E102" s="17" t="n">
        <v>18.5006</v>
      </c>
      <c r="F102" s="17" t="n">
        <v>18.6295</v>
      </c>
      <c r="G102" s="17" t="n">
        <v>36</v>
      </c>
      <c r="H102" s="6" t="s">
        <f>=(F102-E102)*G102</f>
      </c>
      <c r="I102" s="9" t="s">
        <f>=(F102-E102)/E102</f>
      </c>
      <c r="J102" s="7" t="s">
        <f>=MAX(1,DATEDIF(C102,D102,"d")-1)</f>
      </c>
      <c r="K102" s="9" t="s">
        <f>=I102*365/J102</f>
      </c>
    </row>
    <row collapsed="false" customFormat="false" customHeight="false" hidden="false" ht="12.1" outlineLevel="0" r="103">
      <c r="A103" s="16" t="s">
        <v>44</v>
      </c>
      <c r="B103" s="16" t="s">
        <v>46</v>
      </c>
      <c r="C103" s="41" t="n">
        <v>46167</v>
      </c>
      <c r="D103" s="42" t="n">
        <v>46173</v>
      </c>
      <c r="E103" s="17" t="n">
        <v>18.5795</v>
      </c>
      <c r="F103" s="17" t="n">
        <v>18.6295</v>
      </c>
      <c r="G103" s="17" t="n">
        <v>448</v>
      </c>
      <c r="H103" s="6" t="s">
        <f>=(F103-E103)*G103</f>
      </c>
      <c r="I103" s="9" t="s">
        <f>=(F103-E103)/E103</f>
      </c>
      <c r="J103" s="7" t="s">
        <f>=MAX(1,DATEDIF(C103,D103,"d")-1)</f>
      </c>
      <c r="K103" s="9" t="s">
        <f>=I103*365/J103</f>
      </c>
    </row>
    <row collapsed="false" customFormat="false" customHeight="false" hidden="false" ht="12.1" outlineLevel="0" r="104">
      <c r="A104" s="16" t="s">
        <v>44</v>
      </c>
      <c r="B104" s="16" t="s">
        <v>46</v>
      </c>
      <c r="C104" s="41" t="n">
        <v>46171</v>
      </c>
      <c r="D104" s="42" t="n">
        <v>46173</v>
      </c>
      <c r="E104" s="17" t="n">
        <v>18.622</v>
      </c>
      <c r="F104" s="17" t="n">
        <v>18.6295</v>
      </c>
      <c r="G104" s="17" t="n">
        <v>72</v>
      </c>
      <c r="H104" s="6" t="s">
        <f>=(F104-E104)*G104</f>
      </c>
      <c r="I104" s="9" t="s">
        <f>=(F104-E104)/E104</f>
      </c>
      <c r="J104" s="7" t="s">
        <f>=MAX(1,DATEDIF(C104,D104,"d")-1)</f>
      </c>
      <c r="K104" s="9" t="s">
        <f>=I104*365/J104</f>
      </c>
    </row>
    <row collapsed="false" customFormat="false" customHeight="false" hidden="false" ht="12.1" outlineLevel="0" r="105">
      <c r="A105" s="16" t="s">
        <v>44</v>
      </c>
      <c r="B105" s="16" t="s">
        <v>46</v>
      </c>
      <c r="C105" s="41" t="n">
        <v>46171</v>
      </c>
      <c r="D105" s="42" t="n">
        <v>46189</v>
      </c>
      <c r="E105" s="17" t="n">
        <v>18.622</v>
      </c>
      <c r="F105" s="17" t="n">
        <v>18.7336</v>
      </c>
      <c r="G105" s="17" t="n">
        <v>3</v>
      </c>
      <c r="H105" s="6" t="s">
        <f>=(F105-E105)*G105</f>
      </c>
      <c r="I105" s="9" t="s">
        <f>=(F105-E105)/E105</f>
      </c>
      <c r="J105" s="7" t="s">
        <f>=MAX(1,DATEDIF(C105,D105,"d")-1)</f>
      </c>
      <c r="K105" s="9" t="s">
        <f>=I105*365/J105</f>
      </c>
    </row>
    <row collapsed="false" customFormat="false" customHeight="false" hidden="false" ht="12.1" outlineLevel="0" r="106">
      <c r="A106" s="16" t="s">
        <v>44</v>
      </c>
      <c r="B106" s="16" t="s">
        <v>46</v>
      </c>
      <c r="C106" s="41" t="n">
        <v>46176</v>
      </c>
      <c r="D106" s="42" t="n">
        <v>46189</v>
      </c>
      <c r="E106" s="17" t="n">
        <v>18.6434</v>
      </c>
      <c r="F106" s="17" t="n">
        <v>18.7336</v>
      </c>
      <c r="G106" s="17" t="n">
        <v>35</v>
      </c>
      <c r="H106" s="6" t="s">
        <f>=(F106-E106)*G106</f>
      </c>
      <c r="I106" s="9" t="s">
        <f>=(F106-E106)/E106</f>
      </c>
      <c r="J106" s="7" t="s">
        <f>=MAX(1,DATEDIF(C106,D106,"d")-1)</f>
      </c>
      <c r="K106" s="9" t="s">
        <f>=I106*365/J106</f>
      </c>
    </row>
    <row collapsed="false" customFormat="false" customHeight="false" hidden="false" ht="12.1" outlineLevel="0" r="107">
      <c r="A107" s="16" t="s">
        <v>44</v>
      </c>
      <c r="B107" s="16" t="s">
        <v>46</v>
      </c>
      <c r="C107" s="41" t="n">
        <v>46179</v>
      </c>
      <c r="D107" s="42" t="n">
        <v>46189</v>
      </c>
      <c r="E107" s="17" t="n">
        <v>18.6813</v>
      </c>
      <c r="F107" s="17" t="n">
        <v>18.7336</v>
      </c>
      <c r="G107" s="17" t="n">
        <v>12</v>
      </c>
      <c r="H107" s="6" t="s">
        <f>=(F107-E107)*G107</f>
      </c>
      <c r="I107" s="9" t="s">
        <f>=(F107-E107)/E107</f>
      </c>
      <c r="J107" s="7" t="s">
        <f>=MAX(1,DATEDIF(C107,D107,"d")-1)</f>
      </c>
      <c r="K107" s="9" t="s">
        <f>=I107*365/J107</f>
      </c>
    </row>
    <row collapsed="false" customFormat="false" customHeight="false" hidden="false" ht="12.1" outlineLevel="0" r="108">
      <c r="A108" s="16" t="s">
        <v>44</v>
      </c>
      <c r="B108" s="16" t="s">
        <v>46</v>
      </c>
      <c r="C108" s="41" t="n">
        <v>46179</v>
      </c>
      <c r="D108" s="42" t="n">
        <v>46196</v>
      </c>
      <c r="E108" s="17" t="n">
        <v>18.6813</v>
      </c>
      <c r="F108" s="17" t="n">
        <v>18.782</v>
      </c>
      <c r="G108" s="17" t="n">
        <v>3</v>
      </c>
      <c r="H108" s="6" t="s">
        <f>=(F108-E108)*G108</f>
      </c>
      <c r="I108" s="9" t="s">
        <f>=(F108-E108)/E108</f>
      </c>
      <c r="J108" s="7" t="s">
        <f>=MAX(1,DATEDIF(C108,D108,"d")-1)</f>
      </c>
      <c r="K108" s="9" t="s">
        <f>=I108*365/J108</f>
      </c>
    </row>
    <row collapsed="false" customFormat="false" customHeight="false" hidden="false" ht="12.1" outlineLevel="0" r="109">
      <c r="A109" s="16" t="s">
        <v>44</v>
      </c>
      <c r="B109" s="16" t="s">
        <v>46</v>
      </c>
      <c r="C109" s="41" t="n">
        <v>46190</v>
      </c>
      <c r="D109" s="42" t="n">
        <v>46196</v>
      </c>
      <c r="E109" s="17" t="n">
        <v>18.7405</v>
      </c>
      <c r="F109" s="17" t="n">
        <v>18.782</v>
      </c>
      <c r="G109" s="17" t="n">
        <v>81</v>
      </c>
      <c r="H109" s="6" t="s">
        <f>=(F109-E109)*G109</f>
      </c>
      <c r="I109" s="9" t="s">
        <f>=(F109-E109)/E109</f>
      </c>
      <c r="J109" s="7" t="s">
        <f>=MAX(1,DATEDIF(C109,D109,"d")-1)</f>
      </c>
      <c r="K109" s="9" t="s">
        <f>=I109*365/J109</f>
      </c>
    </row>
    <row collapsed="false" customFormat="false" customHeight="false" hidden="false" ht="12.1" outlineLevel="0" r="110">
      <c r="A110" s="16" t="s">
        <v>44</v>
      </c>
      <c r="B110" s="16" t="s">
        <v>46</v>
      </c>
      <c r="C110" s="41" t="n">
        <v>46190</v>
      </c>
      <c r="D110" s="42" t="n">
        <v>46217</v>
      </c>
      <c r="E110" s="17" t="n">
        <v>18.7405</v>
      </c>
      <c r="F110" s="17" t="n">
        <v>18.941</v>
      </c>
      <c r="G110" s="17" t="n">
        <v>3</v>
      </c>
      <c r="H110" s="6" t="s">
        <f>=(F110-E110)*G110</f>
      </c>
      <c r="I110" s="9" t="s">
        <f>=(F110-E110)/E110</f>
      </c>
      <c r="J110" s="7" t="s">
        <f>=MAX(1,DATEDIF(C110,D110,"d")-1)</f>
      </c>
      <c r="K110" s="9" t="s">
        <f>=I110*365/J110</f>
      </c>
    </row>
    <row collapsed="false" customFormat="false" customHeight="false" hidden="false" ht="12.1" outlineLevel="0" r="111">
      <c r="A111" s="16" t="s">
        <v>44</v>
      </c>
      <c r="B111" s="16" t="s">
        <v>46</v>
      </c>
      <c r="C111" s="41" t="n">
        <v>46197</v>
      </c>
      <c r="D111" s="42" t="n">
        <v>46217</v>
      </c>
      <c r="E111" s="17" t="n">
        <v>18.7896</v>
      </c>
      <c r="F111" s="17" t="n">
        <v>18.941</v>
      </c>
      <c r="G111" s="17" t="n">
        <v>23</v>
      </c>
      <c r="H111" s="6" t="s">
        <f>=(F111-E111)*G111</f>
      </c>
      <c r="I111" s="9" t="s">
        <f>=(F111-E111)/E111</f>
      </c>
      <c r="J111" s="7" t="s">
        <f>=MAX(1,DATEDIF(C111,D111,"d")-1)</f>
      </c>
      <c r="K111" s="9" t="s">
        <f>=I111*365/J111</f>
      </c>
    </row>
    <row collapsed="false" customFormat="false" customHeight="false" hidden="false" ht="12.1" outlineLevel="0" r="112">
      <c r="A112" s="16" t="s">
        <v>44</v>
      </c>
      <c r="B112" s="16" t="s">
        <v>46</v>
      </c>
      <c r="C112" s="41" t="n">
        <v>46207</v>
      </c>
      <c r="D112" s="42" t="n">
        <v>46217</v>
      </c>
      <c r="E112" s="17" t="n">
        <v>18.89</v>
      </c>
      <c r="F112" s="17" t="n">
        <v>18.941</v>
      </c>
      <c r="G112" s="17" t="n">
        <v>1</v>
      </c>
      <c r="H112" s="6" t="s">
        <f>=(F112-E112)*G112</f>
      </c>
      <c r="I112" s="9" t="s">
        <f>=(F112-E112)/E112</f>
      </c>
      <c r="J112" s="7" t="s">
        <f>=MAX(1,DATEDIF(C112,D112,"d")-1)</f>
      </c>
      <c r="K112" s="9" t="s">
        <f>=I112*365/J112</f>
      </c>
    </row>
    <row collapsed="false" customFormat="false" customHeight="false" hidden="false" ht="12.1" outlineLevel="0" r="113">
      <c r="A113" s="16" t="s">
        <v>44</v>
      </c>
      <c r="B113" s="16" t="s">
        <v>46</v>
      </c>
      <c r="C113" s="41" t="n">
        <v>46210</v>
      </c>
      <c r="D113" s="42" t="n">
        <v>46217</v>
      </c>
      <c r="E113" s="17" t="n">
        <v>18.8879</v>
      </c>
      <c r="F113" s="17" t="n">
        <v>18.941</v>
      </c>
      <c r="G113" s="17" t="n">
        <v>14</v>
      </c>
      <c r="H113" s="6" t="s">
        <f>=(F113-E113)*G113</f>
      </c>
      <c r="I113" s="9" t="s">
        <f>=(F113-E113)/E113</f>
      </c>
      <c r="J113" s="7" t="s">
        <f>=MAX(1,DATEDIF(C113,D113,"d")-1)</f>
      </c>
      <c r="K113" s="9" t="s">
        <f>=I113*365/J113</f>
      </c>
    </row>
    <row collapsed="false" customFormat="false" customHeight="false" hidden="false" ht="12.1" outlineLevel="0" r="114">
      <c r="A114" s="16" t="s">
        <v>44</v>
      </c>
      <c r="B114" s="16" t="s">
        <v>46</v>
      </c>
      <c r="C114" s="41" t="n">
        <v>46212</v>
      </c>
      <c r="D114" s="42" t="n">
        <v>46217</v>
      </c>
      <c r="E114" s="17" t="n">
        <v>18.9027</v>
      </c>
      <c r="F114" s="17" t="n">
        <v>18.941</v>
      </c>
      <c r="G114" s="17" t="n">
        <v>8</v>
      </c>
      <c r="H114" s="6" t="s">
        <f>=(F114-E114)*G114</f>
      </c>
      <c r="I114" s="9" t="s">
        <f>=(F114-E114)/E114</f>
      </c>
      <c r="J114" s="7" t="s">
        <f>=MAX(1,DATEDIF(C114,D114,"d")-1)</f>
      </c>
      <c r="K114" s="9" t="s">
        <f>=I114*365/J114</f>
      </c>
    </row>
    <row collapsed="false" customFormat="false" customHeight="false" hidden="false" ht="12.1" outlineLevel="0" r="115">
      <c r="A115" s="16" t="s">
        <v>44</v>
      </c>
      <c r="B115" s="16" t="s">
        <v>46</v>
      </c>
      <c r="C115" s="41" t="n">
        <v>46212</v>
      </c>
      <c r="D115" s="42" t="n">
        <v>46240</v>
      </c>
      <c r="E115" s="17" t="n">
        <v>18.9027</v>
      </c>
      <c r="F115" s="17" t="n">
        <v>19.1055</v>
      </c>
      <c r="G115" s="17" t="n">
        <v>3</v>
      </c>
      <c r="H115" s="6" t="s">
        <f>=(F115-E115)*G115</f>
      </c>
      <c r="I115" s="9" t="s">
        <f>=(F115-E115)/E115</f>
      </c>
      <c r="J115" s="7" t="s">
        <f>=MAX(1,DATEDIF(C115,D115,"d")-1)</f>
      </c>
      <c r="K115" s="9" t="s">
        <f>=I115*365/J115</f>
      </c>
    </row>
    <row collapsed="false" customFormat="false" customHeight="false" hidden="false" ht="12.1" outlineLevel="0" r="116">
      <c r="A116" s="16" t="s">
        <v>44</v>
      </c>
      <c r="B116" s="16" t="s">
        <v>46</v>
      </c>
      <c r="C116" s="41" t="n">
        <v>46219</v>
      </c>
      <c r="D116" s="42" t="n">
        <v>46240</v>
      </c>
      <c r="E116" s="17" t="n">
        <v>18.9555</v>
      </c>
      <c r="F116" s="17" t="n">
        <v>19.1055</v>
      </c>
      <c r="G116" s="17" t="n">
        <v>31</v>
      </c>
      <c r="H116" s="6" t="s">
        <f>=(F116-E116)*G116</f>
      </c>
      <c r="I116" s="9" t="s">
        <f>=(F116-E116)/E116</f>
      </c>
      <c r="J116" s="7" t="s">
        <f>=MAX(1,DATEDIF(C116,D116,"d")-1)</f>
      </c>
      <c r="K116" s="9" t="s">
        <f>=I116*365/J116</f>
      </c>
    </row>
    <row collapsed="false" customFormat="false" customHeight="false" hidden="false" ht="12.1" outlineLevel="0" r="117">
      <c r="A117" s="16" t="s">
        <v>44</v>
      </c>
      <c r="B117" s="16" t="s">
        <v>46</v>
      </c>
      <c r="C117" s="41" t="n">
        <v>46219</v>
      </c>
      <c r="D117" s="42" t="n">
        <v>46240</v>
      </c>
      <c r="E117" s="17" t="n">
        <v>18.9633</v>
      </c>
      <c r="F117" s="17" t="n">
        <v>19.1055</v>
      </c>
      <c r="G117" s="17" t="n">
        <v>3</v>
      </c>
      <c r="H117" s="6" t="s">
        <f>=(F117-E117)*G117</f>
      </c>
      <c r="I117" s="9" t="s">
        <f>=(F117-E117)/E117</f>
      </c>
      <c r="J117" s="7" t="s">
        <f>=MAX(1,DATEDIF(C117,D117,"d")-1)</f>
      </c>
      <c r="K117" s="9" t="s">
        <f>=I117*365/J117</f>
      </c>
    </row>
    <row collapsed="false" customFormat="false" customHeight="false" hidden="false" ht="12.1" outlineLevel="0" r="118">
      <c r="A118" s="16" t="s">
        <v>44</v>
      </c>
      <c r="B118" s="16" t="s">
        <v>46</v>
      </c>
      <c r="C118" s="41" t="n">
        <v>46221</v>
      </c>
      <c r="D118" s="42" t="n">
        <v>46240</v>
      </c>
      <c r="E118" s="17" t="n">
        <v>18.98</v>
      </c>
      <c r="F118" s="17" t="n">
        <v>19.1055</v>
      </c>
      <c r="G118" s="17" t="n">
        <v>1</v>
      </c>
      <c r="H118" s="6" t="s">
        <f>=(F118-E118)*G118</f>
      </c>
      <c r="I118" s="9" t="s">
        <f>=(F118-E118)/E118</f>
      </c>
      <c r="J118" s="7" t="s">
        <f>=MAX(1,DATEDIF(C118,D118,"d")-1)</f>
      </c>
      <c r="K118" s="9" t="s">
        <f>=I118*365/J118</f>
      </c>
    </row>
    <row collapsed="false" customFormat="false" customHeight="false" hidden="false" ht="12.1" outlineLevel="0" r="119">
      <c r="A119" s="16" t="s">
        <v>44</v>
      </c>
      <c r="B119" s="16" t="s">
        <v>46</v>
      </c>
      <c r="C119" s="41" t="n">
        <v>46226</v>
      </c>
      <c r="D119" s="42" t="n">
        <v>46240</v>
      </c>
      <c r="E119" s="17" t="n">
        <v>19.0065</v>
      </c>
      <c r="F119" s="17" t="n">
        <v>19.1055</v>
      </c>
      <c r="G119" s="17" t="n">
        <v>90</v>
      </c>
      <c r="H119" s="6" t="s">
        <f>=(F119-E119)*G119</f>
      </c>
      <c r="I119" s="9" t="s">
        <f>=(F119-E119)/E119</f>
      </c>
      <c r="J119" s="7" t="s">
        <f>=MAX(1,DATEDIF(C119,D119,"d")-1)</f>
      </c>
      <c r="K119" s="9" t="s">
        <f>=I119*365/J119</f>
      </c>
    </row>
    <row collapsed="false" customFormat="false" customHeight="false" hidden="false" ht="12.1" outlineLevel="0" r="120">
      <c r="A120" s="16" t="s">
        <v>44</v>
      </c>
      <c r="B120" s="16" t="s">
        <v>46</v>
      </c>
      <c r="C120" s="41" t="n">
        <v>46226</v>
      </c>
      <c r="D120" s="42" t="n">
        <v>46257</v>
      </c>
      <c r="E120" s="17" t="n">
        <v>19.0065</v>
      </c>
      <c r="F120" s="17" t="n">
        <v>19.2369</v>
      </c>
      <c r="G120" s="17" t="n">
        <v>7</v>
      </c>
      <c r="H120" s="6" t="s">
        <f>=(F120-E120)*G120</f>
      </c>
      <c r="I120" s="9" t="s">
        <f>=(F120-E120)/E120</f>
      </c>
      <c r="J120" s="7" t="s">
        <f>=MAX(1,DATEDIF(C120,D120,"d")-1)</f>
      </c>
      <c r="K120" s="9" t="s">
        <f>=I120*365/J120</f>
      </c>
    </row>
    <row collapsed="false" customFormat="false" customHeight="false" hidden="false" ht="12.1" outlineLevel="0" r="121">
      <c r="A121" s="16" t="s">
        <v>44</v>
      </c>
      <c r="B121" s="16" t="s">
        <v>46</v>
      </c>
      <c r="C121" s="41" t="n">
        <v>46246</v>
      </c>
      <c r="D121" s="42" t="n">
        <v>46257</v>
      </c>
      <c r="E121" s="17" t="n">
        <v>19.15</v>
      </c>
      <c r="F121" s="17" t="n">
        <v>19.2369</v>
      </c>
      <c r="G121" s="17" t="n">
        <v>35</v>
      </c>
      <c r="H121" s="6" t="s">
        <f>=(F121-E121)*G121</f>
      </c>
      <c r="I121" s="9" t="s">
        <f>=(F121-E121)/E121</f>
      </c>
      <c r="J121" s="7" t="s">
        <f>=MAX(1,DATEDIF(C121,D121,"d")-1)</f>
      </c>
      <c r="K121" s="9" t="s">
        <f>=I121*365/J121</f>
      </c>
    </row>
    <row collapsed="false" customFormat="false" customHeight="false" hidden="false" ht="12.1" outlineLevel="0" r="122">
      <c r="A122" s="16" t="s">
        <v>216</v>
      </c>
      <c r="B122" s="16" t="s">
        <v>388</v>
      </c>
      <c r="C122" s="41" t="n">
        <v>45999</v>
      </c>
      <c r="D122" s="42" t="n">
        <v>45999</v>
      </c>
      <c r="E122" s="17" t="n">
        <v>1008.9592</v>
      </c>
      <c r="F122" s="17" t="n">
        <v>1008.86</v>
      </c>
      <c r="G122" s="17" t="n">
        <v>43</v>
      </c>
      <c r="H122" s="6" t="s">
        <f>=(F122-E122)*G122</f>
      </c>
      <c r="I122" s="9" t="s">
        <f>=(F122-E122)/E122</f>
      </c>
      <c r="J122" s="7" t="s">
        <f>=MAX(1,DATEDIF(C122,D122,"d")-1)</f>
      </c>
      <c r="K122" s="9" t="s">
        <f>=I122*365/J122</f>
      </c>
    </row>
    <row collapsed="false" customFormat="false" customHeight="false" hidden="false" ht="12.1" outlineLevel="0" r="123">
      <c r="A123" s="16" t="s">
        <v>216</v>
      </c>
      <c r="B123" s="16" t="s">
        <v>388</v>
      </c>
      <c r="C123" s="41" t="n">
        <v>45999</v>
      </c>
      <c r="D123" s="42" t="n">
        <v>45999</v>
      </c>
      <c r="E123" s="17" t="n">
        <v>1008.9592</v>
      </c>
      <c r="F123" s="17" t="n">
        <v>1008.86</v>
      </c>
      <c r="G123" s="17" t="n">
        <v>5</v>
      </c>
      <c r="H123" s="6" t="s">
        <f>=(F123-E123)*G123</f>
      </c>
      <c r="I123" s="9" t="s">
        <f>=(F123-E123)/E123</f>
      </c>
      <c r="J123" s="7" t="s">
        <f>=MAX(1,DATEDIF(C123,D123,"d")-1)</f>
      </c>
      <c r="K123" s="9" t="s">
        <f>=I123*365/J123</f>
      </c>
    </row>
    <row collapsed="false" customFormat="false" customHeight="false" hidden="false" ht="12.1" outlineLevel="0" r="124">
      <c r="A124" s="16" t="s">
        <v>216</v>
      </c>
      <c r="B124" s="16" t="s">
        <v>388</v>
      </c>
      <c r="C124" s="41" t="n">
        <v>45999</v>
      </c>
      <c r="D124" s="42" t="n">
        <v>45999</v>
      </c>
      <c r="E124" s="17" t="n">
        <v>1008.7586</v>
      </c>
      <c r="F124" s="17" t="n">
        <v>1008.86</v>
      </c>
      <c r="G124" s="17" t="n">
        <v>1</v>
      </c>
      <c r="H124" s="6" t="s">
        <f>=(F124-E124)*G124</f>
      </c>
      <c r="I124" s="9" t="s">
        <f>=(F124-E124)/E124</f>
      </c>
      <c r="J124" s="7" t="s">
        <f>=MAX(1,DATEDIF(C124,D124,"d")-1)</f>
      </c>
      <c r="K124" s="9" t="s">
        <f>=I124*365/J124</f>
      </c>
    </row>
    <row collapsed="false" customFormat="false" customHeight="false" hidden="false" ht="12.1" outlineLevel="0" r="125">
      <c r="A125" s="16" t="s">
        <v>216</v>
      </c>
      <c r="B125" s="16" t="s">
        <v>388</v>
      </c>
      <c r="C125" s="41" t="n">
        <v>45999</v>
      </c>
      <c r="D125" s="42" t="n">
        <v>45999</v>
      </c>
      <c r="E125" s="17" t="n">
        <v>1008.7586</v>
      </c>
      <c r="F125" s="17" t="n">
        <v>1008.86</v>
      </c>
      <c r="G125" s="17" t="n">
        <v>1</v>
      </c>
      <c r="H125" s="6" t="s">
        <f>=(F125-E125)*G125</f>
      </c>
      <c r="I125" s="9" t="s">
        <f>=(F125-E125)/E125</f>
      </c>
      <c r="J125" s="7" t="s">
        <f>=MAX(1,DATEDIF(C125,D125,"d")-1)</f>
      </c>
      <c r="K125" s="9" t="s">
        <f>=I125*365/J125</f>
      </c>
    </row>
    <row collapsed="false" customFormat="false" customHeight="false" hidden="false" ht="12.1" outlineLevel="0" r="126">
      <c r="A126" s="16" t="s">
        <v>216</v>
      </c>
      <c r="B126" s="16" t="s">
        <v>388</v>
      </c>
      <c r="C126" s="41" t="n">
        <v>45999</v>
      </c>
      <c r="D126" s="42" t="n">
        <v>46003</v>
      </c>
      <c r="E126" s="17" t="n">
        <v>1008.7586</v>
      </c>
      <c r="F126" s="17" t="n">
        <v>1011.3658</v>
      </c>
      <c r="G126" s="17" t="n">
        <v>41</v>
      </c>
      <c r="H126" s="6" t="s">
        <f>=(F126-E126)*G126</f>
      </c>
      <c r="I126" s="9" t="s">
        <f>=(F126-E126)/E126</f>
      </c>
      <c r="J126" s="7" t="s">
        <f>=MAX(1,DATEDIF(C126,D126,"d")-1)</f>
      </c>
      <c r="K126" s="9" t="s">
        <f>=I126*365/J126</f>
      </c>
    </row>
    <row collapsed="false" customFormat="false" customHeight="false" hidden="false" ht="12.1" outlineLevel="0" r="127">
      <c r="A127" s="16" t="s">
        <v>216</v>
      </c>
      <c r="B127" s="16" t="s">
        <v>388</v>
      </c>
      <c r="C127" s="41" t="n">
        <v>45999</v>
      </c>
      <c r="D127" s="42" t="n">
        <v>46003</v>
      </c>
      <c r="E127" s="17" t="n">
        <v>1008.7588</v>
      </c>
      <c r="F127" s="17" t="n">
        <v>1011.3658</v>
      </c>
      <c r="G127" s="17" t="n">
        <v>94</v>
      </c>
      <c r="H127" s="6" t="s">
        <f>=(F127-E127)*G127</f>
      </c>
      <c r="I127" s="9" t="s">
        <f>=(F127-E127)/E127</f>
      </c>
      <c r="J127" s="7" t="s">
        <f>=MAX(1,DATEDIF(C127,D127,"d")-1)</f>
      </c>
      <c r="K127" s="9" t="s">
        <f>=I127*365/J127</f>
      </c>
    </row>
    <row collapsed="false" customFormat="false" customHeight="false" hidden="false" ht="12.1" outlineLevel="0" r="128">
      <c r="A128" s="16" t="s">
        <v>216</v>
      </c>
      <c r="B128" s="16" t="s">
        <v>388</v>
      </c>
      <c r="C128" s="41" t="n">
        <v>45999</v>
      </c>
      <c r="D128" s="42" t="n">
        <v>46003</v>
      </c>
      <c r="E128" s="17" t="n">
        <v>1008.759</v>
      </c>
      <c r="F128" s="17" t="n">
        <v>1011.3658</v>
      </c>
      <c r="G128" s="17" t="n">
        <v>5</v>
      </c>
      <c r="H128" s="6" t="s">
        <f>=(F128-E128)*G128</f>
      </c>
      <c r="I128" s="9" t="s">
        <f>=(F128-E128)/E128</f>
      </c>
      <c r="J128" s="7" t="s">
        <f>=MAX(1,DATEDIF(C128,D128,"d")-1)</f>
      </c>
      <c r="K128" s="9" t="s">
        <f>=I128*365/J128</f>
      </c>
    </row>
    <row collapsed="false" customFormat="false" customHeight="false" hidden="false" ht="12.1" outlineLevel="0" r="129">
      <c r="A129" s="16" t="s">
        <v>216</v>
      </c>
      <c r="B129" s="16" t="s">
        <v>388</v>
      </c>
      <c r="C129" s="41" t="n">
        <v>45999</v>
      </c>
      <c r="D129" s="42" t="n">
        <v>46003</v>
      </c>
      <c r="E129" s="17" t="n">
        <v>1008.759</v>
      </c>
      <c r="F129" s="17" t="n">
        <v>1010.7662</v>
      </c>
      <c r="G129" s="17" t="n">
        <v>16</v>
      </c>
      <c r="H129" s="6" t="s">
        <f>=(F129-E129)*G129</f>
      </c>
      <c r="I129" s="9" t="s">
        <f>=(F129-E129)/E129</f>
      </c>
      <c r="J129" s="7" t="s">
        <f>=MAX(1,DATEDIF(C129,D129,"d")-1)</f>
      </c>
      <c r="K129" s="9" t="s">
        <f>=I129*365/J129</f>
      </c>
    </row>
    <row collapsed="false" customFormat="false" customHeight="false" hidden="false" ht="12.1" outlineLevel="0" r="130">
      <c r="A130" s="16" t="s">
        <v>216</v>
      </c>
      <c r="B130" s="16" t="s">
        <v>388</v>
      </c>
      <c r="C130" s="41" t="n">
        <v>45999</v>
      </c>
      <c r="D130" s="42" t="n">
        <v>46003</v>
      </c>
      <c r="E130" s="17" t="n">
        <v>1008.7584</v>
      </c>
      <c r="F130" s="17" t="n">
        <v>1010.7662</v>
      </c>
      <c r="G130" s="17" t="n">
        <v>38</v>
      </c>
      <c r="H130" s="6" t="s">
        <f>=(F130-E130)*G130</f>
      </c>
      <c r="I130" s="9" t="s">
        <f>=(F130-E130)/E130</f>
      </c>
      <c r="J130" s="7" t="s">
        <f>=MAX(1,DATEDIF(C130,D130,"d")-1)</f>
      </c>
      <c r="K130" s="9" t="s">
        <f>=I130*365/J130</f>
      </c>
    </row>
    <row collapsed="false" customFormat="false" customHeight="false" hidden="false" ht="12.1" outlineLevel="0" r="131">
      <c r="A131" s="16" t="s">
        <v>216</v>
      </c>
      <c r="B131" s="16" t="s">
        <v>388</v>
      </c>
      <c r="C131" s="41" t="n">
        <v>46000</v>
      </c>
      <c r="D131" s="42" t="n">
        <v>46003</v>
      </c>
      <c r="E131" s="17" t="n">
        <v>1007.6079</v>
      </c>
      <c r="F131" s="17" t="n">
        <v>1010.7662</v>
      </c>
      <c r="G131" s="17" t="n">
        <v>14</v>
      </c>
      <c r="H131" s="6" t="s">
        <f>=(F131-E131)*G131</f>
      </c>
      <c r="I131" s="9" t="s">
        <f>=(F131-E131)/E131</f>
      </c>
      <c r="J131" s="7" t="s">
        <f>=MAX(1,DATEDIF(C131,D131,"d")-1)</f>
      </c>
      <c r="K131" s="9" t="s">
        <f>=I131*365/J131</f>
      </c>
    </row>
    <row collapsed="false" customFormat="false" customHeight="false" hidden="false" ht="12.1" outlineLevel="0" r="132">
      <c r="A132" s="16" t="s">
        <v>59</v>
      </c>
      <c r="B132" s="16" t="s">
        <v>60</v>
      </c>
      <c r="C132" s="41" t="n">
        <v>46000</v>
      </c>
      <c r="D132" s="42" t="n">
        <v>46021</v>
      </c>
      <c r="E132" s="17" t="n">
        <v>1024.0189</v>
      </c>
      <c r="F132" s="17" t="n">
        <v>1020.7959</v>
      </c>
      <c r="G132" s="17" t="n">
        <v>35</v>
      </c>
      <c r="H132" s="6" t="s">
        <f>=(F132-E132)*G132</f>
      </c>
      <c r="I132" s="9" t="s">
        <f>=(F132-E132)/E132</f>
      </c>
      <c r="J132" s="7" t="s">
        <f>=MAX(1,DATEDIF(C132,D132,"d")-1)</f>
      </c>
      <c r="K132" s="9" t="s">
        <f>=I132*365/J132</f>
      </c>
    </row>
    <row collapsed="false" customFormat="false" customHeight="false" hidden="false" ht="12.1" outlineLevel="0" r="133">
      <c r="A133" s="16" t="s">
        <v>59</v>
      </c>
      <c r="B133" s="16" t="s">
        <v>60</v>
      </c>
      <c r="C133" s="41" t="n">
        <v>46006</v>
      </c>
      <c r="D133" s="42" t="n">
        <v>46021</v>
      </c>
      <c r="E133" s="17" t="n">
        <v>1024.6815</v>
      </c>
      <c r="F133" s="17" t="n">
        <v>1020.7959</v>
      </c>
      <c r="G133" s="17" t="n">
        <v>19</v>
      </c>
      <c r="H133" s="6" t="s">
        <f>=(F133-E133)*G133</f>
      </c>
      <c r="I133" s="9" t="s">
        <f>=(F133-E133)/E133</f>
      </c>
      <c r="J133" s="7" t="s">
        <f>=MAX(1,DATEDIF(C133,D133,"d")-1)</f>
      </c>
      <c r="K133" s="9" t="s">
        <f>=I133*365/J133</f>
      </c>
    </row>
    <row collapsed="false" customFormat="false" customHeight="false" hidden="false" ht="12.1" outlineLevel="0" r="134">
      <c r="A134" s="16" t="s">
        <v>59</v>
      </c>
      <c r="B134" s="16" t="s">
        <v>60</v>
      </c>
      <c r="C134" s="41" t="n">
        <v>46006</v>
      </c>
      <c r="D134" s="42" t="n">
        <v>46021</v>
      </c>
      <c r="E134" s="17" t="n">
        <v>1024.6815</v>
      </c>
      <c r="F134" s="17" t="n">
        <v>1021.0957</v>
      </c>
      <c r="G134" s="17" t="n">
        <v>69</v>
      </c>
      <c r="H134" s="6" t="s">
        <f>=(F134-E134)*G134</f>
      </c>
      <c r="I134" s="9" t="s">
        <f>=(F134-E134)/E134</f>
      </c>
      <c r="J134" s="7" t="s">
        <f>=MAX(1,DATEDIF(C134,D134,"d")-1)</f>
      </c>
      <c r="K134" s="9" t="s">
        <f>=I134*365/J134</f>
      </c>
    </row>
    <row collapsed="false" customFormat="false" customHeight="false" hidden="false" ht="12.1" outlineLevel="0" r="135">
      <c r="A135" s="16" t="s">
        <v>59</v>
      </c>
      <c r="B135" s="16" t="s">
        <v>60</v>
      </c>
      <c r="C135" s="41" t="n">
        <v>46006</v>
      </c>
      <c r="D135" s="42" t="n">
        <v>46021</v>
      </c>
      <c r="E135" s="17" t="n">
        <v>1024.6815</v>
      </c>
      <c r="F135" s="17" t="n">
        <v>1021.0957</v>
      </c>
      <c r="G135" s="17" t="n">
        <v>99</v>
      </c>
      <c r="H135" s="6" t="s">
        <f>=(F135-E135)*G135</f>
      </c>
      <c r="I135" s="9" t="s">
        <f>=(F135-E135)/E135</f>
      </c>
      <c r="J135" s="7" t="s">
        <f>=MAX(1,DATEDIF(C135,D135,"d")-1)</f>
      </c>
      <c r="K135" s="9" t="s">
        <f>=I135*365/J135</f>
      </c>
    </row>
    <row collapsed="false" customFormat="false" customHeight="false" hidden="false" ht="12.1" outlineLevel="0" r="136">
      <c r="A136" s="16" t="s">
        <v>59</v>
      </c>
      <c r="B136" s="16" t="s">
        <v>60</v>
      </c>
      <c r="C136" s="41" t="n">
        <v>46006</v>
      </c>
      <c r="D136" s="42" t="n">
        <v>46021</v>
      </c>
      <c r="E136" s="17" t="n">
        <v>1023.8811</v>
      </c>
      <c r="F136" s="17" t="n">
        <v>1021.0957</v>
      </c>
      <c r="G136" s="17" t="n">
        <v>18</v>
      </c>
      <c r="H136" s="6" t="s">
        <f>=(F136-E136)*G136</f>
      </c>
      <c r="I136" s="9" t="s">
        <f>=(F136-E136)/E136</f>
      </c>
      <c r="J136" s="7" t="s">
        <f>=MAX(1,DATEDIF(C136,D136,"d")-1)</f>
      </c>
      <c r="K136" s="9" t="s">
        <f>=I136*365/J136</f>
      </c>
    </row>
    <row collapsed="false" customFormat="false" customHeight="false" hidden="false" ht="12.1" outlineLevel="0" r="137">
      <c r="A137" s="16" t="s">
        <v>59</v>
      </c>
      <c r="B137" s="16" t="s">
        <v>60</v>
      </c>
      <c r="C137" s="41" t="n">
        <v>46008</v>
      </c>
      <c r="D137" s="42" t="n">
        <v>46021</v>
      </c>
      <c r="E137" s="17" t="n">
        <v>1021.94</v>
      </c>
      <c r="F137" s="17" t="n">
        <v>1021.0957</v>
      </c>
      <c r="G137" s="17" t="n">
        <v>1</v>
      </c>
      <c r="H137" s="6" t="s">
        <f>=(F137-E137)*G137</f>
      </c>
      <c r="I137" s="9" t="s">
        <f>=(F137-E137)/E137</f>
      </c>
      <c r="J137" s="7" t="s">
        <f>=MAX(1,DATEDIF(C137,D137,"d")-1)</f>
      </c>
      <c r="K137" s="9" t="s">
        <f>=I137*365/J137</f>
      </c>
    </row>
    <row collapsed="false" customFormat="false" customHeight="false" hidden="false" ht="12.1" outlineLevel="0" r="138">
      <c r="A138" s="16" t="s">
        <v>59</v>
      </c>
      <c r="B138" s="16" t="s">
        <v>60</v>
      </c>
      <c r="C138" s="41" t="n">
        <v>46013</v>
      </c>
      <c r="D138" s="42" t="n">
        <v>46021</v>
      </c>
      <c r="E138" s="17" t="n">
        <v>1003.6871</v>
      </c>
      <c r="F138" s="17" t="n">
        <v>1021.0957</v>
      </c>
      <c r="G138" s="17" t="n">
        <v>78</v>
      </c>
      <c r="H138" s="6" t="s">
        <f>=(F138-E138)*G138</f>
      </c>
      <c r="I138" s="9" t="s">
        <f>=(F138-E138)/E138</f>
      </c>
      <c r="J138" s="7" t="s">
        <f>=MAX(1,DATEDIF(C138,D138,"d")-1)</f>
      </c>
      <c r="K138" s="9" t="s">
        <f>=I138*365/J138</f>
      </c>
    </row>
    <row collapsed="false" customFormat="false" customHeight="false" hidden="false" ht="12.1" outlineLevel="0" r="139">
      <c r="A139" s="16" t="s">
        <v>59</v>
      </c>
      <c r="B139" s="16" t="s">
        <v>60</v>
      </c>
      <c r="C139" s="41" t="n">
        <v>46013</v>
      </c>
      <c r="D139" s="42" t="n">
        <v>46021</v>
      </c>
      <c r="E139" s="17" t="n">
        <v>1003.687</v>
      </c>
      <c r="F139" s="17" t="n">
        <v>1021.0957</v>
      </c>
      <c r="G139" s="17" t="n">
        <v>44</v>
      </c>
      <c r="H139" s="6" t="s">
        <f>=(F139-E139)*G139</f>
      </c>
      <c r="I139" s="9" t="s">
        <f>=(F139-E139)/E139</f>
      </c>
      <c r="J139" s="7" t="s">
        <f>=MAX(1,DATEDIF(C139,D139,"d")-1)</f>
      </c>
      <c r="K139" s="9" t="s">
        <f>=I139*365/J139</f>
      </c>
    </row>
    <row collapsed="false" customFormat="false" customHeight="false" hidden="false" ht="12.1" outlineLevel="0" r="140">
      <c r="A140" s="16" t="s">
        <v>59</v>
      </c>
      <c r="B140" s="16" t="s">
        <v>60</v>
      </c>
      <c r="C140" s="41" t="n">
        <v>46014</v>
      </c>
      <c r="D140" s="42" t="n">
        <v>46021</v>
      </c>
      <c r="E140" s="17" t="n">
        <v>1003.32</v>
      </c>
      <c r="F140" s="17" t="n">
        <v>1021.0957</v>
      </c>
      <c r="G140" s="17" t="n">
        <v>1</v>
      </c>
      <c r="H140" s="6" t="s">
        <f>=(F140-E140)*G140</f>
      </c>
      <c r="I140" s="9" t="s">
        <f>=(F140-E140)/E140</f>
      </c>
      <c r="J140" s="7" t="s">
        <f>=MAX(1,DATEDIF(C140,D140,"d")-1)</f>
      </c>
      <c r="K140" s="9" t="s">
        <f>=I140*365/J140</f>
      </c>
    </row>
    <row collapsed="false" customFormat="false" customHeight="false" hidden="false" ht="12.1" outlineLevel="0" r="141">
      <c r="A141" s="16" t="s">
        <v>59</v>
      </c>
      <c r="B141" s="16" t="s">
        <v>60</v>
      </c>
      <c r="C141" s="41" t="n">
        <v>46014</v>
      </c>
      <c r="D141" s="42" t="n">
        <v>46021</v>
      </c>
      <c r="E141" s="17" t="n">
        <v>1000.615</v>
      </c>
      <c r="F141" s="17" t="n">
        <v>1021.0957</v>
      </c>
      <c r="G141" s="17" t="n">
        <v>4</v>
      </c>
      <c r="H141" s="6" t="s">
        <f>=(F141-E141)*G141</f>
      </c>
      <c r="I141" s="9" t="s">
        <f>=(F141-E141)/E141</f>
      </c>
      <c r="J141" s="7" t="s">
        <f>=MAX(1,DATEDIF(C141,D141,"d")-1)</f>
      </c>
      <c r="K141" s="9" t="s">
        <f>=I141*365/J141</f>
      </c>
    </row>
    <row collapsed="false" customFormat="false" customHeight="false" hidden="false" ht="12.1" outlineLevel="0" r="142">
      <c r="A142" s="16" t="s">
        <v>59</v>
      </c>
      <c r="B142" s="16" t="s">
        <v>60</v>
      </c>
      <c r="C142" s="41" t="n">
        <v>46014</v>
      </c>
      <c r="D142" s="42" t="n">
        <v>46021</v>
      </c>
      <c r="E142" s="17" t="n">
        <v>999.82</v>
      </c>
      <c r="F142" s="17" t="n">
        <v>1021.0957</v>
      </c>
      <c r="G142" s="17" t="n">
        <v>1</v>
      </c>
      <c r="H142" s="6" t="s">
        <f>=(F142-E142)*G142</f>
      </c>
      <c r="I142" s="9" t="s">
        <f>=(F142-E142)/E142</f>
      </c>
      <c r="J142" s="7" t="s">
        <f>=MAX(1,DATEDIF(C142,D142,"d")-1)</f>
      </c>
      <c r="K142" s="9" t="s">
        <f>=I142*365/J142</f>
      </c>
    </row>
    <row collapsed="false" customFormat="false" customHeight="false" hidden="false" ht="12.1" outlineLevel="0" r="143">
      <c r="A143" s="16" t="s">
        <v>59</v>
      </c>
      <c r="B143" s="16" t="s">
        <v>60</v>
      </c>
      <c r="C143" s="41" t="n">
        <v>46014</v>
      </c>
      <c r="D143" s="42" t="n">
        <v>46021</v>
      </c>
      <c r="E143" s="17" t="n">
        <v>999.72</v>
      </c>
      <c r="F143" s="17" t="n">
        <v>1021.0957</v>
      </c>
      <c r="G143" s="17" t="n">
        <v>1</v>
      </c>
      <c r="H143" s="6" t="s">
        <f>=(F143-E143)*G143</f>
      </c>
      <c r="I143" s="9" t="s">
        <f>=(F143-E143)/E143</f>
      </c>
      <c r="J143" s="7" t="s">
        <f>=MAX(1,DATEDIF(C143,D143,"d")-1)</f>
      </c>
      <c r="K143" s="9" t="s">
        <f>=I143*365/J143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2026-10-09T19:27:46.00Z</dcterms:created>
  <dc:creator>izi-invest.ru</dc:creator>
  <cp:revision>0</cp:revision>
</cp:coreProperties>
</file>