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<sst xmlns="http://schemas.openxmlformats.org/spreadsheetml/2006/main" count="14234" uniqueCount="1146">
  <si>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</si>
  <si>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</si>
  <si>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</si>
  <si>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</si>
  <si>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</si>
  <si>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</si>
  <si>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</si>
  <si>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</si>
  <si>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</si>
  <si>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</si>
  <si>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</si>
  <si>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</si>
  <si>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</si>
  <si>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</si>
  <si>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</si>
  <si>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</si>
  <si>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</t>
  </si>
  <si>
    <t>share</t>
  </si>
  <si>
    <t>Сбербанк</t>
  </si>
  <si>
    <t>RUR</t>
  </si>
  <si>
    <t>AMD</t>
  </si>
  <si>
    <t>LKOH</t>
  </si>
  <si>
    <t>ЛУКОЙЛ</t>
  </si>
  <si>
    <t>BYN</t>
  </si>
  <si>
    <t>NVTK</t>
  </si>
  <si>
    <t>Новатэк ао</t>
  </si>
  <si>
    <t>CAD</t>
  </si>
  <si>
    <t>LSNGP</t>
  </si>
  <si>
    <t>РСетиЛЭ-п</t>
  </si>
  <si>
    <t>CHF</t>
  </si>
  <si>
    <t>SBERP</t>
  </si>
  <si>
    <t>Сбербанк-п</t>
  </si>
  <si>
    <t>CNY</t>
  </si>
  <si>
    <t>ROSN</t>
  </si>
  <si>
    <t>Роснефть</t>
  </si>
  <si>
    <t>EUR</t>
  </si>
  <si>
    <t>TATN</t>
  </si>
  <si>
    <t>Татнфт 3ао</t>
  </si>
  <si>
    <t>GBP</t>
  </si>
  <si>
    <t>TATNP</t>
  </si>
  <si>
    <t>Татнфт 3ап</t>
  </si>
  <si>
    <t>GLD</t>
  </si>
  <si>
    <t>SIBN</t>
  </si>
  <si>
    <t>Газпрнефть</t>
  </si>
  <si>
    <t>HKD</t>
  </si>
  <si>
    <t>T</t>
  </si>
  <si>
    <t>Т-Техно ао</t>
  </si>
  <si>
    <t>JPY</t>
  </si>
  <si>
    <t>SNGSP</t>
  </si>
  <si>
    <t>Сургнфгз-п</t>
  </si>
  <si>
    <t>KZT</t>
  </si>
  <si>
    <t>GAZP</t>
  </si>
  <si>
    <t>ГАЗПРОМ ао</t>
  </si>
  <si>
    <t>X5</t>
  </si>
  <si>
    <t>КЦ ИКС 5</t>
  </si>
  <si>
    <t>SLV</t>
  </si>
  <si>
    <t>FLOT</t>
  </si>
  <si>
    <t>Совкомфлот</t>
  </si>
  <si>
    <t>TRY</t>
  </si>
  <si>
    <t>GMKN</t>
  </si>
  <si>
    <t>ГМКНорНик</t>
  </si>
  <si>
    <t>UAH</t>
  </si>
  <si>
    <t>MOEX</t>
  </si>
  <si>
    <t>МосБиржа</t>
  </si>
  <si>
    <t>USD</t>
  </si>
  <si>
    <t>CHMF</t>
  </si>
  <si>
    <t>СевСт-ао</t>
  </si>
  <si>
    <t>RAGR</t>
  </si>
  <si>
    <t>Русагро</t>
  </si>
  <si>
    <t>MTSS</t>
  </si>
  <si>
    <t>МТС-ао</t>
  </si>
  <si>
    <t>TRNFP</t>
  </si>
  <si>
    <t>Транснф ап</t>
  </si>
  <si>
    <t>NLMK</t>
  </si>
  <si>
    <t>НЛМК ао</t>
  </si>
  <si>
    <t>MU-RM</t>
  </si>
  <si>
    <t>Micron</t>
  </si>
  <si>
    <t>BSPB</t>
  </si>
  <si>
    <t>БСП ао</t>
  </si>
  <si>
    <t>MAGN</t>
  </si>
  <si>
    <t>ММК</t>
  </si>
  <si>
    <t>YDEX</t>
  </si>
  <si>
    <t>ЯНДЕКС</t>
  </si>
  <si>
    <t>MGNT</t>
  </si>
  <si>
    <t>Магнит ао</t>
  </si>
  <si>
    <t>MRKP</t>
  </si>
  <si>
    <t>РСетиЦП ао</t>
  </si>
  <si>
    <t>PLZL</t>
  </si>
  <si>
    <t>Полюс</t>
  </si>
  <si>
    <t>IRAO</t>
  </si>
  <si>
    <t>ИнтерРАОао</t>
  </si>
  <si>
    <t>VTBR</t>
  </si>
  <si>
    <t>ВТБ ао</t>
  </si>
  <si>
    <t>ETLN</t>
  </si>
  <si>
    <t>ЭталонГруп</t>
  </si>
  <si>
    <t>FEES</t>
  </si>
  <si>
    <t>Россети</t>
  </si>
  <si>
    <t>Сумма по акциям:</t>
  </si>
  <si>
    <t>SBSP</t>
  </si>
  <si>
    <t>etf</t>
  </si>
  <si>
    <t>SBSP ETF</t>
  </si>
  <si>
    <t>SBMM</t>
  </si>
  <si>
    <t>SBMM ETF</t>
  </si>
  <si>
    <t>Сумма по фондам:</t>
  </si>
  <si>
    <t>RU000A1057S2</t>
  </si>
  <si>
    <t>bond</t>
  </si>
  <si>
    <t>Роснфт2P12</t>
  </si>
  <si>
    <t>2032-09-07</t>
  </si>
  <si>
    <t>RU000A106UW3</t>
  </si>
  <si>
    <t>iКарРус1P3</t>
  </si>
  <si>
    <t>2027-08-18</t>
  </si>
  <si>
    <t>RU000A10CRC4</t>
  </si>
  <si>
    <t>НорНик1P14</t>
  </si>
  <si>
    <t>2029-08-26</t>
  </si>
  <si>
    <t>RU000A10DPW4</t>
  </si>
  <si>
    <t>sСистем2P6</t>
  </si>
  <si>
    <t>2028-05-22</t>
  </si>
  <si>
    <t>SU26248RMFS3</t>
  </si>
  <si>
    <t>ОФЗ 26248</t>
  </si>
  <si>
    <t>2040-05-16</t>
  </si>
  <si>
    <t>RU000A109L49</t>
  </si>
  <si>
    <t>АЛРОСА1Р1</t>
  </si>
  <si>
    <t>2028-09-02</t>
  </si>
  <si>
    <t>RU000A1082Y8</t>
  </si>
  <si>
    <t>СТМ 1P4</t>
  </si>
  <si>
    <t>2029-03-10</t>
  </si>
  <si>
    <t>RU000A10BU31</t>
  </si>
  <si>
    <t>КАМАЗ БП15</t>
  </si>
  <si>
    <t>2027-06-10</t>
  </si>
  <si>
    <t>RU000A10FG76</t>
  </si>
  <si>
    <t>ОДК1Р03</t>
  </si>
  <si>
    <t>2029-06-02</t>
  </si>
  <si>
    <t>RU000A10FJ16</t>
  </si>
  <si>
    <t>ВИС Ф БП13</t>
  </si>
  <si>
    <t>2029-06-10</t>
  </si>
  <si>
    <t>RU000A101CL5</t>
  </si>
  <si>
    <t>ФСК ЕЭС1Р4</t>
  </si>
  <si>
    <t>2035-01-11</t>
  </si>
  <si>
    <t>Сумма по облигациям:</t>
  </si>
  <si>
    <t>Рубль</t>
  </si>
  <si>
    <t>Юань</t>
  </si>
  <si>
    <t>Сумма по валютам:</t>
  </si>
  <si>
    <t>Сумма: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</si>
  <si>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</si>
  <si>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</si>
  <si>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</si>
  <si>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</si>
  <si>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</si>
  <si>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</si>
  <si>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</si>
  <si>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</si>
  <si>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</si>
  <si>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Дивиденд по MRKC - РоссЦентр 5000шт. по 0.03 RUR - налог 22 RUR (данные из БД)</t>
  </si>
  <si>
    <t>Дивиденд по MRKP - РСетиЦП ао 10000шт. по 0.03 RUR - налог 34 RUR (данные из БД)</t>
  </si>
  <si>
    <t>Дивиденд по MAGN - ММК 70шт. по 0.95 RUR - налог 9 RUR (данные из БД)</t>
  </si>
  <si>
    <t>Дивиденд по MAGN - ММК 70шт. по 1.8 RUR - налог 16 RUR (данные из БД)</t>
  </si>
  <si>
    <t>Дивиденды по акциям ПАО ММК за 2020 год. Налог удержан.  Без НДС. (данные из сделок)</t>
  </si>
  <si>
    <t>Дивиденды по акциям ПАО МРСК Центра за 2020 год. Налог удержан.  Без НДС. (данные из сделок)</t>
  </si>
  <si>
    <t>Дивиденды по акциям ПАО МРСК Центра и Приволжья за 2020 год. Налог удержан.  Без НДС. (данные из сделок)</t>
  </si>
  <si>
    <t>Дивиденд по FLOT - Совкомфлот 40шт. по 6.67 RUR - налог 35 RUR (данные из БД)</t>
  </si>
  <si>
    <t>Дивиденды по акциям ПАО ММК за 1 квартал 2021 года. Налог удержан.  Без НДС. (данные из сделок)</t>
  </si>
  <si>
    <t>Дивиденд по SNGSP - Сургнфгз-п 600шт. по 6.72 RUR - налог 524 RUR (данные из БД)</t>
  </si>
  <si>
    <t>Дивиденды по акциям ПАО Совкомфлот за 12 месяцев 2020 г. Налог удержан.  Без НДС. (данные из сделок)</t>
  </si>
  <si>
    <t>Дивиденды по акциям ПАО Сургутнефтегаз за 2020 год. Налог удержан.  Без НДС. (данные из сделок)</t>
  </si>
  <si>
    <t>Дивиденд по MU-RM - Micron 2шт. по 0.1 USD - налог 0.02 USD, по курсу 73.6514 USD/RUR (данные из БД)</t>
  </si>
  <si>
    <t>Дивиденд по NVTK - Новатэк ао 7шт. по 43.77 RUR - налог 40 RUR (данные из БД)</t>
  </si>
  <si>
    <t>Дивиденды по акциям ПАО НОВАТЭК за 12 месяцев 2021 г. Налог удержан.  Без НДС. (данные из сделок)</t>
  </si>
  <si>
    <t>Прочий доход</t>
  </si>
  <si>
    <t>Перевод д/с с основного счета на торговый</t>
  </si>
  <si>
    <t>Дивиденд по ROSN - Роснефть 20шт. по 23.63 RUR - налог 61 RUR (данные из БД)</t>
  </si>
  <si>
    <t>Дивиденды по акциям ПАО НК Роснефть за 12 месяцев 2021 г. Налог удержан.  Без НДС. (данные из сделок)</t>
  </si>
  <si>
    <t>Купон по SU26215RMFS2 - ОФЗ 26215 5шт. по 34.9 RUR (данные из БД)</t>
  </si>
  <si>
    <t>Зачисление д/с (купон 18 по 26215) (данные из сделок)</t>
  </si>
  <si>
    <t>Дивиденд по NVTK - Новатэк ао 9шт. по 45 RUR - налог 53 RUR (данные из БД)</t>
  </si>
  <si>
    <t>Дивиденд по GAZP - ГАЗПРОМ ао 80шт. по 51.03 RUR - налог 531 RUR (данные из БД)</t>
  </si>
  <si>
    <t>Дивиденд по RUAL - РУСАЛ ао 400шт. по 1.21 RUR - налог 63 RUR (данные из БД)</t>
  </si>
  <si>
    <t>Дивиденды по акциям ПАО НОВАТЭК за 6 месяцев 2022 г. Налог удержан.  Без НДС. (данные из сделок)</t>
  </si>
  <si>
    <t>Дивиденды по акциям ПАО Газпром за 6 месяцев 2022 г. Налог удержан.  Без НДС. (данные из сделок)</t>
  </si>
  <si>
    <t>Купон по RU000A101CL5 - ФСК ЕЭС1Р4 2шт. по 16.83 RUR (данные из БД)</t>
  </si>
  <si>
    <t>Зачисление д/с (купон 11 по ФСК ЕЭС1Р4) (данные из сделок)</t>
  </si>
  <si>
    <t>Дивиденды по акциям МКПАО ОК РУСАЛ за 6 месяцев 2022 г. Налог удержан.  Без НДС. (данные из сделок)</t>
  </si>
  <si>
    <t>Перевод д/с с Фондового рынка на Основной рынок</t>
  </si>
  <si>
    <t>Купон по RU000A102M86 - ВсИнстрБО3 5шт. по 22.44 RUR (данные из БД)</t>
  </si>
  <si>
    <t>Дивиденд по LSNGP - РСетиЛЭ-п 30шт. по 0.44 RUR - налог 2 RUR (данные из БД)</t>
  </si>
  <si>
    <t>Купон по RU000A103DP0 - КАМАЗ БОП8 5шт. по 20.69 RUR (данные из БД)</t>
  </si>
  <si>
    <t>Дивиденд по ROSN - Роснефть 21шт. по 20.39 RUR - налог 56 RUR (данные из БД)</t>
  </si>
  <si>
    <t>Купон по RU000A105BW5 - СПМК БО-01 5шт. по 44.88 RUR (данные из БД)</t>
  </si>
  <si>
    <t>Купон по RU000A1028H6 - СНХТ БО-01 2шт. по 11.1 RUR (данные из БД)</t>
  </si>
  <si>
    <t>Купон по SU26215RMFS2 - ОФЗ 26215 10шт. по 34.9 RUR (данные из БД)</t>
  </si>
  <si>
    <t>Купон по RU000A102CZ3 - АйДиЭф03 1шт. по 10.27 RUR (данные из БД)</t>
  </si>
  <si>
    <t>Купон по RU000A100WA8 - ЛСР БО 1Р4 1шт. по 16.95 RUR (данные из БД)</t>
  </si>
  <si>
    <t>Купон по RU000A1028H6 - СНХТ БО-01 3шт. по 11.1 RUR (данные из БД)</t>
  </si>
  <si>
    <t>Купон по RU000A102Y58 - Брус 1P02 2шт. по 23.93 RUR (данные из БД)</t>
  </si>
  <si>
    <t>Дивиденд по MU-RM - Micron 2шт. по 0.12 USD - налог 0.02 USD, по курсу 79.4961 USD/RUR (данные из БД)</t>
  </si>
  <si>
    <t>Купон по RU000A102RS6 - Сбер Sb24R 8шт. по 33.16 RUR (данные из БД)</t>
  </si>
  <si>
    <t>Купон по RU000A101CL5 - ФСК ЕЭС1Р4 4шт. по 16.83 RUR (данные из БД)</t>
  </si>
  <si>
    <t>Купон по RU000A100ZL8 - ЛСР БО 1Р5 3шт. по 16.75 RUR (данные из БД)</t>
  </si>
  <si>
    <t>Купон по RU000A101012 - Систем1P12 5шт. по 39.14 RUR (данные из БД)</t>
  </si>
  <si>
    <t>Дивиденд по NVTK - Новатэк ао 11шт. по 60.58 RUR - налог 87 RUR (данные из БД)</t>
  </si>
  <si>
    <t>Дивиденд по SBER - Сбербанк 80шт. по 25 RUR - налог 260 RUR (данные из БД)</t>
  </si>
  <si>
    <t>Дивиденд по MISB - ТНСэнМарЭл 200шт. по 0.49 RUR - налог 13 RUR (данные из БД)</t>
  </si>
  <si>
    <t>Дивиденд по LSNGP - РСетиЛЭ-п 40шт. по 18.83 RUR - налог 98 RUR (данные из БД)</t>
  </si>
  <si>
    <t>Купон по RU000A100WA8 - ЛСР БО 1Р4 2шт. по 16.95 RUR (данные из БД)</t>
  </si>
  <si>
    <t>Купон по RU000A102Y58 - Брус 1P02 3шт. по 23.93 RUR (данные из БД)</t>
  </si>
  <si>
    <t>Дивиденд по FLOT - Совкомфлот 220шт. по 4.3 RUR - налог 123 RUR (данные из БД)</t>
  </si>
  <si>
    <t>Дивиденд по MU-RM - Micron 2шт. по 0.12 USD - налог 0.02 USD, по курсу 92.5695 USD/RUR (данные из БД)</t>
  </si>
  <si>
    <t>Амортизация КАМАЗ БОП8: 5 шт. по 1000 RUR.  (данные из БД)</t>
  </si>
  <si>
    <t>Зачисление д/с (погашение КАМАЗ БОП8) (данные из сделок)</t>
  </si>
  <si>
    <t>Дивиденд по KMAZ - КАМАЗ 100шт. по 1.84 RUR - налог 24 RUR (данные из БД)</t>
  </si>
  <si>
    <t>Дивиденд по ROSN - Роснефть 35шт. по 17.97 RUR - налог 82 RUR (данные из БД)</t>
  </si>
  <si>
    <t>Дивиденд по AFKS - Система ао 2700шт. по 0.41 RUR - налог 144 RUR (данные из БД)</t>
  </si>
  <si>
    <t>Амортизация ОФЗ 26215: 10 шт. по 1000 RUR.  (данные из БД)</t>
  </si>
  <si>
    <t>Зачисление д/с (погашение 26215) (данные из сделок)</t>
  </si>
  <si>
    <t>Купон по RU000A1028H6 - СНХТ БО-01 6шт. по 11.1 RUR (данные из БД)</t>
  </si>
  <si>
    <t>Купон по RU000A102CZ3 - АйДиЭф03 8шт. по 10.27 RUR (данные из БД)</t>
  </si>
  <si>
    <t>Купон по RU000A102M86 - ВсИнстрБО3 15шт. по 22.44 RUR (данные из БД)</t>
  </si>
  <si>
    <t>Амортизация ЛСР БО 1Р4: 5 шт. по 400 RUR.  (данные из БД)</t>
  </si>
  <si>
    <t>Купон по RU000A100WA8 - ЛСР БО 1Р4 5шт. по 16.95 RUR (данные из БД)</t>
  </si>
  <si>
    <t>Зачисление д/с (амортизация ЛСР БО 1Р4) (данные из сделок)</t>
  </si>
  <si>
    <t>Купон по RU000A102Y58 - Брус 1P02 7шт. по 23.93 RUR (данные из БД)</t>
  </si>
  <si>
    <t>Амортизация Сбер Sb24R: 9 шт. по 1000 RUR.  (данные из БД)</t>
  </si>
  <si>
    <t>Купон по RU000A102RS6 - Сбер Sb24R 9шт. по 33.16 RUR (данные из БД)</t>
  </si>
  <si>
    <t>Зачисление д/с (погашение Сбер Sb24R) (данные из сделок)</t>
  </si>
  <si>
    <t>Дивиденд по MU-RM - Micron 2шт. по 0.12 USD - налог 0.02 USD, по курсу 99.6762 USD/RUR (данные из БД)</t>
  </si>
  <si>
    <t>Дивиденд по NVTK - Новатэк ао 14шт. по 34.5 RUR - налог 63 RUR (данные из БД)</t>
  </si>
  <si>
    <t>Дивиденд по TATNP - Татнфт 3ап 9шт. по 27.54 RUR - налог 32 RUR (данные из БД)</t>
  </si>
  <si>
    <t>Дивиденды по акциям 2 выпуск, ISIN RU000A0DKVS5,   ПАО НОВАТЭК за 6 месяцев 2023 г. Налог удержан.  Без НДС. (данные из сделок)</t>
  </si>
  <si>
    <t>Амортизация ЛСР БО 1Р5: 3 шт. по 400 RUR.  (данные из БД)</t>
  </si>
  <si>
    <t>Зачисление д/с (амортизация ЛСР БО 1Р5) (данные из сделок)</t>
  </si>
  <si>
    <t>Зачисление д/с (купон 15 по ФСК ЕЭС1Р4) (данные из сделок)</t>
  </si>
  <si>
    <t>Зачисление д/с (купон 16 по ЛСР БО 1Р5) (данные из сделок)</t>
  </si>
  <si>
    <t>Зачисление д/с (купон 4 по СПМК БО-01) (данные из сделок)</t>
  </si>
  <si>
    <t>Дивиденды по акциям 3 выпуск  ПАО Татнефть им. В.Д. Шашина за 6 месяцев 2023 г. Налог удержан.  Без НДС. (данные из сделок)</t>
  </si>
  <si>
    <t>Амортизация СНХТ БО-01: 6 шт. по 166.7 RUR.  (данные из БД)</t>
  </si>
  <si>
    <t>Зачисление д/с (амортизация СНХТ БО-01) (данные из сделок)</t>
  </si>
  <si>
    <t>Зачисление д/с (купон 37 по СНХТ БО-01) (данные из сделок)</t>
  </si>
  <si>
    <t>Зачисление д/с (купон 8 по Систем1P12) (данные из сделок)</t>
  </si>
  <si>
    <t>Амортизация АйДиЭф03: 8 шт. по 1000 RUR.  (данные из БД)</t>
  </si>
  <si>
    <t>Зачисление д/с (погашение АйДиЭф03) (данные из сделок)</t>
  </si>
  <si>
    <t>Зачисление д/с (купон 36 по АйДиЭф03) (данные из сделок)</t>
  </si>
  <si>
    <t>Амортизация СНХТ БО-01: 7 шт. по 166.7 RUR.  (данные из БД)</t>
  </si>
  <si>
    <t>Купон по RU000A1028H6 - СНХТ БО-01 7шт. по 9.25 RUR (данные из БД)</t>
  </si>
  <si>
    <t>Зачисление д/с (купон 38 по СНХТ БО-01) (данные из сделок)</t>
  </si>
  <si>
    <t>Дивиденд по RTKM - Ростел -ао 30шт. по 5.45 RUR - налог 21 RUR (данные из БД)</t>
  </si>
  <si>
    <t>Дивиденд по POSI - iПозитив 1шт. по 15.8 RUR - налог 2 RUR (данные из БД)</t>
  </si>
  <si>
    <t>Дивиденды по акциям 001 выпуск, ISIN RU000A103X66,   ПАО Группа Позитив за 9 месяцев 2023 г. Налог удержан.  Без НДС. (данные из сделок)</t>
  </si>
  <si>
    <t>Дивиденд по LKOH - ЛУКОЙЛ 4шт. по 447 RUR - налог 232 RUR (данные из БД)</t>
  </si>
  <si>
    <t>Дивиденды по акциям ПАО Ростелеком за 12 месяцев 2022 г. Налог удержан.  Без НДС. (данные из сделок)</t>
  </si>
  <si>
    <t>Купон по RU000A102W68 - ХКФинБ1P6 8шт. по 18.7 RUR (данные из БД)</t>
  </si>
  <si>
    <t>Зачисление д/с (купон 11 по ХКФинБ1P6) (данные из сделок)</t>
  </si>
  <si>
    <t>Дивиденды по Micron Technology, Inc. US5951121038 . Налог удержан налоговым агентом. Выплата по Указу 665. Курсы конвертации: до (данные из сделок)</t>
  </si>
  <si>
    <t>Амортизация ВсИнстрБО3: 15 шт. по 1000 RUR.  (данные из БД)</t>
  </si>
  <si>
    <t>Зачисление д/с (купон 12 по ВсИнстрБО3) (данные из сделок)</t>
  </si>
  <si>
    <t>Зачисление д/с (погашение ВсИнстрБО3) (данные из сделок)</t>
  </si>
  <si>
    <t>Дивиденды по акциям 1 выпуск, ISIN RU0009024277, ПАО ЛУКОЙЛ за 9 месяцев 2023 г. Налог удержан.  Без НДС. (данные из сделок)</t>
  </si>
  <si>
    <t>Амортизация СНХТ БО-01: 9 шт. по 166.7 RUR.  (данные из БД)</t>
  </si>
  <si>
    <t>Купон по RU000A1028H6 - СНХТ БО-01 9шт. по 7.4 RUR (данные из БД)</t>
  </si>
  <si>
    <t>Купон по RU000A105Q97 - Джи-гр 2Р2 9шт. по 36.15 RUR (данные из БД)</t>
  </si>
  <si>
    <t>Зачисление д/с (купон 39 по СНХТ БО-01) (данные из сделок)</t>
  </si>
  <si>
    <t>Зачисление д/с (купон 4 по Джи-гр 2Р2) (данные из сделок)</t>
  </si>
  <si>
    <t>Купон по RU000A100WA8 - ЛСР БО 1Р4 13шт. по 8.48 RUR (данные из БД)</t>
  </si>
  <si>
    <t>Зачисление д/с (купон 17 по ЛСР БО 1Р4) (данные из сделок)</t>
  </si>
  <si>
    <t>Дивиденд по MU-RM - Micron 2шт. по 0.12 USD - налог 0.02 USD, по курсу 90.3041 USD/RUR (данные из БД)</t>
  </si>
  <si>
    <t>Дивиденды и купоны (данные из сделок)</t>
  </si>
  <si>
    <t>Купон по RU000A102Y58 - Брус 1P02 13шт. по 23.93 RUR (данные из БД)</t>
  </si>
  <si>
    <t>Дивиденд по FLOT - Совкомфлот 330шт. по 6.32 RUR - налог 271 RUR (данные из БД)</t>
  </si>
  <si>
    <t>Дивиденд по TATNP - Татнфт 3ап 15шт. по 35.17 RUR - налог 69 RUR (данные из БД)</t>
  </si>
  <si>
    <t>Дивиденд по TATN - Татнфт 3ао 65шт. по 35.17 RUR - налог 297 RUR (данные из БД)</t>
  </si>
  <si>
    <t>Зачисление д/с (купон 11 по Брус 1P02) (данные из сделок)</t>
  </si>
  <si>
    <t>Дивиденд по ROSN - Роснефть 40шт. по 30.77 RUR - налог 160 RUR (данные из БД)</t>
  </si>
  <si>
    <t>Дивиденды по акциям 001 выпуск, ISIN RU000A0JXNU8,   ПАО Совкомфлот за 9 месяцев 2023 г. Налог удержан.  Без НДС. (данные из сделок)</t>
  </si>
  <si>
    <t>Дивиденды по акциям 3 выпуск, ISIN RU0006944147,   ПАО Татнефть им. В.Д. Шашина за 9 месяцев 2023 г. Налог удержан.  Без НДС. (данные из сделок)</t>
  </si>
  <si>
    <t>Купон по RU000A100ZL8 - ЛСР БО 1Р5 3шт. по 8.38 RUR (данные из БД)</t>
  </si>
  <si>
    <t>Зачисление д/с (купон 17 по ЛСР БО 1Р5) (данные из сделок)</t>
  </si>
  <si>
    <t>Зачисление д/с (купон 16 по ФСК ЕЭС1Р4) (данные из сделок)</t>
  </si>
  <si>
    <t>Зачисление д/с (купон 5 по СПМК БО-01) (данные из сделок)</t>
  </si>
  <si>
    <t>Дивиденды по акциям 2 выпуск, ISIN RU000A0J2Q06,   ПАО НК Роснефть за 9 месяцев 2023 г. Налог удержан.  Без НДС. (данные из сделок)</t>
  </si>
  <si>
    <t>Купон по RU000A1028H6 - СНХТ БО-01 9шт. по 5.55 RUR (данные из БД)</t>
  </si>
  <si>
    <t>Зачисление д/с (купон 40 по СНХТ БО-01) (данные из сделок)</t>
  </si>
  <si>
    <t>Купон по RU000A1028H6 - СНХТ БО-01 9шт. по 3.7 RUR (данные из БД)</t>
  </si>
  <si>
    <t>Зачисление д/с (купон 41 по СНХТ БО-01) (данные из сделок)</t>
  </si>
  <si>
    <t>Купон по RU000A1057S2 - Роснфт2P12 3шт. по 193.93 RUR (данные из БД)</t>
  </si>
  <si>
    <t>Амортизация ХКФинБ1P6: 11 шт. по 1000 RUR.  (данные из БД)</t>
  </si>
  <si>
    <t>Купон по RU000A102W68 - ХКФинБ1P6 11шт. по 18.7 RUR (данные из БД)</t>
  </si>
  <si>
    <t>Зачисление д/с (купон 12 по ХКФинБ1P6) (данные из сделок)</t>
  </si>
  <si>
    <t>Зачисление д/с (погашение ХКФинБ1P6) (данные из сделок)</t>
  </si>
  <si>
    <t>Зачисление д/с (купон 3 по Роснфт2P12) (данные из сделок)</t>
  </si>
  <si>
    <t>Дивиденд по NVTK - Новатэк ао 22шт. по 44.09 RUR - налог 126 RUR (данные из БД)</t>
  </si>
  <si>
    <t>Амортизация СНХТ БО-01: 9 шт. по 166.5 RUR.  (данные из БД)</t>
  </si>
  <si>
    <t>Купон по RU000A1028H6 - СНХТ БО-01 9шт. по 1.85 RUR (данные из БД)</t>
  </si>
  <si>
    <t>Зачисление д/с (погашение СНХТ БО-01) (данные из сделок)</t>
  </si>
  <si>
    <t>Зачисление д/с (купон 42 по СНХТ БО-01) (данные из сделок)</t>
  </si>
  <si>
    <t>Амортизация Джи-гр 2Р2: 9 шт. по 333.33 RUR.  (данные из БД)</t>
  </si>
  <si>
    <t>Зачисление д/с (купон 5 по Джи-гр 2Р2) (данные из сделок)</t>
  </si>
  <si>
    <t>Зачисление д/с (амортизация Джи-гр 2Р2) (данные из сделок)</t>
  </si>
  <si>
    <t>Дивиденд по MU-RM - Micron 2шт. по 0.12 USD - налог 0.02 USD, по курсу 92.5919 USD/RUR (данные из БД)</t>
  </si>
  <si>
    <t>Зачисление д/с (купон 18 по ЛСР БО 1Р4) (данные из сделок)</t>
  </si>
  <si>
    <t>Амортизация Брус 1P02: 16 шт. по 1000 RUR.  (данные из БД)</t>
  </si>
  <si>
    <t>Купон по RU000A102Y58 - Брус 1P02 16шт. по 23.93 RUR (данные из БД)</t>
  </si>
  <si>
    <t>Зачисление д/с (погашение Брус 1P02) (данные из сделок)</t>
  </si>
  <si>
    <t>Зачисление д/с (купон 12 по Брус 1P02) (данные из сделок)</t>
  </si>
  <si>
    <t>Дивиденды Новатэк ао; ISIN RU000A0DKVS5; Дата Фиксации 26/03/2024; Кол-во 22; Ставка Выплаты 44.0900000000; Курс конвертации 1.0 (данные из сделок)</t>
  </si>
  <si>
    <t>Купон по RU000A105BW5 - СПМК БО-01 8шт. по 44.88 RUR (данные из БД)</t>
  </si>
  <si>
    <t>Зачисление д/с (купон 18 по ЛСР БО 1Р5) (данные из сделок)</t>
  </si>
  <si>
    <t>Зачисление д/с (купон 6 по СПМК БО-01) (данные из сделок)</t>
  </si>
  <si>
    <t>Зачисление д/с (купон 17 по ФСК ЕЭС1Р4) (данные из сделок)</t>
  </si>
  <si>
    <t>Зачисление д/с (купон 9 по Систем1P12) (данные из сделок)</t>
  </si>
  <si>
    <t>Дивиденд по LKOH - ЛУКОЙЛ 13шт. по 498 RUR - налог 842 RUR (данные из БД)</t>
  </si>
  <si>
    <t>Купон по RU000A1076U8 - РУСАЛ 1Р5 3шт. по 421.78 RUR (данные из БД)</t>
  </si>
  <si>
    <t>Зачисление д/с (купон 1 по РУСАЛ 1Р5) (данные из сделок)</t>
  </si>
  <si>
    <t>Дивиденды ЛУКОЙЛ; ISIN RU0009024277; Дата Фиксации 07/05/2024; Кол-во 13; Ставка Выплаты 498; Курс конвертации 1.0000; Налог уде (данные из сделок)</t>
  </si>
  <si>
    <t>Дивиденд по NLMK - НЛМК ао 80шт. по 25.43 RUR - налог 264 RUR (данные из БД)</t>
  </si>
  <si>
    <t>Дивиденды НЛМК ао; ISIN RU0009046452; Дата Фиксации 27/05/2024; Кол-во 80; Ставка Выплаты 25.4300000000; Курс конвертации 1.0000 (данные из сделок)</t>
  </si>
  <si>
    <t>Дивиденд по CHMF - СевСт-ао 13шт. по 38.3 RUR - налог 65 RUR (данные из БД)</t>
  </si>
  <si>
    <t>Дивиденд по CHMF - СевСт-ао 13шт. по 191.51 RUR - налог 324 RUR (данные из БД)</t>
  </si>
  <si>
    <t>Купон по RU000A105NH1 - АЛЬФАБ2Р20 3шт. по 20.05 CNY (данные из БД)</t>
  </si>
  <si>
    <t>Зачисление д/с (купон 3 по АЛЬФАБ2Р20) (данные из сделок)</t>
  </si>
  <si>
    <t>Амортизация Джи-гр 2Р2: 9 шт. по 666.67 RUR.  (данные из БД)</t>
  </si>
  <si>
    <t>Купон по RU000A105Q97 - Джи-гр 2Р2 9шт. по 24.1 RUR (данные из БД)</t>
  </si>
  <si>
    <t>Зачисление д/с (погашение Джи-гр 2Р2) (данные из сделок)</t>
  </si>
  <si>
    <t>Зачисление д/с (купон 6 по Джи-гр 2Р2) (данные из сделок)</t>
  </si>
  <si>
    <t>Дивиденды СевСт-ао; ISIN RU0009046510; Дата Фиксации 18/06/2024; Кол-во 13; Ставка Выплаты 38.3000000000; Курс конвертации 1.000 (данные из сделок)</t>
  </si>
  <si>
    <t>Дивиденды СевСт-ао; ISIN RU0009046510; Дата Фиксации 18/06/2024; Кол-во 13; Ставка Выплаты 191.5100000000; Курс конвертации 1.00 (данные из сделок)</t>
  </si>
  <si>
    <t>Байбэк Джи-гр 2Р2: 9 шт. по 666.67 RUR.  (данные из БД)</t>
  </si>
  <si>
    <t>Зачисление д/с (купон 19 по ЛСР БО 1Р4) (данные из сделок)</t>
  </si>
  <si>
    <t>Дивиденд по LSNGP - РСетиЛЭ-п 90шт. по 22.25 RUR - налог 260 RUR (данные из БД)</t>
  </si>
  <si>
    <t>Дивиденд по MU-RM - Micron 2шт. по 0.12 USD - налог 0.02 USD, по курсу 88.1348 USD/RUR (данные из БД)</t>
  </si>
  <si>
    <t>Дивиденд по ROSN - Роснефть 43шт. по 29.01 RUR - налог 162 RUR (данные из БД)</t>
  </si>
  <si>
    <t>Дивиденд по TATNP - Татнфт 3ап 23шт. по 25.17 RUR - налог 75 RUR (данные из БД)</t>
  </si>
  <si>
    <t>Дивиденд по TATN - Татнфт 3ао 70шт. по 25.17 RUR - налог 229 RUR (данные из БД)</t>
  </si>
  <si>
    <t>Дивиденд по ASTR - iАстра ао 4шт. по 7.89 RUR - налог 4 RUR (данные из БД)</t>
  </si>
  <si>
    <t>Дивиденд по SBER - Сбербанк 430шт. по 33.3 RUR - налог 1861 RUR (данные из БД)</t>
  </si>
  <si>
    <t>Дивиденд по SBERP - Сбербанк-п 50шт. по 33.3 RUR - налог 216 RUR (данные из БД)</t>
  </si>
  <si>
    <t>Дивиденд по MGNT - Магнит ао 2шт. по 412.13 RUR - налог 107 RUR (данные из БД)</t>
  </si>
  <si>
    <t>Дивиденд по KMAZ - КАМАЗ 120шт. по 4.49 RUR - налог 70 RUR (данные из БД)</t>
  </si>
  <si>
    <t>Дивиденды Ленэнерг-п; ISIN RU0009092134; Дата Фиксации 02/07/2024; Кол-во 90; Ставка Выплаты 22.2453000000; Курс конвертации 1.0 (данные из сделок)</t>
  </si>
  <si>
    <t>Дивиденд по AFKS - Система ао 1900шт. по 0.52 RUR - налог 128 RUR (данные из БД)</t>
  </si>
  <si>
    <t>Дивиденды Магнит ао; ISIN RU000A0JKQU8; Дата Фиксации 15/07/2024; Кол-во 2; Ставка Выплаты 412.1300000000; Курс конвертации 1.00 (данные из сделок)</t>
  </si>
  <si>
    <t>Дивиденд по SNGSP - Сургнфгз-п 500шт. по 12.29 RUR - налог 799 RUR (данные из БД)</t>
  </si>
  <si>
    <t>Дивиденд по TRNFP - Транснф ап 4шт. по 177.2 RUR - налог 92 RUR (данные из БД)</t>
  </si>
  <si>
    <t>Дивиденды Астра ао; ISIN RU000A106T36; Дата Фиксации 09/07/2024; Кол-во 4; Ставка Выплаты 7.8900000000; Курс конвертации 1.0000; (данные из сделок)</t>
  </si>
  <si>
    <t>Дивиденд по FLOT - Совкомфлот 350шт. по 11.27 RUR - налог 513 RUR (данные из БД)</t>
  </si>
  <si>
    <t>Дивиденды Роснефть; ISIN RU000A0J2Q06; Дата Фиксации 09/07/2024; Кол-во 43; Ставка Выплаты 29.0100000000; Курс конвертации 1.000 (данные из сделок)</t>
  </si>
  <si>
    <t>Дивиденды Татнфт 3ап; ISIN RU0006944147; Дата Фиксации 09/07/2024; Кол-во 23; Ставка Выплаты 25.1700000000; Курс конвертации 1.0 (данные из сделок)</t>
  </si>
  <si>
    <t>Дивиденды Татнфт 3ао; ISIN RU0009033591; Дата Фиксации 09/07/2024; Кол-во 70; Ставка Выплаты 25.1700000000; Курс конвертации 1.0 (данные из сделок)</t>
  </si>
  <si>
    <t>Дивиденды Совкомфлот; ISIN RU000A0JXNU8; Дата Фиксации 20/07/2024; Кол-во 350; Ставка Выплаты 11.2700000000; Курс конвертации 1. (данные из сделок)</t>
  </si>
  <si>
    <t>Зачисление д/с (купон 18 по ФСК ЕЭС1Р4) (данные из сделок)</t>
  </si>
  <si>
    <t>Зачисление д/с (купон 7 по СПМК БО-01) (данные из сделок)</t>
  </si>
  <si>
    <t>Зачисление д/с (купон 19 по ЛСР БО 1Р5) (данные из сделок)</t>
  </si>
  <si>
    <t>Дивиденды Сбербанк; ISIN RU0009029540; Дата Фиксации 11/07/2024; Кол-во 430; Ставка Выплаты 33.3000000000; Курс конвертации 1.00 (данные из сделок)</t>
  </si>
  <si>
    <t>Дивиденды Сбербанк-п; ISIN RU0009029557; Дата Фиксации 11/07/2024; Кол-во 50; Ставка Выплаты 33.3000000000; Курс конвертации 1.0 (данные из сделок)</t>
  </si>
  <si>
    <t>Дивиденды КАМАЗ; ISIN RU0008959580; Дата Фиксации 16/07/2024; Кол-во 120; Ставка Выплаты 4.4900000000; Курс конвертации 1.0000;  (данные из сделок)</t>
  </si>
  <si>
    <t>Дивиденды Система ао; ISIN RU000A0DQZE3; Дата Фиксации 17/07/2024; Кол-во 1900; Ставка Выплаты 0.5200000000; Курс конвертации 1. (данные из сделок)</t>
  </si>
  <si>
    <t>Дивиденды Сургнфгз-п; ISIN RU0009029524; Дата Фиксации 18/07/2024; Кол-во 500; Ставка Выплаты 12.2900000000; Курс конвертации 1. (данные из сделок)</t>
  </si>
  <si>
    <t>Дивиденды Транснф ап; ISIN RU0009091573; Дата Фиксации 18/07/2024; Кол-во 4; Ставка Выплаты 177.2000000000; Курс конвертации 1.0 (данные из сделок)</t>
  </si>
  <si>
    <t>Вывод ДС</t>
  </si>
  <si>
    <t>Дивиденд по CHMF - СевСт-ао 21шт. по 31.06 RUR - налог 85 RUR (данные из БД)</t>
  </si>
  <si>
    <t>Купон по RU000A1057S2 - Роснфт2P12 3шт. по 194.33 RUR (данные из БД)</t>
  </si>
  <si>
    <t>Дивиденды СевСт-ао; ISIN RU0009046510; Дата Фиксации 10/09/2024; Кол-во 21; Ставка Выплаты 31.0600000000; Курс конвертации 1.000 (данные из сделок)</t>
  </si>
  <si>
    <t>Зачисление д/с (купон 4 по Роснфт2P12) (данные из сделок)</t>
  </si>
  <si>
    <t>Амортизация ЛСР БО 1Р4: 13 шт. по 400 RUR.  (данные из БД)</t>
  </si>
  <si>
    <t>Дивиденд по RTKM - Ростел -ао 110шт. по 6.06 RUR - налог 87 RUR (данные из БД)</t>
  </si>
  <si>
    <t>Зачисление д/с (купон 20 по ЛСР БО 1Р4) (данные из сделок)</t>
  </si>
  <si>
    <t>Зачисление д/с (погашение ЛСР БО 1Р4) (данные из сделок)</t>
  </si>
  <si>
    <t>Дивиденд по MU-RM - Micron 2шт. по 0.12 USD - налог 0.02 USD, по курсу 94.87 USD/RUR (данные из БД)</t>
  </si>
  <si>
    <t>Дивиденд по TATNP - Татнфт 3ап 55шт. по 38.2 RUR - налог 273 RUR (данные из БД)</t>
  </si>
  <si>
    <t>Дивиденд по TATN - Татнфт 3ао 85шт. по 38.2 RUR - налог 422 RUR (данные из БД)</t>
  </si>
  <si>
    <t>Дивиденд по NVTK - Новатэк ао 50шт. по 35.5 RUR - налог 231 RUR (данные из БД)</t>
  </si>
  <si>
    <t>Дивиденд по SIBN - Газпрнефть 28шт. по 51.96 RUR - налог 189 RUR (данные из БД)</t>
  </si>
  <si>
    <t>Дивиденды Ростел -ао; ISIN RU0008943394; Дата Фиксации 27/09/2024; Кол-во 110; Ставка Выплаты 6.0600000000; Курс конвертации 1.0 (данные из сделок)</t>
  </si>
  <si>
    <t>Дивиденд по MAGN - ММК 210шт. по 2.49 RUR - налог 68 RUR (данные из БД)</t>
  </si>
  <si>
    <t>Купон по RU000A109L49 - АЛРОСА1Р1 5шт. по 16.6 RUR (данные из БД)</t>
  </si>
  <si>
    <t>Дивиденды Татнфт 3ао; ISIN RU0009033591; Дата Фиксации 08/10/2024; Кол-во 85; Ставка Выплаты 38.2000000000; Курс конвертации 1.0 (данные из сделок)</t>
  </si>
  <si>
    <t>Дивиденды Татнфт 3ап; ISIN RU0006944147; Дата Фиксации 08/10/2024; Кол-во 55; Ставка Выплаты 38.2000000000; Курс конвертации 1.0 (данные из сделок)</t>
  </si>
  <si>
    <t>Зачисление д/с (купон 1 по АЛРОСА1Р1) (данные из сделок)</t>
  </si>
  <si>
    <t>Зачисление д/с (купон 20 по ЛСР БО 1Р5) (данные из сделок)</t>
  </si>
  <si>
    <t>Зачисление д/с (купон 8 по СПМК БО-01) (данные из сделок)</t>
  </si>
  <si>
    <t>Зачисление д/с (купон 19 по ФСК ЕЭС1Р4) (данные из сделок)</t>
  </si>
  <si>
    <t>Зачисление д/с (погашение ЛСР БО 1Р5) (данные из сделок)</t>
  </si>
  <si>
    <t>Дивиденды Новатэк ао; ISIN RU000A0DKVS5; Дата Фиксации 11/10/2024; Кол-во 50; Ставка Выплаты 35.5000000000; Курс конвертации 1.0 (данные из сделок)</t>
  </si>
  <si>
    <t>Дивиденды Газпрнефть; ISIN RU0009062467; Дата Фиксации 14/10/2024; Кол-во 28; Ставка Выплаты 51.9600000000; Курс конвертации 1.0 (данные из сделок)</t>
  </si>
  <si>
    <t>Купон по RU000A101012 - Систем1P12 6шт. по 39.14 RUR (данные из БД)</t>
  </si>
  <si>
    <t>Дивиденды ММК; ISIN RU0009084396; Дата Фиксации 17/10/2024; Кол-во 210; Ставка Выплаты 2.4940000000; Курс конвертации 1.0000; На (данные из сделок)</t>
  </si>
  <si>
    <t>Зачисление д/с (купон 10 по Систем1P12) (данные из сделок)</t>
  </si>
  <si>
    <t>Купон по RU000A1076U8 - РУСАЛ 1Р5 4шт. по 455.18 RUR (данные из БД)</t>
  </si>
  <si>
    <t>Зачисление д/с (купон 2 по РУСАЛ 1Р5) (данные из сделок)</t>
  </si>
  <si>
    <t>Купон по RU000A109L49 - АЛРОСА1Р1 6шт. по 17.75 RUR (данные из БД)</t>
  </si>
  <si>
    <t>Зачисление д/с (купон 2 по АЛРОСА1Р1) (данные из сделок)</t>
  </si>
  <si>
    <t>Дивиденд по T - Т-Техно ао 5шт. по 92.5 RUR - налог 60 RUR (данные из БД)</t>
  </si>
  <si>
    <t>Купон по SU26248RMFS3 - ОФЗ 26248 10шт. по 68.13 RUR (данные из БД)</t>
  </si>
  <si>
    <t>Зачисление д/с (купон 1 по ОФЗ 26248) (данные из сделок)</t>
  </si>
  <si>
    <t>Дивиденды ТКСХолд ао; ISIN RU000A107UL4; Дата Фиксации 25/11/2024; Кол-во 5; Ставка Выплаты 92.5000000000; Курс конвертации 1.00 (данные из сделок)</t>
  </si>
  <si>
    <t>Дивиденд по CHMF - СевСт-ао 25шт. по 49.06 RUR - налог 159 RUR (данные из БД)</t>
  </si>
  <si>
    <t>Дивиденд по LKOH - ЛУКОЙЛ 35шт. по 514 RUR - налог 2339 RUR (данные из БД)</t>
  </si>
  <si>
    <t>Купон по RU000A109L49 - АЛРОСА1Р1 6шт. по 18.25 RUR (данные из БД)</t>
  </si>
  <si>
    <t>Амортизация АЛЬФАБ2Р20: 3 шт. по 1000 CNY, по курсу 13.9897 CNY/RUR.  (данные из БД)</t>
  </si>
  <si>
    <t>Зачисление д/с (купон 3 по АЛРОСА1Р1) (данные из сделок)</t>
  </si>
  <si>
    <t>Дивиденды ЛУКОЙЛ; ISIN RU0009024277; Дата Фиксации 17/12/2024; Кол-во 35; Ставка Выплаты 514; Курс конвертации 1.0000; Налог уде (данные из сделок)</t>
  </si>
  <si>
    <t>Зачисление д/с (купон 4 по АЛЬФАБ2Р20) (данные из сделок)</t>
  </si>
  <si>
    <t>Зачисление д/с (погашение АЛЬФАБ2Р20) (данные из сделок)</t>
  </si>
  <si>
    <t>Дивиденды СевСт-ао; ISIN RU0009046510; Дата Фиксации 17/12/2024; Кол-во 25; Ставка Выплаты 49.0600000000; Курс конвертации 1.000 (данные из сделок)</t>
  </si>
  <si>
    <t>Дивиденд по MU-RM - Micron 2шт. по 0.12 USD - налог 0.02 USD, по курсу 101.6797 USD/RUR (данные из БД)</t>
  </si>
  <si>
    <t>Дивиденд по TATNP - Татнфт 3ап 68шт. по 17.39 RUR - налог 154 RUR (данные из БД)</t>
  </si>
  <si>
    <t>Дивиденд по TATN - Татнфт 3ао 95шт. по 17.39 RUR - налог 215 RUR (данные из БД)</t>
  </si>
  <si>
    <t>Дивиденд по ROSN - Роснефть 107шт. по 36.47 RUR - налог 507 RUR (данные из БД)</t>
  </si>
  <si>
    <t>Зачисление д/с (купон 4 по АЛРОСА1Р1) (данные из сделок)</t>
  </si>
  <si>
    <t>Амортизация СПМК БО-01: 8 шт. по 250 RUR.  (данные из БД)</t>
  </si>
  <si>
    <t>Дивиденды Татнфт 3ао; ISIN RU0009033591; Дата Фиксации 08/01/2025; Кол-во 95; Ставка Выплаты 17.3900000000; Курс конвертации 1.0 (данные из сделок)</t>
  </si>
  <si>
    <t>Дивиденды Татнфт 3ап; ISIN RU0006944147; Дата Фиксации 08/01/2025; Кол-во 68; Ставка Выплаты 17.3900000000; Курс конвертации 1.0 (данные из сделок)</t>
  </si>
  <si>
    <t>Зачисление д/с (купон 20 по ФСК ЕЭС1Р4) (данные из сделок)</t>
  </si>
  <si>
    <t>Зачисление д/с (купон 9 по СПМК БО-01) (данные из сделок)</t>
  </si>
  <si>
    <t>Зачисление д/с (амортизация СПМК БО-01) (данные из сделок)</t>
  </si>
  <si>
    <t>Дивиденды Роснефть; ISIN RU000A0J2Q06; Дата Фиксации 10/01/2025; Кол-во 107; Ставка Выплаты 36.4700000000; Курс конвертации 1.00 (данные из сделок)</t>
  </si>
  <si>
    <t>Зачисление д/с (купон 5 по АЛРОСА1Р1) (данные из сделок)</t>
  </si>
  <si>
    <t>Купон по RU000A1057S2 - Роснфт2P12 5шт. по 520.61 RUR (данные из БД)</t>
  </si>
  <si>
    <t>Зачисление д/с (купон 5 по Роснфт2P12) (данные из сделок)</t>
  </si>
  <si>
    <t>Зачисление д/с (купон 6 по АЛРОСА1Р1) (данные из сделок)</t>
  </si>
  <si>
    <t>Дивиденд по MU-RM - Micron 2шт. по 0.12 USD - налог 0.02 USD, по курсу 83.6813 USD/RUR (данные из БД)</t>
  </si>
  <si>
    <t>Зачисление д/с (купон 7 по АЛРОСА1Р1) (данные из сделок)</t>
  </si>
  <si>
    <t>Купон по RU000A105BW5 - СПМК БО-01 8шт. по 33.66 RUR (данные из БД)</t>
  </si>
  <si>
    <t>Зачисление д/с (купон 21 по ФСК РС1Р4) (данные из сделок)</t>
  </si>
  <si>
    <t>Зачисление д/с (купон 10 по СПМК БО-01) (данные из сделок)</t>
  </si>
  <si>
    <t>Дивиденд по NVTK - Новатэк ао 70шт. по 46.65 RUR - налог 425 RUR (данные из БД)</t>
  </si>
  <si>
    <t>Купон по RU000A101012 - Систем1P12 7шт. по 104.71 RUR (данные из БД)</t>
  </si>
  <si>
    <t>Зачисление д/с (купон 11 по Систем1P12) (данные из сделок)</t>
  </si>
  <si>
    <t>Дивиденд по BSPB - БСП ао 20шт. по 29.72 RUR - налог 77 RUR (данные из БД)</t>
  </si>
  <si>
    <t>Купон по RU000A1076U8 - РУСАЛ 1Р5 6шт. по 373.59 RUR (данные из БД)</t>
  </si>
  <si>
    <t>Дивиденды БСП ао; ISIN RU0009100945; Дата Фиксации 05/05/2025; Кол-во 20; Ставка Выплаты 29.7200000000; Курс конвертации 1.0000; (данные из сделок)</t>
  </si>
  <si>
    <t>Зачисление д/с (купон 3 по РУСАЛ 1Р5) (данные из сделок)</t>
  </si>
  <si>
    <t>Дивиденд по T - Т-Техно ао 6шт. по 32 RUR - налог 25 RUR (данные из БД)</t>
  </si>
  <si>
    <t>Дивиденды Новатэк ао; ISIN RU000A0DKVS5; Дата Фиксации 28/04/2025; Кол-во 70; Ставка Выплаты 46.6500000000; Курс конвертации 1.0 (данные из сделок)</t>
  </si>
  <si>
    <t>Зачисление д/с (купон 8 по АЛРОСА1Р1) (данные из сделок)</t>
  </si>
  <si>
    <t>Дивиденды ТКСХолд ао; ISIN RU000A107UL4; Дата Фиксации 16/05/2025; Кол-во 6; Ставка Выплаты 32; Курс конвертации 1.0000; Налог у (данные из сделок)</t>
  </si>
  <si>
    <t>Дивиденд по TATNP - Татнфт 3ап 70шт. по 43.11 RUR - налог 392 RUR (данные из БД)</t>
  </si>
  <si>
    <t>Дивиденд по TATN - Татнфт 3ао 95шт. по 43.11 RUR - налог 532 RUR (данные из БД)</t>
  </si>
  <si>
    <t>Дивиденд по LKOH - ЛУКОЙЛ 41шт. по 541 RUR - налог 2884 RUR (данные из БД)</t>
  </si>
  <si>
    <t>Купон по SU26248RMFS3 - ОФЗ 26248 10шт. по 61.08 RUR (данные из БД)</t>
  </si>
  <si>
    <t>Зачисление д/с (купон 2 по ОФЗ 26248) (данные из сделок)</t>
  </si>
  <si>
    <t>Дивиденды ЛУКОЙЛ; ISIN RU0009024277; Дата Фиксации 03/06/2025; Кол-во 41; Ставка Выплаты 541; Курс конвертации 1.0000; Налог уде (данные из сделок)</t>
  </si>
  <si>
    <t>Дивиденды Татнфт 3ап; ISIN RU0006944147; Дата Фиксации 02/06/2025; Кол-во 70; Ставка Выплаты 43.1100000000; Курс конвертации 1.0 (данные из сделок)</t>
  </si>
  <si>
    <t>Дивиденды Татнфт 3ао; ISIN RU0009033591; Дата Фиксации 02/06/2025; Кол-во 95; Ставка Выплаты 43.1100000000; Курс конвертации 1.0 (данные из сделок)</t>
  </si>
  <si>
    <t>Купон по RU000A109L49 - АЛРОСА1Р1 6шт. по 18.05 RUR (данные из БД)</t>
  </si>
  <si>
    <t>Зачисление д/с (купон 9 по АЛРОСА1Р1) (данные из сделок)</t>
  </si>
  <si>
    <t>Дивиденд по LSNGP - РСетиЛЭ-п 160шт. по 25.95 RUR - налог 540 RUR (данные из БД)</t>
  </si>
  <si>
    <t>Дивиденд по MTSS - МТС-ао 60шт. по 35 RUR - налог 273 RUR (данные из БД)</t>
  </si>
  <si>
    <t>Дивиденд по MU-RM - Micron 2шт. по 0.12 USD - налог 0.02 USD, по курсу 78.8354 USD/RUR (данные из БД)</t>
  </si>
  <si>
    <t>Дивиденд по SIBN - Газпрнефть 80шт. по 27.21 RUR - налог 283 RUR (данные из БД)</t>
  </si>
  <si>
    <t>Дивиденд по MOEX - МосБиржа 100шт. по 26.11 RUR - налог 339 RUR (данные из БД)</t>
  </si>
  <si>
    <t>Дивиденд по SNGSP - Сургнфгз-п 900шт. по 8.5 RUR - налог 995 RUR (данные из БД)</t>
  </si>
  <si>
    <t>Дивиденд по T - Т-Техно ао 6шт. по 33 RUR - налог 26 RUR (данные из БД)</t>
  </si>
  <si>
    <t>Дивиденд по TRNFP - Транснф ап 13шт. по 198.25 RUR - налог 335 RUR (данные из БД)</t>
  </si>
  <si>
    <t>Дивиденд по SBER - Сбербанк 600шт. по 34.84 RUR - налог 2718 RUR (данные из БД)</t>
  </si>
  <si>
    <t>Дивиденд по SBERP - Сбербанк-п 210шт. по 34.84 RUR - налог 951 RUR (данные из БД)</t>
  </si>
  <si>
    <t>Дивиденды РСетиЛЭ-п; ISIN RU0009092134; Дата Фиксации 03/07/2025; Кол-во 160; Ставка Выплаты 25.9523000000; Курс конвертации 1.0 (данные из сделок)</t>
  </si>
  <si>
    <t>Дивиденд по ROSN - Роснефть 135шт. по 14.68 RUR - налог 258 RUR (данные из БД)</t>
  </si>
  <si>
    <t>Купон по RU000A109L49 - АЛРОСА1Р1 6шт. по 17.42 RUR (данные из БД)</t>
  </si>
  <si>
    <t>Зачисление д/с (купон 10 по АЛРОСА1Р1) (данные из сделок)</t>
  </si>
  <si>
    <t>Дивиденды Газпрнефть; ISIN RU0009062467; Дата Фиксации 08/07/2025; Кол-во 80; Ставка Выплаты 27.2100000000; Курс конвертации 1.0 (данные из сделок)</t>
  </si>
  <si>
    <t>Дивиденды МТС-ао; ISIN RU0007775219; Дата Фиксации 07/07/2025; Кол-во 60; Ставка Выплаты 35; Курс конвертации 1.0000; Налог удер (данные из сделок)</t>
  </si>
  <si>
    <t>Купон по RU000A105BW5 - СПМК БО-01 8шт. по 22.44 RUR (данные из БД)</t>
  </si>
  <si>
    <t>Дивиденды ТКСХолд ао; ISIN RU000A107UL4; Дата Фиксации 17/07/2025; Кол-во 6; Ставка Выплаты 33; Курс конвертации 1.0000; Налог у (данные из сделок)</t>
  </si>
  <si>
    <t>Зачисление д/с (купон 22 по ФСК РС1Р4) (данные из сделок)</t>
  </si>
  <si>
    <t>Зачисление д/с (купон 11 по СПМК БО-01) (данные из сделок)</t>
  </si>
  <si>
    <t>Дивиденды МосБиржа; ISIN RU000A0JR4A1; Дата Фиксации 10/07/2025; Кол-во 100; Ставка Выплаты 26.1100000000; Курс конвертации 1.00 (данные из сделок)</t>
  </si>
  <si>
    <t>Дивиденды Транснф ап; ISIN RU0009091573; Дата Фиксации 17/07/2025; Кол-во 13; Ставка Выплаты 198.2500000000; Курс конвертации 1. (данные из сделок)</t>
  </si>
  <si>
    <t>Дивиденды Сургнфгз-п; ISIN RU0009029524; Дата Фиксации 17/07/2025; Кол-во 900; Ставка Выплаты 8.5000000000; Курс конвертации 1.0 (данные из сделок)</t>
  </si>
  <si>
    <t>Дивиденды Сбербанк; ISIN RU0009029540; Дата Фиксации 18/07/2025; Кол-во 600; Ставка Выплаты 34.8400000000; Курс конвертации 1.00 (данные из сделок)</t>
  </si>
  <si>
    <t>Дивиденды Сбербанк-п; ISIN RU0009029557; Дата Фиксации 18/07/2025; Кол-во 210; Ставка Выплаты 34.8400000000; Курс конвертации 1. (данные из сделок)</t>
  </si>
  <si>
    <t>Дивиденды Роснефть; ISIN RU000A0J2Q06; Дата Фиксации 20/07/2025; Кол-во 135; Ставка Выплаты 14.6800000000; Курс конвертации 1.00 (данные из сделок)</t>
  </si>
  <si>
    <t>Купон по RU000A109L49 - АЛРОСА1Р1 8шт. по 16.44 RUR (данные из БД)</t>
  </si>
  <si>
    <t>Зачисление д/с (купон 11 по АЛРОСА1Р1) (данные из сделок)</t>
  </si>
  <si>
    <t>Купон по RU000A1057S2 - Роснфт2P12 5шт. по 520.38 RUR (данные из БД)</t>
  </si>
  <si>
    <t>Зачисление д/с (купон 6 по Роснфт2P12) (данные из сделок)</t>
  </si>
  <si>
    <t>Купон по RU000A109L49 - АЛРОСА1Р1 8шт. по 15.78 RUR (данные из БД)</t>
  </si>
  <si>
    <t>Зачисление д/с (купон 12 по АЛРОСА1Р1) (данные из сделок)</t>
  </si>
  <si>
    <t>Дивиденд по MU-RM - Micron 2шт. по 0.12 USD - налог 0.02 USD, по курсу 81.0085 USD/RUR (данные из БД)</t>
  </si>
  <si>
    <t>Дивиденд по NVTK - Новатэк ао 85шт. по 35.5 RUR - налог 392 RUR (данные из БД)</t>
  </si>
  <si>
    <t>Дивиденд по T - Т-Техно ао 6шт. по 35 RUR - налог 27 RUR (данные из БД)</t>
  </si>
  <si>
    <t>Дивиденд по BSPB - БСП ао 20шт. по 16.61 RUR - налог 43 RUR (данные из БД)</t>
  </si>
  <si>
    <t>Дивиденды БСП ао; ISIN RU0009100945; Дата Фиксации 06/10/2025; Кол-во 20; Ставка Выплаты 16.6100000000; Курс конвертации 1.0000; (данные из сделок)</t>
  </si>
  <si>
    <t>Дивиденд по SIBN - Газпрнефть 92шт. по 17.3 RUR - налог 207 RUR (данные из БД)</t>
  </si>
  <si>
    <t>Дивиденды ТКСХолд ао; ISIN RU000A107UL4; Дата Фиксации 06/10/2025; Кол-во 6; Ставка Выплаты 35; Курс конвертации 1.0000; Налог у (данные из сделок)</t>
  </si>
  <si>
    <t>Дивиденд по TATNP - Татнфт 3ап 95шт. по 14.35 RUR - налог 177 RUR (данные из БД)</t>
  </si>
  <si>
    <t>Дивиденд по TATN - Татнфт 3ао 105шт. по 14.35 RUR - налог 196 RUR (данные из БД)</t>
  </si>
  <si>
    <t>Купон по RU000A109L49 - АЛРОСА1Р1 8шт. по 14.99 RUR (данные из БД)</t>
  </si>
  <si>
    <t>Зачисление д/с (купон 13 по АЛРОСА1Р1) (данные из сделок)</t>
  </si>
  <si>
    <t>Дивиденды Новатэк ао; ISIN RU000A0DKVS5; Дата Фиксации 06/10/2025; Кол-во 85; Ставка Выплаты 35.5000000000; Курс конвертации 1.0 (данные из сделок)</t>
  </si>
  <si>
    <t>Купон по RU000A105BW5 - СПМК БО-01 8шт. по 11.22 RUR (данные из БД)</t>
  </si>
  <si>
    <t>Зачисление д/с (погашение СПМК БО-01) (данные из сделок)</t>
  </si>
  <si>
    <t>Зачисление д/с (купон 12 по СПМК БО-01) (данные из сделок)</t>
  </si>
  <si>
    <t>Зачисление д/с (купон 23 по ФСК РС1Р4) (данные из сделок)</t>
  </si>
  <si>
    <t>Купон по RU000A106UW3 - iКарРус1P3 2шт. по 11.26 RUR (данные из БД)</t>
  </si>
  <si>
    <t>Дивиденды Газпрнефть; ISIN RU0009062467; Дата Фиксации 13/10/2025; Кол-во 92; Ставка Выплаты 17.3000000000; Курс конвертации 1.0 (данные из сделок)</t>
  </si>
  <si>
    <t>Зачисление д/с (купон 26 по iКарРус1P3) (данные из сделок)</t>
  </si>
  <si>
    <t>Зачисление д/с (купон 12 по Систем1P12) (данные из сделок)</t>
  </si>
  <si>
    <t>Дивиденды Татнфт 3ао; ISIN RU0009033591; Дата Фиксации 14/10/2025; Кол-во 105; Ставка Выплаты 14.3500000000; Курс конвертации 1. (данные из сделок)</t>
  </si>
  <si>
    <t>Дивиденды Татнфт 3ап; ISIN RU0006944147; Дата Фиксации 14/10/2025; Кол-во 95; Ставка Выплаты 14.3500000000; Курс конвертации 1.0 (данные из сделок)</t>
  </si>
  <si>
    <t>Купон по RU000A1076U8 - РУСАЛ 1Р5 6шт. по 379.78 RUR (данные из БД)</t>
  </si>
  <si>
    <t>Зачисление д/с (купон 4 по РУСАЛ 1Р5) (данные из сделок)</t>
  </si>
  <si>
    <t>Купон по RU000A109L49 - АЛРОСА1Р1 8шт. по 14.73 RUR (данные из БД)</t>
  </si>
  <si>
    <t>Зачисление д/с (купон 14 по АЛРОСА1Р1) (данные из сделок)</t>
  </si>
  <si>
    <t>Купон по RU000A106UW3 - iКарРус1P3 11шт. по 11.26 RUR (данные из БД)</t>
  </si>
  <si>
    <t>Зачисление д/с (купон 27 по iКарРус1P3) (данные из сделок)</t>
  </si>
  <si>
    <t>Зачисление д/с (купон 3 по ОФЗ 26248) (данные из сделок)</t>
  </si>
  <si>
    <t>Купон по RU000A109L49 - АЛРОСА1Р1 8шт. по 14.55 RUR (данные из БД)</t>
  </si>
  <si>
    <t>Зачисление д/с (купон 15 по АЛРОСА1Р1) (данные из сделок)</t>
  </si>
  <si>
    <t>Купон по RU000A106UW3 - iКарРус1P3 36шт. по 11.26 RUR (данные из БД)</t>
  </si>
  <si>
    <t>Зачисление д/с (купон 28 по iКарРус1P3) (данные из сделок)</t>
  </si>
  <si>
    <t>Дивиденд по MU-RM - Micron 2шт. по 0.12 USD - налог 0.02 USD, по курсу 77.6923 USD/RUR (данные из БД)</t>
  </si>
  <si>
    <t>Дивиденд по T - Т-Техно ао 7шт. по 36 RUR - налог 33 RUR (данные из БД)</t>
  </si>
  <si>
    <t>Дивиденд по TATNP - Татнфт 3ап 105шт. по 8.13 RUR - налог 111 RUR (данные из БД)</t>
  </si>
  <si>
    <t>Дивиденд по TATN - Татнфт 3ао 110шт. по 8.13 RUR - налог 116 RUR (данные из БД)</t>
  </si>
  <si>
    <t>Дивиденд по ROSN - Роснефть 170шт. по 11.56 RUR - налог 255 RUR (данные из БД)</t>
  </si>
  <si>
    <t>Дивиденд по LKOH - ЛУКОЙЛ 51шт. по 397 RUR - налог 2632 RUR (данные из БД)</t>
  </si>
  <si>
    <t>Купон по RU000A109L49 - АЛРОСА1Р1 8шт. по 14.26 RUR (данные из БД)</t>
  </si>
  <si>
    <t>Выплата дивидендов Т-Техно ао. Налог удержан. (данные из сделок)</t>
  </si>
  <si>
    <t>Выплата купонов АЛРОСА1Р1, номер купона 16 (данные из сделок)</t>
  </si>
  <si>
    <t>Выплата купонов Россети-001Р-04R, номер купона 24 (данные из сделок)</t>
  </si>
  <si>
    <t>Выплата дивидендов ЛУКОЙЛ. Налог удержан. (данные из сделок)</t>
  </si>
  <si>
    <t>Выплата купонов iКарРус1P3, номер купона 29 (данные из сделок)</t>
  </si>
  <si>
    <t>Выплата дивидендов Татнфт 3ао. Налог удержан. (данные из сделок)</t>
  </si>
  <si>
    <t>Выплата дивидендов Татнфт 3ап. Налог удержан. (данные из сделок)</t>
  </si>
  <si>
    <t>Выплата дивидендов Роснефть. Налог удержан. (данные из сделок)</t>
  </si>
  <si>
    <t>Купон по RU000A109L49 - АЛРОСА1Р1 8шт. по 14.14 RUR (данные из БД)</t>
  </si>
  <si>
    <t>Выплата купонов АЛРОСА1Р1, номер купона 17 (данные из сделок)</t>
  </si>
  <si>
    <t>Выплата купонов iКарРус1P3, номер купона 30 (данные из сделок)</t>
  </si>
  <si>
    <t>Купон по RU000A10CRC4 - НорНик1P14 2шт. по 41.91 RUR (данные из БД)</t>
  </si>
  <si>
    <t>Выплата купонов НорНик1P14, номер купона 6 (данные из сделок)</t>
  </si>
  <si>
    <t>Купон по RU000A1057S2 - Роснфт2P12 7шт. по 380.63 RUR (данные из БД)</t>
  </si>
  <si>
    <t>Купон по RU000A109L49 - АЛРОСА1Р1 8шт. по 13.79 RUR (данные из БД)</t>
  </si>
  <si>
    <t>Выплата купонов Роснфт2P12, номер купона 7 (данные из сделок)</t>
  </si>
  <si>
    <t>Выплата купонов АЛРОСА1Р1, номер купона 18 (данные из сделок)</t>
  </si>
  <si>
    <t>Купон по RU000A106UW3 - iКарРус1P3 20шт. по 11.26 RUR (данные из БД)</t>
  </si>
  <si>
    <t>Выплата купонов iКарРус1P3, номер купона 31 (данные из сделок)</t>
  </si>
  <si>
    <t>Дивиденд по MU-RM - Micron 2шт. по 0.15 USD - налог 0.03 USD, по курсу 81.1443 USD/RUR (данные из БД)</t>
  </si>
  <si>
    <t>Дивиденд по NVTK - Новатэк ао 118шт. по 47.23 RUR - налог 725 RUR (данные из БД)</t>
  </si>
  <si>
    <t>Купон по RU000A10CRC4 - НорНик1P14 2шт. по 40.8 RUR (данные из БД)</t>
  </si>
  <si>
    <t>Выплата купонов НорНик1P14, номер купона 7 (данные из сделок)</t>
  </si>
  <si>
    <t>Купон по RU000A109L49 - АЛРОСА1Р1 8шт. по 13.45 RUR (данные из БД)</t>
  </si>
  <si>
    <t>Выплата купонов АЛРОСА1Р1, номер купона 19 (данные из сделок)</t>
  </si>
  <si>
    <t>Выплата купонов ФСК ЕЭС1Р4, номер купона 25 (данные из сделок)</t>
  </si>
  <si>
    <t>Выплата купонов Делимобиль 1P-03, номер купона 32 (данные из сделок)</t>
  </si>
  <si>
    <t>Выплата дивидендов Новатэк. Налог удержан. (данные из сделок)</t>
  </si>
  <si>
    <t>Дивиденд по LKOH - ЛУКОЙЛ 52шт. по 278 RUR - налог 1879 RUR (данные из БД)</t>
  </si>
  <si>
    <t>Амортизация РУСАЛ 1Р5: 7 шт. по 1000 CNY, по курсу 10.9709 CNY/RUR.  (данные из БД)</t>
  </si>
  <si>
    <t>Купон по RU000A1076U8 - РУСАЛ 1Р5 7шт. по 366.54 RUR (данные из БД)</t>
  </si>
  <si>
    <t>Зачисление д/с (погашение РУСАЛ 1Р5) (данные из сделок)</t>
  </si>
  <si>
    <t>Выплата купонов РУСАЛ 1Р5, номер купона 5 (данные из сделок)</t>
  </si>
  <si>
    <t>Купон по RU000A10CRC4 - НорНик1P14 2шт. по 39.11 RUR (данные из БД)</t>
  </si>
  <si>
    <t>Выплата купонов НорНик1P14, номер купона 8 (данные из сделок)</t>
  </si>
  <si>
    <t>Выплата дивидендов Банк Санкт-Петербург. Налог удержан. (данные из сделок)</t>
  </si>
  <si>
    <t>Купон по RU000A109L49 - АЛРОСА1Р1 8шт. по 13.11 RUR (данные из БД)</t>
  </si>
  <si>
    <t>Дивиденд по PLZL - Полюс 4шт. по 56.8 RUR - налог 30 RUR (данные из БД)</t>
  </si>
  <si>
    <t>Выплата купонов АЛРОСА1Р1, номер купона 20 (данные из сделок)</t>
  </si>
  <si>
    <t>Выплата дивидендов Полюс. Налог удержан. (данные из сделок)</t>
  </si>
  <si>
    <t>Дивиденд по T - Т-Техно ао 80шт. по 4.5 RUR - налог 47 RUR (данные из БД)</t>
  </si>
  <si>
    <t>Купон по RU000A106UW3 - iКарРус1P3 24шт. по 11.26 RUR (данные из БД)</t>
  </si>
  <si>
    <t>Выплата купонов Делимобиль 1P-03, номер купона 33 (данные из сделок)</t>
  </si>
  <si>
    <t>Выплата дивидендов Т-технологии. Налог удержан. (данные из сделок)</t>
  </si>
  <si>
    <t>Выплата купонов ОФЗ 26248, номер купона 4 (данные из сделок)</t>
  </si>
  <si>
    <t>Купон по RU000A10CRC4 - НорНик1P14 2шт. по 38.05 RUR (данные из БД)</t>
  </si>
  <si>
    <t>Купон по RU000A109L49 - АЛРОСА1Р1 8шт. по 12.9 RUR (данные из БД)</t>
  </si>
  <si>
    <t>Выплата купонов НорНик1P14, номер купона 9 (данные из сделок)</t>
  </si>
  <si>
    <t>Выплата купонов АЛРОСА1Р1, номер купона 21 (данные из сделок)</t>
  </si>
  <si>
    <t>Дивиденд по LSNGP - РСетиЛЭ-п 190шт. по 36.72 RUR - налог 907 RUR (данные из БД)</t>
  </si>
  <si>
    <t>Выплата купонов Делимобиль 1P-03, номер купона 34 (данные из сделок)</t>
  </si>
  <si>
    <t>Дивиденд по MRKP - РСетиЦП ао 10000шт. по 0.07 RUR - налог 94 RUR (данные из БД)</t>
  </si>
  <si>
    <t>Выплата дивидендов Россети Ленэнерго ап. Налог удержан. (данные из сделок)</t>
  </si>
  <si>
    <t>Дивиденд по SIBN - Газпрнефть 100шт. по 28.11 RUR - налог 365 RUR (данные из БД)</t>
  </si>
  <si>
    <t>Дивиденд по MU-RM - Micron 2шт. по 0.15 USD - налог 0.03 USD, по курсу 77.2264 USD/RUR (данные из БД)</t>
  </si>
  <si>
    <t>Дивиденд по X5 - КЦ ИКС 5 14шт. по 245 RUR - налог 446 RUR (данные из БД)</t>
  </si>
  <si>
    <t>Дивиденд по MTSS - МТС-ао 80шт. по 35 RUR - налог 364 RUR (данные из БД)</t>
  </si>
  <si>
    <t>Дивиденд по ROSN - Роснефть 184шт. по 2.27 RUR - налог 54 RUR (данные из БД)</t>
  </si>
  <si>
    <t>Дивиденд по MOEX - МосБиржа 160шт. по 19.57 RUR - налог 407 RUR (данные из БД)</t>
  </si>
  <si>
    <t>Дивиденд по PLZL - Полюс 4шт. по 29.05 RUR - налог 15 RUR (данные из БД)</t>
  </si>
  <si>
    <t>Купон по RU000A10CRC4 - НорНик1P14 2шт. по 40.63 RUR (данные из БД)</t>
  </si>
  <si>
    <t>Выплата дивидендов Россети Центр и Приволжье. Налог удержан. (данные из сделок)</t>
  </si>
  <si>
    <t>Выплата купонов НорНик1P14, номер купона 10 (данные из сделок)</t>
  </si>
  <si>
    <t>Купон по RU000A109L49 - АЛРОСА1Р1 8шт. по 12.77 RUR (данные из БД)</t>
  </si>
  <si>
    <t>Дивиденд по TATNP - Татнфт 3ап 105шт. по 11.61 RUR - налог 158 RUR (данные из БД)</t>
  </si>
  <si>
    <t>Дивиденд по TATN - Татнфт 3ао 110шт. по 11.61 RUR - налог 166 RUR (данные из БД)</t>
  </si>
  <si>
    <t>Дивиденд по FLOT - Совкомфлот 450шт. по 4.87 RUR - налог 285 RUR (данные из БД)</t>
  </si>
  <si>
    <t>Дивиденд по SNGSP - Сургнфгз-п 1100шт. по 0.85 RUR - налог 122 RUR (данные из БД)</t>
  </si>
  <si>
    <t>Выплата купонов АЛРОСА1Р1, номер купона 22 (данные из сделок)</t>
  </si>
  <si>
    <t>Дивиденд по SBER - Сбербанк 810шт. по 37.64 RUR - налог 3963 RUR (данные из БД)</t>
  </si>
  <si>
    <t>Дивиденд по VTBR - ВТБ ао 20шт. по 9.71 RUR - налог 25 RUR (данные из БД)</t>
  </si>
  <si>
    <t>Дивиденд по SBERP - Сбербанк-п 300шт. по 37.64 RUR - налог 1468 RUR (данные из БД)</t>
  </si>
  <si>
    <t>Дивиденд по TRNFP - Транснф ап 15шт. по 204.17 RUR - налог 398 RUR (данные из БД)</t>
  </si>
  <si>
    <t>Выплата дивидендов Газпром нефть. Налог удержан. (данные из сделок)</t>
  </si>
  <si>
    <t>Выплата дивидендов Корп центр ИКС 5. Налог удержан. (данные из сделок)</t>
  </si>
  <si>
    <t>Выплата дивидендов Совкомфлот. Налог удержан. (данные из сделок)</t>
  </si>
  <si>
    <t>Выплата дивидендов Московская Биржа. Налог удержан. (данные из сделок)</t>
  </si>
  <si>
    <t>Выплата купонов ФСК РС1Р4, номер купона 26 (данные из сделок)</t>
  </si>
  <si>
    <t>Выплата дивидендов Роснефть НК. Налог удержан. (данные из сделок)</t>
  </si>
  <si>
    <t>Выплата купонов Делимобиль 1P-03, номер купона 35 (данные из сделок)</t>
  </si>
  <si>
    <t>Выплата дивидендов МТС. Налог удержан. (данные из сделок)</t>
  </si>
  <si>
    <t>Выплата дивидендов Татнефть ап. Налог удержан. (данные из сделок)</t>
  </si>
  <si>
    <t>Выплата дивидендов Татнефть. Налог удержан. (данные из сделок)</t>
  </si>
  <si>
    <t>Выплата дивидендов Сургутнефтегаз ап. Налог удержан. (данные из сделок)</t>
  </si>
  <si>
    <t>Выплата дивидендов Сбербанк России ап. Налог удержан. (данные из сделок)</t>
  </si>
  <si>
    <t>Выплата дивидендов Сбербанк России. Налог удержан. (данные из сделок)</t>
  </si>
  <si>
    <t>Выплата дивидендов Транснефть ап. Налог удержан. (данные из сделок)</t>
  </si>
  <si>
    <t>Выплата дивидендов Банк ВТБ. Налог удержан. (данные из сделок)</t>
  </si>
  <si>
    <t>Дивиденд по RAGR - Русагро 289шт. по 16.48 RUR - налог 619 RUR (данные из БД)</t>
  </si>
  <si>
    <t>Дивиденд по T - Т-Техно ао 189шт. по 4.6 RUR - налог 113 RUR (данные из БД)</t>
  </si>
  <si>
    <t>Выплата дивидендов Группа Русагро. Налог удержан. (данные из сделок)</t>
  </si>
  <si>
    <t>Купон по RU000A10CRC4 - НорНик1P14 2шт. по 43.66 RUR (данные из БД)</t>
  </si>
  <si>
    <t>Выплата купонов НорНик1P14, номер купона 11 (данные из сделок)</t>
  </si>
  <si>
    <t>Купон по RU000A109L49 - АЛРОСА1Р1 8шт. по 12.6 RUR (данные из БД)</t>
  </si>
  <si>
    <t>Купон по RU000A10FG76 - ОДК1Р03 5шт. по 13.56 RUR (данные из БД)</t>
  </si>
  <si>
    <t>Выплата купонов АЛРОСА1Р1, номер купона 23 (данные из сделок)</t>
  </si>
  <si>
    <t>Выплата купонов ОДК1Р03, номер купона 2 (данные из сделок)</t>
  </si>
  <si>
    <t>Купон по RU000A106UW3 - iКарРус1P3 26шт. по 11.26 RUR (данные из БД)</t>
  </si>
  <si>
    <t>Купон по RU000A1082Y8 - СТМ 1P4 8шт. по 14.67 RUR (данные из БД)</t>
  </si>
  <si>
    <t>Выплата купонов СТМ 1P4, номер купона 29 (данные из сделок)</t>
  </si>
  <si>
    <t>Выплата купонов Делимобиль 1P-03, номер купона 36 (данные из сделок)</t>
  </si>
  <si>
    <t>Купон по RU000A10FJ16 - ВИС Ф БП13 5шт. по 13.56 RUR (данные из БД)</t>
  </si>
  <si>
    <t>Выплата купонов ВИС Ф БП13, номер купона 2 (данные из сделок)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</si>
  <si>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</si>
  <si>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</si>
  <si>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</si>
  <si>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</si>
  <si>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</si>
  <si>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</si>
  <si>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+7 шт. RAGR:moex (Русагро)</t>
  </si>
  <si>
    <t>+6701 шт. FEES:moex (Россети)</t>
  </si>
  <si>
    <t>sell</t>
  </si>
  <si>
    <t>Стоимость сейчас</t>
  </si>
  <si>
    <t>Полный доход</t>
  </si>
  <si>
    <t>RUAL</t>
  </si>
  <si>
    <t>FXDE</t>
  </si>
  <si>
    <t>ALRS</t>
  </si>
  <si>
    <t>AFLT</t>
  </si>
  <si>
    <t>MRKC</t>
  </si>
  <si>
    <t>KUZB</t>
  </si>
  <si>
    <t>SPCE-RM</t>
  </si>
  <si>
    <t>PIKK</t>
  </si>
  <si>
    <t>TRMK</t>
  </si>
  <si>
    <t>SBMX</t>
  </si>
  <si>
    <t>KAZT</t>
  </si>
  <si>
    <t>AFKS</t>
  </si>
  <si>
    <t>YNDX</t>
  </si>
  <si>
    <t>KMAZ</t>
  </si>
  <si>
    <t>SU26215RMFS2</t>
  </si>
  <si>
    <t>RU000A102M86</t>
  </si>
  <si>
    <t>RU000A102RS6</t>
  </si>
  <si>
    <t>SPBE</t>
  </si>
  <si>
    <t>RSTI</t>
  </si>
  <si>
    <t>RU000A103DP0</t>
  </si>
  <si>
    <t>RU000A101012</t>
  </si>
  <si>
    <t>RU000A105BW5</t>
  </si>
  <si>
    <t>RU000A1028H6</t>
  </si>
  <si>
    <t>BANEP</t>
  </si>
  <si>
    <t>RU000A102CZ3</t>
  </si>
  <si>
    <t>RU000A100ZL8</t>
  </si>
  <si>
    <t>RU000A102Y58</t>
  </si>
  <si>
    <t>RU000A100WA8</t>
  </si>
  <si>
    <t>MISB</t>
  </si>
  <si>
    <t>MTLR</t>
  </si>
  <si>
    <t>SBGD</t>
  </si>
  <si>
    <t>FIVE</t>
  </si>
  <si>
    <t>RU000A105Q97</t>
  </si>
  <si>
    <t>GLTR</t>
  </si>
  <si>
    <t>SGZH</t>
  </si>
  <si>
    <t>RTKM</t>
  </si>
  <si>
    <t>POSI</t>
  </si>
  <si>
    <t>BRZL</t>
  </si>
  <si>
    <t>HYDR</t>
  </si>
  <si>
    <t>AGRO</t>
  </si>
  <si>
    <t>CBOM</t>
  </si>
  <si>
    <t>RU000A102W68</t>
  </si>
  <si>
    <t>OZON</t>
  </si>
  <si>
    <t>RU000A1076U8</t>
  </si>
  <si>
    <t>RU000A105NH1</t>
  </si>
  <si>
    <t>ASTR</t>
  </si>
  <si>
    <t>SVAV</t>
  </si>
  <si>
    <t>RU000A10BK17</t>
  </si>
  <si>
    <t>SBER
Сбербанк</t>
  </si>
  <si>
    <t>LKOH
ЛУКОЙЛ</t>
  </si>
  <si>
    <t>NVTK
Новатэк ао</t>
  </si>
  <si>
    <t>LSNGP
РСетиЛЭ-п</t>
  </si>
  <si>
    <t>SBERP
Сбербанк-п</t>
  </si>
  <si>
    <t>ROSN
Роснефть</t>
  </si>
  <si>
    <t>TATN
Татнфт 3ао</t>
  </si>
  <si>
    <t>TATNP
Татнфт 3ап</t>
  </si>
  <si>
    <t>SIBN
Газпрнефть</t>
  </si>
  <si>
    <t>T
Т-Техно ао</t>
  </si>
  <si>
    <t>SNGSP
Сургнфгз-п</t>
  </si>
  <si>
    <t>GAZP
ГАЗПРОМ ао</t>
  </si>
  <si>
    <t>X5
КЦ ИКС 5</t>
  </si>
  <si>
    <t>FLOT
Совкомфлот</t>
  </si>
  <si>
    <t>GMKN
ГМКНорНик</t>
  </si>
  <si>
    <t>MOEX
МосБиржа</t>
  </si>
  <si>
    <t>CHMF
СевСт-ао</t>
  </si>
  <si>
    <t>RAGR
Русагро</t>
  </si>
  <si>
    <t>MTSS
МТС-ао</t>
  </si>
  <si>
    <t>TRNFP
Транснф ап</t>
  </si>
  <si>
    <t>NLMK
НЛМК ао</t>
  </si>
  <si>
    <t>MU-RM
Micron</t>
  </si>
  <si>
    <t>BSPB
БСП ао</t>
  </si>
  <si>
    <t>MAGN
ММК</t>
  </si>
  <si>
    <t>YDEX
ЯНДЕКС</t>
  </si>
  <si>
    <t>MGNT
Магнит ао</t>
  </si>
  <si>
    <t>MRKP
РСетиЦП ао</t>
  </si>
  <si>
    <t>PLZL
Полюс</t>
  </si>
  <si>
    <t>IRAO
ИнтерРАОао</t>
  </si>
  <si>
    <t>VTBR
ВТБ ао</t>
  </si>
  <si>
    <t>ETLN
ЭталонГруп</t>
  </si>
  <si>
    <t>FEES
Россети</t>
  </si>
  <si>
    <t>SBSP
SBSP ETF</t>
  </si>
  <si>
    <t>SBMM
SBMM ETF</t>
  </si>
  <si>
    <t>RU000A1057S2
Роснфт2P12</t>
  </si>
  <si>
    <t>RU000A106UW3
iКарРус1P3</t>
  </si>
  <si>
    <t>RU000A10CRC4
НорНик1P14</t>
  </si>
  <si>
    <t>RU000A10DPW4
sСистем2P6</t>
  </si>
  <si>
    <t>SU26248RMFS3
ОФЗ 26248</t>
  </si>
  <si>
    <t>RU000A109L49
АЛРОСА1Р1</t>
  </si>
  <si>
    <t>RU000A1082Y8
СТМ 1P4</t>
  </si>
  <si>
    <t>RU000A10BU31
КАМАЗ БП15</t>
  </si>
  <si>
    <t>RU000A10FG76
ОДК1Р03</t>
  </si>
  <si>
    <t>RU000A10FJ16
ВИС Ф БП13</t>
  </si>
  <si>
    <t>RU000A101CL5
ФСК ЕЭС1Р4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</si>
  <si>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</si>
  <si>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</si>
  <si>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</si>
  <si>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</si>
  <si>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</si>
  <si>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</si>
  <si>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</si>
  <si>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</si>
  <si>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БПИФ Сбер - Эс энд Пи 500</t>
  </si>
  <si>
    <t>РУСАЛ ОК МКПАО ао</t>
  </si>
  <si>
    <t>FINEX GERMANY UCITS ETF</t>
  </si>
  <si>
    <t>АЛРОСА ПАО ао</t>
  </si>
  <si>
    <t>"Магнитогорск.мет.комб" ПАО ао</t>
  </si>
  <si>
    <t>Совкомфлот ао</t>
  </si>
  <si>
    <t>Аэрофлот-росс.авиалин(ПАО)ао</t>
  </si>
  <si>
    <t>ПАО "Россети Центр" ао</t>
  </si>
  <si>
    <t>Россети Центр и Приволжье ао</t>
  </si>
  <si>
    <t>Банк "Кузнецкий" ПАО ао</t>
  </si>
  <si>
    <t>Сургутнефтегаз ПАО ап</t>
  </si>
  <si>
    <t>ПАО "НОВАТЭК" ао</t>
  </si>
  <si>
    <t>Мобильные ТелеСистемы ПАО ао</t>
  </si>
  <si>
    <t>dohod</t>
  </si>
  <si>
    <t>Дивиденды по акциям ПАО ММК за 2020 год. Налог удержан.  Без НДС.</t>
  </si>
  <si>
    <t>Дивиденды по акциям ПАО МРСК Центра за 2020 год. Налог удержан.  Без НДС.</t>
  </si>
  <si>
    <t>Дивиденды по акциям ПАО МРСК Центра и Приволжья за 2020 год. Налог удержан.  Без НДС.</t>
  </si>
  <si>
    <t>Дивиденды по акциям ПАО ММК за 1 квартал 2021 года. Налог удержан.  Без НДС.</t>
  </si>
  <si>
    <t>Virgin Galactic Holdings, Inc.</t>
  </si>
  <si>
    <t>Дивиденды по акциям ПАО Совкомфлот за 12 месяцев 2020 г. Налог удержан.  Без НДС.</t>
  </si>
  <si>
    <t>ПИК СЗ (ПАО) ао</t>
  </si>
  <si>
    <t>"Газпром" (ПАО) ао</t>
  </si>
  <si>
    <t>ПАО ТМК</t>
  </si>
  <si>
    <t>Дивиденды по акциям ПАО Сургутнефтегаз за 2020 год. Налог удержан.  Без НДС.</t>
  </si>
  <si>
    <t>БПИФ Первая Топ Рос. акций</t>
  </si>
  <si>
    <t>Сбербанк России ПАО ао</t>
  </si>
  <si>
    <t>Куйбышевазот ПАО ао</t>
  </si>
  <si>
    <t>АФК "Система" ПАО ао</t>
  </si>
  <si>
    <t>ао ПАО Банк ВТБ</t>
  </si>
  <si>
    <t>PLLC Yandex N.V. class A shs</t>
  </si>
  <si>
    <t>КАМАЗ ПАО</t>
  </si>
  <si>
    <t>Micron Technology, Inc.</t>
  </si>
  <si>
    <t>ПАО НК Роснефть</t>
  </si>
  <si>
    <t>ГДР ETALON GROUP PLC ORD SHS</t>
  </si>
  <si>
    <t>ОФЗ-ПД 26215 16/08/23</t>
  </si>
  <si>
    <t>Дивиденды по акциям ПАО НОВАТЭК за 12 месяцев 2021 г. Налог удержан.  Без НДС.</t>
  </si>
  <si>
    <t>output</t>
  </si>
  <si>
    <t>Дивиденды по акциям ПАО НК Роснефть за 12 месяцев 2021 г. Налог удержан.  Без НДС.</t>
  </si>
  <si>
    <t>Зачисление д/с (купон 18 по 26215)</t>
  </si>
  <si>
    <t>ФСК ЕЭС ПАО БО 001P-04R</t>
  </si>
  <si>
    <t>ВсеИнструменты.ру ООО БО-03</t>
  </si>
  <si>
    <t>Сбербанк ПАО 001Р-SBER24</t>
  </si>
  <si>
    <t>Дивиденды по акциям ПАО НОВАТЭК за 6 месяцев 2022 г. Налог удержан.  Без НДС.</t>
  </si>
  <si>
    <t>СПБ Биржа ао</t>
  </si>
  <si>
    <t>Дивиденды по акциям ПАО Газпром за 6 месяцев 2022 г. Налог удержан.  Без НДС.</t>
  </si>
  <si>
    <t>Зачисление д/с (купон 11 по ФСК ЕЭС1Р4)</t>
  </si>
  <si>
    <t>Дивиденды по акциям МКПАО ОК РУСАЛ за 6 месяцев 2022 г. Налог удержан.  Без НДС.</t>
  </si>
  <si>
    <t>"Российские сети" ПАО ао</t>
  </si>
  <si>
    <t>КАМАЗ ПАО БО-П08</t>
  </si>
  <si>
    <t>CNYRUB_TOM</t>
  </si>
  <si>
    <t>CNY/RUB_TOM - CNY/РУБ</t>
  </si>
  <si>
    <t>selt</t>
  </si>
  <si>
    <t>АФК Система БО 001P-12</t>
  </si>
  <si>
    <t>Россети Ленэнерго ПАО-ап</t>
  </si>
  <si>
    <t>АО СПМК БО-01</t>
  </si>
  <si>
    <t>Сибнефтехимтрейд БО-01</t>
  </si>
  <si>
    <t>Башнефть АНК ап</t>
  </si>
  <si>
    <t>Онлайн Микрофинанс 03</t>
  </si>
  <si>
    <t>Группа ЛСР ПАО БО 001Р-05</t>
  </si>
  <si>
    <t>Брусника 001P-02</t>
  </si>
  <si>
    <t>Группа ЛСР ПАО БО 001Р-04</t>
  </si>
  <si>
    <t>ТНС энерго Марий Эл ПАО ао</t>
  </si>
  <si>
    <t>Мечел ПАО ао</t>
  </si>
  <si>
    <t>amort</t>
  </si>
  <si>
    <t>Зачисление д/с (погашение КАМАЗ БОП8)</t>
  </si>
  <si>
    <t>Зачисление д/с (погашение 26215)</t>
  </si>
  <si>
    <t>БПИФ Первая Доступное золото</t>
  </si>
  <si>
    <t>"ФСК - Россети" ПАО</t>
  </si>
  <si>
    <t>Пользовательская бумага</t>
  </si>
  <si>
    <t>custom</t>
  </si>
  <si>
    <t>Т-Технологии МКПАО ао</t>
  </si>
  <si>
    <t>Зачисление д/с (амортизация ЛСР БО 1Р4)</t>
  </si>
  <si>
    <t>Зачисление д/с (погашение Сбер Sb24R)</t>
  </si>
  <si>
    <t>ПАО "Татнефть" ап 3 вып.</t>
  </si>
  <si>
    <t>Джи-групп 002P-02</t>
  </si>
  <si>
    <t>ПАО "НЛМК" ао</t>
  </si>
  <si>
    <t>ГДР Globaltrans Invest ORD SHS</t>
  </si>
  <si>
    <t>Сбербанк России ПАО ап</t>
  </si>
  <si>
    <t>ПАО "Татнефть" ао</t>
  </si>
  <si>
    <t>Сегежа ао</t>
  </si>
  <si>
    <t>Ростелеком (ПАО) ао.</t>
  </si>
  <si>
    <t>Группа Позитив ао</t>
  </si>
  <si>
    <t>Бурятзолото ПАО ао</t>
  </si>
  <si>
    <t>ПАО "РусГидро"</t>
  </si>
  <si>
    <t>Северсталь (ПАО)ао</t>
  </si>
  <si>
    <t>ГДР ROS AGRO PLC ORD SHS</t>
  </si>
  <si>
    <t>Дивиденды по акциям 2 выпуск, ISIN RU000A0DKVS5,   ПАО НОВАТЭК за 6 месяцев 2023 г. Налог удержан.  Без НДС.</t>
  </si>
  <si>
    <t>"МКБ" ПАО ао</t>
  </si>
  <si>
    <t>Зачисление д/с (амортизация ЛСР БО 1Р5)</t>
  </si>
  <si>
    <t>Зачисление д/с (купон 15 по ФСК ЕЭС1Р4)</t>
  </si>
  <si>
    <t>Зачисление д/с (купон 16 по ЛСР БО 1Р5)</t>
  </si>
  <si>
    <t>Зачисление д/с (купон 4 по СПМК БО-01)</t>
  </si>
  <si>
    <t>Дивиденды по акциям 3 выпуск  ПАО Татнефть им. В.Д. Шашина за 6 месяцев 2023 г. Налог удержан.  Без НДС.</t>
  </si>
  <si>
    <t>Зачисление д/с (амортизация СНХТ БО-01)</t>
  </si>
  <si>
    <t>Зачисление д/с (купон 37 по СНХТ БО-01)</t>
  </si>
  <si>
    <t>Зачисление д/с (купон 8 по Систем1P12)</t>
  </si>
  <si>
    <t>Зачисление д/с (погашение АйДиЭф03)</t>
  </si>
  <si>
    <t>Зачисление д/с (купон 36 по АйДиЭф03)</t>
  </si>
  <si>
    <t>ХК Финанс ООО БО 001Р-06</t>
  </si>
  <si>
    <t>НК ЛУКОЙЛ (ПАО) - ао</t>
  </si>
  <si>
    <t>ПАО Московская Биржа</t>
  </si>
  <si>
    <t>Зачисление д/с (купон 38 по СНХТ БО-01)</t>
  </si>
  <si>
    <t>Дивиденды по акциям 001 выпуск, ISIN RU000A103X66,   ПАО Группа Позитив за 9 месяцев 2023 г. Налог удержан.  Без НДС.</t>
  </si>
  <si>
    <t>Дивиденды по акциям ПАО Ростелеком за 12 месяцев 2022 г. Налог удержан.  Без НДС.</t>
  </si>
  <si>
    <t>Зачисление д/с (купон 11 по ХКФинБ1P6)</t>
  </si>
  <si>
    <t>АДР Ozon Holdings PLC ORD SHS</t>
  </si>
  <si>
    <t>Дивиденды по Micron Technology, Inc. US5951121038 . Налог удержан налоговым агентом. Выплата по Указу 665. Курсы конвертации: до</t>
  </si>
  <si>
    <t>Зачисление д/с (купон 12 по ВсИнстрБО3)</t>
  </si>
  <si>
    <t>Зачисление д/с (погашение ВсИнстрБО3)</t>
  </si>
  <si>
    <t>Дивиденды по акциям 1 выпуск, ISIN RU0009024277, ПАО ЛУКОЙЛ за 9 месяцев 2023 г. Налог удержан.  Без НДС.</t>
  </si>
  <si>
    <t>ГМК "Нор.Никель" ПАО ао</t>
  </si>
  <si>
    <t>Зачисление д/с (купон 39 по СНХТ БО-01)</t>
  </si>
  <si>
    <t>Зачисление д/с (купон 4 по Джи-гр 2Р2)</t>
  </si>
  <si>
    <t>Зачисление д/с (купон 17 по ЛСР БО 1Р4)</t>
  </si>
  <si>
    <t>Дивиденды и купоны</t>
  </si>
  <si>
    <t>Зачисление дивидендов  по бумаге MICRON 2 шт.</t>
  </si>
  <si>
    <t>Зачисление д/с (купон 11 по Брус 1P02)</t>
  </si>
  <si>
    <t>БПИФ Первая Сберегательный</t>
  </si>
  <si>
    <t>Дивиденды по акциям 001 выпуск, ISIN RU000A0JXNU8,   ПАО Совкомфлот за 9 месяцев 2023 г. Налог удержан.  Без НДС.</t>
  </si>
  <si>
    <t>Дивиденды по акциям 3 выпуск, ISIN RU0006944147,   ПАО Татнефть им. В.Д. Шашина за 9 месяцев 2023 г. Налог удержан.  Без НДС.</t>
  </si>
  <si>
    <t>Зачисление д/с (купон 17 по ЛСР БО 1Р5)</t>
  </si>
  <si>
    <t>Зачисление д/с (купон 16 по ФСК ЕЭС1Р4)</t>
  </si>
  <si>
    <t>Зачисление д/с (купон 5 по СПМК БО-01)</t>
  </si>
  <si>
    <t>Дивиденды по акциям 2 выпуск, ISIN RU000A0J2Q06,   ПАО НК Роснефть за 9 месяцев 2023 г. Налог удержан.  Без НДС.</t>
  </si>
  <si>
    <t>Зачисление д/с (купон 40 по СНХТ БО-01)</t>
  </si>
  <si>
    <t>ПАО НК Роснефть 002P-12</t>
  </si>
  <si>
    <t>МКПАО ОК РУСАЛ БО-001P-05</t>
  </si>
  <si>
    <t>АЛЬФА-БАНК Б2Р20</t>
  </si>
  <si>
    <t>Зачисление д/с (купон 41 по СНХТ БО-01)</t>
  </si>
  <si>
    <t>Транснефть ПАО акц.пр.</t>
  </si>
  <si>
    <t>Зачисление д/с (купон 12 по ХКФинБ1P6)</t>
  </si>
  <si>
    <t>Зачисление д/с (погашение ХКФинБ1P6)</t>
  </si>
  <si>
    <t>Зачисление д/с (купон 3 по Роснфт2P12)</t>
  </si>
  <si>
    <t>Зачисление д/с (погашение СНХТ БО-01)</t>
  </si>
  <si>
    <t>Зачисление д/с (купон 42 по СНХТ БО-01)</t>
  </si>
  <si>
    <t>Зачисление д/с (купон 5 по Джи-гр 2Р2)</t>
  </si>
  <si>
    <t>Зачисление д/с (амортизация Джи-гр 2Р2)</t>
  </si>
  <si>
    <t>Зачисление д/с (купон 18 по ЛСР БО 1Р4)</t>
  </si>
  <si>
    <t>Зачисление д/с (погашение Брус 1P02)</t>
  </si>
  <si>
    <t>Зачисление д/с (купон 12 по Брус 1P02)</t>
  </si>
  <si>
    <t>"Магнит" ПАО ао</t>
  </si>
  <si>
    <t>Дивиденды Новатэк ао; ISIN RU000A0DKVS5; Дата Фиксации 26/03/2024; Кол-во 22; Ставка Выплаты 44.0900000000; Курс конвертации 1.0</t>
  </si>
  <si>
    <t>Группа Астра ао</t>
  </si>
  <si>
    <t>Зачисление д/с (купон 18 по ЛСР БО 1Р5)</t>
  </si>
  <si>
    <t>Зачисление д/с (купон 6 по СПМК БО-01)</t>
  </si>
  <si>
    <t>Зачисление д/с (купон 17 по ФСК ЕЭС1Р4)</t>
  </si>
  <si>
    <t>commission</t>
  </si>
  <si>
    <t>Списание комиссий</t>
  </si>
  <si>
    <t>Списание денежных средств по неторговым операциям</t>
  </si>
  <si>
    <t>Зачисление д/с (купон 9 по Систем1P12)</t>
  </si>
  <si>
    <t>Зачисление д/с (купон 1 по РУСАЛ 1Р5)</t>
  </si>
  <si>
    <t>Дивиденды ЛУКОЙЛ; ISIN RU0009024277; Дата Фиксации 07/05/2024; Кол-во 13; Ставка Выплаты 498; Курс конвертации 1.0000; Налог уде</t>
  </si>
  <si>
    <t>Дивиденды НЛМК ао; ISIN RU0009046452; Дата Фиксации 27/05/2024; Кол-во 80; Ставка Выплаты 25.4300000000; Курс конвертации 1.0000</t>
  </si>
  <si>
    <t>Зачисление д/с (купон 3 по АЛЬФАБ2Р20)</t>
  </si>
  <si>
    <t>Зачисление д/с (погашение Джи-гр 2Р2)</t>
  </si>
  <si>
    <t>Зачисление д/с (купон 6 по Джи-гр 2Р2)</t>
  </si>
  <si>
    <t>Дивиденды СевСт-ао; ISIN RU0009046510; Дата Фиксации 18/06/2024; Кол-во 13; Ставка Выплаты 38.3000000000; Курс конвертации 1.000</t>
  </si>
  <si>
    <t>Дивиденды СевСт-ао; ISIN RU0009046510; Дата Фиксации 18/06/2024; Кол-во 13; Ставка Выплаты 191.5100000000; Курс конвертации 1.00</t>
  </si>
  <si>
    <t>Зачисление д/с (купон 19 по ЛСР БО 1Р4)</t>
  </si>
  <si>
    <t>23% WIDV!00000 :: Комиссия DELTA-LONG WIDV за совокупный отрицательный остаток ДС по персоне</t>
  </si>
  <si>
    <t>Списал КИТ за перенос акций в Россию</t>
  </si>
  <si>
    <t>Дивиденды Ленэнерг-п; ISIN RU0009092134; Дата Фиксации 02/07/2024; Кол-во 90; Ставка Выплаты 22.2453000000; Курс конвертации 1.0</t>
  </si>
  <si>
    <t>Дивиденды Магнит ао; ISIN RU000A0JKQU8; Дата Фиксации 15/07/2024; Кол-во 2; Ставка Выплаты 412.1300000000; Курс конвертации 1.00</t>
  </si>
  <si>
    <t>Дивиденды Астра ао; ISIN RU000A106T36; Дата Фиксации 09/07/2024; Кол-во 4; Ставка Выплаты 7.8900000000; Курс конвертации 1.0000;</t>
  </si>
  <si>
    <t>Дивиденды Роснефть; ISIN RU000A0J2Q06; Дата Фиксации 09/07/2024; Кол-во 43; Ставка Выплаты 29.0100000000; Курс конвертации 1.000</t>
  </si>
  <si>
    <t>Дивиденды Татнфт 3ап; ISIN RU0006944147; Дата Фиксации 09/07/2024; Кол-во 23; Ставка Выплаты 25.1700000000; Курс конвертации 1.0</t>
  </si>
  <si>
    <t>Дивиденды Татнфт 3ао; ISIN RU0009033591; Дата Фиксации 09/07/2024; Кол-во 70; Ставка Выплаты 25.1700000000; Курс конвертации 1.0</t>
  </si>
  <si>
    <t>Дивиденды Совкомфлот; ISIN RU000A0JXNU8; Дата Фиксации 20/07/2024; Кол-во 350; Ставка Выплаты 11.2700000000; Курс конвертации 1.</t>
  </si>
  <si>
    <t>Зачисление д/с (купон 18 по ФСК ЕЭС1Р4)</t>
  </si>
  <si>
    <t>Зачисление д/с (купон 7 по СПМК БО-01)</t>
  </si>
  <si>
    <t>Зачисление д/с (купон 19 по ЛСР БО 1Р5)</t>
  </si>
  <si>
    <t>Дивиденды Сбербанк; ISIN RU0009029540; Дата Фиксации 11/07/2024; Кол-во 430; Ставка Выплаты 33.3000000000; Курс конвертации 1.00</t>
  </si>
  <si>
    <t>Дивиденды Сбербанк-п; ISIN RU0009029557; Дата Фиксации 11/07/2024; Кол-во 50; Ставка Выплаты 33.3000000000; Курс конвертации 1.0</t>
  </si>
  <si>
    <t>Дивиденды КАМАЗ; ISIN RU0008959580; Дата Фиксации 16/07/2024; Кол-во 120; Ставка Выплаты 4.4900000000; Курс конвертации 1.0000; </t>
  </si>
  <si>
    <t>Дивиденды Система ао; ISIN RU000A0DQZE3; Дата Фиксации 17/07/2024; Кол-во 1900; Ставка Выплаты 0.5200000000; Курс конвертации 1.</t>
  </si>
  <si>
    <t>Дивиденды Сургнфгз-п; ISIN RU0009029524; Дата Фиксации 18/07/2024; Кол-во 500; Ставка Выплаты 12.2900000000; Курс конвертации 1.</t>
  </si>
  <si>
    <t>Дивиденды Транснф ап; ISIN RU0009091573; Дата Фиксации 18/07/2024; Кол-во 4; Ставка Выплаты 177.2000000000; Курс конвертации 1.0</t>
  </si>
  <si>
    <t>списание - неторговое поручение от 08.08.2024 НП/в/К/1321557</t>
  </si>
  <si>
    <t>nalog</t>
  </si>
  <si>
    <t>Списание налогов</t>
  </si>
  <si>
    <t>Налог за продажу 18.6 SBSP</t>
  </si>
  <si>
    <t>Выплата по SBSP ETF; ISIN RU000A1006W1; Дата Фиксации 13/08/2024; Кол-во 18.60; Ставка Выплаты 2560.0734785918; Курс конвертации 1.0000; Налог удержан</t>
  </si>
  <si>
    <t>Газпром нефть ПАО ао</t>
  </si>
  <si>
    <t>ОФЗ-ПД 26248 16/05/40</t>
  </si>
  <si>
    <t>ПАО "СОЛЛЕРС"</t>
  </si>
  <si>
    <t>Дивиденды СевСт-ао; ISIN RU0009046510; Дата Фиксации 10/09/2024; Кол-во 21; Ставка Выплаты 31.0600000000; Курс конвертации 1.000</t>
  </si>
  <si>
    <t>АЛРОСА 001Р-01</t>
  </si>
  <si>
    <t>Зачисление д/с (купон 4 по Роснфт2P12)</t>
  </si>
  <si>
    <t>Зачисление д/с (купон 20 по ЛСР БО 1Р4)</t>
  </si>
  <si>
    <t>Зачисление д/с (погашение ЛСР БО 1Р4)</t>
  </si>
  <si>
    <t>Дивиденды Ростел -ао; ISIN RU0008943394; Дата Фиксации 27/09/2024; Кол-во 110; Ставка Выплаты 6.0600000000; Курс конвертации 1.0</t>
  </si>
  <si>
    <t>Дивиденды Татнфт 3ао; ISIN RU0009033591; Дата Фиксации 08/10/2024; Кол-во 85; Ставка Выплаты 38.2000000000; Курс конвертации 1.0</t>
  </si>
  <si>
    <t>Дивиденды Татнфт 3ап; ISIN RU0006944147; Дата Фиксации 08/10/2024; Кол-во 55; Ставка Выплаты 38.2000000000; Курс конвертации 1.0</t>
  </si>
  <si>
    <t>Зачисление д/с (купон 1 по АЛРОСА1Р1)</t>
  </si>
  <si>
    <t>Зачисление д/с (купон 20 по ЛСР БО 1Р5)</t>
  </si>
  <si>
    <t>Зачисление д/с (купон 8 по СПМК БО-01)</t>
  </si>
  <si>
    <t>Зачисление д/с (купон 19 по ФСК ЕЭС1Р4)</t>
  </si>
  <si>
    <t>Зачисление д/с (погашение ЛСР БО 1Р5)</t>
  </si>
  <si>
    <t>Выплата по SBSP ETF; ISIN RU000A1006W1; Дата Фиксации 13/10/2024; Кол-во 1.81; Ставка Выплаты 2688.1538301211; Курс конвертации 1.0000; Налог удержан отдельной строкой</t>
  </si>
  <si>
    <t>Налог за продажу 1.81 SBSP</t>
  </si>
  <si>
    <t>Дивиденды Новатэк ао; ISIN RU000A0DKVS5; Дата Фиксации 11/10/2024; Кол-во 50; Ставка Выплаты 35.5000000000; Курс конвертации 1.0</t>
  </si>
  <si>
    <t>Дивиденды Газпрнефть; ISIN RU0009062467; Дата Фиксации 14/10/2024; Кол-во 28; Ставка Выплаты 51.9600000000; Курс конвертации 1.0</t>
  </si>
  <si>
    <t>Дивиденды ММК; ISIN RU0009084396; Дата Фиксации 17/10/2024; Кол-во 210; Ставка Выплаты 2.4940000000; Курс конвертации 1.0000; На</t>
  </si>
  <si>
    <t>Зачисление д/с (купон 10 по Систем1P12)</t>
  </si>
  <si>
    <t>Зачисление д/с (купон 2 по РУСАЛ 1Р5)</t>
  </si>
  <si>
    <t>Зачисление д/с (купон 2 по АЛРОСА1Р1)</t>
  </si>
  <si>
    <t>Зачисление д/с (купон 1 по ОФЗ 26248)</t>
  </si>
  <si>
    <t>Дивиденды ТКСХолд ао; ISIN RU000A107UL4; Дата Фиксации 25/11/2024; Кол-во 5; Ставка Выплаты 92.5000000000; Курс конвертации 1.00</t>
  </si>
  <si>
    <t>ПАО "Банк "Санкт-Петербург" ао</t>
  </si>
  <si>
    <t>Зачисление д/с (купон 3 по АЛРОСА1Р1)</t>
  </si>
  <si>
    <t>Дивиденды ЛУКОЙЛ; ISIN RU0009024277; Дата Фиксации 17/12/2024; Кол-во 35; Ставка Выплаты 514; Курс конвертации 1.0000; Налог уде</t>
  </si>
  <si>
    <t>Зачисление д/с (купон 4 по АЛЬФАБ2Р20)</t>
  </si>
  <si>
    <t>Зачисление д/с (погашение АЛЬФАБ2Р20)</t>
  </si>
  <si>
    <t>Дивиденды СевСт-ао; ISIN RU0009046510; Дата Фиксации 17/12/2024; Кол-во 25; Ставка Выплаты 49.0600000000; Курс конвертации 1.000</t>
  </si>
  <si>
    <t>Зачисление д/с (купон 4 по АЛРОСА1Р1)</t>
  </si>
  <si>
    <t>Дивиденды Татнфт 3ао; ISIN RU0009033591; Дата Фиксации 08/01/2025; Кол-во 95; Ставка Выплаты 17.3900000000; Курс конвертации 1.0</t>
  </si>
  <si>
    <t>Дивиденды Татнфт 3ап; ISIN RU0006944147; Дата Фиксации 08/01/2025; Кол-во 68; Ставка Выплаты 17.3900000000; Курс конвертации 1.0</t>
  </si>
  <si>
    <t>Зачисление д/с (купон 20 по ФСК ЕЭС1Р4)</t>
  </si>
  <si>
    <t>Зачисление д/с (купон 9 по СПМК БО-01)</t>
  </si>
  <si>
    <t>Зачисление д/с (амортизация СПМК БО-01)</t>
  </si>
  <si>
    <t>Дивиденды Роснефть; ISIN RU000A0J2Q06; Дата Фиксации 10/01/2025; Кол-во 107; Ставка Выплаты 36.4700000000; Курс конвертации 1.00</t>
  </si>
  <si>
    <t>Группа Русагро</t>
  </si>
  <si>
    <t>Зачисление д/с (купон 5 по АЛРОСА1Р1)</t>
  </si>
  <si>
    <t>Зачисление д/с (купон 5 по Роснфт2P12)</t>
  </si>
  <si>
    <t>Зачисление д/с (купон 6 по АЛРОСА1Р1)</t>
  </si>
  <si>
    <t>Зачисление д/с (купон 7 по АЛРОСА1Р1)</t>
  </si>
  <si>
    <t>Зачисление д/с (купон 21 по ФСК РС1Р4)</t>
  </si>
  <si>
    <t>Зачисление д/с (купон 10 по СПМК БО-01)</t>
  </si>
  <si>
    <t>Зачисление д/с (купон 11 по Систем1P12)</t>
  </si>
  <si>
    <t>Дивиденды БСП ао; ISIN RU0009100945; Дата Фиксации 05/05/2025; Кол-во 20; Ставка Выплаты 29.7200000000; Курс конвертации 1.0000;</t>
  </si>
  <si>
    <t>Зачисление д/с (купон 3 по РУСАЛ 1Р5)</t>
  </si>
  <si>
    <t>Дивиденды Новатэк ао; ISIN RU000A0DKVS5; Дата Фиксации 28/04/2025; Кол-во 70; Ставка Выплаты 46.6500000000; Курс конвертации 1.0</t>
  </si>
  <si>
    <t>Зачисление д/с (купон 8 по АЛРОСА1Р1)</t>
  </si>
  <si>
    <t>Дивиденды ТКСХолд ао; ISIN RU000A107UL4; Дата Фиксации 16/05/2025; Кол-во 6; Ставка Выплаты 32; Курс конвертации 1.0000; Налог у</t>
  </si>
  <si>
    <t>Зачисление д/с (купон 2 по ОФЗ 26248)</t>
  </si>
  <si>
    <t>Дивиденды ЛУКОЙЛ; ISIN RU0009024277; Дата Фиксации 03/06/2025; Кол-во 41; Ставка Выплаты 541; Курс конвертации 1.0000; Налог уде</t>
  </si>
  <si>
    <t>Дивиденды Татнфт 3ап; ISIN RU0006944147; Дата Фиксации 02/06/2025; Кол-во 70; Ставка Выплаты 43.1100000000; Курс конвертации 1.0</t>
  </si>
  <si>
    <t>Дивиденды Татнфт 3ао; ISIN RU0009033591; Дата Фиксации 02/06/2025; Кол-во 95; Ставка Выплаты 43.1100000000; Курс конвертации 1.0</t>
  </si>
  <si>
    <t>Зачисление д/с (купон 9 по АЛРОСА1Р1)</t>
  </si>
  <si>
    <t>Дивиденды РСетиЛЭ-п; ISIN RU0009092134; Дата Фиксации 03/07/2025; Кол-во 160; Ставка Выплаты 25.9523000000; Курс конвертации 1.0</t>
  </si>
  <si>
    <t>Зачисление д/с (купон 10 по АЛРОСА1Р1)</t>
  </si>
  <si>
    <t>Дивиденды Газпрнефть; ISIN RU0009062467; Дата Фиксации 08/07/2025; Кол-во 80; Ставка Выплаты 27.2100000000; Курс конвертации 1.0</t>
  </si>
  <si>
    <t>Дивиденды МТС-ао; ISIN RU0007775219; Дата Фиксации 07/07/2025; Кол-во 60; Ставка Выплаты 35; Курс конвертации 1.0000; Налог удер</t>
  </si>
  <si>
    <t>Дивиденды ТКСХолд ао; ISIN RU000A107UL4; Дата Фиксации 17/07/2025; Кол-во 6; Ставка Выплаты 33; Курс конвертации 1.0000; Налог у</t>
  </si>
  <si>
    <t>Зачисление д/с (купон 22 по ФСК РС1Р4)</t>
  </si>
  <si>
    <t>Зачисление д/с (купон 11 по СПМК БО-01)</t>
  </si>
  <si>
    <t>Дивиденды МосБиржа; ISIN RU000A0JR4A1; Дата Фиксации 10/07/2025; Кол-во 100; Ставка Выплаты 26.1100000000; Курс конвертации 1.00</t>
  </si>
  <si>
    <t>Дивиденды Транснф ап; ISIN RU0009091573; Дата Фиксации 17/07/2025; Кол-во 13; Ставка Выплаты 198.2500000000; Курс конвертации 1.</t>
  </si>
  <si>
    <t>Дивиденды Сургнфгз-п; ISIN RU0009029524; Дата Фиксации 17/07/2025; Кол-во 900; Ставка Выплаты 8.5000000000; Курс конвертации 1.0</t>
  </si>
  <si>
    <t>Дивиденды Сбербанк; ISIN RU0009029540; Дата Фиксации 18/07/2025; Кол-во 600; Ставка Выплаты 34.8400000000; Курс конвертации 1.00</t>
  </si>
  <si>
    <t>Дивиденды Сбербанк-п; ISIN RU0009029557; Дата Фиксации 18/07/2025; Кол-во 210; Ставка Выплаты 34.8400000000; Курс конвертации 1.</t>
  </si>
  <si>
    <t>Дивиденды Роснефть; ISIN RU000A0J2Q06; Дата Фиксации 20/07/2025; Кол-во 135; Ставка Выплаты 14.6800000000; Курс конвертации 1.00</t>
  </si>
  <si>
    <t>Зачисление д/с (купон 11 по АЛРОСА1Р1)</t>
  </si>
  <si>
    <t>Зачисление д/с (купон 6 по Роснфт2P12)</t>
  </si>
  <si>
    <t>Зачисление д/с (купон 12 по АЛРОСА1Р1)</t>
  </si>
  <si>
    <t>Дивиденды БСП ао; ISIN RU0009100945; Дата Фиксации 06/10/2025; Кол-во 20; Ставка Выплаты 16.6100000000; Курс конвертации 1.0000;</t>
  </si>
  <si>
    <t>Дивиденды ТКСХолд ао; ISIN RU000A107UL4; Дата Фиксации 06/10/2025; Кол-во 6; Ставка Выплаты 35; Курс конвертации 1.0000; Налог у</t>
  </si>
  <si>
    <t>Зачисление д/с (купон 13 по АЛРОСА1Р1)</t>
  </si>
  <si>
    <t>Дивиденды Новатэк ао; ISIN RU000A0DKVS5; Дата Фиксации 06/10/2025; Кол-во 85; Ставка Выплаты 35.5000000000; Курс конвертации 1.0</t>
  </si>
  <si>
    <t>Зачисление д/с (погашение СПМК БО-01)</t>
  </si>
  <si>
    <t>Зачисление д/с (купон 12 по СПМК БО-01)</t>
  </si>
  <si>
    <t>Зачисление д/с (купон 23 по ФСК РС1Р4)</t>
  </si>
  <si>
    <t>Каршеринг Руссия 001P-03</t>
  </si>
  <si>
    <t>Дивиденды Газпрнефть; ISIN RU0009062467; Дата Фиксации 13/10/2025; Кол-во 92; Ставка Выплаты 17.3000000000; Курс конвертации 1.0</t>
  </si>
  <si>
    <t>Зачисление д/с (купон 26 по iКарРус1P3)</t>
  </si>
  <si>
    <t>Зачисление д/с (купон 12 по Систем1P12)</t>
  </si>
  <si>
    <t>Дивиденды Татнфт 3ао; ISIN RU0009033591; Дата Фиксации 14/10/2025; Кол-во 105; Ставка Выплаты 14.3500000000; Курс конвертации 1.</t>
  </si>
  <si>
    <t>Дивиденды Татнфт 3ап; ISIN RU0006944147; Дата Фиксации 14/10/2025; Кол-во 95; Ставка Выплаты 14.3500000000; Курс конвертации 1.0</t>
  </si>
  <si>
    <t>Зачисление д/с (купон 4 по РУСАЛ 1Р5)</t>
  </si>
  <si>
    <t>Зачисление д/с (купон 14 по АЛРОСА1Р1)</t>
  </si>
  <si>
    <t>Зачисление д/с (купон 27 по iКарРус1P3)</t>
  </si>
  <si>
    <t>Зачисление д/с (купон 3 по ОФЗ 26248)</t>
  </si>
  <si>
    <t>Зачисление д/с (купон 15 по АЛРОСА1Р1)</t>
  </si>
  <si>
    <t>Полюс ПАО ао</t>
  </si>
  <si>
    <t>Зачисление д/с (купон 28 по iКарРус1P3)</t>
  </si>
  <si>
    <t>Корпоративный центр ИКС 5</t>
  </si>
  <si>
    <t>Выплата дивидендов Т-Техно ао. Налог удержан.</t>
  </si>
  <si>
    <t>Выплата купонов АЛРОСА1Р1, номер купона 16</t>
  </si>
  <si>
    <t>Выплата купонов Россети-001Р-04R, номер купона 24</t>
  </si>
  <si>
    <t>Выплата дивидендов ЛУКОЙЛ. Налог удержан.</t>
  </si>
  <si>
    <t>Выплата купонов iКарРус1P3, номер купона 29</t>
  </si>
  <si>
    <t>Выплата дивидендов Татнфт 3ао. Налог удержан.</t>
  </si>
  <si>
    <t>Выплата дивидендов Татнфт 3ап. Налог удержан.</t>
  </si>
  <si>
    <t>Выплата дивидендов Роснефть. Налог удержан.</t>
  </si>
  <si>
    <t>Выплата купонов АЛРОСА1Р1, номер купона 17</t>
  </si>
  <si>
    <t>Выплата купонов iКарРус1P3, номер купона 30</t>
  </si>
  <si>
    <t>ГМК Нор.никель БО-001Р-14</t>
  </si>
  <si>
    <t>Выплата купонов НорНик1P14, номер купона 6</t>
  </si>
  <si>
    <t>Выплата купонов Роснфт2P12, номер купона 7</t>
  </si>
  <si>
    <t>Выплата купонов АЛРОСА1Р1, номер купона 18</t>
  </si>
  <si>
    <t>Выплата купонов iКарРус1P3, номер купона 31</t>
  </si>
  <si>
    <t>Выплата купонов НорНик1P14, номер купона 7</t>
  </si>
  <si>
    <t>Выплата купонов АЛРОСА1Р1, номер купона 19</t>
  </si>
  <si>
    <t>Выплата купонов ФСК ЕЭС1Р4, номер купона 25</t>
  </si>
  <si>
    <t>Выплата купонов Делимобиль 1P-03, номер купона 32</t>
  </si>
  <si>
    <t>Выплата дивидендов Новатэк. Налог удержан.</t>
  </si>
  <si>
    <t>МКПАО ЯНДЕКС</t>
  </si>
  <si>
    <t>Зачисление д/с (погашение РУСАЛ 1Р5)</t>
  </si>
  <si>
    <t>Выплата купонов РУСАЛ 1Р5, номер купона 5</t>
  </si>
  <si>
    <t>Выплата купонов НорНик1P14, номер купона 8</t>
  </si>
  <si>
    <t>Выплата дивидендов Банк Санкт-Петербург. Налог удержан.</t>
  </si>
  <si>
    <t>Выплата купонов АЛРОСА1Р1, номер купона 20</t>
  </si>
  <si>
    <t>Выплата дивидендов Полюс. Налог удержан.</t>
  </si>
  <si>
    <t>Выплата купонов Делимобиль 1P-03, номер купона 33</t>
  </si>
  <si>
    <t>Выплата дивидендов Т-технологии. Налог удержан.</t>
  </si>
  <si>
    <t>Выплата купонов ОФЗ 26248, номер купона 4</t>
  </si>
  <si>
    <t>Выплата купонов НорНик1P14, номер купона 9</t>
  </si>
  <si>
    <t>Выплата купонов АЛРОСА1Р1, номер купона 21</t>
  </si>
  <si>
    <t>Выплата купонов Делимобиль 1P-03, номер купона 34</t>
  </si>
  <si>
    <t>Выплата дивидендов Россети Ленэнерго ап. Налог удержан.</t>
  </si>
  <si>
    <t>"Интер РАО" ПАО ао</t>
  </si>
  <si>
    <t>Выплата дивидендов Россети Центр и Приволжье. Налог удержан.</t>
  </si>
  <si>
    <t>Выплата купонов НорНик1P14, номер купона 10</t>
  </si>
  <si>
    <t>Выплата купонов АЛРОСА1Р1, номер купона 22</t>
  </si>
  <si>
    <t>Выплата дивидендов Газпром нефть. Налог удержан.</t>
  </si>
  <si>
    <t>Выплата дивидендов Корп центр ИКС 5. Налог удержан.</t>
  </si>
  <si>
    <t>Выплата дивидендов Совкомфлот. Налог удержан.</t>
  </si>
  <si>
    <t>Выплата дивидендов Московская Биржа. Налог удержан.</t>
  </si>
  <si>
    <t>Выплата купонов ФСК РС1Р4, номер купона 26</t>
  </si>
  <si>
    <t>Выплата дивидендов Роснефть НК. Налог удержан.</t>
  </si>
  <si>
    <t>Выплата купонов Делимобиль 1P-03, номер купона 35</t>
  </si>
  <si>
    <t>Выплата дивидендов МТС. Налог удержан.</t>
  </si>
  <si>
    <t>Выплата дивидендов Татнефть ап. Налог удержан.</t>
  </si>
  <si>
    <t>Выплата дивидендов Татнефть. Налог удержан.</t>
  </si>
  <si>
    <t>Выплата дивидендов Сургутнефтегаз ап. Налог удержан.</t>
  </si>
  <si>
    <t>Выплата дивидендов Сбербанк России ап. Налог удержан.</t>
  </si>
  <si>
    <t>Выплата дивидендов Сбербанк России. Налог удержан.</t>
  </si>
  <si>
    <t>Выплата дивидендов Транснефть ап. Налог удержан.</t>
  </si>
  <si>
    <t>Выплата дивидендов Банк ВТБ. Налог удержан.</t>
  </si>
  <si>
    <t>ОДК 001P-03</t>
  </si>
  <si>
    <t>ВИС ФИНАНС БО-П13</t>
  </si>
  <si>
    <t>АФК Система БО 002Р-06</t>
  </si>
  <si>
    <t>Выплата дивидендов Группа Русагро. Налог удержан.</t>
  </si>
  <si>
    <t>Выплата купонов НорНик1P14, номер купона 11</t>
  </si>
  <si>
    <t>Газпром нефть БО 003P-15R</t>
  </si>
  <si>
    <t>Синара Транспортные Машины 1P4</t>
  </si>
  <si>
    <t>КАМАЗ ПАО БО-П15</t>
  </si>
  <si>
    <t>Выплата купонов АЛРОСА1Р1, номер купона 23</t>
  </si>
  <si>
    <t>Выплата купонов ОДК1Р03, номер купона 2</t>
  </si>
  <si>
    <t>Выплата купонов СТМ 1P4, номер купона 29</t>
  </si>
  <si>
    <t>Выплата купонов Делимобиль 1P-03, номер купона 36</t>
  </si>
  <si>
    <t>Выплата купонов ВИС Ф БП13, номер купона 2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</si>
  <si>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</si>
  <si>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</si>
  <si>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</si>
  <si>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</si>
  <si>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</si>
  <si>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</si>
  <si>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</si>
  <si>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</si>
  <si>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</si>
  <si>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</si>
  <si>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</si>
  <si>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Сбер</t>
  </si>
  <si>
    <t>РоссЦентр</t>
  </si>
  <si>
    <t>РУСАЛ ао</t>
  </si>
  <si>
    <t>ТНСэнМарЭл</t>
  </si>
  <si>
    <t>КАМАЗ</t>
  </si>
  <si>
    <t>Система ао</t>
  </si>
  <si>
    <t>Ростел -ао</t>
  </si>
  <si>
    <t>iПозитив</t>
  </si>
  <si>
    <t>iАстра ао</t>
  </si>
  <si>
    <t>Купон</t>
  </si>
  <si>
    <t>ОФЗ 26215</t>
  </si>
  <si>
    <t>ВсИнстрБО3</t>
  </si>
  <si>
    <t>КАМАЗ БОП8</t>
  </si>
  <si>
    <t>СПМК БО-01</t>
  </si>
  <si>
    <t>СНХТ БО-01</t>
  </si>
  <si>
    <t>АйДиЭф03</t>
  </si>
  <si>
    <t>ЛСР БО 1Р4</t>
  </si>
  <si>
    <t>Брус 1P02</t>
  </si>
  <si>
    <t>Сбер Sb24R</t>
  </si>
  <si>
    <t>ЛСР БО 1Р5</t>
  </si>
  <si>
    <t>Систем1P12</t>
  </si>
  <si>
    <t>ХКФинБ1P6</t>
  </si>
  <si>
    <t>Джи-гр 2Р2</t>
  </si>
  <si>
    <t>РУСАЛ 1Р5</t>
  </si>
  <si>
    <t>АЛЬФАБ2Р20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</si>
  <si>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</si>
  <si>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</si>
  <si>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</si>
  <si>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</si>
  <si>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</si>
  <si>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</si>
  <si>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</si>
  <si>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</si>
  <si>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</si>
  <si>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</si>
  <si>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</si>
  <si>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</si>
  <si>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</si>
  <si>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</si>
  <si>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</si>
  <si>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</si>
  <si>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FXDE ETF</t>
  </si>
  <si>
    <t>АЛРОСА ао</t>
  </si>
  <si>
    <t>Аэрофлот</t>
  </si>
  <si>
    <t>КузнецкийБ</t>
  </si>
  <si>
    <t>VirginGal</t>
  </si>
  <si>
    <t>ПИК ао</t>
  </si>
  <si>
    <t>ТМК ао</t>
  </si>
  <si>
    <t>SBMX ETF</t>
  </si>
  <si>
    <t>Куйбазот</t>
  </si>
  <si>
    <t>Yandex clA</t>
  </si>
  <si>
    <t>СПБ Биржа</t>
  </si>
  <si>
    <t>Башнефт ап</t>
  </si>
  <si>
    <t>Мечел ао</t>
  </si>
  <si>
    <t>SBGD ETF</t>
  </si>
  <si>
    <t>GLTR-гдр</t>
  </si>
  <si>
    <t>Сегежа</t>
  </si>
  <si>
    <t>БурЗолото</t>
  </si>
  <si>
    <t>РусГидро</t>
  </si>
  <si>
    <t>МКБ ао</t>
  </si>
  <si>
    <t>Озон</t>
  </si>
  <si>
    <t>СОЛЛЕРС</t>
  </si>
  <si>
    <t>Газпн3P15R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</si>
</sst>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FEDD3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1030</v>
      </c>
      <c r="F2" s="6" t="n">
        <v>266.47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0.1555</v>
      </c>
      <c r="L2" s="6" t="n">
        <v>267.31</v>
      </c>
      <c r="M2" s="17" t="n">
        <v>15.95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58</v>
      </c>
      <c r="F3" s="6" t="n">
        <v>4176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-0.1263</v>
      </c>
      <c r="L3" s="6" t="n">
        <v>6112.36</v>
      </c>
      <c r="M3" s="17" t="n">
        <v>14.08</v>
      </c>
      <c r="N3" s="16"/>
      <c r="O3" s="16" t="s">
        <v>23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118</v>
      </c>
      <c r="F4" s="6" t="n">
        <v>923.3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-0.1037</v>
      </c>
      <c r="L4" s="6" t="n">
        <v>1233.74</v>
      </c>
      <c r="M4" s="17" t="n">
        <v>6.33</v>
      </c>
      <c r="N4" s="16"/>
      <c r="O4" s="16" t="s">
        <v>26</v>
      </c>
      <c r="P4" s="17" t="n">
        <v>60.713153724247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270</v>
      </c>
      <c r="F5" s="6" t="n">
        <v>330.3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0.3786</v>
      </c>
      <c r="L5" s="6" t="n">
        <v>241.7</v>
      </c>
      <c r="M5" s="17" t="n">
        <v>5.18</v>
      </c>
      <c r="N5" s="16"/>
      <c r="O5" s="16" t="s">
        <v>29</v>
      </c>
      <c r="P5" s="17" t="n">
        <v>104.8805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300</v>
      </c>
      <c r="F6" s="6" t="n">
        <v>266.7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0.0987</v>
      </c>
      <c r="L6" s="6" t="n">
        <v>281.46</v>
      </c>
      <c r="M6" s="17" t="n">
        <v>4.65</v>
      </c>
      <c r="N6" s="16"/>
      <c r="O6" s="16" t="s">
        <v>32</v>
      </c>
      <c r="P6" s="17" t="n">
        <v>12.5294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202</v>
      </c>
      <c r="F7" s="6" t="n">
        <v>305.5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-0.1648</v>
      </c>
      <c r="L7" s="6" t="n">
        <v>466.33</v>
      </c>
      <c r="M7" s="17" t="n">
        <v>3.59</v>
      </c>
      <c r="N7" s="16"/>
      <c r="O7" s="16" t="s">
        <v>35</v>
      </c>
      <c r="P7" s="17" t="n">
        <v>98.2897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110</v>
      </c>
      <c r="F8" s="6" t="n">
        <v>522.7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-0.0047</v>
      </c>
      <c r="L8" s="6" t="n">
        <v>661.16</v>
      </c>
      <c r="M8" s="17" t="n">
        <v>3.34</v>
      </c>
      <c r="N8" s="16"/>
      <c r="O8" s="16" t="s">
        <v>38</v>
      </c>
      <c r="P8" s="17" t="n">
        <v>114.9017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110</v>
      </c>
      <c r="F9" s="6" t="n">
        <v>512.9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-0.0032</v>
      </c>
      <c r="L9" s="6" t="n">
        <v>603.57</v>
      </c>
      <c r="M9" s="17" t="n">
        <v>3.28</v>
      </c>
      <c r="N9" s="16"/>
      <c r="O9" s="16" t="s">
        <v>41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112</v>
      </c>
      <c r="F10" s="6" t="n">
        <v>468.55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-0.0653</v>
      </c>
      <c r="L10" s="6" t="n">
        <v>580.96</v>
      </c>
      <c r="M10" s="17" t="n">
        <v>3.05</v>
      </c>
      <c r="N10" s="16"/>
      <c r="O10" s="16" t="s">
        <v>44</v>
      </c>
      <c r="P10" s="17" t="n">
        <v>10.7509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189</v>
      </c>
      <c r="F11" s="6" t="n">
        <v>248.92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-0.1263</v>
      </c>
      <c r="L11" s="6" t="n">
        <v>297.28</v>
      </c>
      <c r="M11" s="17" t="n">
        <v>2.73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1100</v>
      </c>
      <c r="F12" s="6" t="n">
        <v>41.5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-0.0163</v>
      </c>
      <c r="L12" s="6" t="n">
        <v>54.01</v>
      </c>
      <c r="M12" s="17" t="n">
        <v>2.65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541</v>
      </c>
      <c r="F13" s="6" t="n">
        <v>82.42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-0.3401</v>
      </c>
      <c r="L13" s="6" t="n">
        <v>145.78</v>
      </c>
      <c r="M13" s="17" t="n">
        <v>2.59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19</v>
      </c>
      <c r="E14" s="7" t="n">
        <v>21</v>
      </c>
      <c r="F14" s="6" t="n">
        <v>1802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-0.508</v>
      </c>
      <c r="L14" s="6" t="n">
        <v>2300.92</v>
      </c>
      <c r="M14" s="17" t="n">
        <v>2.2</v>
      </c>
      <c r="N14" s="16"/>
      <c r="O14" s="16" t="s">
        <v>55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 t="s">
        <v>56</v>
      </c>
      <c r="B15" s="16" t="s">
        <v>17</v>
      </c>
      <c r="C15" s="16" t="s">
        <v>57</v>
      </c>
      <c r="D15" s="16" t="s">
        <v>19</v>
      </c>
      <c r="E15" s="7" t="n">
        <v>450</v>
      </c>
      <c r="F15" s="6" t="n">
        <v>72.69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0.0072</v>
      </c>
      <c r="L15" s="6" t="n">
        <v>77.72</v>
      </c>
      <c r="M15" s="17" t="n">
        <v>1.9</v>
      </c>
      <c r="N15" s="16"/>
      <c r="O15" s="16" t="s">
        <v>58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17</v>
      </c>
      <c r="C16" s="16" t="s">
        <v>60</v>
      </c>
      <c r="D16" s="16" t="s">
        <v>19</v>
      </c>
      <c r="E16" s="7" t="n">
        <v>250</v>
      </c>
      <c r="F16" s="6" t="n">
        <v>116.88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-0.0987</v>
      </c>
      <c r="L16" s="6" t="n">
        <v>139.14</v>
      </c>
      <c r="M16" s="17" t="n">
        <v>1.7</v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17</v>
      </c>
      <c r="C17" s="16" t="s">
        <v>63</v>
      </c>
      <c r="D17" s="16" t="s">
        <v>19</v>
      </c>
      <c r="E17" s="7" t="n">
        <v>180</v>
      </c>
      <c r="F17" s="6" t="n">
        <v>151.15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-0.0606</v>
      </c>
      <c r="L17" s="6" t="n">
        <v>192.35</v>
      </c>
      <c r="M17" s="17" t="n">
        <v>1.58</v>
      </c>
      <c r="N17" s="16"/>
      <c r="O17" s="16" t="s">
        <v>64</v>
      </c>
      <c r="P17" s="17" t="n">
        <v>84.282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37</v>
      </c>
      <c r="F18" s="6" t="n">
        <v>584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-0.2992</v>
      </c>
      <c r="L18" s="6" t="n">
        <v>1224.66</v>
      </c>
      <c r="M18" s="17" t="n">
        <v>1.26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289</v>
      </c>
      <c r="F19" s="6" t="n">
        <v>73.76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-0.4168</v>
      </c>
      <c r="L19" s="6" t="n">
        <v>141.02</v>
      </c>
      <c r="M19" s="17" t="n">
        <v>1.24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101</v>
      </c>
      <c r="F20" s="6" t="n">
        <v>178.9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0.1099</v>
      </c>
      <c r="L20" s="6" t="n">
        <v>196.76</v>
      </c>
      <c r="M20" s="17" t="n">
        <v>1.05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15</v>
      </c>
      <c r="F21" s="6" t="n">
        <v>1018.4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0.0209</v>
      </c>
      <c r="L21" s="6" t="n">
        <v>1337.29</v>
      </c>
      <c r="M21" s="17" t="n">
        <v>0.89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19</v>
      </c>
      <c r="E22" s="7" t="n">
        <v>190</v>
      </c>
      <c r="F22" s="6" t="n">
        <v>63.64</v>
      </c>
      <c r="G22" s="17" t="n">
        <v>0</v>
      </c>
      <c r="H22" s="6" t="n">
        <v>0</v>
      </c>
      <c r="I22" s="16"/>
      <c r="J22" s="6" t="s">
        <f>=E22*F22*Портфель!$Q$13</f>
      </c>
      <c r="K22" s="9" t="n">
        <v>-0.3504</v>
      </c>
      <c r="L22" s="6" t="n">
        <v>174.18</v>
      </c>
      <c r="M22" s="17" t="n">
        <v>0.7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17</v>
      </c>
      <c r="C23" s="16" t="s">
        <v>76</v>
      </c>
      <c r="D23" s="16" t="s">
        <v>19</v>
      </c>
      <c r="E23" s="7" t="n">
        <v>2</v>
      </c>
      <c r="F23" s="6" t="n">
        <v>5798</v>
      </c>
      <c r="G23" s="17" t="n">
        <v>0</v>
      </c>
      <c r="H23" s="6" t="n">
        <v>0</v>
      </c>
      <c r="I23" s="16"/>
      <c r="J23" s="6" t="s">
        <f>=E23*F23*Портфель!$Q$13</f>
      </c>
      <c r="K23" s="9" t="n">
        <v>-0.035</v>
      </c>
      <c r="L23" s="6" t="n">
        <v>6999.84</v>
      </c>
      <c r="M23" s="17" t="n">
        <v>0.67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17</v>
      </c>
      <c r="C24" s="16" t="s">
        <v>78</v>
      </c>
      <c r="D24" s="16" t="s">
        <v>19</v>
      </c>
      <c r="E24" s="7" t="n">
        <v>40</v>
      </c>
      <c r="F24" s="6" t="n">
        <v>232.84</v>
      </c>
      <c r="G24" s="17" t="n">
        <v>0</v>
      </c>
      <c r="H24" s="6" t="n">
        <v>0</v>
      </c>
      <c r="I24" s="16"/>
      <c r="J24" s="6" t="s">
        <f>=E24*F24*Портфель!$Q$13</f>
      </c>
      <c r="K24" s="9" t="n">
        <v>-0.2445</v>
      </c>
      <c r="L24" s="6" t="n">
        <v>345.12</v>
      </c>
      <c r="M24" s="17" t="n">
        <v>0.54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79</v>
      </c>
      <c r="B25" s="16" t="s">
        <v>17</v>
      </c>
      <c r="C25" s="16" t="s">
        <v>80</v>
      </c>
      <c r="D25" s="16" t="s">
        <v>19</v>
      </c>
      <c r="E25" s="7" t="n">
        <v>400</v>
      </c>
      <c r="F25" s="6" t="n">
        <v>19.68</v>
      </c>
      <c r="G25" s="17" t="n">
        <v>0</v>
      </c>
      <c r="H25" s="6" t="n">
        <v>0</v>
      </c>
      <c r="I25" s="16"/>
      <c r="J25" s="6" t="s">
        <f>=E25*F25*Портфель!$Q$13</f>
      </c>
      <c r="K25" s="9" t="n">
        <v>-0.3079</v>
      </c>
      <c r="L25" s="6" t="n">
        <v>40.77</v>
      </c>
      <c r="M25" s="17" t="n">
        <v>0.46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81</v>
      </c>
      <c r="B26" s="16" t="s">
        <v>17</v>
      </c>
      <c r="C26" s="16" t="s">
        <v>82</v>
      </c>
      <c r="D26" s="16" t="s">
        <v>19</v>
      </c>
      <c r="E26" s="7" t="n">
        <v>2</v>
      </c>
      <c r="F26" s="6" t="n">
        <v>3458</v>
      </c>
      <c r="G26" s="17" t="n">
        <v>0</v>
      </c>
      <c r="H26" s="6" t="n">
        <v>0</v>
      </c>
      <c r="I26" s="16"/>
      <c r="J26" s="6" t="s">
        <f>=E26*F26*Портфель!$Q$13</f>
      </c>
      <c r="K26" s="9" t="n">
        <v>-0.4134</v>
      </c>
      <c r="L26" s="6" t="n">
        <v>4019.47</v>
      </c>
      <c r="M26" s="17" t="n">
        <v>0.4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83</v>
      </c>
      <c r="B27" s="16" t="s">
        <v>17</v>
      </c>
      <c r="C27" s="16" t="s">
        <v>84</v>
      </c>
      <c r="D27" s="16" t="s">
        <v>19</v>
      </c>
      <c r="E27" s="7" t="n">
        <v>4</v>
      </c>
      <c r="F27" s="6" t="n">
        <v>1470.5</v>
      </c>
      <c r="G27" s="17" t="n">
        <v>0</v>
      </c>
      <c r="H27" s="6" t="n">
        <v>0</v>
      </c>
      <c r="I27" s="16"/>
      <c r="J27" s="6" t="s">
        <f>=E27*F27*Портфель!$Q$13</f>
      </c>
      <c r="K27" s="9" t="n">
        <v>-0.4924</v>
      </c>
      <c r="L27" s="6" t="n">
        <v>6293.4</v>
      </c>
      <c r="M27" s="17" t="n">
        <v>0.34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85</v>
      </c>
      <c r="B28" s="16" t="s">
        <v>17</v>
      </c>
      <c r="C28" s="16" t="s">
        <v>86</v>
      </c>
      <c r="D28" s="16" t="s">
        <v>19</v>
      </c>
      <c r="E28" s="7" t="n">
        <v>10000</v>
      </c>
      <c r="F28" s="6" t="n">
        <v>0.4811</v>
      </c>
      <c r="G28" s="17" t="n">
        <v>0</v>
      </c>
      <c r="H28" s="6" t="n">
        <v>0</v>
      </c>
      <c r="I28" s="16"/>
      <c r="J28" s="6" t="s">
        <f>=E28*F28*Портфель!$Q$13</f>
      </c>
      <c r="K28" s="9" t="n">
        <v>-0.4079</v>
      </c>
      <c r="L28" s="6" t="n">
        <v>0.63</v>
      </c>
      <c r="M28" s="17" t="n">
        <v>0.28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87</v>
      </c>
      <c r="B29" s="16" t="s">
        <v>17</v>
      </c>
      <c r="C29" s="16" t="s">
        <v>88</v>
      </c>
      <c r="D29" s="16" t="s">
        <v>19</v>
      </c>
      <c r="E29" s="7" t="n">
        <v>4</v>
      </c>
      <c r="F29" s="6" t="n">
        <v>1056.6</v>
      </c>
      <c r="G29" s="17" t="n">
        <v>0</v>
      </c>
      <c r="H29" s="6" t="n">
        <v>0</v>
      </c>
      <c r="I29" s="16"/>
      <c r="J29" s="6" t="s">
        <f>=E29*F29*Портфель!$Q$13</f>
      </c>
      <c r="K29" s="9" t="n">
        <v>-0.7311</v>
      </c>
      <c r="L29" s="6" t="n">
        <v>2526.97</v>
      </c>
      <c r="M29" s="17" t="n">
        <v>0.25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89</v>
      </c>
      <c r="B30" s="16" t="s">
        <v>17</v>
      </c>
      <c r="C30" s="16" t="s">
        <v>90</v>
      </c>
      <c r="D30" s="16" t="s">
        <v>19</v>
      </c>
      <c r="E30" s="7" t="n">
        <v>1000</v>
      </c>
      <c r="F30" s="6" t="n">
        <v>2.2355</v>
      </c>
      <c r="G30" s="17" t="n">
        <v>0</v>
      </c>
      <c r="H30" s="6" t="n">
        <v>0</v>
      </c>
      <c r="I30" s="16"/>
      <c r="J30" s="6" t="s">
        <f>=E30*F30*Портфель!$Q$13</f>
      </c>
      <c r="K30" s="9" t="n">
        <v>-0.5108</v>
      </c>
      <c r="L30" s="6" t="n">
        <v>2.4</v>
      </c>
      <c r="M30" s="17" t="n">
        <v>0.13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91</v>
      </c>
      <c r="B31" s="16" t="s">
        <v>17</v>
      </c>
      <c r="C31" s="16" t="s">
        <v>92</v>
      </c>
      <c r="D31" s="16" t="s">
        <v>19</v>
      </c>
      <c r="E31" s="7" t="n">
        <v>20</v>
      </c>
      <c r="F31" s="6" t="n">
        <v>49.91</v>
      </c>
      <c r="G31" s="17" t="n">
        <v>0</v>
      </c>
      <c r="H31" s="6" t="n">
        <v>0</v>
      </c>
      <c r="I31" s="16"/>
      <c r="J31" s="6" t="s">
        <f>=E31*F31*Портфель!$Q$13</f>
      </c>
      <c r="K31" s="9" t="n">
        <v>-0.6684</v>
      </c>
      <c r="L31" s="6" t="n">
        <v>88.62</v>
      </c>
      <c r="M31" s="17" t="n">
        <v>0.06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93</v>
      </c>
      <c r="B32" s="16" t="s">
        <v>17</v>
      </c>
      <c r="C32" s="16" t="s">
        <v>94</v>
      </c>
      <c r="D32" s="16" t="s">
        <v>19</v>
      </c>
      <c r="E32" s="7" t="n">
        <v>20</v>
      </c>
      <c r="F32" s="6" t="n">
        <v>19.66</v>
      </c>
      <c r="G32" s="17" t="n">
        <v>0</v>
      </c>
      <c r="H32" s="6" t="n">
        <v>0</v>
      </c>
      <c r="I32" s="16"/>
      <c r="J32" s="6" t="s">
        <f>=E32*F32*Портфель!$Q$13</f>
      </c>
      <c r="K32" s="9" t="n">
        <v>-0.2824</v>
      </c>
      <c r="L32" s="6" t="n">
        <v>88.24</v>
      </c>
      <c r="M32" s="17" t="n">
        <v>0.02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95</v>
      </c>
      <c r="B33" s="16" t="s">
        <v>17</v>
      </c>
      <c r="C33" s="16" t="s">
        <v>96</v>
      </c>
      <c r="D33" s="16" t="s">
        <v>19</v>
      </c>
      <c r="E33" s="7" t="n">
        <v>2</v>
      </c>
      <c r="F33" s="6" t="n">
        <v>0.0456</v>
      </c>
      <c r="G33" s="17" t="n">
        <v>0</v>
      </c>
      <c r="H33" s="6" t="n">
        <v>0</v>
      </c>
      <c r="I33" s="16"/>
      <c r="J33" s="6" t="s">
        <f>=E33*F33*Портфель!$Q$13</f>
      </c>
      <c r="K33" s="9" t="n">
        <v>-0.2489</v>
      </c>
      <c r="L33" s="6" t="n">
        <v>0.12</v>
      </c>
      <c r="M33" s="17" t="n">
        <v>0</v>
      </c>
      <c r="N33" s="16"/>
      <c r="O33" s="16"/>
      <c r="P33" s="17"/>
      <c r="Q33" s="17"/>
    </row>
    <row collapsed="false" customFormat="false" customHeight="false" hidden="false" ht="12.1" outlineLevel="0" r="34">
      <c r="A34" s="16"/>
      <c r="B34" s="16"/>
      <c r="C34" s="16"/>
      <c r="D34" s="16"/>
      <c r="E34" s="7"/>
      <c r="F34" s="6"/>
      <c r="G34" s="4"/>
      <c r="H34" s="4" t="s">
        <v>97</v>
      </c>
      <c r="I34" s="4"/>
      <c r="J34" s="5" t="s">
        <f>=SUM(J2:J33)</f>
      </c>
      <c r="K34" s="4"/>
      <c r="L34" s="4"/>
      <c r="M34" s="10" t="s">
        <f>=J34/J53</f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98</v>
      </c>
      <c r="B35" s="16" t="s">
        <v>99</v>
      </c>
      <c r="C35" s="16" t="s">
        <v>100</v>
      </c>
      <c r="D35" s="16" t="s">
        <v>19</v>
      </c>
      <c r="E35" s="7" t="n">
        <v>5.59</v>
      </c>
      <c r="F35" s="6" t="n">
        <v>1720.4</v>
      </c>
      <c r="G35" s="17" t="n">
        <v>0</v>
      </c>
      <c r="H35" s="6" t="n">
        <v>0</v>
      </c>
      <c r="I35" s="16"/>
      <c r="J35" s="6" t="s">
        <f>=E35*F35*Портфель!$Q$13</f>
      </c>
      <c r="K35" s="9" t="n">
        <v>0.0826</v>
      </c>
      <c r="L35" s="6" t="n">
        <v>1893.18</v>
      </c>
      <c r="M35" s="17" t="n">
        <v>0.56</v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101</v>
      </c>
      <c r="B36" s="16" t="s">
        <v>99</v>
      </c>
      <c r="C36" s="16" t="s">
        <v>102</v>
      </c>
      <c r="D36" s="16" t="s">
        <v>19</v>
      </c>
      <c r="E36" s="7" t="n">
        <v>102</v>
      </c>
      <c r="F36" s="6" t="n">
        <v>19.2525</v>
      </c>
      <c r="G36" s="17" t="n">
        <v>0</v>
      </c>
      <c r="H36" s="6" t="n">
        <v>0</v>
      </c>
      <c r="I36" s="16"/>
      <c r="J36" s="6" t="s">
        <f>=E36*F36*Портфель!$Q$13</f>
      </c>
      <c r="K36" s="9" t="n">
        <v>0.1908</v>
      </c>
      <c r="L36" s="6" t="n">
        <v>19.19</v>
      </c>
      <c r="M36" s="17" t="n">
        <v>0.11</v>
      </c>
      <c r="N36" s="16"/>
      <c r="O36" s="16"/>
      <c r="P36" s="17"/>
      <c r="Q36" s="17"/>
    </row>
    <row collapsed="false" customFormat="false" customHeight="false" hidden="false" ht="12.1" outlineLevel="0" r="37">
      <c r="A37" s="16"/>
      <c r="B37" s="16"/>
      <c r="C37" s="16"/>
      <c r="D37" s="16"/>
      <c r="E37" s="7"/>
      <c r="F37" s="6"/>
      <c r="G37" s="4"/>
      <c r="H37" s="4" t="s">
        <v>103</v>
      </c>
      <c r="I37" s="4"/>
      <c r="J37" s="5" t="s">
        <f>=SUM(J35:J36)</f>
      </c>
      <c r="K37" s="4"/>
      <c r="L37" s="4"/>
      <c r="M37" s="10" t="s">
        <f>=J37/J53</f>
      </c>
      <c r="N37" s="16"/>
      <c r="O37" s="16"/>
      <c r="P37" s="17"/>
      <c r="Q37" s="17"/>
    </row>
    <row collapsed="false" customFormat="false" customHeight="false" hidden="false" ht="12.1" outlineLevel="0" r="38">
      <c r="A38" s="16" t="s">
        <v>104</v>
      </c>
      <c r="B38" s="16" t="s">
        <v>105</v>
      </c>
      <c r="C38" s="16" t="s">
        <v>106</v>
      </c>
      <c r="D38" s="16" t="s">
        <v>32</v>
      </c>
      <c r="E38" s="7" t="n">
        <v>14</v>
      </c>
      <c r="F38" s="6" t="n">
        <v>99.9365</v>
      </c>
      <c r="G38" s="17" t="n">
        <v>1000</v>
      </c>
      <c r="H38" s="6" t="n">
        <v>29.21</v>
      </c>
      <c r="I38" s="16" t="s">
        <v>107</v>
      </c>
      <c r="J38" s="6" t="s">
        <f>=E38*((F38/100*G38)*Портфель!$Q$6 + H38*Портфель!$Q$6) </f>
      </c>
      <c r="K38" s="9" t="n">
        <v>0.1314</v>
      </c>
      <c r="L38" s="6" t="n">
        <v>11777.23</v>
      </c>
      <c r="M38" s="17" t="n">
        <v>10.49</v>
      </c>
      <c r="N38" s="16"/>
      <c r="O38" s="16"/>
      <c r="P38" s="17"/>
      <c r="Q38" s="17"/>
    </row>
    <row collapsed="false" customFormat="false" customHeight="false" hidden="false" ht="12.1" outlineLevel="0" r="39">
      <c r="A39" s="16" t="s">
        <v>108</v>
      </c>
      <c r="B39" s="16" t="s">
        <v>105</v>
      </c>
      <c r="C39" s="16" t="s">
        <v>109</v>
      </c>
      <c r="D39" s="16" t="s">
        <v>19</v>
      </c>
      <c r="E39" s="7" t="n">
        <v>26</v>
      </c>
      <c r="F39" s="6" t="n">
        <v>87.73</v>
      </c>
      <c r="G39" s="17" t="n">
        <v>1000</v>
      </c>
      <c r="H39" s="6" t="n">
        <v>1.88</v>
      </c>
      <c r="I39" s="16" t="s">
        <v>110</v>
      </c>
      <c r="J39" s="6" t="s">
        <f>=E39*((F39/100*G39)*Портфель!$Q$13 + H39*Портфель!$Q$13) </f>
      </c>
      <c r="K39" s="9" t="n">
        <v>0.1712</v>
      </c>
      <c r="L39" s="6" t="n">
        <v>819.93</v>
      </c>
      <c r="M39" s="17" t="n">
        <v>1.33</v>
      </c>
      <c r="N39" s="16"/>
      <c r="O39" s="16"/>
      <c r="P39" s="17"/>
      <c r="Q39" s="17"/>
    </row>
    <row collapsed="false" customFormat="false" customHeight="false" hidden="false" ht="12.1" outlineLevel="0" r="40">
      <c r="A40" s="16" t="s">
        <v>111</v>
      </c>
      <c r="B40" s="16" t="s">
        <v>105</v>
      </c>
      <c r="C40" s="16" t="s">
        <v>112</v>
      </c>
      <c r="D40" s="16" t="s">
        <v>64</v>
      </c>
      <c r="E40" s="7" t="n">
        <v>2</v>
      </c>
      <c r="F40" s="6" t="n">
        <v>94.2672</v>
      </c>
      <c r="G40" s="17" t="n">
        <v>100</v>
      </c>
      <c r="H40" s="6" t="n">
        <v>23.6</v>
      </c>
      <c r="I40" s="16" t="s">
        <v>113</v>
      </c>
      <c r="J40" s="6" t="s">
        <f>=E40*((F40/100*G40)*Портфель!$Q$17 + H40*Портфель!$Q$13) </f>
      </c>
      <c r="K40" s="9" t="n">
        <v>0.1063</v>
      </c>
      <c r="L40" s="6" t="n">
        <v>7841.09</v>
      </c>
      <c r="M40" s="17" t="n">
        <v>0.93</v>
      </c>
      <c r="N40" s="16"/>
      <c r="O40" s="16"/>
      <c r="P40" s="17"/>
      <c r="Q40" s="17"/>
    </row>
    <row collapsed="false" customFormat="false" customHeight="false" hidden="false" ht="12.1" outlineLevel="0" r="41">
      <c r="A41" s="16" t="s">
        <v>114</v>
      </c>
      <c r="B41" s="16" t="s">
        <v>105</v>
      </c>
      <c r="C41" s="16" t="s">
        <v>115</v>
      </c>
      <c r="D41" s="16" t="s">
        <v>19</v>
      </c>
      <c r="E41" s="7" t="n">
        <v>10</v>
      </c>
      <c r="F41" s="6" t="n">
        <v>101.92</v>
      </c>
      <c r="G41" s="17" t="n">
        <v>1000</v>
      </c>
      <c r="H41" s="6" t="n">
        <v>13.13</v>
      </c>
      <c r="I41" s="16" t="s">
        <v>116</v>
      </c>
      <c r="J41" s="6" t="s">
        <f>=E41*((F41/100*G41)*Портфель!$Q$13 + H41*Портфель!$Q$13) </f>
      </c>
      <c r="K41" s="9" t="n">
        <v>-0.1886</v>
      </c>
      <c r="L41" s="6" t="n">
        <v>1041.24</v>
      </c>
      <c r="M41" s="17" t="n">
        <v>0.6</v>
      </c>
      <c r="N41" s="16"/>
      <c r="O41" s="16"/>
      <c r="P41" s="17"/>
      <c r="Q41" s="17"/>
    </row>
    <row collapsed="false" customFormat="false" customHeight="false" hidden="false" ht="12.1" outlineLevel="0" r="42">
      <c r="A42" s="16" t="s">
        <v>117</v>
      </c>
      <c r="B42" s="16" t="s">
        <v>105</v>
      </c>
      <c r="C42" s="16" t="s">
        <v>118</v>
      </c>
      <c r="D42" s="16" t="s">
        <v>19</v>
      </c>
      <c r="E42" s="7" t="n">
        <v>11</v>
      </c>
      <c r="F42" s="6" t="n">
        <v>81.858</v>
      </c>
      <c r="G42" s="17" t="n">
        <v>1000</v>
      </c>
      <c r="H42" s="6" t="n">
        <v>28.86</v>
      </c>
      <c r="I42" s="16" t="s">
        <v>119</v>
      </c>
      <c r="J42" s="6" t="s">
        <f>=E42*((F42/100*G42)*Портфель!$Q$13 + H42*Портфель!$Q$13) </f>
      </c>
      <c r="K42" s="9" t="n">
        <v>0.1795</v>
      </c>
      <c r="L42" s="6" t="n">
        <v>835.73</v>
      </c>
      <c r="M42" s="17" t="n">
        <v>0.54</v>
      </c>
      <c r="N42" s="16"/>
      <c r="O42" s="16"/>
      <c r="P42" s="17"/>
      <c r="Q42" s="17"/>
    </row>
    <row collapsed="false" customFormat="false" customHeight="false" hidden="false" ht="12.1" outlineLevel="0" r="43">
      <c r="A43" s="16" t="s">
        <v>120</v>
      </c>
      <c r="B43" s="16" t="s">
        <v>105</v>
      </c>
      <c r="C43" s="16" t="s">
        <v>121</v>
      </c>
      <c r="D43" s="16" t="s">
        <v>19</v>
      </c>
      <c r="E43" s="7" t="n">
        <v>8</v>
      </c>
      <c r="F43" s="6" t="n">
        <v>99.72</v>
      </c>
      <c r="G43" s="17" t="n">
        <v>1000</v>
      </c>
      <c r="H43" s="6" t="n">
        <v>5.83</v>
      </c>
      <c r="I43" s="16" t="s">
        <v>122</v>
      </c>
      <c r="J43" s="6" t="s">
        <f>=E43*((F43/100*G43)*Портфель!$Q$13 + H43*Портфель!$Q$13) </f>
      </c>
      <c r="K43" s="9" t="n">
        <v>0.2063</v>
      </c>
      <c r="L43" s="6" t="n">
        <v>1001.02</v>
      </c>
      <c r="M43" s="17" t="n">
        <v>0.47</v>
      </c>
      <c r="N43" s="16"/>
      <c r="O43" s="16"/>
      <c r="P43" s="17"/>
      <c r="Q43" s="17"/>
    </row>
    <row collapsed="false" customFormat="false" customHeight="false" hidden="false" ht="12.1" outlineLevel="0" r="44">
      <c r="A44" s="16" t="s">
        <v>123</v>
      </c>
      <c r="B44" s="16" t="s">
        <v>105</v>
      </c>
      <c r="C44" s="16" t="s">
        <v>124</v>
      </c>
      <c r="D44" s="16" t="s">
        <v>19</v>
      </c>
      <c r="E44" s="7" t="n">
        <v>8</v>
      </c>
      <c r="F44" s="6" t="n">
        <v>101.66</v>
      </c>
      <c r="G44" s="17" t="n">
        <v>1000</v>
      </c>
      <c r="H44" s="6" t="n">
        <v>2.45</v>
      </c>
      <c r="I44" s="16" t="s">
        <v>125</v>
      </c>
      <c r="J44" s="6" t="s">
        <f>=E44*((F44/100*G44)*Портфель!$Q$13 + H44*Портфель!$Q$13) </f>
      </c>
      <c r="K44" s="9" t="n">
        <v>0.1654</v>
      </c>
      <c r="L44" s="6" t="n">
        <v>1028.12</v>
      </c>
      <c r="M44" s="17" t="n">
        <v>0.47</v>
      </c>
      <c r="N44" s="16"/>
      <c r="O44" s="16"/>
      <c r="P44" s="17"/>
      <c r="Q44" s="17"/>
    </row>
    <row collapsed="false" customFormat="false" customHeight="false" hidden="false" ht="12.1" outlineLevel="0" r="45">
      <c r="A45" s="16" t="s">
        <v>126</v>
      </c>
      <c r="B45" s="16" t="s">
        <v>105</v>
      </c>
      <c r="C45" s="16" t="s">
        <v>127</v>
      </c>
      <c r="D45" s="16" t="s">
        <v>19</v>
      </c>
      <c r="E45" s="7" t="n">
        <v>5</v>
      </c>
      <c r="F45" s="6" t="n">
        <v>101.54</v>
      </c>
      <c r="G45" s="17" t="n">
        <v>1000</v>
      </c>
      <c r="H45" s="6" t="n">
        <v>6.9</v>
      </c>
      <c r="I45" s="16" t="s">
        <v>128</v>
      </c>
      <c r="J45" s="6" t="s">
        <f>=E45*((F45/100*G45)*Портфель!$Q$13 + H45*Портфель!$Q$13) </f>
      </c>
      <c r="K45" s="9" t="n">
        <v>0.0634</v>
      </c>
      <c r="L45" s="6" t="n">
        <v>1020.08</v>
      </c>
      <c r="M45" s="17" t="n">
        <v>0.3</v>
      </c>
      <c r="N45" s="16"/>
      <c r="O45" s="16"/>
      <c r="P45" s="17"/>
      <c r="Q45" s="17"/>
    </row>
    <row collapsed="false" customFormat="false" customHeight="false" hidden="false" ht="12.1" outlineLevel="0" r="46">
      <c r="A46" s="16" t="s">
        <v>129</v>
      </c>
      <c r="B46" s="16" t="s">
        <v>105</v>
      </c>
      <c r="C46" s="16" t="s">
        <v>130</v>
      </c>
      <c r="D46" s="16" t="s">
        <v>19</v>
      </c>
      <c r="E46" s="7" t="n">
        <v>5</v>
      </c>
      <c r="F46" s="6" t="n">
        <v>100.04</v>
      </c>
      <c r="G46" s="17" t="n">
        <v>1000</v>
      </c>
      <c r="H46" s="6" t="n">
        <v>4.97</v>
      </c>
      <c r="I46" s="16" t="s">
        <v>131</v>
      </c>
      <c r="J46" s="6" t="s">
        <f>=E46*((F46/100*G46)*Портфель!$Q$13 + H46*Портфель!$Q$13) </f>
      </c>
      <c r="K46" s="9" t="n">
        <v>0.1579</v>
      </c>
      <c r="L46" s="6" t="n">
        <v>1012.05</v>
      </c>
      <c r="M46" s="17" t="n">
        <v>0.29</v>
      </c>
      <c r="N46" s="16"/>
      <c r="O46" s="16"/>
      <c r="P46" s="17"/>
      <c r="Q46" s="17"/>
    </row>
    <row collapsed="false" customFormat="false" customHeight="false" hidden="false" ht="12.1" outlineLevel="0" r="47">
      <c r="A47" s="16" t="s">
        <v>132</v>
      </c>
      <c r="B47" s="16" t="s">
        <v>105</v>
      </c>
      <c r="C47" s="16" t="s">
        <v>133</v>
      </c>
      <c r="D47" s="16" t="s">
        <v>19</v>
      </c>
      <c r="E47" s="7" t="n">
        <v>5</v>
      </c>
      <c r="F47" s="6" t="n">
        <v>99.9</v>
      </c>
      <c r="G47" s="17" t="n">
        <v>1000</v>
      </c>
      <c r="H47" s="6" t="n">
        <v>1.36</v>
      </c>
      <c r="I47" s="16" t="s">
        <v>134</v>
      </c>
      <c r="J47" s="6" t="s">
        <f>=E47*((F47/100*G47)*Портфель!$Q$13 + H47*Портфель!$Q$13) </f>
      </c>
      <c r="K47" s="9" t="n">
        <v>0.1359</v>
      </c>
      <c r="L47" s="6" t="n">
        <v>1007.93</v>
      </c>
      <c r="M47" s="17" t="n">
        <v>0.29</v>
      </c>
      <c r="N47" s="16"/>
      <c r="O47" s="16"/>
      <c r="P47" s="17"/>
      <c r="Q47" s="17"/>
    </row>
    <row collapsed="false" customFormat="false" customHeight="false" hidden="false" ht="12.1" outlineLevel="0" r="48">
      <c r="A48" s="16" t="s">
        <v>135</v>
      </c>
      <c r="B48" s="16" t="s">
        <v>105</v>
      </c>
      <c r="C48" s="16" t="s">
        <v>136</v>
      </c>
      <c r="D48" s="16" t="s">
        <v>19</v>
      </c>
      <c r="E48" s="7" t="n">
        <v>4</v>
      </c>
      <c r="F48" s="6" t="n">
        <v>78.3</v>
      </c>
      <c r="G48" s="17" t="n">
        <v>1000</v>
      </c>
      <c r="H48" s="6" t="n">
        <v>6.66</v>
      </c>
      <c r="I48" s="16" t="s">
        <v>137</v>
      </c>
      <c r="J48" s="6" t="s">
        <f>=E48*((F48/100*G48)*Портфель!$Q$13 + H48*Портфель!$Q$13) </f>
      </c>
      <c r="K48" s="9" t="n">
        <v>0.0581</v>
      </c>
      <c r="L48" s="6" t="n">
        <v>868.07</v>
      </c>
      <c r="M48" s="17" t="n">
        <v>0.18</v>
      </c>
      <c r="N48" s="16"/>
      <c r="O48" s="16"/>
      <c r="P48" s="17"/>
      <c r="Q48" s="17"/>
    </row>
    <row collapsed="false" customFormat="false" customHeight="false" hidden="false" ht="12.1" outlineLevel="0" r="49">
      <c r="A49" s="16"/>
      <c r="B49" s="16"/>
      <c r="C49" s="16"/>
      <c r="D49" s="16"/>
      <c r="E49" s="7"/>
      <c r="F49" s="6"/>
      <c r="G49" s="4"/>
      <c r="H49" s="4" t="s">
        <v>138</v>
      </c>
      <c r="I49" s="4"/>
      <c r="J49" s="5" t="s">
        <f>=SUM(J38:J48)</f>
      </c>
      <c r="K49" s="4"/>
      <c r="L49" s="4"/>
      <c r="M49" s="10" t="s">
        <f>=J49/J53</f>
      </c>
      <c r="N49" s="16"/>
      <c r="O49" s="16"/>
      <c r="P49" s="17"/>
      <c r="Q49" s="17"/>
    </row>
    <row collapsed="false" customFormat="false" customHeight="false" hidden="false" ht="12.1" outlineLevel="0" r="50">
      <c r="A50" s="16" t="s">
        <v>19</v>
      </c>
      <c r="B50" s="16" t="s">
        <v>3</v>
      </c>
      <c r="C50" s="16" t="s">
        <v>139</v>
      </c>
      <c r="D50" s="16" t="s">
        <v>19</v>
      </c>
      <c r="E50" s="7" t="n">
        <v>2.89</v>
      </c>
      <c r="F50" s="6" t="n">
        <v>1</v>
      </c>
      <c r="G50" s="17" t="n">
        <v>0</v>
      </c>
      <c r="H50" s="6" t="n">
        <v>0</v>
      </c>
      <c r="I50" s="16"/>
      <c r="J50" s="6" t="s">
        <f>=E50*F50</f>
      </c>
      <c r="K50" s="17"/>
      <c r="L50" s="6"/>
      <c r="M50" s="17"/>
      <c r="N50" s="16"/>
      <c r="O50" s="16"/>
      <c r="P50" s="17"/>
      <c r="Q50" s="17"/>
    </row>
    <row collapsed="false" customFormat="false" customHeight="false" hidden="false" ht="12.1" outlineLevel="0" r="51">
      <c r="A51" s="16" t="s">
        <v>32</v>
      </c>
      <c r="B51" s="16" t="s">
        <v>3</v>
      </c>
      <c r="C51" s="16" t="s">
        <v>140</v>
      </c>
      <c r="D51" s="16" t="s">
        <v>19</v>
      </c>
      <c r="E51" s="7" t="n">
        <v>457.86</v>
      </c>
      <c r="F51" s="6" t="n">
        <v>12.5294</v>
      </c>
      <c r="G51" s="17" t="n">
        <v>0</v>
      </c>
      <c r="H51" s="6" t="n">
        <v>0</v>
      </c>
      <c r="I51" s="16"/>
      <c r="J51" s="6" t="s">
        <f>=E51*F51</f>
      </c>
      <c r="K51" s="17"/>
      <c r="L51" s="6"/>
      <c r="M51" s="17"/>
      <c r="N51" s="16"/>
      <c r="O51" s="16"/>
      <c r="P51" s="17"/>
      <c r="Q51" s="17"/>
    </row>
    <row collapsed="false" customFormat="false" customHeight="false" hidden="false" ht="12.1" outlineLevel="0" r="52">
      <c r="A52" s="16"/>
      <c r="B52" s="16"/>
      <c r="C52" s="16"/>
      <c r="D52" s="16"/>
      <c r="E52" s="7"/>
      <c r="F52" s="6"/>
      <c r="G52" s="4"/>
      <c r="H52" s="4" t="s">
        <v>141</v>
      </c>
      <c r="I52" s="4"/>
      <c r="J52" s="5" t="s">
        <f>=SUM(J50:J51)</f>
      </c>
      <c r="K52" s="4"/>
      <c r="L52" s="4"/>
      <c r="M52" s="10" t="s">
        <f>=J52/J53</f>
      </c>
      <c r="N52" s="16"/>
      <c r="O52" s="16"/>
      <c r="P52" s="17"/>
      <c r="Q52" s="17"/>
    </row>
    <row collapsed="false" customFormat="false" customHeight="false" hidden="false" ht="12.1" outlineLevel="0" r="53">
      <c r="A53" s="16"/>
      <c r="B53" s="16"/>
      <c r="C53" s="16"/>
      <c r="D53" s="16"/>
      <c r="E53" s="7"/>
      <c r="F53" s="6"/>
      <c r="G53" s="4"/>
      <c r="H53" s="4" t="s">
        <v>142</v>
      </c>
      <c r="I53" s="4"/>
      <c r="J53" s="5" t="s">
        <f>=J34+J37+J49+J52</f>
      </c>
      <c r="K53" s="17"/>
      <c r="L53" s="6"/>
      <c r="M53" s="17"/>
      <c r="N53" s="16"/>
      <c r="O53" s="16"/>
      <c r="P53" s="17"/>
      <c r="Q53" s="17"/>
    </row>
  </sheetData>
  <mergeCells>
    <mergeCell ref="H34:I34"/>
    <mergeCell ref="H37:I37"/>
    <mergeCell ref="H49:I49"/>
    <mergeCell ref="H52:I5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1117</v>
      </c>
      <c r="D1" s="38" t="s">
        <v>1118</v>
      </c>
      <c r="E1" s="38" t="s">
        <v>1077</v>
      </c>
      <c r="F1" s="38" t="s">
        <v>1119</v>
      </c>
      <c r="G1" s="38" t="s">
        <v>1074</v>
      </c>
      <c r="H1" s="38" t="s">
        <v>1120</v>
      </c>
      <c r="I1" s="38" t="s">
        <v>1121</v>
      </c>
      <c r="J1" s="38" t="s">
        <v>1122</v>
      </c>
      <c r="K1" s="38" t="s">
        <v>1123</v>
      </c>
    </row>
    <row collapsed="false" customFormat="false" customHeight="false" hidden="false" ht="12.1" outlineLevel="0" r="2">
      <c r="A2" s="16" t="s">
        <v>98</v>
      </c>
      <c r="B2" s="16" t="s">
        <v>100</v>
      </c>
      <c r="C2" s="41" t="n">
        <v>44293</v>
      </c>
      <c r="D2" s="42" t="n">
        <v>44386</v>
      </c>
      <c r="E2" s="17" t="n">
        <v>1685.0333</v>
      </c>
      <c r="F2" s="17" t="n">
        <v>1715.04</v>
      </c>
      <c r="G2" s="17" t="n">
        <v>4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98</v>
      </c>
      <c r="B3" s="16" t="s">
        <v>100</v>
      </c>
      <c r="C3" s="41" t="n">
        <v>44293</v>
      </c>
      <c r="D3" s="42" t="n">
        <v>44400</v>
      </c>
      <c r="E3" s="17" t="n">
        <v>1685.0333</v>
      </c>
      <c r="F3" s="17" t="n">
        <v>1722.34</v>
      </c>
      <c r="G3" s="17" t="n">
        <v>6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98</v>
      </c>
      <c r="B4" s="16" t="s">
        <v>100</v>
      </c>
      <c r="C4" s="41" t="n">
        <v>44293</v>
      </c>
      <c r="D4" s="42" t="n">
        <v>44404</v>
      </c>
      <c r="E4" s="17" t="n">
        <v>1685.0333</v>
      </c>
      <c r="F4" s="17" t="n">
        <v>1730.2385</v>
      </c>
      <c r="G4" s="17" t="n">
        <v>17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98</v>
      </c>
      <c r="B5" s="16" t="s">
        <v>100</v>
      </c>
      <c r="C5" s="41" t="n">
        <v>44298</v>
      </c>
      <c r="D5" s="42" t="n">
        <v>44404</v>
      </c>
      <c r="E5" s="17" t="n">
        <v>1696.4233</v>
      </c>
      <c r="F5" s="17" t="n">
        <v>1730.2385</v>
      </c>
      <c r="G5" s="17" t="n">
        <v>12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98</v>
      </c>
      <c r="B6" s="16" t="s">
        <v>100</v>
      </c>
      <c r="C6" s="41" t="n">
        <v>44404</v>
      </c>
      <c r="D6" s="42" t="n">
        <v>44404</v>
      </c>
      <c r="E6" s="17" t="n">
        <v>1730.1625</v>
      </c>
      <c r="F6" s="17" t="n">
        <v>1730.2385</v>
      </c>
      <c r="G6" s="17" t="n">
        <v>4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98</v>
      </c>
      <c r="B7" s="16" t="s">
        <v>100</v>
      </c>
      <c r="C7" s="41" t="n">
        <v>44406</v>
      </c>
      <c r="D7" s="42" t="n">
        <v>44406</v>
      </c>
      <c r="E7" s="17" t="n">
        <v>1710.76</v>
      </c>
      <c r="F7" s="17" t="n">
        <v>1716.84</v>
      </c>
      <c r="G7" s="17" t="n">
        <v>2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98</v>
      </c>
      <c r="B8" s="16" t="s">
        <v>100</v>
      </c>
      <c r="C8" s="41" t="n">
        <v>44574</v>
      </c>
      <c r="D8" s="42" t="n">
        <v>45525</v>
      </c>
      <c r="E8" s="17" t="n">
        <v>1893.1762</v>
      </c>
      <c r="F8" s="17" t="n">
        <v>2557.5134</v>
      </c>
      <c r="G8" s="17" t="n">
        <v>18.6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98</v>
      </c>
      <c r="B9" s="16" t="s">
        <v>100</v>
      </c>
      <c r="C9" s="41" t="n">
        <v>44574</v>
      </c>
      <c r="D9" s="42" t="n">
        <v>45590</v>
      </c>
      <c r="E9" s="17" t="n">
        <v>1893.1762</v>
      </c>
      <c r="F9" s="17" t="n">
        <v>2685.4641</v>
      </c>
      <c r="G9" s="17" t="n">
        <v>1.81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629</v>
      </c>
      <c r="B10" s="16" t="s">
        <v>1085</v>
      </c>
      <c r="C10" s="41" t="n">
        <v>44293</v>
      </c>
      <c r="D10" s="42" t="n">
        <v>44302</v>
      </c>
      <c r="E10" s="17" t="n">
        <v>49.029</v>
      </c>
      <c r="F10" s="17" t="n">
        <v>54.8985</v>
      </c>
      <c r="G10" s="17" t="n">
        <v>20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629</v>
      </c>
      <c r="B11" s="16" t="s">
        <v>1085</v>
      </c>
      <c r="C11" s="41" t="n">
        <v>44298</v>
      </c>
      <c r="D11" s="42" t="n">
        <v>44302</v>
      </c>
      <c r="E11" s="17" t="n">
        <v>50.2395</v>
      </c>
      <c r="F11" s="17" t="n">
        <v>54.8985</v>
      </c>
      <c r="G11" s="17" t="n">
        <v>20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629</v>
      </c>
      <c r="B12" s="16" t="s">
        <v>1085</v>
      </c>
      <c r="C12" s="41" t="n">
        <v>44302</v>
      </c>
      <c r="D12" s="42" t="n">
        <v>44302</v>
      </c>
      <c r="E12" s="17" t="n">
        <v>55.8537</v>
      </c>
      <c r="F12" s="17" t="n">
        <v>54.8985</v>
      </c>
      <c r="G12" s="17" t="n">
        <v>90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629</v>
      </c>
      <c r="B13" s="16" t="s">
        <v>1085</v>
      </c>
      <c r="C13" s="41" t="n">
        <v>44447</v>
      </c>
      <c r="D13" s="42" t="n">
        <v>44488</v>
      </c>
      <c r="E13" s="17" t="n">
        <v>66.9663</v>
      </c>
      <c r="F13" s="17" t="n">
        <v>82.3229</v>
      </c>
      <c r="G13" s="17" t="n">
        <v>100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629</v>
      </c>
      <c r="B14" s="16" t="s">
        <v>1085</v>
      </c>
      <c r="C14" s="41" t="n">
        <v>44488</v>
      </c>
      <c r="D14" s="42" t="n">
        <v>45639</v>
      </c>
      <c r="E14" s="17" t="n">
        <v>80.4257</v>
      </c>
      <c r="F14" s="17" t="n">
        <v>30.6766</v>
      </c>
      <c r="G14" s="17" t="n">
        <v>100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629</v>
      </c>
      <c r="B15" s="16" t="s">
        <v>1085</v>
      </c>
      <c r="C15" s="41" t="n">
        <v>44609</v>
      </c>
      <c r="D15" s="42" t="n">
        <v>45639</v>
      </c>
      <c r="E15" s="17" t="n">
        <v>84.679</v>
      </c>
      <c r="F15" s="17" t="n">
        <v>30.6766</v>
      </c>
      <c r="G15" s="17" t="n">
        <v>10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629</v>
      </c>
      <c r="B16" s="16" t="s">
        <v>1085</v>
      </c>
      <c r="C16" s="41" t="n">
        <v>44617</v>
      </c>
      <c r="D16" s="42" t="n">
        <v>45639</v>
      </c>
      <c r="E16" s="17" t="n">
        <v>61.3325</v>
      </c>
      <c r="F16" s="17" t="n">
        <v>30.6766</v>
      </c>
      <c r="G16" s="17" t="n">
        <v>150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629</v>
      </c>
      <c r="B17" s="16" t="s">
        <v>1085</v>
      </c>
      <c r="C17" s="41" t="n">
        <v>44770</v>
      </c>
      <c r="D17" s="42" t="n">
        <v>45639</v>
      </c>
      <c r="E17" s="17" t="n">
        <v>49.279</v>
      </c>
      <c r="F17" s="17" t="n">
        <v>30.6766</v>
      </c>
      <c r="G17" s="17" t="n">
        <v>20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629</v>
      </c>
      <c r="B18" s="16" t="s">
        <v>1085</v>
      </c>
      <c r="C18" s="41" t="n">
        <v>44789</v>
      </c>
      <c r="D18" s="42" t="n">
        <v>45639</v>
      </c>
      <c r="E18" s="17" t="n">
        <v>46.3471</v>
      </c>
      <c r="F18" s="17" t="n">
        <v>30.6766</v>
      </c>
      <c r="G18" s="17" t="n">
        <v>110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629</v>
      </c>
      <c r="B19" s="16" t="s">
        <v>1085</v>
      </c>
      <c r="C19" s="41" t="n">
        <v>44848</v>
      </c>
      <c r="D19" s="42" t="n">
        <v>45639</v>
      </c>
      <c r="E19" s="17" t="n">
        <v>34.028</v>
      </c>
      <c r="F19" s="17" t="n">
        <v>30.6766</v>
      </c>
      <c r="G19" s="17" t="n">
        <v>10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629</v>
      </c>
      <c r="B20" s="16" t="s">
        <v>1085</v>
      </c>
      <c r="C20" s="41" t="n">
        <v>44909</v>
      </c>
      <c r="D20" s="42" t="n">
        <v>45639</v>
      </c>
      <c r="E20" s="17" t="n">
        <v>39.5787</v>
      </c>
      <c r="F20" s="17" t="n">
        <v>30.6766</v>
      </c>
      <c r="G20" s="17" t="n">
        <v>100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629</v>
      </c>
      <c r="B21" s="16" t="s">
        <v>1085</v>
      </c>
      <c r="C21" s="41" t="n">
        <v>44910</v>
      </c>
      <c r="D21" s="42" t="n">
        <v>45639</v>
      </c>
      <c r="E21" s="17" t="n">
        <v>38.088</v>
      </c>
      <c r="F21" s="17" t="n">
        <v>30.6766</v>
      </c>
      <c r="G21" s="17" t="n">
        <v>10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629</v>
      </c>
      <c r="B22" s="16" t="s">
        <v>1085</v>
      </c>
      <c r="C22" s="41" t="n">
        <v>44917</v>
      </c>
      <c r="D22" s="42" t="n">
        <v>45639</v>
      </c>
      <c r="E22" s="17" t="n">
        <v>40.024</v>
      </c>
      <c r="F22" s="17" t="n">
        <v>30.6766</v>
      </c>
      <c r="G22" s="17" t="n">
        <v>80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629</v>
      </c>
      <c r="B23" s="16" t="s">
        <v>1085</v>
      </c>
      <c r="C23" s="41" t="n">
        <v>44974</v>
      </c>
      <c r="D23" s="42" t="n">
        <v>45639</v>
      </c>
      <c r="E23" s="17" t="n">
        <v>38.118</v>
      </c>
      <c r="F23" s="17" t="n">
        <v>30.6766</v>
      </c>
      <c r="G23" s="17" t="n">
        <v>20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629</v>
      </c>
      <c r="B24" s="16" t="s">
        <v>1085</v>
      </c>
      <c r="C24" s="41" t="n">
        <v>45099</v>
      </c>
      <c r="D24" s="42" t="n">
        <v>45639</v>
      </c>
      <c r="E24" s="17" t="n">
        <v>39.934</v>
      </c>
      <c r="F24" s="17" t="n">
        <v>30.6766</v>
      </c>
      <c r="G24" s="17" t="n">
        <v>60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629</v>
      </c>
      <c r="B25" s="16" t="s">
        <v>1085</v>
      </c>
      <c r="C25" s="41" t="n">
        <v>45405</v>
      </c>
      <c r="D25" s="42" t="n">
        <v>45639</v>
      </c>
      <c r="E25" s="17" t="n">
        <v>42.2503</v>
      </c>
      <c r="F25" s="17" t="n">
        <v>30.6766</v>
      </c>
      <c r="G25" s="17" t="n">
        <v>90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630</v>
      </c>
      <c r="B26" s="16" t="s">
        <v>1124</v>
      </c>
      <c r="C26" s="41" t="n">
        <v>44298</v>
      </c>
      <c r="D26" s="42" t="n">
        <v>44389</v>
      </c>
      <c r="E26" s="17" t="n">
        <v>3171.197</v>
      </c>
      <c r="F26" s="17" t="n">
        <v>3170.2</v>
      </c>
      <c r="G26" s="17" t="n">
        <v>3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630</v>
      </c>
      <c r="B27" s="16" t="s">
        <v>1124</v>
      </c>
      <c r="C27" s="41" t="n">
        <v>44298</v>
      </c>
      <c r="D27" s="42" t="n">
        <v>44391</v>
      </c>
      <c r="E27" s="17" t="n">
        <v>3171.197</v>
      </c>
      <c r="F27" s="17" t="n">
        <v>3149.7067</v>
      </c>
      <c r="G27" s="17" t="n">
        <v>7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630</v>
      </c>
      <c r="B28" s="16" t="s">
        <v>1124</v>
      </c>
      <c r="C28" s="41" t="n">
        <v>44305</v>
      </c>
      <c r="D28" s="42" t="n">
        <v>44391</v>
      </c>
      <c r="E28" s="17" t="n">
        <v>3208.72</v>
      </c>
      <c r="F28" s="17" t="n">
        <v>3149.7067</v>
      </c>
      <c r="G28" s="17" t="n">
        <v>2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631</v>
      </c>
      <c r="B29" s="16" t="s">
        <v>1125</v>
      </c>
      <c r="C29" s="41" t="n">
        <v>44305</v>
      </c>
      <c r="D29" s="42" t="n">
        <v>44312</v>
      </c>
      <c r="E29" s="17" t="n">
        <v>107.364</v>
      </c>
      <c r="F29" s="17" t="n">
        <v>113.991</v>
      </c>
      <c r="G29" s="17" t="n">
        <v>10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631</v>
      </c>
      <c r="B30" s="16" t="s">
        <v>1125</v>
      </c>
      <c r="C30" s="41" t="n">
        <v>44407</v>
      </c>
      <c r="D30" s="42" t="n">
        <v>44411</v>
      </c>
      <c r="E30" s="17" t="n">
        <v>129.7999</v>
      </c>
      <c r="F30" s="17" t="n">
        <v>134.9465</v>
      </c>
      <c r="G30" s="17" t="n">
        <v>140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631</v>
      </c>
      <c r="B31" s="16" t="s">
        <v>1125</v>
      </c>
      <c r="C31" s="41" t="n">
        <v>44412</v>
      </c>
      <c r="D31" s="42" t="n">
        <v>44412</v>
      </c>
      <c r="E31" s="17" t="n">
        <v>138.375</v>
      </c>
      <c r="F31" s="17" t="n">
        <v>138.395</v>
      </c>
      <c r="G31" s="17" t="n">
        <v>10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631</v>
      </c>
      <c r="B32" s="16" t="s">
        <v>1125</v>
      </c>
      <c r="C32" s="41" t="n">
        <v>44609</v>
      </c>
      <c r="D32" s="42" t="n">
        <v>44671</v>
      </c>
      <c r="E32" s="17" t="n">
        <v>108.525</v>
      </c>
      <c r="F32" s="17" t="n">
        <v>79.555</v>
      </c>
      <c r="G32" s="17" t="n">
        <v>10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631</v>
      </c>
      <c r="B33" s="16" t="s">
        <v>1125</v>
      </c>
      <c r="C33" s="41" t="n">
        <v>44610</v>
      </c>
      <c r="D33" s="42" t="n">
        <v>44825</v>
      </c>
      <c r="E33" s="17" t="n">
        <v>103.422</v>
      </c>
      <c r="F33" s="17" t="n">
        <v>66.152</v>
      </c>
      <c r="G33" s="17" t="n">
        <v>10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79</v>
      </c>
      <c r="B34" s="16" t="s">
        <v>80</v>
      </c>
      <c r="C34" s="41" t="n">
        <v>44312</v>
      </c>
      <c r="D34" s="42" t="n">
        <v>44370</v>
      </c>
      <c r="E34" s="17" t="n">
        <v>71.695</v>
      </c>
      <c r="F34" s="17" t="n">
        <v>63.5009</v>
      </c>
      <c r="G34" s="17" t="n">
        <v>10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79</v>
      </c>
      <c r="B35" s="16" t="s">
        <v>80</v>
      </c>
      <c r="C35" s="41" t="n">
        <v>44334</v>
      </c>
      <c r="D35" s="42" t="n">
        <v>44370</v>
      </c>
      <c r="E35" s="17" t="n">
        <v>64.315</v>
      </c>
      <c r="F35" s="17" t="n">
        <v>63.5009</v>
      </c>
      <c r="G35" s="17" t="n">
        <v>10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79</v>
      </c>
      <c r="B36" s="16" t="s">
        <v>80</v>
      </c>
      <c r="C36" s="41" t="n">
        <v>44347</v>
      </c>
      <c r="D36" s="42" t="n">
        <v>44370</v>
      </c>
      <c r="E36" s="17" t="n">
        <v>63.0436</v>
      </c>
      <c r="F36" s="17" t="n">
        <v>63.5009</v>
      </c>
      <c r="G36" s="17" t="n">
        <v>50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79</v>
      </c>
      <c r="B37" s="16" t="s">
        <v>80</v>
      </c>
      <c r="C37" s="41" t="n">
        <v>44412</v>
      </c>
      <c r="D37" s="42" t="n">
        <v>44412</v>
      </c>
      <c r="E37" s="17" t="n">
        <v>69.799</v>
      </c>
      <c r="F37" s="17" t="n">
        <v>69.986</v>
      </c>
      <c r="G37" s="17" t="n">
        <v>10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56</v>
      </c>
      <c r="B38" s="16" t="s">
        <v>57</v>
      </c>
      <c r="C38" s="41" t="n">
        <v>44333</v>
      </c>
      <c r="D38" s="42" t="n">
        <v>44784</v>
      </c>
      <c r="E38" s="17" t="n">
        <v>90.0327</v>
      </c>
      <c r="F38" s="17" t="n">
        <v>37.9737</v>
      </c>
      <c r="G38" s="17" t="n">
        <v>30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56</v>
      </c>
      <c r="B39" s="16" t="s">
        <v>57</v>
      </c>
      <c r="C39" s="41" t="n">
        <v>44344</v>
      </c>
      <c r="D39" s="42" t="n">
        <v>44784</v>
      </c>
      <c r="E39" s="17" t="n">
        <v>91.944</v>
      </c>
      <c r="F39" s="17" t="n">
        <v>37.9737</v>
      </c>
      <c r="G39" s="17" t="n">
        <v>10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56</v>
      </c>
      <c r="B40" s="16" t="s">
        <v>57</v>
      </c>
      <c r="C40" s="41" t="n">
        <v>44379</v>
      </c>
      <c r="D40" s="42" t="n">
        <v>44784</v>
      </c>
      <c r="E40" s="17" t="n">
        <v>88.9115</v>
      </c>
      <c r="F40" s="17" t="n">
        <v>37.9737</v>
      </c>
      <c r="G40" s="17" t="n">
        <v>40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56</v>
      </c>
      <c r="B41" s="16" t="s">
        <v>57</v>
      </c>
      <c r="C41" s="41" t="n">
        <v>44406</v>
      </c>
      <c r="D41" s="42" t="n">
        <v>44784</v>
      </c>
      <c r="E41" s="17" t="n">
        <v>86.17</v>
      </c>
      <c r="F41" s="17" t="n">
        <v>37.9737</v>
      </c>
      <c r="G41" s="17" t="n">
        <v>10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56</v>
      </c>
      <c r="B42" s="16" t="s">
        <v>57</v>
      </c>
      <c r="C42" s="41" t="n">
        <v>44484</v>
      </c>
      <c r="D42" s="42" t="n">
        <v>44784</v>
      </c>
      <c r="E42" s="17" t="n">
        <v>87.25</v>
      </c>
      <c r="F42" s="17" t="n">
        <v>37.9737</v>
      </c>
      <c r="G42" s="17" t="n">
        <v>10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632</v>
      </c>
      <c r="B43" s="16" t="s">
        <v>1126</v>
      </c>
      <c r="C43" s="41" t="n">
        <v>44333</v>
      </c>
      <c r="D43" s="42" t="n">
        <v>44474</v>
      </c>
      <c r="E43" s="17" t="n">
        <v>70.6087</v>
      </c>
      <c r="F43" s="17" t="n">
        <v>69.4721</v>
      </c>
      <c r="G43" s="17" t="n">
        <v>30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632</v>
      </c>
      <c r="B44" s="16" t="s">
        <v>1126</v>
      </c>
      <c r="C44" s="41" t="n">
        <v>44385</v>
      </c>
      <c r="D44" s="42" t="n">
        <v>44474</v>
      </c>
      <c r="E44" s="17" t="n">
        <v>68.047</v>
      </c>
      <c r="F44" s="17" t="n">
        <v>69.4721</v>
      </c>
      <c r="G44" s="17" t="n">
        <v>30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632</v>
      </c>
      <c r="B45" s="16" t="s">
        <v>1126</v>
      </c>
      <c r="C45" s="41" t="n">
        <v>44445</v>
      </c>
      <c r="D45" s="42" t="n">
        <v>44474</v>
      </c>
      <c r="E45" s="17" t="n">
        <v>68.768</v>
      </c>
      <c r="F45" s="17" t="n">
        <v>69.4721</v>
      </c>
      <c r="G45" s="17" t="n">
        <v>10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633</v>
      </c>
      <c r="B46" s="16" t="s">
        <v>1084</v>
      </c>
      <c r="C46" s="41" t="n">
        <v>44341</v>
      </c>
      <c r="D46" s="42" t="n">
        <v>44405</v>
      </c>
      <c r="E46" s="17" t="n">
        <v>0.4205</v>
      </c>
      <c r="F46" s="17" t="n">
        <v>0.3917</v>
      </c>
      <c r="G46" s="17" t="n">
        <v>1000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633</v>
      </c>
      <c r="B47" s="16" t="s">
        <v>1084</v>
      </c>
      <c r="C47" s="41" t="n">
        <v>44341</v>
      </c>
      <c r="D47" s="42" t="n">
        <v>44406</v>
      </c>
      <c r="E47" s="17" t="n">
        <v>0.4205</v>
      </c>
      <c r="F47" s="17" t="n">
        <v>0.3927</v>
      </c>
      <c r="G47" s="17" t="n">
        <v>4000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633</v>
      </c>
      <c r="B48" s="16" t="s">
        <v>1084</v>
      </c>
      <c r="C48" s="41" t="n">
        <v>44385</v>
      </c>
      <c r="D48" s="42" t="n">
        <v>44406</v>
      </c>
      <c r="E48" s="17" t="n">
        <v>0.3703</v>
      </c>
      <c r="F48" s="17" t="n">
        <v>0.3927</v>
      </c>
      <c r="G48" s="17" t="n">
        <v>5000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85</v>
      </c>
      <c r="B49" s="16" t="s">
        <v>86</v>
      </c>
      <c r="C49" s="41" t="n">
        <v>44341</v>
      </c>
      <c r="D49" s="42" t="n">
        <v>44404</v>
      </c>
      <c r="E49" s="17" t="n">
        <v>0.2877</v>
      </c>
      <c r="F49" s="17" t="n">
        <v>0.242</v>
      </c>
      <c r="G49" s="17" t="n">
        <v>10000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85</v>
      </c>
      <c r="B50" s="16" t="s">
        <v>86</v>
      </c>
      <c r="C50" s="41" t="n">
        <v>44397</v>
      </c>
      <c r="D50" s="42" t="n">
        <v>44404</v>
      </c>
      <c r="E50" s="17" t="n">
        <v>0.2392</v>
      </c>
      <c r="F50" s="17" t="n">
        <v>0.242</v>
      </c>
      <c r="G50" s="17" t="n">
        <v>10000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85</v>
      </c>
      <c r="B51" s="16" t="s">
        <v>86</v>
      </c>
      <c r="C51" s="41" t="n">
        <v>44398</v>
      </c>
      <c r="D51" s="42" t="n">
        <v>44414</v>
      </c>
      <c r="E51" s="17" t="n">
        <v>0.2364</v>
      </c>
      <c r="F51" s="17" t="n">
        <v>0.243</v>
      </c>
      <c r="G51" s="17" t="n">
        <v>10000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634</v>
      </c>
      <c r="B52" s="16" t="s">
        <v>1127</v>
      </c>
      <c r="C52" s="41" t="n">
        <v>44343</v>
      </c>
      <c r="D52" s="42" t="n">
        <v>44344</v>
      </c>
      <c r="E52" s="17" t="n">
        <v>0.0338</v>
      </c>
      <c r="F52" s="17" t="n">
        <v>0.0297</v>
      </c>
      <c r="G52" s="17" t="n">
        <v>140000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48</v>
      </c>
      <c r="B53" s="16" t="s">
        <v>49</v>
      </c>
      <c r="C53" s="41" t="n">
        <v>44357</v>
      </c>
      <c r="D53" s="42" t="n">
        <v>44389</v>
      </c>
      <c r="E53" s="17" t="n">
        <v>45.9118</v>
      </c>
      <c r="F53" s="17" t="n">
        <v>47.9667</v>
      </c>
      <c r="G53" s="17" t="n">
        <v>100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48</v>
      </c>
      <c r="B54" s="16" t="s">
        <v>49</v>
      </c>
      <c r="C54" s="41" t="n">
        <v>44391</v>
      </c>
      <c r="D54" s="42" t="n">
        <v>44404</v>
      </c>
      <c r="E54" s="17" t="n">
        <v>46.9125</v>
      </c>
      <c r="F54" s="17" t="n">
        <v>38.2435</v>
      </c>
      <c r="G54" s="17" t="n">
        <v>600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48</v>
      </c>
      <c r="B55" s="16" t="s">
        <v>49</v>
      </c>
      <c r="C55" s="41" t="n">
        <v>44396</v>
      </c>
      <c r="D55" s="42" t="n">
        <v>44404</v>
      </c>
      <c r="E55" s="17" t="n">
        <v>38.8269</v>
      </c>
      <c r="F55" s="17" t="n">
        <v>38.2435</v>
      </c>
      <c r="G55" s="17" t="n">
        <v>300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48</v>
      </c>
      <c r="B56" s="16" t="s">
        <v>49</v>
      </c>
      <c r="C56" s="41" t="n">
        <v>44403</v>
      </c>
      <c r="D56" s="42" t="n">
        <v>44404</v>
      </c>
      <c r="E56" s="17" t="n">
        <v>38.3465</v>
      </c>
      <c r="F56" s="17" t="n">
        <v>38.2435</v>
      </c>
      <c r="G56" s="17" t="n">
        <v>100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48</v>
      </c>
      <c r="B57" s="16" t="s">
        <v>49</v>
      </c>
      <c r="C57" s="41" t="n">
        <v>44407</v>
      </c>
      <c r="D57" s="42" t="n">
        <v>44438</v>
      </c>
      <c r="E57" s="17" t="n">
        <v>38.2524</v>
      </c>
      <c r="F57" s="17" t="n">
        <v>38.5083</v>
      </c>
      <c r="G57" s="17" t="n">
        <v>300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48</v>
      </c>
      <c r="B58" s="16" t="s">
        <v>49</v>
      </c>
      <c r="C58" s="41" t="n">
        <v>44407</v>
      </c>
      <c r="D58" s="42" t="n">
        <v>44439</v>
      </c>
      <c r="E58" s="17" t="n">
        <v>38.2524</v>
      </c>
      <c r="F58" s="17" t="n">
        <v>38.7581</v>
      </c>
      <c r="G58" s="17" t="n">
        <v>400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48</v>
      </c>
      <c r="B59" s="16" t="s">
        <v>49</v>
      </c>
      <c r="C59" s="41" t="n">
        <v>44407</v>
      </c>
      <c r="D59" s="42" t="n">
        <v>44440</v>
      </c>
      <c r="E59" s="17" t="n">
        <v>38.2524</v>
      </c>
      <c r="F59" s="17" t="n">
        <v>38.5083</v>
      </c>
      <c r="G59" s="17" t="n">
        <v>1600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24</v>
      </c>
      <c r="B60" s="16" t="s">
        <v>25</v>
      </c>
      <c r="C60" s="41" t="n">
        <v>44370</v>
      </c>
      <c r="D60" s="42" t="n">
        <v>44385</v>
      </c>
      <c r="E60" s="17" t="n">
        <v>1538.06</v>
      </c>
      <c r="F60" s="17" t="n">
        <v>1639.344</v>
      </c>
      <c r="G60" s="17" t="n">
        <v>1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24</v>
      </c>
      <c r="B61" s="16" t="s">
        <v>25</v>
      </c>
      <c r="C61" s="41" t="n">
        <v>44383</v>
      </c>
      <c r="D61" s="42" t="n">
        <v>44385</v>
      </c>
      <c r="E61" s="17" t="n">
        <v>1651.1433</v>
      </c>
      <c r="F61" s="17" t="n">
        <v>1639.344</v>
      </c>
      <c r="G61" s="17" t="n">
        <v>3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24</v>
      </c>
      <c r="B62" s="16" t="s">
        <v>25</v>
      </c>
      <c r="C62" s="41" t="n">
        <v>44385</v>
      </c>
      <c r="D62" s="42" t="n">
        <v>44385</v>
      </c>
      <c r="E62" s="17" t="n">
        <v>1639.344</v>
      </c>
      <c r="F62" s="17" t="n">
        <v>1616.12</v>
      </c>
      <c r="G62" s="17" t="n">
        <v>1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24</v>
      </c>
      <c r="B63" s="16" t="s">
        <v>25</v>
      </c>
      <c r="C63" s="41" t="n">
        <v>44433</v>
      </c>
      <c r="D63" s="42" t="n">
        <v>44438</v>
      </c>
      <c r="E63" s="17" t="n">
        <v>1711.1867</v>
      </c>
      <c r="F63" s="17" t="n">
        <v>1725.8037</v>
      </c>
      <c r="G63" s="17" t="n">
        <v>6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24</v>
      </c>
      <c r="B64" s="16" t="s">
        <v>25</v>
      </c>
      <c r="C64" s="41" t="n">
        <v>44434</v>
      </c>
      <c r="D64" s="42" t="n">
        <v>44438</v>
      </c>
      <c r="E64" s="17" t="n">
        <v>1688.165</v>
      </c>
      <c r="F64" s="17" t="n">
        <v>1725.8037</v>
      </c>
      <c r="G64" s="17" t="n">
        <v>2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24</v>
      </c>
      <c r="B65" s="16" t="s">
        <v>25</v>
      </c>
      <c r="C65" s="41" t="n">
        <v>44439</v>
      </c>
      <c r="D65" s="42" t="n">
        <v>44440</v>
      </c>
      <c r="E65" s="17" t="n">
        <v>1724.1933</v>
      </c>
      <c r="F65" s="17" t="n">
        <v>1798.7517</v>
      </c>
      <c r="G65" s="17" t="n">
        <v>6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24</v>
      </c>
      <c r="B66" s="16" t="s">
        <v>25</v>
      </c>
      <c r="C66" s="41" t="n">
        <v>44441</v>
      </c>
      <c r="D66" s="42" t="n">
        <v>44441</v>
      </c>
      <c r="E66" s="17" t="n">
        <v>1812.052</v>
      </c>
      <c r="F66" s="17" t="n">
        <v>1839.006</v>
      </c>
      <c r="G66" s="17" t="n">
        <v>5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69</v>
      </c>
      <c r="B67" s="16" t="s">
        <v>70</v>
      </c>
      <c r="C67" s="41" t="n">
        <v>44370</v>
      </c>
      <c r="D67" s="42" t="n">
        <v>44383</v>
      </c>
      <c r="E67" s="17" t="n">
        <v>341.736</v>
      </c>
      <c r="F67" s="17" t="n">
        <v>348.758</v>
      </c>
      <c r="G67" s="17" t="n">
        <v>10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69</v>
      </c>
      <c r="B68" s="16" t="s">
        <v>70</v>
      </c>
      <c r="C68" s="41" t="n">
        <v>45590</v>
      </c>
      <c r="D68" s="42" t="n">
        <v>45650</v>
      </c>
      <c r="E68" s="17" t="n">
        <v>195.367</v>
      </c>
      <c r="F68" s="17" t="n">
        <v>195.073</v>
      </c>
      <c r="G68" s="17" t="n">
        <v>10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635</v>
      </c>
      <c r="B69" s="16" t="s">
        <v>1128</v>
      </c>
      <c r="C69" s="41" t="n">
        <v>44385</v>
      </c>
      <c r="D69" s="42" t="n">
        <v>44386</v>
      </c>
      <c r="E69" s="17" t="n">
        <v>3700.57</v>
      </c>
      <c r="F69" s="17" t="n">
        <v>3875.6467</v>
      </c>
      <c r="G69" s="17" t="n">
        <v>2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635</v>
      </c>
      <c r="B70" s="16" t="s">
        <v>1128</v>
      </c>
      <c r="C70" s="41" t="n">
        <v>44386</v>
      </c>
      <c r="D70" s="42" t="n">
        <v>44386</v>
      </c>
      <c r="E70" s="17" t="n">
        <v>3875.6467</v>
      </c>
      <c r="F70" s="17" t="n">
        <v>3856.67</v>
      </c>
      <c r="G70" s="17" t="n">
        <v>1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635</v>
      </c>
      <c r="B71" s="16" t="s">
        <v>1128</v>
      </c>
      <c r="C71" s="41" t="n">
        <v>44386</v>
      </c>
      <c r="D71" s="42" t="n">
        <v>44389</v>
      </c>
      <c r="E71" s="17" t="n">
        <v>3856.67</v>
      </c>
      <c r="F71" s="17" t="n">
        <v>3822.5167</v>
      </c>
      <c r="G71" s="17" t="n">
        <v>4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635</v>
      </c>
      <c r="B72" s="16" t="s">
        <v>1128</v>
      </c>
      <c r="C72" s="41" t="n">
        <v>44389</v>
      </c>
      <c r="D72" s="42" t="n">
        <v>44389</v>
      </c>
      <c r="E72" s="17" t="n">
        <v>3566.168</v>
      </c>
      <c r="F72" s="17" t="n">
        <v>3822.5167</v>
      </c>
      <c r="G72" s="17" t="n">
        <v>2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635</v>
      </c>
      <c r="B73" s="16" t="s">
        <v>1128</v>
      </c>
      <c r="C73" s="41" t="n">
        <v>44389</v>
      </c>
      <c r="D73" s="42" t="n">
        <v>44404</v>
      </c>
      <c r="E73" s="17" t="n">
        <v>3566.168</v>
      </c>
      <c r="F73" s="17" t="n">
        <v>2225.7038</v>
      </c>
      <c r="G73" s="17" t="n">
        <v>8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635</v>
      </c>
      <c r="B74" s="16" t="s">
        <v>1128</v>
      </c>
      <c r="C74" s="41" t="n">
        <v>44417</v>
      </c>
      <c r="D74" s="42" t="n">
        <v>44440</v>
      </c>
      <c r="E74" s="17" t="n">
        <v>2596.8</v>
      </c>
      <c r="F74" s="17" t="n">
        <v>1953.645</v>
      </c>
      <c r="G74" s="17" t="n">
        <v>1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635</v>
      </c>
      <c r="B75" s="16" t="s">
        <v>1128</v>
      </c>
      <c r="C75" s="41" t="n">
        <v>44427</v>
      </c>
      <c r="D75" s="42" t="n">
        <v>44440</v>
      </c>
      <c r="E75" s="17" t="n">
        <v>1823.26</v>
      </c>
      <c r="F75" s="17" t="n">
        <v>1953.645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635</v>
      </c>
      <c r="B76" s="16" t="s">
        <v>1128</v>
      </c>
      <c r="C76" s="41" t="n">
        <v>44441</v>
      </c>
      <c r="D76" s="42" t="n">
        <v>44441</v>
      </c>
      <c r="E76" s="17" t="n">
        <v>1821.76</v>
      </c>
      <c r="F76" s="17" t="n">
        <v>1864.71</v>
      </c>
      <c r="G76" s="17" t="n">
        <v>1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635</v>
      </c>
      <c r="B77" s="16" t="s">
        <v>1128</v>
      </c>
      <c r="C77" s="41" t="n">
        <v>44441</v>
      </c>
      <c r="D77" s="42" t="n">
        <v>44449</v>
      </c>
      <c r="E77" s="17" t="n">
        <v>1821.76</v>
      </c>
      <c r="F77" s="17" t="n">
        <v>1878.7</v>
      </c>
      <c r="G77" s="17" t="n">
        <v>1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635</v>
      </c>
      <c r="B78" s="16" t="s">
        <v>1128</v>
      </c>
      <c r="C78" s="41" t="n">
        <v>44442</v>
      </c>
      <c r="D78" s="42" t="n">
        <v>44456</v>
      </c>
      <c r="E78" s="17" t="n">
        <v>1759.21</v>
      </c>
      <c r="F78" s="17" t="n">
        <v>1907.67</v>
      </c>
      <c r="G78" s="17" t="n">
        <v>1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635</v>
      </c>
      <c r="B79" s="16" t="s">
        <v>1128</v>
      </c>
      <c r="C79" s="41" t="n">
        <v>44452</v>
      </c>
      <c r="D79" s="42" t="n">
        <v>44467</v>
      </c>
      <c r="E79" s="17" t="n">
        <v>1732.2</v>
      </c>
      <c r="F79" s="17" t="n">
        <v>1805.74</v>
      </c>
      <c r="G79" s="17" t="n">
        <v>1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635</v>
      </c>
      <c r="B80" s="16" t="s">
        <v>1128</v>
      </c>
      <c r="C80" s="41" t="n">
        <v>44467</v>
      </c>
      <c r="D80" s="42" t="n">
        <v>44469</v>
      </c>
      <c r="E80" s="17" t="n">
        <v>1706.18</v>
      </c>
      <c r="F80" s="17" t="n">
        <v>1791.76</v>
      </c>
      <c r="G80" s="17" t="n">
        <v>2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635</v>
      </c>
      <c r="B81" s="16" t="s">
        <v>1128</v>
      </c>
      <c r="C81" s="41" t="n">
        <v>44473</v>
      </c>
      <c r="D81" s="42" t="n">
        <v>44482</v>
      </c>
      <c r="E81" s="17" t="n">
        <v>1703.68</v>
      </c>
      <c r="F81" s="17" t="n">
        <v>1726.805</v>
      </c>
      <c r="G81" s="17" t="n">
        <v>2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636</v>
      </c>
      <c r="B82" s="16" t="s">
        <v>1129</v>
      </c>
      <c r="C82" s="41" t="n">
        <v>44405</v>
      </c>
      <c r="D82" s="42" t="n">
        <v>44434</v>
      </c>
      <c r="E82" s="17" t="n">
        <v>1146.7933</v>
      </c>
      <c r="F82" s="17" t="n">
        <v>1279.81</v>
      </c>
      <c r="G82" s="17" t="n">
        <v>3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636</v>
      </c>
      <c r="B83" s="16" t="s">
        <v>1129</v>
      </c>
      <c r="C83" s="41" t="n">
        <v>44438</v>
      </c>
      <c r="D83" s="42" t="n">
        <v>44438</v>
      </c>
      <c r="E83" s="17" t="n">
        <v>1386.494</v>
      </c>
      <c r="F83" s="17" t="n">
        <v>1391.6355</v>
      </c>
      <c r="G83" s="17" t="n">
        <v>11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636</v>
      </c>
      <c r="B84" s="16" t="s">
        <v>1129</v>
      </c>
      <c r="C84" s="41" t="n">
        <v>44438</v>
      </c>
      <c r="D84" s="42" t="n">
        <v>44573</v>
      </c>
      <c r="E84" s="17" t="n">
        <v>1386.494</v>
      </c>
      <c r="F84" s="17" t="n">
        <v>1250.5227</v>
      </c>
      <c r="G84" s="17" t="n">
        <v>4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636</v>
      </c>
      <c r="B85" s="16" t="s">
        <v>1129</v>
      </c>
      <c r="C85" s="41" t="n">
        <v>44474</v>
      </c>
      <c r="D85" s="42" t="n">
        <v>44573</v>
      </c>
      <c r="E85" s="17" t="n">
        <v>1108.17</v>
      </c>
      <c r="F85" s="17" t="n">
        <v>1250.5227</v>
      </c>
      <c r="G85" s="17" t="n">
        <v>4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636</v>
      </c>
      <c r="B86" s="16" t="s">
        <v>1129</v>
      </c>
      <c r="C86" s="41" t="n">
        <v>44483</v>
      </c>
      <c r="D86" s="42" t="n">
        <v>44573</v>
      </c>
      <c r="E86" s="17" t="n">
        <v>1252.065</v>
      </c>
      <c r="F86" s="17" t="n">
        <v>1250.5227</v>
      </c>
      <c r="G86" s="17" t="n">
        <v>2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636</v>
      </c>
      <c r="B87" s="16" t="s">
        <v>1129</v>
      </c>
      <c r="C87" s="41" t="n">
        <v>44488</v>
      </c>
      <c r="D87" s="42" t="n">
        <v>44573</v>
      </c>
      <c r="E87" s="17" t="n">
        <v>1230.654</v>
      </c>
      <c r="F87" s="17" t="n">
        <v>1250.5227</v>
      </c>
      <c r="G87" s="17" t="n">
        <v>10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636</v>
      </c>
      <c r="B88" s="16" t="s">
        <v>1129</v>
      </c>
      <c r="C88" s="41" t="n">
        <v>44489</v>
      </c>
      <c r="D88" s="42" t="n">
        <v>44573</v>
      </c>
      <c r="E88" s="17" t="n">
        <v>1190.8245</v>
      </c>
      <c r="F88" s="17" t="n">
        <v>1250.5227</v>
      </c>
      <c r="G88" s="17" t="n">
        <v>20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636</v>
      </c>
      <c r="B89" s="16" t="s">
        <v>1129</v>
      </c>
      <c r="C89" s="41" t="n">
        <v>45218</v>
      </c>
      <c r="D89" s="42" t="n">
        <v>45639</v>
      </c>
      <c r="E89" s="17" t="n">
        <v>763.155</v>
      </c>
      <c r="F89" s="17" t="n">
        <v>374.575</v>
      </c>
      <c r="G89" s="17" t="n">
        <v>2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636</v>
      </c>
      <c r="B90" s="16" t="s">
        <v>1129</v>
      </c>
      <c r="C90" s="41" t="n">
        <v>45352</v>
      </c>
      <c r="D90" s="42" t="n">
        <v>45639</v>
      </c>
      <c r="E90" s="17" t="n">
        <v>867.82</v>
      </c>
      <c r="F90" s="17" t="n">
        <v>374.575</v>
      </c>
      <c r="G90" s="17" t="n">
        <v>1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636</v>
      </c>
      <c r="B91" s="16" t="s">
        <v>1129</v>
      </c>
      <c r="C91" s="41" t="n">
        <v>45545</v>
      </c>
      <c r="D91" s="42" t="n">
        <v>45639</v>
      </c>
      <c r="E91" s="17" t="n">
        <v>672.1033</v>
      </c>
      <c r="F91" s="17" t="n">
        <v>374.575</v>
      </c>
      <c r="G91" s="17" t="n">
        <v>3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51</v>
      </c>
      <c r="B92" s="16" t="s">
        <v>52</v>
      </c>
      <c r="C92" s="41" t="n">
        <v>44405</v>
      </c>
      <c r="D92" s="42" t="n">
        <v>44406</v>
      </c>
      <c r="E92" s="17" t="n">
        <v>282.4203</v>
      </c>
      <c r="F92" s="17" t="n">
        <v>286.5234</v>
      </c>
      <c r="G92" s="17" t="n">
        <v>40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51</v>
      </c>
      <c r="B93" s="16" t="s">
        <v>52</v>
      </c>
      <c r="C93" s="41" t="n">
        <v>44406</v>
      </c>
      <c r="D93" s="42" t="n">
        <v>44406</v>
      </c>
      <c r="E93" s="17" t="n">
        <v>286.5234</v>
      </c>
      <c r="F93" s="17" t="n">
        <v>286.4184</v>
      </c>
      <c r="G93" s="17" t="n">
        <v>50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51</v>
      </c>
      <c r="B94" s="16" t="s">
        <v>52</v>
      </c>
      <c r="C94" s="41" t="n">
        <v>44407</v>
      </c>
      <c r="D94" s="42" t="n">
        <v>44407</v>
      </c>
      <c r="E94" s="17" t="n">
        <v>284.564</v>
      </c>
      <c r="F94" s="17" t="n">
        <v>284.3125</v>
      </c>
      <c r="G94" s="17" t="n">
        <v>160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51</v>
      </c>
      <c r="B95" s="16" t="s">
        <v>52</v>
      </c>
      <c r="C95" s="41" t="n">
        <v>44407</v>
      </c>
      <c r="D95" s="42" t="n">
        <v>44426</v>
      </c>
      <c r="E95" s="17" t="n">
        <v>284.564</v>
      </c>
      <c r="F95" s="17" t="n">
        <v>297.2438</v>
      </c>
      <c r="G95" s="17" t="n">
        <v>40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51</v>
      </c>
      <c r="B96" s="16" t="s">
        <v>52</v>
      </c>
      <c r="C96" s="41" t="n">
        <v>44414</v>
      </c>
      <c r="D96" s="42" t="n">
        <v>44426</v>
      </c>
      <c r="E96" s="17" t="n">
        <v>281.825</v>
      </c>
      <c r="F96" s="17" t="n">
        <v>297.2438</v>
      </c>
      <c r="G96" s="17" t="n">
        <v>10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51</v>
      </c>
      <c r="B97" s="16" t="s">
        <v>52</v>
      </c>
      <c r="C97" s="41" t="n">
        <v>44426</v>
      </c>
      <c r="D97" s="42" t="n">
        <v>44440</v>
      </c>
      <c r="E97" s="17" t="n">
        <v>295.305</v>
      </c>
      <c r="F97" s="17" t="n">
        <v>312.2234</v>
      </c>
      <c r="G97" s="17" t="n">
        <v>10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51</v>
      </c>
      <c r="B98" s="16" t="s">
        <v>52</v>
      </c>
      <c r="C98" s="41" t="n">
        <v>44439</v>
      </c>
      <c r="D98" s="42" t="n">
        <v>44440</v>
      </c>
      <c r="E98" s="17" t="n">
        <v>306.6599</v>
      </c>
      <c r="F98" s="17" t="n">
        <v>312.2234</v>
      </c>
      <c r="G98" s="17" t="n">
        <v>80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51</v>
      </c>
      <c r="B99" s="16" t="s">
        <v>52</v>
      </c>
      <c r="C99" s="41" t="n">
        <v>44441</v>
      </c>
      <c r="D99" s="42" t="n">
        <v>44475</v>
      </c>
      <c r="E99" s="17" t="n">
        <v>313.397</v>
      </c>
      <c r="F99" s="17" t="n">
        <v>382.8347</v>
      </c>
      <c r="G99" s="17" t="n">
        <v>30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51</v>
      </c>
      <c r="B100" s="16" t="s">
        <v>52</v>
      </c>
      <c r="C100" s="41" t="n">
        <v>44477</v>
      </c>
      <c r="D100" s="42" t="n">
        <v>44477</v>
      </c>
      <c r="E100" s="17" t="n">
        <v>366.6888</v>
      </c>
      <c r="F100" s="17" t="n">
        <v>368.7443</v>
      </c>
      <c r="G100" s="17" t="n">
        <v>30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51</v>
      </c>
      <c r="B101" s="16" t="s">
        <v>52</v>
      </c>
      <c r="C101" s="41" t="n">
        <v>44477</v>
      </c>
      <c r="D101" s="42" t="n">
        <v>44481</v>
      </c>
      <c r="E101" s="17" t="n">
        <v>366.6888</v>
      </c>
      <c r="F101" s="17" t="n">
        <v>367.9447</v>
      </c>
      <c r="G101" s="17" t="n">
        <v>30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51</v>
      </c>
      <c r="B102" s="16" t="s">
        <v>52</v>
      </c>
      <c r="C102" s="41" t="n">
        <v>44481</v>
      </c>
      <c r="D102" s="42" t="n">
        <v>44488</v>
      </c>
      <c r="E102" s="17" t="n">
        <v>364.251</v>
      </c>
      <c r="F102" s="17" t="n">
        <v>364.2843</v>
      </c>
      <c r="G102" s="17" t="n">
        <v>10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51</v>
      </c>
      <c r="B103" s="16" t="s">
        <v>52</v>
      </c>
      <c r="C103" s="41" t="n">
        <v>44482</v>
      </c>
      <c r="D103" s="42" t="n">
        <v>44488</v>
      </c>
      <c r="E103" s="17" t="n">
        <v>360.78</v>
      </c>
      <c r="F103" s="17" t="n">
        <v>364.2843</v>
      </c>
      <c r="G103" s="17" t="n">
        <v>20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51</v>
      </c>
      <c r="B104" s="16" t="s">
        <v>52</v>
      </c>
      <c r="C104" s="41" t="n">
        <v>44609</v>
      </c>
      <c r="D104" s="42" t="n">
        <v>44825</v>
      </c>
      <c r="E104" s="17" t="n">
        <v>324.444</v>
      </c>
      <c r="F104" s="17" t="n">
        <v>196.3593</v>
      </c>
      <c r="G104" s="17" t="n">
        <v>10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51</v>
      </c>
      <c r="B105" s="16" t="s">
        <v>52</v>
      </c>
      <c r="C105" s="41" t="n">
        <v>44610</v>
      </c>
      <c r="D105" s="42" t="n">
        <v>44825</v>
      </c>
      <c r="E105" s="17" t="n">
        <v>309.215</v>
      </c>
      <c r="F105" s="17" t="n">
        <v>196.3593</v>
      </c>
      <c r="G105" s="17" t="n">
        <v>10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51</v>
      </c>
      <c r="B106" s="16" t="s">
        <v>52</v>
      </c>
      <c r="C106" s="41" t="n">
        <v>44708</v>
      </c>
      <c r="D106" s="42" t="n">
        <v>44825</v>
      </c>
      <c r="E106" s="17" t="n">
        <v>301.0085</v>
      </c>
      <c r="F106" s="17" t="n">
        <v>196.3593</v>
      </c>
      <c r="G106" s="17" t="n">
        <v>10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51</v>
      </c>
      <c r="B107" s="16" t="s">
        <v>52</v>
      </c>
      <c r="C107" s="41" t="n">
        <v>44708</v>
      </c>
      <c r="D107" s="42" t="n">
        <v>45414</v>
      </c>
      <c r="E107" s="17" t="n">
        <v>301.0085</v>
      </c>
      <c r="F107" s="17" t="n">
        <v>156.7706</v>
      </c>
      <c r="G107" s="17" t="n">
        <v>10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51</v>
      </c>
      <c r="B108" s="16" t="s">
        <v>52</v>
      </c>
      <c r="C108" s="41" t="n">
        <v>44742</v>
      </c>
      <c r="D108" s="42" t="n">
        <v>45414</v>
      </c>
      <c r="E108" s="17" t="n">
        <v>208.9447</v>
      </c>
      <c r="F108" s="17" t="n">
        <v>156.7706</v>
      </c>
      <c r="G108" s="17" t="n">
        <v>30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51</v>
      </c>
      <c r="B109" s="16" t="s">
        <v>52</v>
      </c>
      <c r="C109" s="41" t="n">
        <v>44816</v>
      </c>
      <c r="D109" s="42" t="n">
        <v>45414</v>
      </c>
      <c r="E109" s="17" t="n">
        <v>244.6842</v>
      </c>
      <c r="F109" s="17" t="n">
        <v>156.7706</v>
      </c>
      <c r="G109" s="17" t="n">
        <v>40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51</v>
      </c>
      <c r="B110" s="16" t="s">
        <v>52</v>
      </c>
      <c r="C110" s="41" t="n">
        <v>44844</v>
      </c>
      <c r="D110" s="42" t="n">
        <v>45414</v>
      </c>
      <c r="E110" s="17" t="n">
        <v>159.561</v>
      </c>
      <c r="F110" s="17" t="n">
        <v>156.7706</v>
      </c>
      <c r="G110" s="17" t="n">
        <v>10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51</v>
      </c>
      <c r="B111" s="16" t="s">
        <v>52</v>
      </c>
      <c r="C111" s="41" t="n">
        <v>44909</v>
      </c>
      <c r="D111" s="42" t="n">
        <v>45414</v>
      </c>
      <c r="E111" s="17" t="n">
        <v>161.107</v>
      </c>
      <c r="F111" s="17" t="n">
        <v>156.7706</v>
      </c>
      <c r="G111" s="17" t="n">
        <v>10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51</v>
      </c>
      <c r="B112" s="16" t="s">
        <v>52</v>
      </c>
      <c r="C112" s="41" t="n">
        <v>44910</v>
      </c>
      <c r="D112" s="42" t="n">
        <v>45414</v>
      </c>
      <c r="E112" s="17" t="n">
        <v>158.555</v>
      </c>
      <c r="F112" s="17" t="n">
        <v>156.7706</v>
      </c>
      <c r="G112" s="17" t="n">
        <v>10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51</v>
      </c>
      <c r="B113" s="16" t="s">
        <v>52</v>
      </c>
      <c r="C113" s="41" t="n">
        <v>45006</v>
      </c>
      <c r="D113" s="42" t="n">
        <v>45414</v>
      </c>
      <c r="E113" s="17" t="n">
        <v>172.259</v>
      </c>
      <c r="F113" s="17" t="n">
        <v>156.7706</v>
      </c>
      <c r="G113" s="17" t="n">
        <v>10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51</v>
      </c>
      <c r="B114" s="16" t="s">
        <v>52</v>
      </c>
      <c r="C114" s="41" t="n">
        <v>45070</v>
      </c>
      <c r="D114" s="42" t="n">
        <v>45414</v>
      </c>
      <c r="E114" s="17" t="n">
        <v>162.367</v>
      </c>
      <c r="F114" s="17" t="n">
        <v>156.7706</v>
      </c>
      <c r="G114" s="17" t="n">
        <v>10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51</v>
      </c>
      <c r="B115" s="16" t="s">
        <v>52</v>
      </c>
      <c r="C115" s="41" t="n">
        <v>45272</v>
      </c>
      <c r="D115" s="42" t="n">
        <v>45414</v>
      </c>
      <c r="E115" s="17" t="n">
        <v>162.622</v>
      </c>
      <c r="F115" s="17" t="n">
        <v>156.7706</v>
      </c>
      <c r="G115" s="17" t="n">
        <v>10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51</v>
      </c>
      <c r="B116" s="16" t="s">
        <v>52</v>
      </c>
      <c r="C116" s="41" t="n">
        <v>45279</v>
      </c>
      <c r="D116" s="42" t="n">
        <v>45414</v>
      </c>
      <c r="E116" s="17" t="n">
        <v>165.539</v>
      </c>
      <c r="F116" s="17" t="n">
        <v>156.7706</v>
      </c>
      <c r="G116" s="17" t="n">
        <v>10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51</v>
      </c>
      <c r="B117" s="16" t="s">
        <v>52</v>
      </c>
      <c r="C117" s="41" t="n">
        <v>45287</v>
      </c>
      <c r="D117" s="42" t="n">
        <v>45414</v>
      </c>
      <c r="E117" s="17" t="n">
        <v>159.956</v>
      </c>
      <c r="F117" s="17" t="n">
        <v>156.7706</v>
      </c>
      <c r="G117" s="17" t="n">
        <v>30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51</v>
      </c>
      <c r="B118" s="16" t="s">
        <v>52</v>
      </c>
      <c r="C118" s="41" t="n">
        <v>45302</v>
      </c>
      <c r="D118" s="42" t="n">
        <v>45414</v>
      </c>
      <c r="E118" s="17" t="n">
        <v>162.107</v>
      </c>
      <c r="F118" s="17" t="n">
        <v>156.7706</v>
      </c>
      <c r="G118" s="17" t="n">
        <v>20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51</v>
      </c>
      <c r="B119" s="16" t="s">
        <v>52</v>
      </c>
      <c r="C119" s="41" t="n">
        <v>45352</v>
      </c>
      <c r="D119" s="42" t="n">
        <v>45414</v>
      </c>
      <c r="E119" s="17" t="n">
        <v>161.407</v>
      </c>
      <c r="F119" s="17" t="n">
        <v>156.7706</v>
      </c>
      <c r="G119" s="17" t="n">
        <v>10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637</v>
      </c>
      <c r="B120" s="16" t="s">
        <v>1130</v>
      </c>
      <c r="C120" s="41" t="n">
        <v>44413</v>
      </c>
      <c r="D120" s="42" t="n">
        <v>44438</v>
      </c>
      <c r="E120" s="17" t="n">
        <v>105.8933</v>
      </c>
      <c r="F120" s="17" t="n">
        <v>113.0829</v>
      </c>
      <c r="G120" s="17" t="n">
        <v>180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637</v>
      </c>
      <c r="B121" s="16" t="s">
        <v>1130</v>
      </c>
      <c r="C121" s="41" t="n">
        <v>44440</v>
      </c>
      <c r="D121" s="42" t="n">
        <v>44441</v>
      </c>
      <c r="E121" s="17" t="n">
        <v>115.5802</v>
      </c>
      <c r="F121" s="17" t="n">
        <v>116.799</v>
      </c>
      <c r="G121" s="17" t="n">
        <v>50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638</v>
      </c>
      <c r="B122" s="16" t="s">
        <v>1131</v>
      </c>
      <c r="C122" s="41" t="n">
        <v>44434</v>
      </c>
      <c r="D122" s="42" t="n">
        <v>44440</v>
      </c>
      <c r="E122" s="17" t="n">
        <v>19.4318</v>
      </c>
      <c r="F122" s="17" t="n">
        <v>20.0174</v>
      </c>
      <c r="G122" s="17" t="n">
        <v>35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638</v>
      </c>
      <c r="B123" s="16" t="s">
        <v>1131</v>
      </c>
      <c r="C123" s="41" t="n">
        <v>44434</v>
      </c>
      <c r="D123" s="42" t="n">
        <v>44441</v>
      </c>
      <c r="E123" s="17" t="n">
        <v>19.4318</v>
      </c>
      <c r="F123" s="17" t="n">
        <v>20.0215</v>
      </c>
      <c r="G123" s="17" t="n">
        <v>9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638</v>
      </c>
      <c r="B124" s="16" t="s">
        <v>1131</v>
      </c>
      <c r="C124" s="41" t="n">
        <v>44438</v>
      </c>
      <c r="D124" s="42" t="n">
        <v>44441</v>
      </c>
      <c r="E124" s="17" t="n">
        <v>19.7456</v>
      </c>
      <c r="F124" s="17" t="n">
        <v>20.0215</v>
      </c>
      <c r="G124" s="17" t="n">
        <v>117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638</v>
      </c>
      <c r="B125" s="16" t="s">
        <v>1131</v>
      </c>
      <c r="C125" s="41" t="n">
        <v>44439</v>
      </c>
      <c r="D125" s="42" t="n">
        <v>44441</v>
      </c>
      <c r="E125" s="17" t="n">
        <v>19.6917</v>
      </c>
      <c r="F125" s="17" t="n">
        <v>20.0215</v>
      </c>
      <c r="G125" s="17" t="n">
        <v>29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638</v>
      </c>
      <c r="B126" s="16" t="s">
        <v>1131</v>
      </c>
      <c r="C126" s="41" t="n">
        <v>44448</v>
      </c>
      <c r="D126" s="42" t="n">
        <v>44488</v>
      </c>
      <c r="E126" s="17" t="n">
        <v>20.1218</v>
      </c>
      <c r="F126" s="17" t="n">
        <v>21.597</v>
      </c>
      <c r="G126" s="17" t="n">
        <v>38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638</v>
      </c>
      <c r="B127" s="16" t="s">
        <v>1131</v>
      </c>
      <c r="C127" s="41" t="n">
        <v>44468</v>
      </c>
      <c r="D127" s="42" t="n">
        <v>44488</v>
      </c>
      <c r="E127" s="17" t="n">
        <v>20.5118</v>
      </c>
      <c r="F127" s="17" t="n">
        <v>21.597</v>
      </c>
      <c r="G127" s="17" t="n">
        <v>22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638</v>
      </c>
      <c r="B128" s="16" t="s">
        <v>1131</v>
      </c>
      <c r="C128" s="41" t="n">
        <v>44475</v>
      </c>
      <c r="D128" s="42" t="n">
        <v>44488</v>
      </c>
      <c r="E128" s="17" t="n">
        <v>21.4338</v>
      </c>
      <c r="F128" s="17" t="n">
        <v>21.597</v>
      </c>
      <c r="G128" s="17" t="n">
        <v>29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638</v>
      </c>
      <c r="B129" s="16" t="s">
        <v>1131</v>
      </c>
      <c r="C129" s="41" t="n">
        <v>44480</v>
      </c>
      <c r="D129" s="42" t="n">
        <v>44488</v>
      </c>
      <c r="E129" s="17" t="n">
        <v>21.602</v>
      </c>
      <c r="F129" s="17" t="n">
        <v>21.597</v>
      </c>
      <c r="G129" s="17" t="n">
        <v>25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638</v>
      </c>
      <c r="B130" s="16" t="s">
        <v>1131</v>
      </c>
      <c r="C130" s="41" t="n">
        <v>44490</v>
      </c>
      <c r="D130" s="42" t="n">
        <v>44522</v>
      </c>
      <c r="E130" s="17" t="n">
        <v>21.5979</v>
      </c>
      <c r="F130" s="17" t="n">
        <v>19.7812</v>
      </c>
      <c r="G130" s="17" t="n">
        <v>14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638</v>
      </c>
      <c r="B131" s="16" t="s">
        <v>1131</v>
      </c>
      <c r="C131" s="41" t="n">
        <v>44512</v>
      </c>
      <c r="D131" s="42" t="n">
        <v>44522</v>
      </c>
      <c r="E131" s="17" t="n">
        <v>20.7733</v>
      </c>
      <c r="F131" s="17" t="n">
        <v>19.7812</v>
      </c>
      <c r="G131" s="17" t="n">
        <v>3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638</v>
      </c>
      <c r="B132" s="16" t="s">
        <v>1131</v>
      </c>
      <c r="C132" s="41" t="n">
        <v>44524</v>
      </c>
      <c r="D132" s="42" t="n">
        <v>44785</v>
      </c>
      <c r="E132" s="17" t="n">
        <v>20.0019</v>
      </c>
      <c r="F132" s="17" t="n">
        <v>11.0515</v>
      </c>
      <c r="G132" s="17" t="n">
        <v>100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638</v>
      </c>
      <c r="B133" s="16" t="s">
        <v>1131</v>
      </c>
      <c r="C133" s="41" t="n">
        <v>44524</v>
      </c>
      <c r="D133" s="42" t="n">
        <v>44788</v>
      </c>
      <c r="E133" s="17" t="n">
        <v>20.0019</v>
      </c>
      <c r="F133" s="17" t="n">
        <v>11.0899</v>
      </c>
      <c r="G133" s="17" t="n">
        <v>50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638</v>
      </c>
      <c r="B134" s="16" t="s">
        <v>1131</v>
      </c>
      <c r="C134" s="41" t="n">
        <v>44526</v>
      </c>
      <c r="D134" s="42" t="n">
        <v>44788</v>
      </c>
      <c r="E134" s="17" t="n">
        <v>19.5016</v>
      </c>
      <c r="F134" s="17" t="n">
        <v>11.0899</v>
      </c>
      <c r="G134" s="17" t="n">
        <v>51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638</v>
      </c>
      <c r="B135" s="16" t="s">
        <v>1131</v>
      </c>
      <c r="C135" s="41" t="n">
        <v>44540</v>
      </c>
      <c r="D135" s="42" t="n">
        <v>44788</v>
      </c>
      <c r="E135" s="17" t="n">
        <v>19.1691</v>
      </c>
      <c r="F135" s="17" t="n">
        <v>11.0899</v>
      </c>
      <c r="G135" s="17" t="n">
        <v>259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638</v>
      </c>
      <c r="B136" s="16" t="s">
        <v>1131</v>
      </c>
      <c r="C136" s="41" t="n">
        <v>44540</v>
      </c>
      <c r="D136" s="42" t="n">
        <v>45289</v>
      </c>
      <c r="E136" s="17" t="n">
        <v>19.1691</v>
      </c>
      <c r="F136" s="17" t="n">
        <v>17.9066</v>
      </c>
      <c r="G136" s="17" t="n">
        <v>24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638</v>
      </c>
      <c r="B137" s="16" t="s">
        <v>1131</v>
      </c>
      <c r="C137" s="41" t="n">
        <v>44566</v>
      </c>
      <c r="D137" s="42" t="n">
        <v>45289</v>
      </c>
      <c r="E137" s="17" t="n">
        <v>19.6022</v>
      </c>
      <c r="F137" s="17" t="n">
        <v>17.9066</v>
      </c>
      <c r="G137" s="17" t="n">
        <v>9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638</v>
      </c>
      <c r="B138" s="16" t="s">
        <v>1131</v>
      </c>
      <c r="C138" s="41" t="n">
        <v>44575</v>
      </c>
      <c r="D138" s="42" t="n">
        <v>45289</v>
      </c>
      <c r="E138" s="17" t="n">
        <v>18.5016</v>
      </c>
      <c r="F138" s="17" t="n">
        <v>17.9066</v>
      </c>
      <c r="G138" s="17" t="n">
        <v>43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638</v>
      </c>
      <c r="B139" s="16" t="s">
        <v>1131</v>
      </c>
      <c r="C139" s="41" t="n">
        <v>44610</v>
      </c>
      <c r="D139" s="42" t="n">
        <v>45289</v>
      </c>
      <c r="E139" s="17" t="n">
        <v>17.4267</v>
      </c>
      <c r="F139" s="17" t="n">
        <v>17.9066</v>
      </c>
      <c r="G139" s="17" t="n">
        <v>3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638</v>
      </c>
      <c r="B140" s="16" t="s">
        <v>1131</v>
      </c>
      <c r="C140" s="41" t="n">
        <v>44613</v>
      </c>
      <c r="D140" s="42" t="n">
        <v>45289</v>
      </c>
      <c r="E140" s="17" t="n">
        <v>15.7016</v>
      </c>
      <c r="F140" s="17" t="n">
        <v>17.9066</v>
      </c>
      <c r="G140" s="17" t="n">
        <v>25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638</v>
      </c>
      <c r="B141" s="16" t="s">
        <v>1131</v>
      </c>
      <c r="C141" s="41" t="n">
        <v>44652</v>
      </c>
      <c r="D141" s="42" t="n">
        <v>45289</v>
      </c>
      <c r="E141" s="17" t="n">
        <v>14.0306</v>
      </c>
      <c r="F141" s="17" t="n">
        <v>17.9066</v>
      </c>
      <c r="G141" s="17" t="n">
        <v>34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638</v>
      </c>
      <c r="B142" s="16" t="s">
        <v>1131</v>
      </c>
      <c r="C142" s="41" t="n">
        <v>44679</v>
      </c>
      <c r="D142" s="42" t="n">
        <v>45289</v>
      </c>
      <c r="E142" s="17" t="n">
        <v>12.3754</v>
      </c>
      <c r="F142" s="17" t="n">
        <v>17.9066</v>
      </c>
      <c r="G142" s="17" t="n">
        <v>70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638</v>
      </c>
      <c r="B143" s="16" t="s">
        <v>1131</v>
      </c>
      <c r="C143" s="41" t="n">
        <v>44693</v>
      </c>
      <c r="D143" s="42" t="n">
        <v>45289</v>
      </c>
      <c r="E143" s="17" t="n">
        <v>11.9238</v>
      </c>
      <c r="F143" s="17" t="n">
        <v>17.9066</v>
      </c>
      <c r="G143" s="17" t="n">
        <v>8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638</v>
      </c>
      <c r="B144" s="16" t="s">
        <v>1131</v>
      </c>
      <c r="C144" s="41" t="n">
        <v>44715</v>
      </c>
      <c r="D144" s="42" t="n">
        <v>45289</v>
      </c>
      <c r="E144" s="17" t="n">
        <v>11.5711</v>
      </c>
      <c r="F144" s="17" t="n">
        <v>17.9066</v>
      </c>
      <c r="G144" s="17" t="n">
        <v>18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638</v>
      </c>
      <c r="B145" s="16" t="s">
        <v>1131</v>
      </c>
      <c r="C145" s="41" t="n">
        <v>44785</v>
      </c>
      <c r="D145" s="42" t="n">
        <v>45289</v>
      </c>
      <c r="E145" s="17" t="n">
        <v>10.997</v>
      </c>
      <c r="F145" s="17" t="n">
        <v>17.9066</v>
      </c>
      <c r="G145" s="17" t="n">
        <v>650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638</v>
      </c>
      <c r="B146" s="16" t="s">
        <v>1131</v>
      </c>
      <c r="C146" s="41" t="n">
        <v>44811</v>
      </c>
      <c r="D146" s="42" t="n">
        <v>45289</v>
      </c>
      <c r="E146" s="17" t="n">
        <v>12.3692</v>
      </c>
      <c r="F146" s="17" t="n">
        <v>17.9066</v>
      </c>
      <c r="G146" s="17" t="n">
        <v>24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638</v>
      </c>
      <c r="B147" s="16" t="s">
        <v>1131</v>
      </c>
      <c r="C147" s="41" t="n">
        <v>44824</v>
      </c>
      <c r="D147" s="42" t="n">
        <v>45289</v>
      </c>
      <c r="E147" s="17" t="n">
        <v>11.8811</v>
      </c>
      <c r="F147" s="17" t="n">
        <v>17.9066</v>
      </c>
      <c r="G147" s="17" t="n">
        <v>18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638</v>
      </c>
      <c r="B148" s="16" t="s">
        <v>1131</v>
      </c>
      <c r="C148" s="41" t="n">
        <v>44825</v>
      </c>
      <c r="D148" s="42" t="n">
        <v>45289</v>
      </c>
      <c r="E148" s="17" t="n">
        <v>10.61</v>
      </c>
      <c r="F148" s="17" t="n">
        <v>17.9066</v>
      </c>
      <c r="G148" s="17" t="n">
        <v>601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638</v>
      </c>
      <c r="B149" s="16" t="s">
        <v>1131</v>
      </c>
      <c r="C149" s="41" t="n">
        <v>44868</v>
      </c>
      <c r="D149" s="42" t="n">
        <v>45289</v>
      </c>
      <c r="E149" s="17" t="n">
        <v>11.37</v>
      </c>
      <c r="F149" s="17" t="n">
        <v>17.9066</v>
      </c>
      <c r="G149" s="17" t="n">
        <v>4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638</v>
      </c>
      <c r="B150" s="16" t="s">
        <v>1131</v>
      </c>
      <c r="C150" s="41" t="n">
        <v>44909</v>
      </c>
      <c r="D150" s="42" t="n">
        <v>45289</v>
      </c>
      <c r="E150" s="17" t="n">
        <v>11.501</v>
      </c>
      <c r="F150" s="17" t="n">
        <v>17.9066</v>
      </c>
      <c r="G150" s="17" t="n">
        <v>50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638</v>
      </c>
      <c r="B151" s="16" t="s">
        <v>1131</v>
      </c>
      <c r="C151" s="41" t="n">
        <v>44994</v>
      </c>
      <c r="D151" s="42" t="n">
        <v>45289</v>
      </c>
      <c r="E151" s="17" t="n">
        <v>12.57</v>
      </c>
      <c r="F151" s="17" t="n">
        <v>17.9066</v>
      </c>
      <c r="G151" s="17" t="n">
        <v>9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638</v>
      </c>
      <c r="B152" s="16" t="s">
        <v>1131</v>
      </c>
      <c r="C152" s="41" t="n">
        <v>44998</v>
      </c>
      <c r="D152" s="42" t="n">
        <v>45289</v>
      </c>
      <c r="E152" s="17" t="n">
        <v>12.359</v>
      </c>
      <c r="F152" s="17" t="n">
        <v>17.9066</v>
      </c>
      <c r="G152" s="17" t="n">
        <v>20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638</v>
      </c>
      <c r="B153" s="16" t="s">
        <v>1131</v>
      </c>
      <c r="C153" s="41" t="n">
        <v>45027</v>
      </c>
      <c r="D153" s="42" t="n">
        <v>45289</v>
      </c>
      <c r="E153" s="17" t="n">
        <v>13.881</v>
      </c>
      <c r="F153" s="17" t="n">
        <v>17.9066</v>
      </c>
      <c r="G153" s="17" t="n">
        <v>80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638</v>
      </c>
      <c r="B154" s="16" t="s">
        <v>1131</v>
      </c>
      <c r="C154" s="41" t="n">
        <v>45048</v>
      </c>
      <c r="D154" s="42" t="n">
        <v>45289</v>
      </c>
      <c r="E154" s="17" t="n">
        <v>14.1795</v>
      </c>
      <c r="F154" s="17" t="n">
        <v>17.9066</v>
      </c>
      <c r="G154" s="17" t="n">
        <v>39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638</v>
      </c>
      <c r="B155" s="16" t="s">
        <v>1131</v>
      </c>
      <c r="C155" s="41" t="n">
        <v>45076</v>
      </c>
      <c r="D155" s="42" t="n">
        <v>45289</v>
      </c>
      <c r="E155" s="17" t="n">
        <v>15.1109</v>
      </c>
      <c r="F155" s="17" t="n">
        <v>17.9066</v>
      </c>
      <c r="G155" s="17" t="n">
        <v>53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638</v>
      </c>
      <c r="B156" s="16" t="s">
        <v>1131</v>
      </c>
      <c r="C156" s="41" t="n">
        <v>45093</v>
      </c>
      <c r="D156" s="42" t="n">
        <v>45289</v>
      </c>
      <c r="E156" s="17" t="n">
        <v>15.7959</v>
      </c>
      <c r="F156" s="17" t="n">
        <v>17.9066</v>
      </c>
      <c r="G156" s="17" t="n">
        <v>22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638</v>
      </c>
      <c r="B157" s="16" t="s">
        <v>1131</v>
      </c>
      <c r="C157" s="41" t="n">
        <v>45096</v>
      </c>
      <c r="D157" s="42" t="n">
        <v>45289</v>
      </c>
      <c r="E157" s="17" t="n">
        <v>15.787</v>
      </c>
      <c r="F157" s="17" t="n">
        <v>17.9066</v>
      </c>
      <c r="G157" s="17" t="n">
        <v>10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638</v>
      </c>
      <c r="B158" s="16" t="s">
        <v>1131</v>
      </c>
      <c r="C158" s="41" t="n">
        <v>45097</v>
      </c>
      <c r="D158" s="42" t="n">
        <v>45289</v>
      </c>
      <c r="E158" s="17" t="n">
        <v>15.8491</v>
      </c>
      <c r="F158" s="17" t="n">
        <v>17.9066</v>
      </c>
      <c r="G158" s="17" t="n">
        <v>23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638</v>
      </c>
      <c r="B159" s="16" t="s">
        <v>1131</v>
      </c>
      <c r="C159" s="41" t="n">
        <v>45100</v>
      </c>
      <c r="D159" s="42" t="n">
        <v>45289</v>
      </c>
      <c r="E159" s="17" t="n">
        <v>15.805</v>
      </c>
      <c r="F159" s="17" t="n">
        <v>17.9066</v>
      </c>
      <c r="G159" s="17" t="n">
        <v>2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638</v>
      </c>
      <c r="B160" s="16" t="s">
        <v>1131</v>
      </c>
      <c r="C160" s="41" t="n">
        <v>45103</v>
      </c>
      <c r="D160" s="42" t="n">
        <v>45289</v>
      </c>
      <c r="E160" s="17" t="n">
        <v>15.5133</v>
      </c>
      <c r="F160" s="17" t="n">
        <v>17.9066</v>
      </c>
      <c r="G160" s="17" t="n">
        <v>3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638</v>
      </c>
      <c r="B161" s="16" t="s">
        <v>1131</v>
      </c>
      <c r="C161" s="41" t="n">
        <v>45118</v>
      </c>
      <c r="D161" s="42" t="n">
        <v>45289</v>
      </c>
      <c r="E161" s="17" t="n">
        <v>16.2325</v>
      </c>
      <c r="F161" s="17" t="n">
        <v>17.9066</v>
      </c>
      <c r="G161" s="17" t="n">
        <v>4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638</v>
      </c>
      <c r="B162" s="16" t="s">
        <v>1131</v>
      </c>
      <c r="C162" s="41" t="n">
        <v>45133</v>
      </c>
      <c r="D162" s="42" t="n">
        <v>45289</v>
      </c>
      <c r="E162" s="17" t="n">
        <v>16.9175</v>
      </c>
      <c r="F162" s="17" t="n">
        <v>17.9066</v>
      </c>
      <c r="G162" s="17" t="n">
        <v>8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638</v>
      </c>
      <c r="B163" s="16" t="s">
        <v>1131</v>
      </c>
      <c r="C163" s="41" t="n">
        <v>45146</v>
      </c>
      <c r="D163" s="42" t="n">
        <v>45289</v>
      </c>
      <c r="E163" s="17" t="n">
        <v>17.31</v>
      </c>
      <c r="F163" s="17" t="n">
        <v>17.9066</v>
      </c>
      <c r="G163" s="17" t="n">
        <v>19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638</v>
      </c>
      <c r="B164" s="16" t="s">
        <v>1131</v>
      </c>
      <c r="C164" s="41" t="n">
        <v>45194</v>
      </c>
      <c r="D164" s="42" t="n">
        <v>45289</v>
      </c>
      <c r="E164" s="17" t="n">
        <v>17.2418</v>
      </c>
      <c r="F164" s="17" t="n">
        <v>17.9066</v>
      </c>
      <c r="G164" s="17" t="n">
        <v>22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16</v>
      </c>
      <c r="B165" s="16" t="s">
        <v>18</v>
      </c>
      <c r="C165" s="41" t="n">
        <v>44439</v>
      </c>
      <c r="D165" s="42" t="n">
        <v>44441</v>
      </c>
      <c r="E165" s="17" t="n">
        <v>327.607</v>
      </c>
      <c r="F165" s="17" t="n">
        <v>333.239</v>
      </c>
      <c r="G165" s="17" t="n">
        <v>40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16</v>
      </c>
      <c r="B166" s="16" t="s">
        <v>18</v>
      </c>
      <c r="C166" s="41" t="n">
        <v>44442</v>
      </c>
      <c r="D166" s="42" t="n">
        <v>44488</v>
      </c>
      <c r="E166" s="17" t="n">
        <v>327.2266</v>
      </c>
      <c r="F166" s="17" t="n">
        <v>365.5964</v>
      </c>
      <c r="G166" s="17" t="n">
        <v>100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639</v>
      </c>
      <c r="B167" s="16" t="s">
        <v>1132</v>
      </c>
      <c r="C167" s="41" t="n">
        <v>44440</v>
      </c>
      <c r="D167" s="42" t="n">
        <v>44441</v>
      </c>
      <c r="E167" s="17" t="n">
        <v>331.83</v>
      </c>
      <c r="F167" s="17" t="n">
        <v>357.752</v>
      </c>
      <c r="G167" s="17" t="n">
        <v>10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639</v>
      </c>
      <c r="B168" s="16" t="s">
        <v>1132</v>
      </c>
      <c r="C168" s="41" t="n">
        <v>44445</v>
      </c>
      <c r="D168" s="42" t="n">
        <v>44447</v>
      </c>
      <c r="E168" s="17" t="n">
        <v>419.6906</v>
      </c>
      <c r="F168" s="17" t="n">
        <v>389.7297</v>
      </c>
      <c r="G168" s="17" t="n">
        <v>80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640</v>
      </c>
      <c r="B169" s="16" t="s">
        <v>1088</v>
      </c>
      <c r="C169" s="41" t="n">
        <v>44441</v>
      </c>
      <c r="D169" s="42" t="n">
        <v>45289</v>
      </c>
      <c r="E169" s="17" t="n">
        <v>30.9389</v>
      </c>
      <c r="F169" s="17" t="n">
        <v>16.021</v>
      </c>
      <c r="G169" s="17" t="n">
        <v>800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640</v>
      </c>
      <c r="B170" s="16" t="s">
        <v>1088</v>
      </c>
      <c r="C170" s="41" t="n">
        <v>44447</v>
      </c>
      <c r="D170" s="42" t="n">
        <v>45289</v>
      </c>
      <c r="E170" s="17" t="n">
        <v>30.333</v>
      </c>
      <c r="F170" s="17" t="n">
        <v>16.021</v>
      </c>
      <c r="G170" s="17" t="n">
        <v>800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640</v>
      </c>
      <c r="B171" s="16" t="s">
        <v>1088</v>
      </c>
      <c r="C171" s="41" t="n">
        <v>44805</v>
      </c>
      <c r="D171" s="42" t="n">
        <v>45639</v>
      </c>
      <c r="E171" s="17" t="n">
        <v>14.47</v>
      </c>
      <c r="F171" s="17" t="n">
        <v>11.9718</v>
      </c>
      <c r="G171" s="17" t="n">
        <v>400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640</v>
      </c>
      <c r="B172" s="16" t="s">
        <v>1088</v>
      </c>
      <c r="C172" s="41" t="n">
        <v>44907</v>
      </c>
      <c r="D172" s="42" t="n">
        <v>45639</v>
      </c>
      <c r="E172" s="17" t="n">
        <v>12.3684</v>
      </c>
      <c r="F172" s="17" t="n">
        <v>11.9718</v>
      </c>
      <c r="G172" s="17" t="n">
        <v>100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640</v>
      </c>
      <c r="B173" s="16" t="s">
        <v>1088</v>
      </c>
      <c r="C173" s="41" t="n">
        <v>44910</v>
      </c>
      <c r="D173" s="42" t="n">
        <v>45639</v>
      </c>
      <c r="E173" s="17" t="n">
        <v>12.0142</v>
      </c>
      <c r="F173" s="17" t="n">
        <v>11.9718</v>
      </c>
      <c r="G173" s="17" t="n">
        <v>100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640</v>
      </c>
      <c r="B174" s="16" t="s">
        <v>1088</v>
      </c>
      <c r="C174" s="41" t="n">
        <v>44914</v>
      </c>
      <c r="D174" s="42" t="n">
        <v>45639</v>
      </c>
      <c r="E174" s="17" t="n">
        <v>11.8081</v>
      </c>
      <c r="F174" s="17" t="n">
        <v>11.9718</v>
      </c>
      <c r="G174" s="17" t="n">
        <v>100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640</v>
      </c>
      <c r="B175" s="16" t="s">
        <v>1088</v>
      </c>
      <c r="C175" s="41" t="n">
        <v>45015</v>
      </c>
      <c r="D175" s="42" t="n">
        <v>45639</v>
      </c>
      <c r="E175" s="17" t="n">
        <v>14.5087</v>
      </c>
      <c r="F175" s="17" t="n">
        <v>11.9718</v>
      </c>
      <c r="G175" s="17" t="n">
        <v>100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640</v>
      </c>
      <c r="B176" s="16" t="s">
        <v>1088</v>
      </c>
      <c r="C176" s="41" t="n">
        <v>45016</v>
      </c>
      <c r="D176" s="42" t="n">
        <v>45639</v>
      </c>
      <c r="E176" s="17" t="n">
        <v>14.3186</v>
      </c>
      <c r="F176" s="17" t="n">
        <v>11.9718</v>
      </c>
      <c r="G176" s="17" t="n">
        <v>100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640</v>
      </c>
      <c r="B177" s="16" t="s">
        <v>1088</v>
      </c>
      <c r="C177" s="41" t="n">
        <v>45078</v>
      </c>
      <c r="D177" s="42" t="n">
        <v>45639</v>
      </c>
      <c r="E177" s="17" t="n">
        <v>15.6804</v>
      </c>
      <c r="F177" s="17" t="n">
        <v>11.9718</v>
      </c>
      <c r="G177" s="17" t="n">
        <v>100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640</v>
      </c>
      <c r="B178" s="16" t="s">
        <v>1088</v>
      </c>
      <c r="C178" s="41" t="n">
        <v>45111</v>
      </c>
      <c r="D178" s="42" t="n">
        <v>45639</v>
      </c>
      <c r="E178" s="17" t="n">
        <v>17.1953</v>
      </c>
      <c r="F178" s="17" t="n">
        <v>11.9718</v>
      </c>
      <c r="G178" s="17" t="n">
        <v>100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640</v>
      </c>
      <c r="B179" s="16" t="s">
        <v>1088</v>
      </c>
      <c r="C179" s="41" t="n">
        <v>45127</v>
      </c>
      <c r="D179" s="42" t="n">
        <v>45639</v>
      </c>
      <c r="E179" s="17" t="n">
        <v>17.1971</v>
      </c>
      <c r="F179" s="17" t="n">
        <v>11.9718</v>
      </c>
      <c r="G179" s="17" t="n">
        <v>400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640</v>
      </c>
      <c r="B180" s="16" t="s">
        <v>1088</v>
      </c>
      <c r="C180" s="41" t="n">
        <v>45142</v>
      </c>
      <c r="D180" s="42" t="n">
        <v>45639</v>
      </c>
      <c r="E180" s="17" t="n">
        <v>18.5991</v>
      </c>
      <c r="F180" s="17" t="n">
        <v>11.9718</v>
      </c>
      <c r="G180" s="17" t="n">
        <v>200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640</v>
      </c>
      <c r="B181" s="16" t="s">
        <v>1088</v>
      </c>
      <c r="C181" s="41" t="n">
        <v>45161</v>
      </c>
      <c r="D181" s="42" t="n">
        <v>45639</v>
      </c>
      <c r="E181" s="17" t="n">
        <v>17.6286</v>
      </c>
      <c r="F181" s="17" t="n">
        <v>11.9718</v>
      </c>
      <c r="G181" s="17" t="n">
        <v>100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640</v>
      </c>
      <c r="B182" s="16" t="s">
        <v>1088</v>
      </c>
      <c r="C182" s="41" t="n">
        <v>45176</v>
      </c>
      <c r="D182" s="42" t="n">
        <v>45639</v>
      </c>
      <c r="E182" s="17" t="n">
        <v>18.0688</v>
      </c>
      <c r="F182" s="17" t="n">
        <v>11.9718</v>
      </c>
      <c r="G182" s="17" t="n">
        <v>100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91</v>
      </c>
      <c r="B183" s="16" t="s">
        <v>92</v>
      </c>
      <c r="C183" s="41" t="n">
        <v>44441</v>
      </c>
      <c r="D183" s="42" t="n">
        <v>44488</v>
      </c>
      <c r="E183" s="17" t="n">
        <v>0.0526</v>
      </c>
      <c r="F183" s="17" t="n">
        <v>0.0562</v>
      </c>
      <c r="G183" s="17" t="n">
        <v>420000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91</v>
      </c>
      <c r="B184" s="16" t="s">
        <v>92</v>
      </c>
      <c r="C184" s="41" t="n">
        <v>44490</v>
      </c>
      <c r="D184" s="42" t="n">
        <v>44522</v>
      </c>
      <c r="E184" s="17" t="n">
        <v>0.0559</v>
      </c>
      <c r="F184" s="17" t="n">
        <v>0.049</v>
      </c>
      <c r="G184" s="17" t="n">
        <v>300000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641</v>
      </c>
      <c r="B185" s="16" t="s">
        <v>1133</v>
      </c>
      <c r="C185" s="41" t="n">
        <v>44488</v>
      </c>
      <c r="D185" s="42" t="n">
        <v>44512</v>
      </c>
      <c r="E185" s="17" t="n">
        <v>5465.785</v>
      </c>
      <c r="F185" s="17" t="n">
        <v>6002.84</v>
      </c>
      <c r="G185" s="17" t="n">
        <v>1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641</v>
      </c>
      <c r="B186" s="16" t="s">
        <v>1133</v>
      </c>
      <c r="C186" s="41" t="n">
        <v>44488</v>
      </c>
      <c r="D186" s="42" t="n">
        <v>45509</v>
      </c>
      <c r="E186" s="17" t="n">
        <v>5465.785</v>
      </c>
      <c r="F186" s="17" t="n">
        <v>3629.685</v>
      </c>
      <c r="G186" s="17" t="n">
        <v>1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641</v>
      </c>
      <c r="B187" s="16" t="s">
        <v>1133</v>
      </c>
      <c r="C187" s="41" t="n">
        <v>44512</v>
      </c>
      <c r="D187" s="42" t="n">
        <v>45509</v>
      </c>
      <c r="E187" s="17" t="n">
        <v>5931.11</v>
      </c>
      <c r="F187" s="17" t="n">
        <v>3629.685</v>
      </c>
      <c r="G187" s="17" t="n">
        <v>1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641</v>
      </c>
      <c r="B188" s="16" t="s">
        <v>1133</v>
      </c>
      <c r="C188" s="41" t="n">
        <v>44522</v>
      </c>
      <c r="D188" s="42" t="n">
        <v>45511</v>
      </c>
      <c r="E188" s="17" t="n">
        <v>5528.83</v>
      </c>
      <c r="F188" s="17" t="n">
        <v>3698.15</v>
      </c>
      <c r="G188" s="17" t="n">
        <v>2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641</v>
      </c>
      <c r="B189" s="16" t="s">
        <v>1133</v>
      </c>
      <c r="C189" s="41" t="n">
        <v>44539</v>
      </c>
      <c r="D189" s="42" t="n">
        <v>45511</v>
      </c>
      <c r="E189" s="17" t="n">
        <v>4877.875</v>
      </c>
      <c r="F189" s="17" t="n">
        <v>3698.15</v>
      </c>
      <c r="G189" s="17" t="n">
        <v>2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641</v>
      </c>
      <c r="B190" s="16" t="s">
        <v>1133</v>
      </c>
      <c r="C190" s="41" t="n">
        <v>44540</v>
      </c>
      <c r="D190" s="42" t="n">
        <v>45511</v>
      </c>
      <c r="E190" s="17" t="n">
        <v>4807.33</v>
      </c>
      <c r="F190" s="17" t="n">
        <v>3698.15</v>
      </c>
      <c r="G190" s="17" t="n">
        <v>1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641</v>
      </c>
      <c r="B191" s="16" t="s">
        <v>1133</v>
      </c>
      <c r="C191" s="41" t="n">
        <v>44609</v>
      </c>
      <c r="D191" s="42" t="n">
        <v>45511</v>
      </c>
      <c r="E191" s="17" t="n">
        <v>3790.62</v>
      </c>
      <c r="F191" s="17" t="n">
        <v>3698.15</v>
      </c>
      <c r="G191" s="17" t="n">
        <v>1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642</v>
      </c>
      <c r="B192" s="16" t="s">
        <v>1087</v>
      </c>
      <c r="C192" s="41" t="n">
        <v>44488</v>
      </c>
      <c r="D192" s="42" t="n">
        <v>44781</v>
      </c>
      <c r="E192" s="17" t="n">
        <v>123.3353</v>
      </c>
      <c r="F192" s="17" t="n">
        <v>88.6878</v>
      </c>
      <c r="G192" s="17" t="n">
        <v>40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642</v>
      </c>
      <c r="B193" s="16" t="s">
        <v>1087</v>
      </c>
      <c r="C193" s="41" t="n">
        <v>44488</v>
      </c>
      <c r="D193" s="42" t="n">
        <v>45020</v>
      </c>
      <c r="E193" s="17" t="n">
        <v>123.3353</v>
      </c>
      <c r="F193" s="17" t="n">
        <v>149.1605</v>
      </c>
      <c r="G193" s="17" t="n">
        <v>20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642</v>
      </c>
      <c r="B194" s="16" t="s">
        <v>1087</v>
      </c>
      <c r="C194" s="41" t="n">
        <v>44488</v>
      </c>
      <c r="D194" s="42" t="n">
        <v>45639</v>
      </c>
      <c r="E194" s="17" t="n">
        <v>123.3353</v>
      </c>
      <c r="F194" s="17" t="n">
        <v>97.3413</v>
      </c>
      <c r="G194" s="17" t="n">
        <v>20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642</v>
      </c>
      <c r="B195" s="16" t="s">
        <v>1087</v>
      </c>
      <c r="C195" s="41" t="n">
        <v>44907</v>
      </c>
      <c r="D195" s="42" t="n">
        <v>45639</v>
      </c>
      <c r="E195" s="17" t="n">
        <v>81.649</v>
      </c>
      <c r="F195" s="17" t="n">
        <v>97.3413</v>
      </c>
      <c r="G195" s="17" t="n">
        <v>10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642</v>
      </c>
      <c r="B196" s="16" t="s">
        <v>1087</v>
      </c>
      <c r="C196" s="41" t="n">
        <v>44908</v>
      </c>
      <c r="D196" s="42" t="n">
        <v>45643</v>
      </c>
      <c r="E196" s="17" t="n">
        <v>81.749</v>
      </c>
      <c r="F196" s="17" t="n">
        <v>93.7437</v>
      </c>
      <c r="G196" s="17" t="n">
        <v>10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642</v>
      </c>
      <c r="B197" s="16" t="s">
        <v>1087</v>
      </c>
      <c r="C197" s="41" t="n">
        <v>44966</v>
      </c>
      <c r="D197" s="42" t="n">
        <v>45643</v>
      </c>
      <c r="E197" s="17" t="n">
        <v>102.661</v>
      </c>
      <c r="F197" s="17" t="n">
        <v>93.7437</v>
      </c>
      <c r="G197" s="17" t="n">
        <v>10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642</v>
      </c>
      <c r="B198" s="16" t="s">
        <v>1087</v>
      </c>
      <c r="C198" s="41" t="n">
        <v>44972</v>
      </c>
      <c r="D198" s="42" t="n">
        <v>45643</v>
      </c>
      <c r="E198" s="17" t="n">
        <v>95.6075</v>
      </c>
      <c r="F198" s="17" t="n">
        <v>93.7437</v>
      </c>
      <c r="G198" s="17" t="n">
        <v>20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642</v>
      </c>
      <c r="B199" s="16" t="s">
        <v>1087</v>
      </c>
      <c r="C199" s="41" t="n">
        <v>45021</v>
      </c>
      <c r="D199" s="42" t="n">
        <v>45643</v>
      </c>
      <c r="E199" s="17" t="n">
        <v>193.274</v>
      </c>
      <c r="F199" s="17" t="n">
        <v>93.7437</v>
      </c>
      <c r="G199" s="17" t="n">
        <v>10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642</v>
      </c>
      <c r="B200" s="16" t="s">
        <v>1087</v>
      </c>
      <c r="C200" s="41" t="n">
        <v>45048</v>
      </c>
      <c r="D200" s="42" t="n">
        <v>45643</v>
      </c>
      <c r="E200" s="17" t="n">
        <v>157.795</v>
      </c>
      <c r="F200" s="17" t="n">
        <v>93.7437</v>
      </c>
      <c r="G200" s="17" t="n">
        <v>10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642</v>
      </c>
      <c r="B201" s="16" t="s">
        <v>1087</v>
      </c>
      <c r="C201" s="41" t="n">
        <v>45076</v>
      </c>
      <c r="D201" s="42" t="n">
        <v>45643</v>
      </c>
      <c r="E201" s="17" t="n">
        <v>173.104</v>
      </c>
      <c r="F201" s="17" t="n">
        <v>93.7437</v>
      </c>
      <c r="G201" s="17" t="n">
        <v>10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642</v>
      </c>
      <c r="B202" s="16" t="s">
        <v>1087</v>
      </c>
      <c r="C202" s="41" t="n">
        <v>45142</v>
      </c>
      <c r="D202" s="42" t="n">
        <v>45643</v>
      </c>
      <c r="E202" s="17" t="n">
        <v>238.343</v>
      </c>
      <c r="F202" s="17" t="n">
        <v>93.7437</v>
      </c>
      <c r="G202" s="17" t="n">
        <v>20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642</v>
      </c>
      <c r="B203" s="16" t="s">
        <v>1087</v>
      </c>
      <c r="C203" s="41" t="n">
        <v>45489</v>
      </c>
      <c r="D203" s="42" t="n">
        <v>45643</v>
      </c>
      <c r="E203" s="17" t="n">
        <v>133.18</v>
      </c>
      <c r="F203" s="17" t="n">
        <v>93.7437</v>
      </c>
      <c r="G203" s="17" t="n">
        <v>10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643</v>
      </c>
      <c r="B204" s="16" t="s">
        <v>1093</v>
      </c>
      <c r="C204" s="41" t="n">
        <v>44673</v>
      </c>
      <c r="D204" s="42" t="n">
        <v>45153</v>
      </c>
      <c r="E204" s="17" t="n">
        <v>968.022</v>
      </c>
      <c r="F204" s="17" t="n">
        <v>1000</v>
      </c>
      <c r="G204" s="17" t="n">
        <v>5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643</v>
      </c>
      <c r="B205" s="16" t="s">
        <v>1093</v>
      </c>
      <c r="C205" s="41" t="n">
        <v>44844</v>
      </c>
      <c r="D205" s="42" t="n">
        <v>45153</v>
      </c>
      <c r="E205" s="17" t="n">
        <v>1001.24</v>
      </c>
      <c r="F205" s="17" t="n">
        <v>1000</v>
      </c>
      <c r="G205" s="17" t="n">
        <v>1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643</v>
      </c>
      <c r="B206" s="16" t="s">
        <v>1093</v>
      </c>
      <c r="C206" s="41" t="n">
        <v>44846</v>
      </c>
      <c r="D206" s="42" t="n">
        <v>45153</v>
      </c>
      <c r="E206" s="17" t="n">
        <v>1005.14</v>
      </c>
      <c r="F206" s="17" t="n">
        <v>1000</v>
      </c>
      <c r="G206" s="17" t="n">
        <v>1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643</v>
      </c>
      <c r="B207" s="16" t="s">
        <v>1093</v>
      </c>
      <c r="C207" s="41" t="n">
        <v>44908</v>
      </c>
      <c r="D207" s="42" t="n">
        <v>45153</v>
      </c>
      <c r="E207" s="17" t="n">
        <v>1024.6333</v>
      </c>
      <c r="F207" s="17" t="n">
        <v>1000</v>
      </c>
      <c r="G207" s="17" t="n">
        <v>3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644</v>
      </c>
      <c r="B208" s="16" t="s">
        <v>1094</v>
      </c>
      <c r="C208" s="41" t="n">
        <v>44844</v>
      </c>
      <c r="D208" s="42" t="n">
        <v>45285</v>
      </c>
      <c r="E208" s="17" t="n">
        <v>965.35</v>
      </c>
      <c r="F208" s="17" t="n">
        <v>1000</v>
      </c>
      <c r="G208" s="17" t="n">
        <v>1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644</v>
      </c>
      <c r="B209" s="16" t="s">
        <v>1094</v>
      </c>
      <c r="C209" s="41" t="n">
        <v>44859</v>
      </c>
      <c r="D209" s="42" t="n">
        <v>45285</v>
      </c>
      <c r="E209" s="17" t="n">
        <v>982.0575</v>
      </c>
      <c r="F209" s="17" t="n">
        <v>1000</v>
      </c>
      <c r="G209" s="17" t="n">
        <v>4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644</v>
      </c>
      <c r="B210" s="16" t="s">
        <v>1094</v>
      </c>
      <c r="C210" s="41" t="n">
        <v>45118</v>
      </c>
      <c r="D210" s="42" t="n">
        <v>45285</v>
      </c>
      <c r="E210" s="17" t="n">
        <v>1000.1457</v>
      </c>
      <c r="F210" s="17" t="n">
        <v>1000</v>
      </c>
      <c r="G210" s="17" t="n">
        <v>7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644</v>
      </c>
      <c r="B211" s="16" t="s">
        <v>1094</v>
      </c>
      <c r="C211" s="41" t="n">
        <v>45160</v>
      </c>
      <c r="D211" s="42" t="n">
        <v>45285</v>
      </c>
      <c r="E211" s="17" t="n">
        <v>1005.2033</v>
      </c>
      <c r="F211" s="17" t="n">
        <v>1000</v>
      </c>
      <c r="G211" s="17" t="n">
        <v>3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645</v>
      </c>
      <c r="B212" s="16" t="s">
        <v>1101</v>
      </c>
      <c r="C212" s="41" t="n">
        <v>44848</v>
      </c>
      <c r="D212" s="42" t="n">
        <v>45204</v>
      </c>
      <c r="E212" s="17" t="n">
        <v>982.43</v>
      </c>
      <c r="F212" s="17" t="n">
        <v>1000</v>
      </c>
      <c r="G212" s="17" t="n">
        <v>1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645</v>
      </c>
      <c r="B213" s="16" t="s">
        <v>1101</v>
      </c>
      <c r="C213" s="41" t="n">
        <v>44902</v>
      </c>
      <c r="D213" s="42" t="n">
        <v>45204</v>
      </c>
      <c r="E213" s="17" t="n">
        <v>998.11</v>
      </c>
      <c r="F213" s="17" t="n">
        <v>1000</v>
      </c>
      <c r="G213" s="17" t="n">
        <v>2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645</v>
      </c>
      <c r="B214" s="16" t="s">
        <v>1101</v>
      </c>
      <c r="C214" s="41" t="n">
        <v>44910</v>
      </c>
      <c r="D214" s="42" t="n">
        <v>45204</v>
      </c>
      <c r="E214" s="17" t="n">
        <v>1002.8667</v>
      </c>
      <c r="F214" s="17" t="n">
        <v>1000</v>
      </c>
      <c r="G214" s="17" t="n">
        <v>3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645</v>
      </c>
      <c r="B215" s="16" t="s">
        <v>1101</v>
      </c>
      <c r="C215" s="41" t="n">
        <v>44998</v>
      </c>
      <c r="D215" s="42" t="n">
        <v>45204</v>
      </c>
      <c r="E215" s="17" t="n">
        <v>1018.535</v>
      </c>
      <c r="F215" s="17" t="n">
        <v>1000</v>
      </c>
      <c r="G215" s="17" t="n">
        <v>2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645</v>
      </c>
      <c r="B216" s="16" t="s">
        <v>1101</v>
      </c>
      <c r="C216" s="41" t="n">
        <v>45075</v>
      </c>
      <c r="D216" s="42" t="n">
        <v>45204</v>
      </c>
      <c r="E216" s="17" t="n">
        <v>1003.86</v>
      </c>
      <c r="F216" s="17" t="n">
        <v>1000</v>
      </c>
      <c r="G216" s="17" t="n">
        <v>1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646</v>
      </c>
      <c r="B217" s="16" t="s">
        <v>1134</v>
      </c>
      <c r="C217" s="41" t="n">
        <v>44858</v>
      </c>
      <c r="D217" s="42" t="n">
        <v>45232</v>
      </c>
      <c r="E217" s="17" t="n">
        <v>119.0825</v>
      </c>
      <c r="F217" s="17" t="n">
        <v>131.3081</v>
      </c>
      <c r="G217" s="17" t="n">
        <v>16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646</v>
      </c>
      <c r="B218" s="16" t="s">
        <v>1134</v>
      </c>
      <c r="C218" s="41" t="n">
        <v>44868</v>
      </c>
      <c r="D218" s="42" t="n">
        <v>45232</v>
      </c>
      <c r="E218" s="17" t="n">
        <v>120.0725</v>
      </c>
      <c r="F218" s="17" t="n">
        <v>131.3081</v>
      </c>
      <c r="G218" s="17" t="n">
        <v>4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646</v>
      </c>
      <c r="B219" s="16" t="s">
        <v>1134</v>
      </c>
      <c r="C219" s="41" t="n">
        <v>44902</v>
      </c>
      <c r="D219" s="42" t="n">
        <v>45232</v>
      </c>
      <c r="E219" s="17" t="n">
        <v>116.905</v>
      </c>
      <c r="F219" s="17" t="n">
        <v>131.3081</v>
      </c>
      <c r="G219" s="17" t="n">
        <v>20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646</v>
      </c>
      <c r="B220" s="16" t="s">
        <v>1134</v>
      </c>
      <c r="C220" s="41" t="n">
        <v>44914</v>
      </c>
      <c r="D220" s="42" t="n">
        <v>45232</v>
      </c>
      <c r="E220" s="17" t="n">
        <v>109.265</v>
      </c>
      <c r="F220" s="17" t="n">
        <v>131.3081</v>
      </c>
      <c r="G220" s="17" t="n">
        <v>10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646</v>
      </c>
      <c r="B221" s="16" t="s">
        <v>1134</v>
      </c>
      <c r="C221" s="41" t="n">
        <v>44921</v>
      </c>
      <c r="D221" s="42" t="n">
        <v>45232</v>
      </c>
      <c r="E221" s="17" t="n">
        <v>112.4673</v>
      </c>
      <c r="F221" s="17" t="n">
        <v>131.3081</v>
      </c>
      <c r="G221" s="17" t="n">
        <v>30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646</v>
      </c>
      <c r="B222" s="16" t="s">
        <v>1134</v>
      </c>
      <c r="C222" s="41" t="n">
        <v>44943</v>
      </c>
      <c r="D222" s="42" t="n">
        <v>45232</v>
      </c>
      <c r="E222" s="17" t="n">
        <v>159.7958</v>
      </c>
      <c r="F222" s="17" t="n">
        <v>131.3081</v>
      </c>
      <c r="G222" s="17" t="n">
        <v>65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646</v>
      </c>
      <c r="B223" s="16" t="s">
        <v>1134</v>
      </c>
      <c r="C223" s="41" t="n">
        <v>44995</v>
      </c>
      <c r="D223" s="42" t="n">
        <v>45232</v>
      </c>
      <c r="E223" s="17" t="n">
        <v>149.59</v>
      </c>
      <c r="F223" s="17" t="n">
        <v>131.3081</v>
      </c>
      <c r="G223" s="17" t="n">
        <v>1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646</v>
      </c>
      <c r="B224" s="16" t="s">
        <v>1134</v>
      </c>
      <c r="C224" s="41" t="n">
        <v>44998</v>
      </c>
      <c r="D224" s="42" t="n">
        <v>45232</v>
      </c>
      <c r="E224" s="17" t="n">
        <v>147.2875</v>
      </c>
      <c r="F224" s="17" t="n">
        <v>131.3081</v>
      </c>
      <c r="G224" s="17" t="n">
        <v>4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646</v>
      </c>
      <c r="B225" s="16" t="s">
        <v>1134</v>
      </c>
      <c r="C225" s="41" t="n">
        <v>45232</v>
      </c>
      <c r="D225" s="42" t="n">
        <v>45232</v>
      </c>
      <c r="E225" s="17" t="n">
        <v>131.3081</v>
      </c>
      <c r="F225" s="17" t="n">
        <v>132.5693</v>
      </c>
      <c r="G225" s="17" t="n">
        <v>292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646</v>
      </c>
      <c r="B226" s="16" t="s">
        <v>1134</v>
      </c>
      <c r="C226" s="41" t="n">
        <v>45232</v>
      </c>
      <c r="D226" s="42" t="n">
        <v>45243</v>
      </c>
      <c r="E226" s="17" t="n">
        <v>132.5693</v>
      </c>
      <c r="F226" s="17" t="n">
        <v>100.4397</v>
      </c>
      <c r="G226" s="17" t="n">
        <v>148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648</v>
      </c>
      <c r="B227" s="16" t="s">
        <v>1095</v>
      </c>
      <c r="C227" s="41" t="n">
        <v>44909</v>
      </c>
      <c r="D227" s="42" t="n">
        <v>45116</v>
      </c>
      <c r="E227" s="17" t="n">
        <v>1015.336</v>
      </c>
      <c r="F227" s="17" t="n">
        <v>1000</v>
      </c>
      <c r="G227" s="17" t="n">
        <v>5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779</v>
      </c>
      <c r="B228" s="16" t="s">
        <v>779</v>
      </c>
      <c r="C228" s="41" t="n">
        <v>44910</v>
      </c>
      <c r="D228" s="42" t="n">
        <v>45582</v>
      </c>
      <c r="E228" s="17" t="n">
        <v>9.2827</v>
      </c>
      <c r="F228" s="17" t="n">
        <v>13.506</v>
      </c>
      <c r="G228" s="17" t="n">
        <v>48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649</v>
      </c>
      <c r="B229" s="16" t="s">
        <v>1103</v>
      </c>
      <c r="C229" s="41" t="n">
        <v>44910</v>
      </c>
      <c r="D229" s="42" t="n">
        <v>45979</v>
      </c>
      <c r="E229" s="17" t="n">
        <v>966.572</v>
      </c>
      <c r="F229" s="17" t="n">
        <v>1010.4657</v>
      </c>
      <c r="G229" s="17" t="n">
        <v>5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649</v>
      </c>
      <c r="B230" s="16" t="s">
        <v>1103</v>
      </c>
      <c r="C230" s="41" t="n">
        <v>45590</v>
      </c>
      <c r="D230" s="42" t="n">
        <v>45979</v>
      </c>
      <c r="E230" s="17" t="n">
        <v>1034.12</v>
      </c>
      <c r="F230" s="17" t="n">
        <v>1010.4657</v>
      </c>
      <c r="G230" s="17" t="n">
        <v>1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649</v>
      </c>
      <c r="B231" s="16" t="s">
        <v>1103</v>
      </c>
      <c r="C231" s="41" t="n">
        <v>45598</v>
      </c>
      <c r="D231" s="42" t="n">
        <v>45979</v>
      </c>
      <c r="E231" s="17" t="n">
        <v>939.83</v>
      </c>
      <c r="F231" s="17" t="n">
        <v>1010.4657</v>
      </c>
      <c r="G231" s="17" t="n">
        <v>1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650</v>
      </c>
      <c r="B232" s="16" t="s">
        <v>1096</v>
      </c>
      <c r="C232" s="41" t="n">
        <v>44914</v>
      </c>
      <c r="D232" s="42" t="n">
        <v>45952</v>
      </c>
      <c r="E232" s="17" t="n">
        <v>1035.56</v>
      </c>
      <c r="F232" s="17" t="n">
        <v>250</v>
      </c>
      <c r="G232" s="17" t="n">
        <v>5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650</v>
      </c>
      <c r="B233" s="16" t="s">
        <v>1096</v>
      </c>
      <c r="C233" s="41" t="n">
        <v>45380</v>
      </c>
      <c r="D233" s="42" t="n">
        <v>45952</v>
      </c>
      <c r="E233" s="17" t="n">
        <v>1034.93</v>
      </c>
      <c r="F233" s="17" t="n">
        <v>250</v>
      </c>
      <c r="G233" s="17" t="n">
        <v>1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650</v>
      </c>
      <c r="B234" s="16" t="s">
        <v>1096</v>
      </c>
      <c r="C234" s="41" t="n">
        <v>45383</v>
      </c>
      <c r="D234" s="42" t="n">
        <v>45952</v>
      </c>
      <c r="E234" s="17" t="n">
        <v>1036.48</v>
      </c>
      <c r="F234" s="17" t="n">
        <v>250</v>
      </c>
      <c r="G234" s="17" t="n">
        <v>2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651</v>
      </c>
      <c r="B235" s="16" t="s">
        <v>1097</v>
      </c>
      <c r="C235" s="41" t="n">
        <v>44929</v>
      </c>
      <c r="D235" s="42" t="n">
        <v>45377</v>
      </c>
      <c r="E235" s="17" t="n">
        <v>1001.79</v>
      </c>
      <c r="F235" s="17" t="n">
        <v>166.5</v>
      </c>
      <c r="G235" s="17" t="n">
        <v>1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651</v>
      </c>
      <c r="B236" s="16" t="s">
        <v>1097</v>
      </c>
      <c r="C236" s="41" t="n">
        <v>44930</v>
      </c>
      <c r="D236" s="42" t="n">
        <v>45377</v>
      </c>
      <c r="E236" s="17" t="n">
        <v>1001.96</v>
      </c>
      <c r="F236" s="17" t="n">
        <v>166.5</v>
      </c>
      <c r="G236" s="17" t="n">
        <v>1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651</v>
      </c>
      <c r="B237" s="16" t="s">
        <v>1097</v>
      </c>
      <c r="C237" s="41" t="n">
        <v>44998</v>
      </c>
      <c r="D237" s="42" t="n">
        <v>45377</v>
      </c>
      <c r="E237" s="17" t="n">
        <v>1021.23</v>
      </c>
      <c r="F237" s="17" t="n">
        <v>166.5</v>
      </c>
      <c r="G237" s="17" t="n">
        <v>1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651</v>
      </c>
      <c r="B238" s="16" t="s">
        <v>1097</v>
      </c>
      <c r="C238" s="41" t="n">
        <v>45145</v>
      </c>
      <c r="D238" s="42" t="n">
        <v>45377</v>
      </c>
      <c r="E238" s="17" t="n">
        <v>1013.9167</v>
      </c>
      <c r="F238" s="17" t="n">
        <v>166.5</v>
      </c>
      <c r="G238" s="17" t="n">
        <v>3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651</v>
      </c>
      <c r="B239" s="16" t="s">
        <v>1097</v>
      </c>
      <c r="C239" s="41" t="n">
        <v>45230</v>
      </c>
      <c r="D239" s="42" t="n">
        <v>45377</v>
      </c>
      <c r="E239" s="17" t="n">
        <v>833.87</v>
      </c>
      <c r="F239" s="17" t="n">
        <v>166.5</v>
      </c>
      <c r="G239" s="17" t="n">
        <v>1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651</v>
      </c>
      <c r="B240" s="16" t="s">
        <v>1097</v>
      </c>
      <c r="C240" s="41" t="n">
        <v>45275</v>
      </c>
      <c r="D240" s="42" t="n">
        <v>45377</v>
      </c>
      <c r="E240" s="17" t="n">
        <v>667.65</v>
      </c>
      <c r="F240" s="17" t="n">
        <v>166.5</v>
      </c>
      <c r="G240" s="17" t="n">
        <v>1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651</v>
      </c>
      <c r="B241" s="16" t="s">
        <v>1097</v>
      </c>
      <c r="C241" s="41" t="n">
        <v>45278</v>
      </c>
      <c r="D241" s="42" t="n">
        <v>45377</v>
      </c>
      <c r="E241" s="17" t="n">
        <v>666.1</v>
      </c>
      <c r="F241" s="17" t="n">
        <v>166.5</v>
      </c>
      <c r="G241" s="17" t="n">
        <v>1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95</v>
      </c>
      <c r="B242" s="16" t="s">
        <v>96</v>
      </c>
      <c r="C242" s="41" t="n">
        <v>44938</v>
      </c>
      <c r="D242" s="42" t="n">
        <v>45558</v>
      </c>
      <c r="E242" s="17" t="n">
        <v>0.0874</v>
      </c>
      <c r="F242" s="17" t="n">
        <v>0.0869</v>
      </c>
      <c r="G242" s="17" t="n">
        <v>6701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95</v>
      </c>
      <c r="B243" s="16" t="s">
        <v>96</v>
      </c>
      <c r="C243" s="41" t="n">
        <v>45156</v>
      </c>
      <c r="D243" s="42" t="n">
        <v>45558</v>
      </c>
      <c r="E243" s="17" t="n">
        <v>0.1237</v>
      </c>
      <c r="F243" s="17" t="n">
        <v>0.0869</v>
      </c>
      <c r="G243" s="17" t="n">
        <v>10000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95</v>
      </c>
      <c r="B244" s="16" t="s">
        <v>96</v>
      </c>
      <c r="C244" s="41" t="n">
        <v>45217</v>
      </c>
      <c r="D244" s="42" t="n">
        <v>45558</v>
      </c>
      <c r="E244" s="17" t="n">
        <v>0.1186</v>
      </c>
      <c r="F244" s="17" t="n">
        <v>0.0869</v>
      </c>
      <c r="G244" s="17" t="n">
        <v>13299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95</v>
      </c>
      <c r="B245" s="16" t="s">
        <v>96</v>
      </c>
      <c r="C245" s="41" t="n">
        <v>45217</v>
      </c>
      <c r="D245" s="42" t="n">
        <v>45582</v>
      </c>
      <c r="E245" s="17" t="n">
        <v>0.1186</v>
      </c>
      <c r="F245" s="17" t="n">
        <v>0.0781</v>
      </c>
      <c r="G245" s="17" t="n">
        <v>72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95</v>
      </c>
      <c r="B246" s="16" t="s">
        <v>96</v>
      </c>
      <c r="C246" s="41" t="n">
        <v>45217</v>
      </c>
      <c r="D246" s="42" t="n">
        <v>45583</v>
      </c>
      <c r="E246" s="17" t="n">
        <v>0.1186</v>
      </c>
      <c r="F246" s="17" t="n">
        <v>0.0809</v>
      </c>
      <c r="G246" s="17" t="n">
        <v>109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95</v>
      </c>
      <c r="B247" s="16" t="s">
        <v>96</v>
      </c>
      <c r="C247" s="41" t="n">
        <v>45217</v>
      </c>
      <c r="D247" s="42" t="n">
        <v>45639</v>
      </c>
      <c r="E247" s="17" t="n">
        <v>0.1186</v>
      </c>
      <c r="F247" s="17" t="n">
        <v>0.0656</v>
      </c>
      <c r="G247" s="17" t="n">
        <v>6518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652</v>
      </c>
      <c r="B248" s="16" t="s">
        <v>1135</v>
      </c>
      <c r="C248" s="41" t="n">
        <v>44966</v>
      </c>
      <c r="D248" s="42" t="n">
        <v>45058</v>
      </c>
      <c r="E248" s="17" t="n">
        <v>793.48</v>
      </c>
      <c r="F248" s="17" t="n">
        <v>1294.2233</v>
      </c>
      <c r="G248" s="17" t="n">
        <v>1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652</v>
      </c>
      <c r="B249" s="16" t="s">
        <v>1135</v>
      </c>
      <c r="C249" s="41" t="n">
        <v>45006</v>
      </c>
      <c r="D249" s="42" t="n">
        <v>45058</v>
      </c>
      <c r="E249" s="17" t="n">
        <v>920.695</v>
      </c>
      <c r="F249" s="17" t="n">
        <v>1294.2233</v>
      </c>
      <c r="G249" s="17" t="n">
        <v>2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652</v>
      </c>
      <c r="B250" s="16" t="s">
        <v>1135</v>
      </c>
      <c r="C250" s="41" t="n">
        <v>45048</v>
      </c>
      <c r="D250" s="42" t="n">
        <v>45064</v>
      </c>
      <c r="E250" s="17" t="n">
        <v>1161.2</v>
      </c>
      <c r="F250" s="17" t="n">
        <v>1497.6</v>
      </c>
      <c r="G250" s="17" t="n">
        <v>1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652</v>
      </c>
      <c r="B251" s="16" t="s">
        <v>1135</v>
      </c>
      <c r="C251" s="41" t="n">
        <v>45061</v>
      </c>
      <c r="D251" s="42" t="n">
        <v>45064</v>
      </c>
      <c r="E251" s="17" t="n">
        <v>1264.76</v>
      </c>
      <c r="F251" s="17" t="n">
        <v>1497.6</v>
      </c>
      <c r="G251" s="17" t="n">
        <v>1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653</v>
      </c>
      <c r="B252" s="16" t="s">
        <v>1098</v>
      </c>
      <c r="C252" s="41" t="n">
        <v>44966</v>
      </c>
      <c r="D252" s="42" t="n">
        <v>45231</v>
      </c>
      <c r="E252" s="17" t="n">
        <v>998.86</v>
      </c>
      <c r="F252" s="17" t="n">
        <v>1000</v>
      </c>
      <c r="G252" s="17" t="n">
        <v>1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653</v>
      </c>
      <c r="B253" s="16" t="s">
        <v>1098</v>
      </c>
      <c r="C253" s="41" t="n">
        <v>45161</v>
      </c>
      <c r="D253" s="42" t="n">
        <v>45231</v>
      </c>
      <c r="E253" s="17" t="n">
        <v>1005.62</v>
      </c>
      <c r="F253" s="17" t="n">
        <v>1000</v>
      </c>
      <c r="G253" s="17" t="n">
        <v>7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654</v>
      </c>
      <c r="B254" s="16" t="s">
        <v>1102</v>
      </c>
      <c r="C254" s="41" t="n">
        <v>44966</v>
      </c>
      <c r="D254" s="42" t="n">
        <v>45588</v>
      </c>
      <c r="E254" s="17" t="n">
        <v>781.19</v>
      </c>
      <c r="F254" s="17" t="n">
        <v>400</v>
      </c>
      <c r="G254" s="17" t="n">
        <v>1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654</v>
      </c>
      <c r="B255" s="16" t="s">
        <v>1102</v>
      </c>
      <c r="C255" s="41" t="n">
        <v>44995</v>
      </c>
      <c r="D255" s="42" t="n">
        <v>45588</v>
      </c>
      <c r="E255" s="17" t="n">
        <v>787.05</v>
      </c>
      <c r="F255" s="17" t="n">
        <v>400</v>
      </c>
      <c r="G255" s="17" t="n">
        <v>1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654</v>
      </c>
      <c r="B256" s="16" t="s">
        <v>1102</v>
      </c>
      <c r="C256" s="41" t="n">
        <v>45015</v>
      </c>
      <c r="D256" s="42" t="n">
        <v>45588</v>
      </c>
      <c r="E256" s="17" t="n">
        <v>790.08</v>
      </c>
      <c r="F256" s="17" t="n">
        <v>400</v>
      </c>
      <c r="G256" s="17" t="n">
        <v>1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655</v>
      </c>
      <c r="B257" s="16" t="s">
        <v>1100</v>
      </c>
      <c r="C257" s="41" t="n">
        <v>44995</v>
      </c>
      <c r="D257" s="42" t="n">
        <v>45382</v>
      </c>
      <c r="E257" s="17" t="n">
        <v>1002.24</v>
      </c>
      <c r="F257" s="17" t="n">
        <v>1000</v>
      </c>
      <c r="G257" s="17" t="n">
        <v>1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655</v>
      </c>
      <c r="B258" s="16" t="s">
        <v>1100</v>
      </c>
      <c r="C258" s="41" t="n">
        <v>44998</v>
      </c>
      <c r="D258" s="42" t="n">
        <v>45382</v>
      </c>
      <c r="E258" s="17" t="n">
        <v>1003.3</v>
      </c>
      <c r="F258" s="17" t="n">
        <v>1000</v>
      </c>
      <c r="G258" s="17" t="n">
        <v>1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655</v>
      </c>
      <c r="B259" s="16" t="s">
        <v>1100</v>
      </c>
      <c r="C259" s="41" t="n">
        <v>45075</v>
      </c>
      <c r="D259" s="42" t="n">
        <v>45382</v>
      </c>
      <c r="E259" s="17" t="n">
        <v>998.68</v>
      </c>
      <c r="F259" s="17" t="n">
        <v>1000</v>
      </c>
      <c r="G259" s="17" t="n">
        <v>1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655</v>
      </c>
      <c r="B260" s="16" t="s">
        <v>1100</v>
      </c>
      <c r="C260" s="41" t="n">
        <v>45127</v>
      </c>
      <c r="D260" s="42" t="n">
        <v>45382</v>
      </c>
      <c r="E260" s="17" t="n">
        <v>994.6467</v>
      </c>
      <c r="F260" s="17" t="n">
        <v>1000</v>
      </c>
      <c r="G260" s="17" t="n">
        <v>3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655</v>
      </c>
      <c r="B261" s="16" t="s">
        <v>1100</v>
      </c>
      <c r="C261" s="41" t="n">
        <v>45197</v>
      </c>
      <c r="D261" s="42" t="n">
        <v>45382</v>
      </c>
      <c r="E261" s="17" t="n">
        <v>1005.23</v>
      </c>
      <c r="F261" s="17" t="n">
        <v>1000</v>
      </c>
      <c r="G261" s="17" t="n">
        <v>1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655</v>
      </c>
      <c r="B262" s="16" t="s">
        <v>1100</v>
      </c>
      <c r="C262" s="41" t="n">
        <v>45226</v>
      </c>
      <c r="D262" s="42" t="n">
        <v>45382</v>
      </c>
      <c r="E262" s="17" t="n">
        <v>984.1283</v>
      </c>
      <c r="F262" s="17" t="n">
        <v>1000</v>
      </c>
      <c r="G262" s="17" t="n">
        <v>6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655</v>
      </c>
      <c r="B263" s="16" t="s">
        <v>1100</v>
      </c>
      <c r="C263" s="41" t="n">
        <v>45301</v>
      </c>
      <c r="D263" s="42" t="n">
        <v>45382</v>
      </c>
      <c r="E263" s="17" t="n">
        <v>990.4033</v>
      </c>
      <c r="F263" s="17" t="n">
        <v>1000</v>
      </c>
      <c r="G263" s="17" t="n">
        <v>3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656</v>
      </c>
      <c r="B264" s="16" t="s">
        <v>1099</v>
      </c>
      <c r="C264" s="41" t="n">
        <v>44995</v>
      </c>
      <c r="D264" s="42" t="n">
        <v>45561</v>
      </c>
      <c r="E264" s="17" t="n">
        <v>793.47</v>
      </c>
      <c r="F264" s="17" t="n">
        <v>400</v>
      </c>
      <c r="G264" s="17" t="n">
        <v>1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656</v>
      </c>
      <c r="B265" s="16" t="s">
        <v>1099</v>
      </c>
      <c r="C265" s="41" t="n">
        <v>45103</v>
      </c>
      <c r="D265" s="42" t="n">
        <v>45561</v>
      </c>
      <c r="E265" s="17" t="n">
        <v>802.94</v>
      </c>
      <c r="F265" s="17" t="n">
        <v>400</v>
      </c>
      <c r="G265" s="17" t="n">
        <v>1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656</v>
      </c>
      <c r="B266" s="16" t="s">
        <v>1099</v>
      </c>
      <c r="C266" s="41" t="n">
        <v>45142</v>
      </c>
      <c r="D266" s="42" t="n">
        <v>45561</v>
      </c>
      <c r="E266" s="17" t="n">
        <v>796.79</v>
      </c>
      <c r="F266" s="17" t="n">
        <v>400</v>
      </c>
      <c r="G266" s="17" t="n">
        <v>3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656</v>
      </c>
      <c r="B267" s="16" t="s">
        <v>1099</v>
      </c>
      <c r="C267" s="41" t="n">
        <v>45198</v>
      </c>
      <c r="D267" s="42" t="n">
        <v>45561</v>
      </c>
      <c r="E267" s="17" t="n">
        <v>384.222</v>
      </c>
      <c r="F267" s="17" t="n">
        <v>400</v>
      </c>
      <c r="G267" s="17" t="n">
        <v>5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656</v>
      </c>
      <c r="B268" s="16" t="s">
        <v>1099</v>
      </c>
      <c r="C268" s="41" t="n">
        <v>45226</v>
      </c>
      <c r="D268" s="42" t="n">
        <v>45561</v>
      </c>
      <c r="E268" s="17" t="n">
        <v>383.15</v>
      </c>
      <c r="F268" s="17" t="n">
        <v>400</v>
      </c>
      <c r="G268" s="17" t="n">
        <v>1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656</v>
      </c>
      <c r="B269" s="16" t="s">
        <v>1099</v>
      </c>
      <c r="C269" s="41" t="n">
        <v>45230</v>
      </c>
      <c r="D269" s="42" t="n">
        <v>45561</v>
      </c>
      <c r="E269" s="17" t="n">
        <v>383.61</v>
      </c>
      <c r="F269" s="17" t="n">
        <v>400</v>
      </c>
      <c r="G269" s="17" t="n">
        <v>1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656</v>
      </c>
      <c r="B270" s="16" t="s">
        <v>1099</v>
      </c>
      <c r="C270" s="41" t="n">
        <v>45266</v>
      </c>
      <c r="D270" s="42" t="n">
        <v>45561</v>
      </c>
      <c r="E270" s="17" t="n">
        <v>386.87</v>
      </c>
      <c r="F270" s="17" t="n">
        <v>400</v>
      </c>
      <c r="G270" s="17" t="n">
        <v>1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657</v>
      </c>
      <c r="B271" s="16" t="s">
        <v>1086</v>
      </c>
      <c r="C271" s="41" t="n">
        <v>45048</v>
      </c>
      <c r="D271" s="42" t="n">
        <v>45159</v>
      </c>
      <c r="E271" s="17" t="n">
        <v>36.7721</v>
      </c>
      <c r="F271" s="17" t="n">
        <v>124.4253</v>
      </c>
      <c r="G271" s="17" t="n">
        <v>200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657</v>
      </c>
      <c r="B272" s="16" t="s">
        <v>1086</v>
      </c>
      <c r="C272" s="41" t="n">
        <v>45093</v>
      </c>
      <c r="D272" s="42" t="n">
        <v>45244</v>
      </c>
      <c r="E272" s="17" t="n">
        <v>44.7402</v>
      </c>
      <c r="F272" s="17" t="n">
        <v>76.2875</v>
      </c>
      <c r="G272" s="17" t="n">
        <v>100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657</v>
      </c>
      <c r="B273" s="16" t="s">
        <v>1086</v>
      </c>
      <c r="C273" s="41" t="n">
        <v>45148</v>
      </c>
      <c r="D273" s="42" t="n">
        <v>45244</v>
      </c>
      <c r="E273" s="17" t="n">
        <v>147.3648</v>
      </c>
      <c r="F273" s="17" t="n">
        <v>76.2875</v>
      </c>
      <c r="G273" s="17" t="n">
        <v>200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658</v>
      </c>
      <c r="B274" s="16" t="s">
        <v>1136</v>
      </c>
      <c r="C274" s="41" t="n">
        <v>45062</v>
      </c>
      <c r="D274" s="42" t="n">
        <v>45350</v>
      </c>
      <c r="E274" s="17" t="n">
        <v>188.11</v>
      </c>
      <c r="F274" s="17" t="n">
        <v>281.9807</v>
      </c>
      <c r="G274" s="17" t="n">
        <v>1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658</v>
      </c>
      <c r="B275" s="16" t="s">
        <v>1136</v>
      </c>
      <c r="C275" s="41" t="n">
        <v>45076</v>
      </c>
      <c r="D275" s="42" t="n">
        <v>45350</v>
      </c>
      <c r="E275" s="17" t="n">
        <v>186.512</v>
      </c>
      <c r="F275" s="17" t="n">
        <v>281.9807</v>
      </c>
      <c r="G275" s="17" t="n">
        <v>5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658</v>
      </c>
      <c r="B276" s="16" t="s">
        <v>1136</v>
      </c>
      <c r="C276" s="41" t="n">
        <v>45077</v>
      </c>
      <c r="D276" s="42" t="n">
        <v>45350</v>
      </c>
      <c r="E276" s="17" t="n">
        <v>177.765</v>
      </c>
      <c r="F276" s="17" t="n">
        <v>281.9807</v>
      </c>
      <c r="G276" s="17" t="n">
        <v>2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658</v>
      </c>
      <c r="B277" s="16" t="s">
        <v>1136</v>
      </c>
      <c r="C277" s="41" t="n">
        <v>45078</v>
      </c>
      <c r="D277" s="42" t="n">
        <v>45350</v>
      </c>
      <c r="E277" s="17" t="n">
        <v>171.5675</v>
      </c>
      <c r="F277" s="17" t="n">
        <v>281.9807</v>
      </c>
      <c r="G277" s="17" t="n">
        <v>4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658</v>
      </c>
      <c r="B278" s="16" t="s">
        <v>1136</v>
      </c>
      <c r="C278" s="41" t="n">
        <v>45091</v>
      </c>
      <c r="D278" s="42" t="n">
        <v>45350</v>
      </c>
      <c r="E278" s="17" t="n">
        <v>173.6433</v>
      </c>
      <c r="F278" s="17" t="n">
        <v>281.9807</v>
      </c>
      <c r="G278" s="17" t="n">
        <v>3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658</v>
      </c>
      <c r="B279" s="16" t="s">
        <v>1136</v>
      </c>
      <c r="C279" s="41" t="n">
        <v>45096</v>
      </c>
      <c r="D279" s="42" t="n">
        <v>45350</v>
      </c>
      <c r="E279" s="17" t="n">
        <v>177.1086</v>
      </c>
      <c r="F279" s="17" t="n">
        <v>281.9807</v>
      </c>
      <c r="G279" s="17" t="n">
        <v>7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658</v>
      </c>
      <c r="B280" s="16" t="s">
        <v>1136</v>
      </c>
      <c r="C280" s="41" t="n">
        <v>45111</v>
      </c>
      <c r="D280" s="42" t="n">
        <v>45350</v>
      </c>
      <c r="E280" s="17" t="n">
        <v>177.975</v>
      </c>
      <c r="F280" s="17" t="n">
        <v>281.9807</v>
      </c>
      <c r="G280" s="17" t="n">
        <v>2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658</v>
      </c>
      <c r="B281" s="16" t="s">
        <v>1136</v>
      </c>
      <c r="C281" s="41" t="n">
        <v>45142</v>
      </c>
      <c r="D281" s="42" t="n">
        <v>45350</v>
      </c>
      <c r="E281" s="17" t="n">
        <v>228.166</v>
      </c>
      <c r="F281" s="17" t="n">
        <v>281.9807</v>
      </c>
      <c r="G281" s="17" t="n">
        <v>5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658</v>
      </c>
      <c r="B282" s="16" t="s">
        <v>1136</v>
      </c>
      <c r="C282" s="41" t="n">
        <v>45152</v>
      </c>
      <c r="D282" s="42" t="n">
        <v>45350</v>
      </c>
      <c r="E282" s="17" t="n">
        <v>227.445</v>
      </c>
      <c r="F282" s="17" t="n">
        <v>281.9807</v>
      </c>
      <c r="G282" s="17" t="n">
        <v>2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658</v>
      </c>
      <c r="B283" s="16" t="s">
        <v>1136</v>
      </c>
      <c r="C283" s="41" t="n">
        <v>45156</v>
      </c>
      <c r="D283" s="42" t="n">
        <v>45350</v>
      </c>
      <c r="E283" s="17" t="n">
        <v>215.51</v>
      </c>
      <c r="F283" s="17" t="n">
        <v>281.9807</v>
      </c>
      <c r="G283" s="17" t="n">
        <v>4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658</v>
      </c>
      <c r="B284" s="16" t="s">
        <v>1136</v>
      </c>
      <c r="C284" s="41" t="n">
        <v>45160</v>
      </c>
      <c r="D284" s="42" t="n">
        <v>45350</v>
      </c>
      <c r="E284" s="17" t="n">
        <v>217.17</v>
      </c>
      <c r="F284" s="17" t="n">
        <v>281.9807</v>
      </c>
      <c r="G284" s="17" t="n">
        <v>3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658</v>
      </c>
      <c r="B285" s="16" t="s">
        <v>1136</v>
      </c>
      <c r="C285" s="41" t="n">
        <v>45183</v>
      </c>
      <c r="D285" s="42" t="n">
        <v>45350</v>
      </c>
      <c r="E285" s="17" t="n">
        <v>188.3933</v>
      </c>
      <c r="F285" s="17" t="n">
        <v>281.9807</v>
      </c>
      <c r="G285" s="17" t="n">
        <v>3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  <row collapsed="false" customFormat="false" customHeight="false" hidden="false" ht="12.1" outlineLevel="0" r="286">
      <c r="A286" s="16" t="s">
        <v>658</v>
      </c>
      <c r="B286" s="16" t="s">
        <v>1136</v>
      </c>
      <c r="C286" s="41" t="n">
        <v>45225</v>
      </c>
      <c r="D286" s="42" t="n">
        <v>45350</v>
      </c>
      <c r="E286" s="17" t="n">
        <v>275.8</v>
      </c>
      <c r="F286" s="17" t="n">
        <v>281.9807</v>
      </c>
      <c r="G286" s="17" t="n">
        <v>1</v>
      </c>
      <c r="H286" s="6" t="s">
        <f>=(F286-E286)*G286</f>
      </c>
      <c r="I286" s="9" t="s">
        <f>=(F286-E286)/E286</f>
      </c>
      <c r="J286" s="7" t="s">
        <f>=MAX(1,DATEDIF(C286,D286,"d")-1)</f>
      </c>
      <c r="K286" s="9" t="s">
        <f>=I286*365/J286</f>
      </c>
    </row>
    <row collapsed="false" customFormat="false" customHeight="false" hidden="false" ht="12.1" outlineLevel="0" r="287">
      <c r="A287" s="16" t="s">
        <v>659</v>
      </c>
      <c r="B287" s="16" t="s">
        <v>1137</v>
      </c>
      <c r="C287" s="41" t="n">
        <v>45154</v>
      </c>
      <c r="D287" s="42" t="n">
        <v>45288</v>
      </c>
      <c r="E287" s="17" t="n">
        <v>17.66</v>
      </c>
      <c r="F287" s="17" t="n">
        <v>18.1264</v>
      </c>
      <c r="G287" s="17" t="n">
        <v>4</v>
      </c>
      <c r="H287" s="6" t="s">
        <f>=(F287-E287)*G287</f>
      </c>
      <c r="I287" s="9" t="s">
        <f>=(F287-E287)/E287</f>
      </c>
      <c r="J287" s="7" t="s">
        <f>=MAX(1,DATEDIF(C287,D287,"d")-1)</f>
      </c>
      <c r="K287" s="9" t="s">
        <f>=I287*365/J287</f>
      </c>
    </row>
    <row collapsed="false" customFormat="false" customHeight="false" hidden="false" ht="12.1" outlineLevel="0" r="288">
      <c r="A288" s="16" t="s">
        <v>659</v>
      </c>
      <c r="B288" s="16" t="s">
        <v>1137</v>
      </c>
      <c r="C288" s="41" t="n">
        <v>45156</v>
      </c>
      <c r="D288" s="42" t="n">
        <v>45288</v>
      </c>
      <c r="E288" s="17" t="n">
        <v>17.088</v>
      </c>
      <c r="F288" s="17" t="n">
        <v>18.1264</v>
      </c>
      <c r="G288" s="17" t="n">
        <v>46</v>
      </c>
      <c r="H288" s="6" t="s">
        <f>=(F288-E288)*G288</f>
      </c>
      <c r="I288" s="9" t="s">
        <f>=(F288-E288)/E288</f>
      </c>
      <c r="J288" s="7" t="s">
        <f>=MAX(1,DATEDIF(C288,D288,"d")-1)</f>
      </c>
      <c r="K288" s="9" t="s">
        <f>=I288*365/J288</f>
      </c>
    </row>
    <row collapsed="false" customFormat="false" customHeight="false" hidden="false" ht="12.1" outlineLevel="0" r="289">
      <c r="A289" s="16" t="s">
        <v>659</v>
      </c>
      <c r="B289" s="16" t="s">
        <v>1137</v>
      </c>
      <c r="C289" s="41" t="n">
        <v>45162</v>
      </c>
      <c r="D289" s="42" t="n">
        <v>45288</v>
      </c>
      <c r="E289" s="17" t="n">
        <v>17.75</v>
      </c>
      <c r="F289" s="17" t="n">
        <v>18.1264</v>
      </c>
      <c r="G289" s="17" t="n">
        <v>51</v>
      </c>
      <c r="H289" s="6" t="s">
        <f>=(F289-E289)*G289</f>
      </c>
      <c r="I289" s="9" t="s">
        <f>=(F289-E289)/E289</f>
      </c>
      <c r="J289" s="7" t="s">
        <f>=MAX(1,DATEDIF(C289,D289,"d")-1)</f>
      </c>
      <c r="K289" s="9" t="s">
        <f>=I289*365/J289</f>
      </c>
    </row>
    <row collapsed="false" customFormat="false" customHeight="false" hidden="false" ht="12.1" outlineLevel="0" r="290">
      <c r="A290" s="16" t="s">
        <v>659</v>
      </c>
      <c r="B290" s="16" t="s">
        <v>1137</v>
      </c>
      <c r="C290" s="41" t="n">
        <v>45177</v>
      </c>
      <c r="D290" s="42" t="n">
        <v>45288</v>
      </c>
      <c r="E290" s="17" t="n">
        <v>18.135</v>
      </c>
      <c r="F290" s="17" t="n">
        <v>18.1264</v>
      </c>
      <c r="G290" s="17" t="n">
        <v>9</v>
      </c>
      <c r="H290" s="6" t="s">
        <f>=(F290-E290)*G290</f>
      </c>
      <c r="I290" s="9" t="s">
        <f>=(F290-E290)/E290</f>
      </c>
      <c r="J290" s="7" t="s">
        <f>=MAX(1,DATEDIF(C290,D290,"d")-1)</f>
      </c>
      <c r="K290" s="9" t="s">
        <f>=I290*365/J290</f>
      </c>
    </row>
    <row collapsed="false" customFormat="false" customHeight="false" hidden="false" ht="12.1" outlineLevel="0" r="291">
      <c r="A291" s="16" t="s">
        <v>659</v>
      </c>
      <c r="B291" s="16" t="s">
        <v>1137</v>
      </c>
      <c r="C291" s="41" t="n">
        <v>45177</v>
      </c>
      <c r="D291" s="42" t="n">
        <v>45349</v>
      </c>
      <c r="E291" s="17" t="n">
        <v>18.135</v>
      </c>
      <c r="F291" s="17" t="n">
        <v>18.18</v>
      </c>
      <c r="G291" s="17" t="n">
        <v>45</v>
      </c>
      <c r="H291" s="6" t="s">
        <f>=(F291-E291)*G291</f>
      </c>
      <c r="I291" s="9" t="s">
        <f>=(F291-E291)/E291</f>
      </c>
      <c r="J291" s="7" t="s">
        <f>=MAX(1,DATEDIF(C291,D291,"d")-1)</f>
      </c>
      <c r="K291" s="9" t="s">
        <f>=I291*365/J291</f>
      </c>
    </row>
    <row collapsed="false" customFormat="false" customHeight="false" hidden="false" ht="12.1" outlineLevel="0" r="292">
      <c r="A292" s="16" t="s">
        <v>659</v>
      </c>
      <c r="B292" s="16" t="s">
        <v>1137</v>
      </c>
      <c r="C292" s="41" t="n">
        <v>45203</v>
      </c>
      <c r="D292" s="42" t="n">
        <v>45349</v>
      </c>
      <c r="E292" s="17" t="n">
        <v>17.6</v>
      </c>
      <c r="F292" s="17" t="n">
        <v>18.18</v>
      </c>
      <c r="G292" s="17" t="n">
        <v>5</v>
      </c>
      <c r="H292" s="6" t="s">
        <f>=(F292-E292)*G292</f>
      </c>
      <c r="I292" s="9" t="s">
        <f>=(F292-E292)/E292</f>
      </c>
      <c r="J292" s="7" t="s">
        <f>=MAX(1,DATEDIF(C292,D292,"d")-1)</f>
      </c>
      <c r="K292" s="9" t="s">
        <f>=I292*365/J292</f>
      </c>
    </row>
    <row collapsed="false" customFormat="false" customHeight="false" hidden="false" ht="12.1" outlineLevel="0" r="293">
      <c r="A293" s="16" t="s">
        <v>659</v>
      </c>
      <c r="B293" s="16" t="s">
        <v>1137</v>
      </c>
      <c r="C293" s="41" t="n">
        <v>45588</v>
      </c>
      <c r="D293" s="42" t="n">
        <v>45649</v>
      </c>
      <c r="E293" s="17" t="n">
        <v>25.2018</v>
      </c>
      <c r="F293" s="17" t="n">
        <v>25.2712</v>
      </c>
      <c r="G293" s="17" t="n">
        <v>187</v>
      </c>
      <c r="H293" s="6" t="s">
        <f>=(F293-E293)*G293</f>
      </c>
      <c r="I293" s="9" t="s">
        <f>=(F293-E293)/E293</f>
      </c>
      <c r="J293" s="7" t="s">
        <f>=MAX(1,DATEDIF(C293,D293,"d")-1)</f>
      </c>
      <c r="K293" s="9" t="s">
        <f>=I293*365/J293</f>
      </c>
    </row>
    <row collapsed="false" customFormat="false" customHeight="false" hidden="false" ht="12.1" outlineLevel="0" r="294">
      <c r="A294" s="16" t="s">
        <v>659</v>
      </c>
      <c r="B294" s="16" t="s">
        <v>1137</v>
      </c>
      <c r="C294" s="41" t="n">
        <v>45589</v>
      </c>
      <c r="D294" s="42" t="n">
        <v>45649</v>
      </c>
      <c r="E294" s="17" t="n">
        <v>24.9628</v>
      </c>
      <c r="F294" s="17" t="n">
        <v>25.2712</v>
      </c>
      <c r="G294" s="17" t="n">
        <v>18</v>
      </c>
      <c r="H294" s="6" t="s">
        <f>=(F294-E294)*G294</f>
      </c>
      <c r="I294" s="9" t="s">
        <f>=(F294-E294)/E294</f>
      </c>
      <c r="J294" s="7" t="s">
        <f>=MAX(1,DATEDIF(C294,D294,"d")-1)</f>
      </c>
      <c r="K294" s="9" t="s">
        <f>=I294*365/J294</f>
      </c>
    </row>
    <row collapsed="false" customFormat="false" customHeight="false" hidden="false" ht="12.1" outlineLevel="0" r="295">
      <c r="A295" s="16" t="s">
        <v>659</v>
      </c>
      <c r="B295" s="16" t="s">
        <v>1137</v>
      </c>
      <c r="C295" s="41" t="n">
        <v>45590</v>
      </c>
      <c r="D295" s="42" t="n">
        <v>45649</v>
      </c>
      <c r="E295" s="17" t="n">
        <v>24.8657</v>
      </c>
      <c r="F295" s="17" t="n">
        <v>25.2712</v>
      </c>
      <c r="G295" s="17" t="n">
        <v>7</v>
      </c>
      <c r="H295" s="6" t="s">
        <f>=(F295-E295)*G295</f>
      </c>
      <c r="I295" s="9" t="s">
        <f>=(F295-E295)/E295</f>
      </c>
      <c r="J295" s="7" t="s">
        <f>=MAX(1,DATEDIF(C295,D295,"d")-1)</f>
      </c>
      <c r="K295" s="9" t="s">
        <f>=I295*365/J295</f>
      </c>
    </row>
    <row collapsed="false" customFormat="false" customHeight="false" hidden="false" ht="12.1" outlineLevel="0" r="296">
      <c r="A296" s="16" t="s">
        <v>659</v>
      </c>
      <c r="B296" s="16" t="s">
        <v>1137</v>
      </c>
      <c r="C296" s="41" t="n">
        <v>45593</v>
      </c>
      <c r="D296" s="42" t="n">
        <v>45649</v>
      </c>
      <c r="E296" s="17" t="n">
        <v>25.1618</v>
      </c>
      <c r="F296" s="17" t="n">
        <v>25.2712</v>
      </c>
      <c r="G296" s="17" t="n">
        <v>279</v>
      </c>
      <c r="H296" s="6" t="s">
        <f>=(F296-E296)*G296</f>
      </c>
      <c r="I296" s="9" t="s">
        <f>=(F296-E296)/E296</f>
      </c>
      <c r="J296" s="7" t="s">
        <f>=MAX(1,DATEDIF(C296,D296,"d")-1)</f>
      </c>
      <c r="K296" s="9" t="s">
        <f>=I296*365/J296</f>
      </c>
    </row>
    <row collapsed="false" customFormat="false" customHeight="false" hidden="false" ht="12.1" outlineLevel="0" r="297">
      <c r="A297" s="16" t="s">
        <v>659</v>
      </c>
      <c r="B297" s="16" t="s">
        <v>1137</v>
      </c>
      <c r="C297" s="41" t="n">
        <v>45594</v>
      </c>
      <c r="D297" s="42" t="n">
        <v>45649</v>
      </c>
      <c r="E297" s="17" t="n">
        <v>25.385</v>
      </c>
      <c r="F297" s="17" t="n">
        <v>25.2712</v>
      </c>
      <c r="G297" s="17" t="n">
        <v>18</v>
      </c>
      <c r="H297" s="6" t="s">
        <f>=(F297-E297)*G297</f>
      </c>
      <c r="I297" s="9" t="s">
        <f>=(F297-E297)/E297</f>
      </c>
      <c r="J297" s="7" t="s">
        <f>=MAX(1,DATEDIF(C297,D297,"d")-1)</f>
      </c>
      <c r="K297" s="9" t="s">
        <f>=I297*365/J297</f>
      </c>
    </row>
    <row collapsed="false" customFormat="false" customHeight="false" hidden="false" ht="12.1" outlineLevel="0" r="298">
      <c r="A298" s="16" t="s">
        <v>659</v>
      </c>
      <c r="B298" s="16" t="s">
        <v>1137</v>
      </c>
      <c r="C298" s="41" t="n">
        <v>45595</v>
      </c>
      <c r="D298" s="42" t="n">
        <v>45649</v>
      </c>
      <c r="E298" s="17" t="n">
        <v>25.49</v>
      </c>
      <c r="F298" s="17" t="n">
        <v>25.2712</v>
      </c>
      <c r="G298" s="17" t="n">
        <v>62</v>
      </c>
      <c r="H298" s="6" t="s">
        <f>=(F298-E298)*G298</f>
      </c>
      <c r="I298" s="9" t="s">
        <f>=(F298-E298)/E298</f>
      </c>
      <c r="J298" s="7" t="s">
        <f>=MAX(1,DATEDIF(C298,D298,"d")-1)</f>
      </c>
      <c r="K298" s="9" t="s">
        <f>=I298*365/J298</f>
      </c>
    </row>
    <row collapsed="false" customFormat="false" customHeight="false" hidden="false" ht="12.1" outlineLevel="0" r="299">
      <c r="A299" s="16" t="s">
        <v>659</v>
      </c>
      <c r="B299" s="16" t="s">
        <v>1137</v>
      </c>
      <c r="C299" s="41" t="n">
        <v>45611</v>
      </c>
      <c r="D299" s="42" t="n">
        <v>45649</v>
      </c>
      <c r="E299" s="17" t="n">
        <v>23.98</v>
      </c>
      <c r="F299" s="17" t="n">
        <v>25.2712</v>
      </c>
      <c r="G299" s="17" t="n">
        <v>9</v>
      </c>
      <c r="H299" s="6" t="s">
        <f>=(F299-E299)*G299</f>
      </c>
      <c r="I299" s="9" t="s">
        <f>=(F299-E299)/E299</f>
      </c>
      <c r="J299" s="7" t="s">
        <f>=MAX(1,DATEDIF(C299,D299,"d")-1)</f>
      </c>
      <c r="K299" s="9" t="s">
        <f>=I299*365/J299</f>
      </c>
    </row>
    <row collapsed="false" customFormat="false" customHeight="false" hidden="false" ht="12.1" outlineLevel="0" r="300">
      <c r="A300" s="16" t="s">
        <v>659</v>
      </c>
      <c r="B300" s="16" t="s">
        <v>1137</v>
      </c>
      <c r="C300" s="41" t="n">
        <v>45636</v>
      </c>
      <c r="D300" s="42" t="n">
        <v>45649</v>
      </c>
      <c r="E300" s="17" t="n">
        <v>25.115</v>
      </c>
      <c r="F300" s="17" t="n">
        <v>25.2712</v>
      </c>
      <c r="G300" s="17" t="n">
        <v>16</v>
      </c>
      <c r="H300" s="6" t="s">
        <f>=(F300-E300)*G300</f>
      </c>
      <c r="I300" s="9" t="s">
        <f>=(F300-E300)/E300</f>
      </c>
      <c r="J300" s="7" t="s">
        <f>=MAX(1,DATEDIF(C300,D300,"d")-1)</f>
      </c>
      <c r="K300" s="9" t="s">
        <f>=I300*365/J300</f>
      </c>
    </row>
    <row collapsed="false" customFormat="false" customHeight="false" hidden="false" ht="12.1" outlineLevel="0" r="301">
      <c r="A301" s="16" t="s">
        <v>659</v>
      </c>
      <c r="B301" s="16" t="s">
        <v>1137</v>
      </c>
      <c r="C301" s="41" t="n">
        <v>45712</v>
      </c>
      <c r="D301" s="42" t="n">
        <v>45982</v>
      </c>
      <c r="E301" s="17" t="n">
        <v>24.88</v>
      </c>
      <c r="F301" s="17" t="n">
        <v>30.1151</v>
      </c>
      <c r="G301" s="17" t="n">
        <v>100</v>
      </c>
      <c r="H301" s="6" t="s">
        <f>=(F301-E301)*G301</f>
      </c>
      <c r="I301" s="9" t="s">
        <f>=(F301-E301)/E301</f>
      </c>
      <c r="J301" s="7" t="s">
        <f>=MAX(1,DATEDIF(C301,D301,"d")-1)</f>
      </c>
      <c r="K301" s="9" t="s">
        <f>=I301*365/J301</f>
      </c>
    </row>
    <row collapsed="false" customFormat="false" customHeight="false" hidden="false" ht="12.1" outlineLevel="0" r="302">
      <c r="A302" s="16" t="s">
        <v>659</v>
      </c>
      <c r="B302" s="16" t="s">
        <v>1137</v>
      </c>
      <c r="C302" s="41" t="n">
        <v>45742</v>
      </c>
      <c r="D302" s="42" t="n">
        <v>45982</v>
      </c>
      <c r="E302" s="17" t="n">
        <v>24.3057</v>
      </c>
      <c r="F302" s="17" t="n">
        <v>30.1151</v>
      </c>
      <c r="G302" s="17" t="n">
        <v>7</v>
      </c>
      <c r="H302" s="6" t="s">
        <f>=(F302-E302)*G302</f>
      </c>
      <c r="I302" s="9" t="s">
        <f>=(F302-E302)/E302</f>
      </c>
      <c r="J302" s="7" t="s">
        <f>=MAX(1,DATEDIF(C302,D302,"d")-1)</f>
      </c>
      <c r="K302" s="9" t="s">
        <f>=I302*365/J302</f>
      </c>
    </row>
    <row collapsed="false" customFormat="false" customHeight="false" hidden="false" ht="12.1" outlineLevel="0" r="303">
      <c r="A303" s="16" t="s">
        <v>659</v>
      </c>
      <c r="B303" s="16" t="s">
        <v>1137</v>
      </c>
      <c r="C303" s="41" t="n">
        <v>45754</v>
      </c>
      <c r="D303" s="42" t="n">
        <v>45982</v>
      </c>
      <c r="E303" s="17" t="n">
        <v>24.815</v>
      </c>
      <c r="F303" s="17" t="n">
        <v>30.1151</v>
      </c>
      <c r="G303" s="17" t="n">
        <v>148</v>
      </c>
      <c r="H303" s="6" t="s">
        <f>=(F303-E303)*G303</f>
      </c>
      <c r="I303" s="9" t="s">
        <f>=(F303-E303)/E303</f>
      </c>
      <c r="J303" s="7" t="s">
        <f>=MAX(1,DATEDIF(C303,D303,"d")-1)</f>
      </c>
      <c r="K303" s="9" t="s">
        <f>=I303*365/J303</f>
      </c>
    </row>
    <row collapsed="false" customFormat="false" customHeight="false" hidden="false" ht="12.1" outlineLevel="0" r="304">
      <c r="A304" s="16" t="s">
        <v>659</v>
      </c>
      <c r="B304" s="16" t="s">
        <v>1137</v>
      </c>
      <c r="C304" s="41" t="n">
        <v>45768</v>
      </c>
      <c r="D304" s="42" t="n">
        <v>45982</v>
      </c>
      <c r="E304" s="17" t="n">
        <v>26.285</v>
      </c>
      <c r="F304" s="17" t="n">
        <v>30.1151</v>
      </c>
      <c r="G304" s="17" t="n">
        <v>4</v>
      </c>
      <c r="H304" s="6" t="s">
        <f>=(F304-E304)*G304</f>
      </c>
      <c r="I304" s="9" t="s">
        <f>=(F304-E304)/E304</f>
      </c>
      <c r="J304" s="7" t="s">
        <f>=MAX(1,DATEDIF(C304,D304,"d")-1)</f>
      </c>
      <c r="K304" s="9" t="s">
        <f>=I304*365/J304</f>
      </c>
    </row>
    <row collapsed="false" customFormat="false" customHeight="false" hidden="false" ht="12.1" outlineLevel="0" r="305">
      <c r="A305" s="16" t="s">
        <v>659</v>
      </c>
      <c r="B305" s="16" t="s">
        <v>1137</v>
      </c>
      <c r="C305" s="41" t="n">
        <v>45771</v>
      </c>
      <c r="D305" s="42" t="n">
        <v>45982</v>
      </c>
      <c r="E305" s="17" t="n">
        <v>26.09</v>
      </c>
      <c r="F305" s="17" t="n">
        <v>30.1151</v>
      </c>
      <c r="G305" s="17" t="n">
        <v>5</v>
      </c>
      <c r="H305" s="6" t="s">
        <f>=(F305-E305)*G305</f>
      </c>
      <c r="I305" s="9" t="s">
        <f>=(F305-E305)/E305</f>
      </c>
      <c r="J305" s="7" t="s">
        <f>=MAX(1,DATEDIF(C305,D305,"d")-1)</f>
      </c>
      <c r="K305" s="9" t="s">
        <f>=I305*365/J305</f>
      </c>
    </row>
    <row collapsed="false" customFormat="false" customHeight="false" hidden="false" ht="12.1" outlineLevel="0" r="306">
      <c r="A306" s="16" t="s">
        <v>659</v>
      </c>
      <c r="B306" s="16" t="s">
        <v>1137</v>
      </c>
      <c r="C306" s="41" t="n">
        <v>45776</v>
      </c>
      <c r="D306" s="42" t="n">
        <v>45982</v>
      </c>
      <c r="E306" s="17" t="n">
        <v>25.545</v>
      </c>
      <c r="F306" s="17" t="n">
        <v>30.1151</v>
      </c>
      <c r="G306" s="17" t="n">
        <v>28</v>
      </c>
      <c r="H306" s="6" t="s">
        <f>=(F306-E306)*G306</f>
      </c>
      <c r="I306" s="9" t="s">
        <f>=(F306-E306)/E306</f>
      </c>
      <c r="J306" s="7" t="s">
        <f>=MAX(1,DATEDIF(C306,D306,"d")-1)</f>
      </c>
      <c r="K306" s="9" t="s">
        <f>=I306*365/J306</f>
      </c>
    </row>
    <row collapsed="false" customFormat="false" customHeight="false" hidden="false" ht="12.1" outlineLevel="0" r="307">
      <c r="A307" s="16" t="s">
        <v>659</v>
      </c>
      <c r="B307" s="16" t="s">
        <v>1137</v>
      </c>
      <c r="C307" s="41" t="n">
        <v>45796</v>
      </c>
      <c r="D307" s="42" t="n">
        <v>45982</v>
      </c>
      <c r="E307" s="17" t="n">
        <v>24.72</v>
      </c>
      <c r="F307" s="17" t="n">
        <v>30.1151</v>
      </c>
      <c r="G307" s="17" t="n">
        <v>8</v>
      </c>
      <c r="H307" s="6" t="s">
        <f>=(F307-E307)*G307</f>
      </c>
      <c r="I307" s="9" t="s">
        <f>=(F307-E307)/E307</f>
      </c>
      <c r="J307" s="7" t="s">
        <f>=MAX(1,DATEDIF(C307,D307,"d")-1)</f>
      </c>
      <c r="K307" s="9" t="s">
        <f>=I307*365/J307</f>
      </c>
    </row>
    <row collapsed="false" customFormat="false" customHeight="false" hidden="false" ht="12.1" outlineLevel="0" r="308">
      <c r="A308" s="16" t="s">
        <v>659</v>
      </c>
      <c r="B308" s="16" t="s">
        <v>1137</v>
      </c>
      <c r="C308" s="41" t="n">
        <v>45798</v>
      </c>
      <c r="D308" s="42" t="n">
        <v>45982</v>
      </c>
      <c r="E308" s="17" t="n">
        <v>25</v>
      </c>
      <c r="F308" s="17" t="n">
        <v>30.1151</v>
      </c>
      <c r="G308" s="17" t="n">
        <v>4</v>
      </c>
      <c r="H308" s="6" t="s">
        <f>=(F308-E308)*G308</f>
      </c>
      <c r="I308" s="9" t="s">
        <f>=(F308-E308)/E308</f>
      </c>
      <c r="J308" s="7" t="s">
        <f>=MAX(1,DATEDIF(C308,D308,"d")-1)</f>
      </c>
      <c r="K308" s="9" t="s">
        <f>=I308*365/J308</f>
      </c>
    </row>
    <row collapsed="false" customFormat="false" customHeight="false" hidden="false" ht="12.1" outlineLevel="0" r="309">
      <c r="A309" s="16" t="s">
        <v>659</v>
      </c>
      <c r="B309" s="16" t="s">
        <v>1137</v>
      </c>
      <c r="C309" s="41" t="n">
        <v>45805</v>
      </c>
      <c r="D309" s="42" t="n">
        <v>45982</v>
      </c>
      <c r="E309" s="17" t="n">
        <v>24.7157</v>
      </c>
      <c r="F309" s="17" t="n">
        <v>30.1151</v>
      </c>
      <c r="G309" s="17" t="n">
        <v>7</v>
      </c>
      <c r="H309" s="6" t="s">
        <f>=(F309-E309)*G309</f>
      </c>
      <c r="I309" s="9" t="s">
        <f>=(F309-E309)/E309</f>
      </c>
      <c r="J309" s="7" t="s">
        <f>=MAX(1,DATEDIF(C309,D309,"d")-1)</f>
      </c>
      <c r="K309" s="9" t="s">
        <f>=I309*365/J309</f>
      </c>
    </row>
    <row collapsed="false" customFormat="false" customHeight="false" hidden="false" ht="12.1" outlineLevel="0" r="310">
      <c r="A310" s="16" t="s">
        <v>659</v>
      </c>
      <c r="B310" s="16" t="s">
        <v>1137</v>
      </c>
      <c r="C310" s="41" t="n">
        <v>45910</v>
      </c>
      <c r="D310" s="42" t="n">
        <v>45982</v>
      </c>
      <c r="E310" s="17" t="n">
        <v>29.3785</v>
      </c>
      <c r="F310" s="17" t="n">
        <v>30.1151</v>
      </c>
      <c r="G310" s="17" t="n">
        <v>190</v>
      </c>
      <c r="H310" s="6" t="s">
        <f>=(F310-E310)*G310</f>
      </c>
      <c r="I310" s="9" t="s">
        <f>=(F310-E310)/E310</f>
      </c>
      <c r="J310" s="7" t="s">
        <f>=MAX(1,DATEDIF(C310,D310,"d")-1)</f>
      </c>
      <c r="K310" s="9" t="s">
        <f>=I310*365/J310</f>
      </c>
    </row>
    <row collapsed="false" customFormat="false" customHeight="false" hidden="false" ht="12.1" outlineLevel="0" r="311">
      <c r="A311" s="16" t="s">
        <v>659</v>
      </c>
      <c r="B311" s="16" t="s">
        <v>1137</v>
      </c>
      <c r="C311" s="41" t="n">
        <v>45915</v>
      </c>
      <c r="D311" s="42" t="n">
        <v>45982</v>
      </c>
      <c r="E311" s="17" t="n">
        <v>28.41</v>
      </c>
      <c r="F311" s="17" t="n">
        <v>30.1151</v>
      </c>
      <c r="G311" s="17" t="n">
        <v>2</v>
      </c>
      <c r="H311" s="6" t="s">
        <f>=(F311-E311)*G311</f>
      </c>
      <c r="I311" s="9" t="s">
        <f>=(F311-E311)/E311</f>
      </c>
      <c r="J311" s="7" t="s">
        <f>=MAX(1,DATEDIF(C311,D311,"d")-1)</f>
      </c>
      <c r="K311" s="9" t="s">
        <f>=I311*365/J311</f>
      </c>
    </row>
    <row collapsed="false" customFormat="false" customHeight="false" hidden="false" ht="12.1" outlineLevel="0" r="312">
      <c r="A312" s="16" t="s">
        <v>659</v>
      </c>
      <c r="B312" s="16" t="s">
        <v>1137</v>
      </c>
      <c r="C312" s="41" t="n">
        <v>45944</v>
      </c>
      <c r="D312" s="42" t="n">
        <v>45982</v>
      </c>
      <c r="E312" s="17" t="n">
        <v>31.265</v>
      </c>
      <c r="F312" s="17" t="n">
        <v>30.1151</v>
      </c>
      <c r="G312" s="17" t="n">
        <v>16</v>
      </c>
      <c r="H312" s="6" t="s">
        <f>=(F312-E312)*G312</f>
      </c>
      <c r="I312" s="9" t="s">
        <f>=(F312-E312)/E312</f>
      </c>
      <c r="J312" s="7" t="s">
        <f>=MAX(1,DATEDIF(C312,D312,"d")-1)</f>
      </c>
      <c r="K312" s="9" t="s">
        <f>=I312*365/J312</f>
      </c>
    </row>
    <row collapsed="false" customFormat="false" customHeight="false" hidden="false" ht="12.1" outlineLevel="0" r="313">
      <c r="A313" s="16" t="s">
        <v>659</v>
      </c>
      <c r="B313" s="16" t="s">
        <v>1137</v>
      </c>
      <c r="C313" s="41" t="n">
        <v>45953</v>
      </c>
      <c r="D313" s="42" t="n">
        <v>45982</v>
      </c>
      <c r="E313" s="17" t="n">
        <v>31.845</v>
      </c>
      <c r="F313" s="17" t="n">
        <v>30.1151</v>
      </c>
      <c r="G313" s="17" t="n">
        <v>16</v>
      </c>
      <c r="H313" s="6" t="s">
        <f>=(F313-E313)*G313</f>
      </c>
      <c r="I313" s="9" t="s">
        <f>=(F313-E313)/E313</f>
      </c>
      <c r="J313" s="7" t="s">
        <f>=MAX(1,DATEDIF(C313,D313,"d")-1)</f>
      </c>
      <c r="K313" s="9" t="s">
        <f>=I313*365/J313</f>
      </c>
    </row>
    <row collapsed="false" customFormat="false" customHeight="false" hidden="false" ht="12.1" outlineLevel="0" r="314">
      <c r="A314" s="16" t="s">
        <v>659</v>
      </c>
      <c r="B314" s="16" t="s">
        <v>1137</v>
      </c>
      <c r="C314" s="41" t="n">
        <v>45958</v>
      </c>
      <c r="D314" s="42" t="n">
        <v>45982</v>
      </c>
      <c r="E314" s="17" t="n">
        <v>29.48</v>
      </c>
      <c r="F314" s="17" t="n">
        <v>30.1151</v>
      </c>
      <c r="G314" s="17" t="n">
        <v>1</v>
      </c>
      <c r="H314" s="6" t="s">
        <f>=(F314-E314)*G314</f>
      </c>
      <c r="I314" s="9" t="s">
        <f>=(F314-E314)/E314</f>
      </c>
      <c r="J314" s="7" t="s">
        <f>=MAX(1,DATEDIF(C314,D314,"d")-1)</f>
      </c>
      <c r="K314" s="9" t="s">
        <f>=I314*365/J314</f>
      </c>
    </row>
    <row collapsed="false" customFormat="false" customHeight="false" hidden="false" ht="12.1" outlineLevel="0" r="315">
      <c r="A315" s="16" t="s">
        <v>659</v>
      </c>
      <c r="B315" s="16" t="s">
        <v>1137</v>
      </c>
      <c r="C315" s="41" t="n">
        <v>45959</v>
      </c>
      <c r="D315" s="42" t="n">
        <v>45982</v>
      </c>
      <c r="E315" s="17" t="n">
        <v>30.49</v>
      </c>
      <c r="F315" s="17" t="n">
        <v>30.1151</v>
      </c>
      <c r="G315" s="17" t="n">
        <v>3</v>
      </c>
      <c r="H315" s="6" t="s">
        <f>=(F315-E315)*G315</f>
      </c>
      <c r="I315" s="9" t="s">
        <f>=(F315-E315)/E315</f>
      </c>
      <c r="J315" s="7" t="s">
        <f>=MAX(1,DATEDIF(C315,D315,"d")-1)</f>
      </c>
      <c r="K315" s="9" t="s">
        <f>=I315*365/J315</f>
      </c>
    </row>
    <row collapsed="false" customFormat="false" customHeight="false" hidden="false" ht="12.1" outlineLevel="0" r="316">
      <c r="A316" s="16" t="s">
        <v>659</v>
      </c>
      <c r="B316" s="16" t="s">
        <v>1137</v>
      </c>
      <c r="C316" s="41" t="n">
        <v>46008</v>
      </c>
      <c r="D316" s="42" t="n">
        <v>46048</v>
      </c>
      <c r="E316" s="17" t="n">
        <v>32.2067</v>
      </c>
      <c r="F316" s="17" t="n">
        <v>36.575</v>
      </c>
      <c r="G316" s="17" t="n">
        <v>3</v>
      </c>
      <c r="H316" s="6" t="s">
        <f>=(F316-E316)*G316</f>
      </c>
      <c r="I316" s="9" t="s">
        <f>=(F316-E316)/E316</f>
      </c>
      <c r="J316" s="7" t="s">
        <f>=MAX(1,DATEDIF(C316,D316,"d")-1)</f>
      </c>
      <c r="K316" s="9" t="s">
        <f>=I316*365/J316</f>
      </c>
    </row>
    <row collapsed="false" customFormat="false" customHeight="false" hidden="false" ht="12.1" outlineLevel="0" r="317">
      <c r="A317" s="16" t="s">
        <v>659</v>
      </c>
      <c r="B317" s="16" t="s">
        <v>1137</v>
      </c>
      <c r="C317" s="41" t="n">
        <v>46017</v>
      </c>
      <c r="D317" s="42" t="n">
        <v>46048</v>
      </c>
      <c r="E317" s="17" t="n">
        <v>32.79</v>
      </c>
      <c r="F317" s="17" t="n">
        <v>36.575</v>
      </c>
      <c r="G317" s="17" t="n">
        <v>19</v>
      </c>
      <c r="H317" s="6" t="s">
        <f>=(F317-E317)*G317</f>
      </c>
      <c r="I317" s="9" t="s">
        <f>=(F317-E317)/E317</f>
      </c>
      <c r="J317" s="7" t="s">
        <f>=MAX(1,DATEDIF(C317,D317,"d")-1)</f>
      </c>
      <c r="K317" s="9" t="s">
        <f>=I317*365/J317</f>
      </c>
    </row>
    <row collapsed="false" customFormat="false" customHeight="false" hidden="false" ht="12.1" outlineLevel="0" r="318">
      <c r="A318" s="16" t="s">
        <v>659</v>
      </c>
      <c r="B318" s="16" t="s">
        <v>1137</v>
      </c>
      <c r="C318" s="41" t="n">
        <v>46028</v>
      </c>
      <c r="D318" s="42" t="n">
        <v>46048</v>
      </c>
      <c r="E318" s="17" t="n">
        <v>33.995</v>
      </c>
      <c r="F318" s="17" t="n">
        <v>36.575</v>
      </c>
      <c r="G318" s="17" t="n">
        <v>50</v>
      </c>
      <c r="H318" s="6" t="s">
        <f>=(F318-E318)*G318</f>
      </c>
      <c r="I318" s="9" t="s">
        <f>=(F318-E318)/E318</f>
      </c>
      <c r="J318" s="7" t="s">
        <f>=MAX(1,DATEDIF(C318,D318,"d")-1)</f>
      </c>
      <c r="K318" s="9" t="s">
        <f>=I318*365/J318</f>
      </c>
    </row>
    <row collapsed="false" customFormat="false" customHeight="false" hidden="false" ht="12.1" outlineLevel="0" r="319">
      <c r="A319" s="16" t="s">
        <v>659</v>
      </c>
      <c r="B319" s="16" t="s">
        <v>1137</v>
      </c>
      <c r="C319" s="41" t="n">
        <v>46035</v>
      </c>
      <c r="D319" s="42" t="n">
        <v>46048</v>
      </c>
      <c r="E319" s="17" t="n">
        <v>34.44</v>
      </c>
      <c r="F319" s="17" t="n">
        <v>36.575</v>
      </c>
      <c r="G319" s="17" t="n">
        <v>423</v>
      </c>
      <c r="H319" s="6" t="s">
        <f>=(F319-E319)*G319</f>
      </c>
      <c r="I319" s="9" t="s">
        <f>=(F319-E319)/E319</f>
      </c>
      <c r="J319" s="7" t="s">
        <f>=MAX(1,DATEDIF(C319,D319,"d")-1)</f>
      </c>
      <c r="K319" s="9" t="s">
        <f>=I319*365/J319</f>
      </c>
    </row>
    <row collapsed="false" customFormat="false" customHeight="false" hidden="false" ht="12.1" outlineLevel="0" r="320">
      <c r="A320" s="16" t="s">
        <v>659</v>
      </c>
      <c r="B320" s="16" t="s">
        <v>1137</v>
      </c>
      <c r="C320" s="41" t="n">
        <v>46051</v>
      </c>
      <c r="D320" s="42" t="n">
        <v>46086</v>
      </c>
      <c r="E320" s="17" t="n">
        <v>36.905</v>
      </c>
      <c r="F320" s="17" t="n">
        <v>38.72</v>
      </c>
      <c r="G320" s="17" t="n">
        <v>878</v>
      </c>
      <c r="H320" s="6" t="s">
        <f>=(F320-E320)*G320</f>
      </c>
      <c r="I320" s="9" t="s">
        <f>=(F320-E320)/E320</f>
      </c>
      <c r="J320" s="7" t="s">
        <f>=MAX(1,DATEDIF(C320,D320,"d")-1)</f>
      </c>
      <c r="K320" s="9" t="s">
        <f>=I320*365/J320</f>
      </c>
    </row>
    <row collapsed="false" customFormat="false" customHeight="false" hidden="false" ht="12.1" outlineLevel="0" r="321">
      <c r="A321" s="16" t="s">
        <v>659</v>
      </c>
      <c r="B321" s="16" t="s">
        <v>1137</v>
      </c>
      <c r="C321" s="41" t="n">
        <v>46070</v>
      </c>
      <c r="D321" s="42" t="n">
        <v>46086</v>
      </c>
      <c r="E321" s="17" t="n">
        <v>35.96</v>
      </c>
      <c r="F321" s="17" t="n">
        <v>38.72</v>
      </c>
      <c r="G321" s="17" t="n">
        <v>3</v>
      </c>
      <c r="H321" s="6" t="s">
        <f>=(F321-E321)*G321</f>
      </c>
      <c r="I321" s="9" t="s">
        <f>=(F321-E321)/E321</f>
      </c>
      <c r="J321" s="7" t="s">
        <f>=MAX(1,DATEDIF(C321,D321,"d")-1)</f>
      </c>
      <c r="K321" s="9" t="s">
        <f>=I321*365/J321</f>
      </c>
    </row>
    <row collapsed="false" customFormat="false" customHeight="false" hidden="false" ht="12.1" outlineLevel="0" r="322">
      <c r="A322" s="16" t="s">
        <v>659</v>
      </c>
      <c r="B322" s="16" t="s">
        <v>1137</v>
      </c>
      <c r="C322" s="41" t="n">
        <v>46079</v>
      </c>
      <c r="D322" s="42" t="n">
        <v>46086</v>
      </c>
      <c r="E322" s="17" t="n">
        <v>37.73</v>
      </c>
      <c r="F322" s="17" t="n">
        <v>38.72</v>
      </c>
      <c r="G322" s="17" t="n">
        <v>5</v>
      </c>
      <c r="H322" s="6" t="s">
        <f>=(F322-E322)*G322</f>
      </c>
      <c r="I322" s="9" t="s">
        <f>=(F322-E322)/E322</f>
      </c>
      <c r="J322" s="7" t="s">
        <f>=MAX(1,DATEDIF(C322,D322,"d")-1)</f>
      </c>
      <c r="K322" s="9" t="s">
        <f>=I322*365/J322</f>
      </c>
    </row>
    <row collapsed="false" customFormat="false" customHeight="false" hidden="false" ht="12.1" outlineLevel="0" r="323">
      <c r="A323" s="16" t="s">
        <v>660</v>
      </c>
      <c r="B323" s="16" t="s">
        <v>660</v>
      </c>
      <c r="C323" s="41" t="n">
        <v>45160</v>
      </c>
      <c r="D323" s="42" t="n">
        <v>45383</v>
      </c>
      <c r="E323" s="17" t="n">
        <v>2275.3633</v>
      </c>
      <c r="F323" s="17" t="n">
        <v>2890.0175</v>
      </c>
      <c r="G323" s="17" t="n">
        <v>3</v>
      </c>
      <c r="H323" s="6" t="s">
        <f>=(F323-E323)*G323</f>
      </c>
      <c r="I323" s="9" t="s">
        <f>=(F323-E323)/E323</f>
      </c>
      <c r="J323" s="7" t="s">
        <f>=MAX(1,DATEDIF(C323,D323,"d")-1)</f>
      </c>
      <c r="K323" s="9" t="s">
        <f>=I323*365/J323</f>
      </c>
    </row>
    <row collapsed="false" customFormat="false" customHeight="false" hidden="false" ht="12.1" outlineLevel="0" r="324">
      <c r="A324" s="16" t="s">
        <v>660</v>
      </c>
      <c r="B324" s="16" t="s">
        <v>660</v>
      </c>
      <c r="C324" s="41" t="n">
        <v>45279</v>
      </c>
      <c r="D324" s="42" t="n">
        <v>45383</v>
      </c>
      <c r="E324" s="17" t="n">
        <v>2010.71</v>
      </c>
      <c r="F324" s="17" t="n">
        <v>2890.0175</v>
      </c>
      <c r="G324" s="17" t="n">
        <v>1</v>
      </c>
      <c r="H324" s="6" t="s">
        <f>=(F324-E324)*G324</f>
      </c>
      <c r="I324" s="9" t="s">
        <f>=(F324-E324)/E324</f>
      </c>
      <c r="J324" s="7" t="s">
        <f>=MAX(1,DATEDIF(C324,D324,"d")-1)</f>
      </c>
      <c r="K324" s="9" t="s">
        <f>=I324*365/J324</f>
      </c>
    </row>
    <row collapsed="false" customFormat="false" customHeight="false" hidden="false" ht="12.1" outlineLevel="0" r="325">
      <c r="A325" s="16" t="s">
        <v>662</v>
      </c>
      <c r="B325" s="16" t="s">
        <v>1138</v>
      </c>
      <c r="C325" s="41" t="n">
        <v>45209</v>
      </c>
      <c r="D325" s="42" t="n">
        <v>45579</v>
      </c>
      <c r="E325" s="17" t="n">
        <v>654.4433</v>
      </c>
      <c r="F325" s="17" t="n">
        <v>520</v>
      </c>
      <c r="G325" s="17" t="n">
        <v>3</v>
      </c>
      <c r="H325" s="6" t="s">
        <f>=(F325-E325)*G325</f>
      </c>
      <c r="I325" s="9" t="s">
        <f>=(F325-E325)/E325</f>
      </c>
      <c r="J325" s="7" t="s">
        <f>=MAX(1,DATEDIF(C325,D325,"d")-1)</f>
      </c>
      <c r="K325" s="9" t="s">
        <f>=I325*365/J325</f>
      </c>
    </row>
    <row collapsed="false" customFormat="false" customHeight="false" hidden="false" ht="12.1" outlineLevel="0" r="326">
      <c r="A326" s="16" t="s">
        <v>663</v>
      </c>
      <c r="B326" s="16" t="s">
        <v>1139</v>
      </c>
      <c r="C326" s="41" t="n">
        <v>45210</v>
      </c>
      <c r="D326" s="42" t="n">
        <v>45287</v>
      </c>
      <c r="E326" s="17" t="n">
        <v>5.2292</v>
      </c>
      <c r="F326" s="17" t="n">
        <v>3.8387</v>
      </c>
      <c r="G326" s="17" t="n">
        <v>100</v>
      </c>
      <c r="H326" s="6" t="s">
        <f>=(F326-E326)*G326</f>
      </c>
      <c r="I326" s="9" t="s">
        <f>=(F326-E326)/E326</f>
      </c>
      <c r="J326" s="7" t="s">
        <f>=MAX(1,DATEDIF(C326,D326,"d")-1)</f>
      </c>
      <c r="K326" s="9" t="s">
        <f>=I326*365/J326</f>
      </c>
    </row>
    <row collapsed="false" customFormat="false" customHeight="false" hidden="false" ht="12.1" outlineLevel="0" r="327">
      <c r="A327" s="16" t="s">
        <v>663</v>
      </c>
      <c r="B327" s="16" t="s">
        <v>1139</v>
      </c>
      <c r="C327" s="41" t="n">
        <v>45210</v>
      </c>
      <c r="D327" s="42" t="n">
        <v>45289</v>
      </c>
      <c r="E327" s="17" t="n">
        <v>5.2292</v>
      </c>
      <c r="F327" s="17" t="n">
        <v>3.7567</v>
      </c>
      <c r="G327" s="17" t="n">
        <v>100</v>
      </c>
      <c r="H327" s="6" t="s">
        <f>=(F327-E327)*G327</f>
      </c>
      <c r="I327" s="9" t="s">
        <f>=(F327-E327)/E327</f>
      </c>
      <c r="J327" s="7" t="s">
        <f>=MAX(1,DATEDIF(C327,D327,"d")-1)</f>
      </c>
      <c r="K327" s="9" t="s">
        <f>=I327*365/J327</f>
      </c>
    </row>
    <row collapsed="false" customFormat="false" customHeight="false" hidden="false" ht="12.1" outlineLevel="0" r="328">
      <c r="A328" s="16" t="s">
        <v>664</v>
      </c>
      <c r="B328" s="16" t="s">
        <v>1089</v>
      </c>
      <c r="C328" s="41" t="n">
        <v>45212</v>
      </c>
      <c r="D328" s="42" t="n">
        <v>45639</v>
      </c>
      <c r="E328" s="17" t="n">
        <v>75.455</v>
      </c>
      <c r="F328" s="17" t="n">
        <v>51.8648</v>
      </c>
      <c r="G328" s="17" t="n">
        <v>10</v>
      </c>
      <c r="H328" s="6" t="s">
        <f>=(F328-E328)*G328</f>
      </c>
      <c r="I328" s="9" t="s">
        <f>=(F328-E328)/E328</f>
      </c>
      <c r="J328" s="7" t="s">
        <f>=MAX(1,DATEDIF(C328,D328,"d")-1)</f>
      </c>
      <c r="K328" s="9" t="s">
        <f>=I328*365/J328</f>
      </c>
    </row>
    <row collapsed="false" customFormat="false" customHeight="false" hidden="false" ht="12.1" outlineLevel="0" r="329">
      <c r="A329" s="16" t="s">
        <v>664</v>
      </c>
      <c r="B329" s="16" t="s">
        <v>1089</v>
      </c>
      <c r="C329" s="41" t="n">
        <v>45217</v>
      </c>
      <c r="D329" s="42" t="n">
        <v>45639</v>
      </c>
      <c r="E329" s="17" t="n">
        <v>77.176</v>
      </c>
      <c r="F329" s="17" t="n">
        <v>51.8648</v>
      </c>
      <c r="G329" s="17" t="n">
        <v>20</v>
      </c>
      <c r="H329" s="6" t="s">
        <f>=(F329-E329)*G329</f>
      </c>
      <c r="I329" s="9" t="s">
        <f>=(F329-E329)/E329</f>
      </c>
      <c r="J329" s="7" t="s">
        <f>=MAX(1,DATEDIF(C329,D329,"d")-1)</f>
      </c>
      <c r="K329" s="9" t="s">
        <f>=I329*365/J329</f>
      </c>
    </row>
    <row collapsed="false" customFormat="false" customHeight="false" hidden="false" ht="12.1" outlineLevel="0" r="330">
      <c r="A330" s="16" t="s">
        <v>664</v>
      </c>
      <c r="B330" s="16" t="s">
        <v>1089</v>
      </c>
      <c r="C330" s="41" t="n">
        <v>45261</v>
      </c>
      <c r="D330" s="42" t="n">
        <v>45639</v>
      </c>
      <c r="E330" s="17" t="n">
        <v>74.798</v>
      </c>
      <c r="F330" s="17" t="n">
        <v>51.8648</v>
      </c>
      <c r="G330" s="17" t="n">
        <v>10</v>
      </c>
      <c r="H330" s="6" t="s">
        <f>=(F330-E330)*G330</f>
      </c>
      <c r="I330" s="9" t="s">
        <f>=(F330-E330)/E330</f>
      </c>
      <c r="J330" s="7" t="s">
        <f>=MAX(1,DATEDIF(C330,D330,"d")-1)</f>
      </c>
      <c r="K330" s="9" t="s">
        <f>=I330*365/J330</f>
      </c>
    </row>
    <row collapsed="false" customFormat="false" customHeight="false" hidden="false" ht="12.1" outlineLevel="0" r="331">
      <c r="A331" s="16" t="s">
        <v>664</v>
      </c>
      <c r="B331" s="16" t="s">
        <v>1089</v>
      </c>
      <c r="C331" s="41" t="n">
        <v>45440</v>
      </c>
      <c r="D331" s="42" t="n">
        <v>45639</v>
      </c>
      <c r="E331" s="17" t="n">
        <v>101.131</v>
      </c>
      <c r="F331" s="17" t="n">
        <v>51.8648</v>
      </c>
      <c r="G331" s="17" t="n">
        <v>10</v>
      </c>
      <c r="H331" s="6" t="s">
        <f>=(F331-E331)*G331</f>
      </c>
      <c r="I331" s="9" t="s">
        <f>=(F331-E331)/E331</f>
      </c>
      <c r="J331" s="7" t="s">
        <f>=MAX(1,DATEDIF(C331,D331,"d")-1)</f>
      </c>
      <c r="K331" s="9" t="s">
        <f>=I331*365/J331</f>
      </c>
    </row>
    <row collapsed="false" customFormat="false" customHeight="false" hidden="false" ht="12.1" outlineLevel="0" r="332">
      <c r="A332" s="16" t="s">
        <v>664</v>
      </c>
      <c r="B332" s="16" t="s">
        <v>1089</v>
      </c>
      <c r="C332" s="41" t="n">
        <v>45541</v>
      </c>
      <c r="D332" s="42" t="n">
        <v>45639</v>
      </c>
      <c r="E332" s="17" t="n">
        <v>73.1138</v>
      </c>
      <c r="F332" s="17" t="n">
        <v>51.8648</v>
      </c>
      <c r="G332" s="17" t="n">
        <v>50</v>
      </c>
      <c r="H332" s="6" t="s">
        <f>=(F332-E332)*G332</f>
      </c>
      <c r="I332" s="9" t="s">
        <f>=(F332-E332)/E332</f>
      </c>
      <c r="J332" s="7" t="s">
        <f>=MAX(1,DATEDIF(C332,D332,"d")-1)</f>
      </c>
      <c r="K332" s="9" t="s">
        <f>=I332*365/J332</f>
      </c>
    </row>
    <row collapsed="false" customFormat="false" customHeight="false" hidden="false" ht="12.1" outlineLevel="0" r="333">
      <c r="A333" s="16" t="s">
        <v>664</v>
      </c>
      <c r="B333" s="16" t="s">
        <v>1089</v>
      </c>
      <c r="C333" s="41" t="n">
        <v>45545</v>
      </c>
      <c r="D333" s="42" t="n">
        <v>45639</v>
      </c>
      <c r="E333" s="17" t="n">
        <v>75.326</v>
      </c>
      <c r="F333" s="17" t="n">
        <v>51.8648</v>
      </c>
      <c r="G333" s="17" t="n">
        <v>10</v>
      </c>
      <c r="H333" s="6" t="s">
        <f>=(F333-E333)*G333</f>
      </c>
      <c r="I333" s="9" t="s">
        <f>=(F333-E333)/E333</f>
      </c>
      <c r="J333" s="7" t="s">
        <f>=MAX(1,DATEDIF(C333,D333,"d")-1)</f>
      </c>
      <c r="K333" s="9" t="s">
        <f>=I333*365/J333</f>
      </c>
    </row>
    <row collapsed="false" customFormat="false" customHeight="false" hidden="false" ht="12.1" outlineLevel="0" r="334">
      <c r="A334" s="16" t="s">
        <v>664</v>
      </c>
      <c r="B334" s="16" t="s">
        <v>1089</v>
      </c>
      <c r="C334" s="41" t="n">
        <v>45589</v>
      </c>
      <c r="D334" s="42" t="n">
        <v>45639</v>
      </c>
      <c r="E334" s="17" t="n">
        <v>68.051</v>
      </c>
      <c r="F334" s="17" t="n">
        <v>51.8648</v>
      </c>
      <c r="G334" s="17" t="n">
        <v>10</v>
      </c>
      <c r="H334" s="6" t="s">
        <f>=(F334-E334)*G334</f>
      </c>
      <c r="I334" s="9" t="s">
        <f>=(F334-E334)/E334</f>
      </c>
      <c r="J334" s="7" t="s">
        <f>=MAX(1,DATEDIF(C334,D334,"d")-1)</f>
      </c>
      <c r="K334" s="9" t="s">
        <f>=I334*365/J334</f>
      </c>
    </row>
    <row collapsed="false" customFormat="false" customHeight="false" hidden="false" ht="12.1" outlineLevel="0" r="335">
      <c r="A335" s="16" t="s">
        <v>665</v>
      </c>
      <c r="B335" s="16" t="s">
        <v>1090</v>
      </c>
      <c r="C335" s="41" t="n">
        <v>45215</v>
      </c>
      <c r="D335" s="42" t="n">
        <v>45289</v>
      </c>
      <c r="E335" s="17" t="n">
        <v>2498.5</v>
      </c>
      <c r="F335" s="17" t="n">
        <v>2003.6</v>
      </c>
      <c r="G335" s="17" t="n">
        <v>1</v>
      </c>
      <c r="H335" s="6" t="s">
        <f>=(F335-E335)*G335</f>
      </c>
      <c r="I335" s="9" t="s">
        <f>=(F335-E335)/E335</f>
      </c>
      <c r="J335" s="7" t="s">
        <f>=MAX(1,DATEDIF(C335,D335,"d")-1)</f>
      </c>
      <c r="K335" s="9" t="s">
        <f>=I335*365/J335</f>
      </c>
    </row>
    <row collapsed="false" customFormat="false" customHeight="false" hidden="false" ht="12.1" outlineLevel="0" r="336">
      <c r="A336" s="16" t="s">
        <v>666</v>
      </c>
      <c r="B336" s="16" t="s">
        <v>1140</v>
      </c>
      <c r="C336" s="41" t="n">
        <v>45215</v>
      </c>
      <c r="D336" s="42" t="n">
        <v>45420</v>
      </c>
      <c r="E336" s="17" t="n">
        <v>1629.98</v>
      </c>
      <c r="F336" s="17" t="n">
        <v>2251.65</v>
      </c>
      <c r="G336" s="17" t="n">
        <v>1</v>
      </c>
      <c r="H336" s="6" t="s">
        <f>=(F336-E336)*G336</f>
      </c>
      <c r="I336" s="9" t="s">
        <f>=(F336-E336)/E336</f>
      </c>
      <c r="J336" s="7" t="s">
        <f>=MAX(1,DATEDIF(C336,D336,"d")-1)</f>
      </c>
      <c r="K336" s="9" t="s">
        <f>=I336*365/J336</f>
      </c>
    </row>
    <row collapsed="false" customFormat="false" customHeight="false" hidden="false" ht="12.1" outlineLevel="0" r="337">
      <c r="A337" s="16" t="s">
        <v>667</v>
      </c>
      <c r="B337" s="16" t="s">
        <v>1141</v>
      </c>
      <c r="C337" s="41" t="n">
        <v>45216</v>
      </c>
      <c r="D337" s="42" t="n">
        <v>45558</v>
      </c>
      <c r="E337" s="17" t="n">
        <v>0.8605</v>
      </c>
      <c r="F337" s="17" t="n">
        <v>0.5401</v>
      </c>
      <c r="G337" s="17" t="n">
        <v>1000</v>
      </c>
      <c r="H337" s="6" t="s">
        <f>=(F337-E337)*G337</f>
      </c>
      <c r="I337" s="9" t="s">
        <f>=(F337-E337)/E337</f>
      </c>
      <c r="J337" s="7" t="s">
        <f>=MAX(1,DATEDIF(C337,D337,"d")-1)</f>
      </c>
      <c r="K337" s="9" t="s">
        <f>=I337*365/J337</f>
      </c>
    </row>
    <row collapsed="false" customFormat="false" customHeight="false" hidden="false" ht="12.1" outlineLevel="0" r="338">
      <c r="A338" s="16" t="s">
        <v>669</v>
      </c>
      <c r="B338" s="16" t="s">
        <v>1142</v>
      </c>
      <c r="C338" s="41" t="n">
        <v>45224</v>
      </c>
      <c r="D338" s="42" t="n">
        <v>45420</v>
      </c>
      <c r="E338" s="17" t="n">
        <v>7.2664</v>
      </c>
      <c r="F338" s="17" t="n">
        <v>7.3546</v>
      </c>
      <c r="G338" s="17" t="n">
        <v>100</v>
      </c>
      <c r="H338" s="6" t="s">
        <f>=(F338-E338)*G338</f>
      </c>
      <c r="I338" s="9" t="s">
        <f>=(F338-E338)/E338</f>
      </c>
      <c r="J338" s="7" t="s">
        <f>=MAX(1,DATEDIF(C338,D338,"d")-1)</f>
      </c>
      <c r="K338" s="9" t="s">
        <f>=I338*365/J338</f>
      </c>
    </row>
    <row collapsed="false" customFormat="false" customHeight="false" hidden="false" ht="12.1" outlineLevel="0" r="339">
      <c r="A339" s="16" t="s">
        <v>669</v>
      </c>
      <c r="B339" s="16" t="s">
        <v>1142</v>
      </c>
      <c r="C339" s="41" t="n">
        <v>45309</v>
      </c>
      <c r="D339" s="42" t="n">
        <v>45420</v>
      </c>
      <c r="E339" s="17" t="n">
        <v>7.8467</v>
      </c>
      <c r="F339" s="17" t="n">
        <v>7.3546</v>
      </c>
      <c r="G339" s="17" t="n">
        <v>100</v>
      </c>
      <c r="H339" s="6" t="s">
        <f>=(F339-E339)*G339</f>
      </c>
      <c r="I339" s="9" t="s">
        <f>=(F339-E339)/E339</f>
      </c>
      <c r="J339" s="7" t="s">
        <f>=MAX(1,DATEDIF(C339,D339,"d")-1)</f>
      </c>
      <c r="K339" s="9" t="s">
        <f>=I339*365/J339</f>
      </c>
    </row>
    <row collapsed="false" customFormat="false" customHeight="false" hidden="false" ht="12.1" outlineLevel="0" r="340">
      <c r="A340" s="16" t="s">
        <v>670</v>
      </c>
      <c r="B340" s="16" t="s">
        <v>1104</v>
      </c>
      <c r="C340" s="41" t="n">
        <v>45239</v>
      </c>
      <c r="D340" s="42" t="n">
        <v>45370</v>
      </c>
      <c r="E340" s="17" t="n">
        <v>984.285</v>
      </c>
      <c r="F340" s="17" t="n">
        <v>1000</v>
      </c>
      <c r="G340" s="17" t="n">
        <v>8</v>
      </c>
      <c r="H340" s="6" t="s">
        <f>=(F340-E340)*G340</f>
      </c>
      <c r="I340" s="9" t="s">
        <f>=(F340-E340)/E340</f>
      </c>
      <c r="J340" s="7" t="s">
        <f>=MAX(1,DATEDIF(C340,D340,"d")-1)</f>
      </c>
      <c r="K340" s="9" t="s">
        <f>=I340*365/J340</f>
      </c>
    </row>
    <row collapsed="false" customFormat="false" customHeight="false" hidden="false" ht="12.1" outlineLevel="0" r="341">
      <c r="A341" s="16" t="s">
        <v>670</v>
      </c>
      <c r="B341" s="16" t="s">
        <v>1104</v>
      </c>
      <c r="C341" s="41" t="n">
        <v>45301</v>
      </c>
      <c r="D341" s="42" t="n">
        <v>45370</v>
      </c>
      <c r="E341" s="17" t="n">
        <v>986.4767</v>
      </c>
      <c r="F341" s="17" t="n">
        <v>1000</v>
      </c>
      <c r="G341" s="17" t="n">
        <v>3</v>
      </c>
      <c r="H341" s="6" t="s">
        <f>=(F341-E341)*G341</f>
      </c>
      <c r="I341" s="9" t="s">
        <f>=(F341-E341)/E341</f>
      </c>
      <c r="J341" s="7" t="s">
        <f>=MAX(1,DATEDIF(C341,D341,"d")-1)</f>
      </c>
      <c r="K341" s="9" t="s">
        <f>=I341*365/J341</f>
      </c>
    </row>
    <row collapsed="false" customFormat="false" customHeight="false" hidden="false" ht="12.1" outlineLevel="0" r="342">
      <c r="A342" s="16" t="s">
        <v>21</v>
      </c>
      <c r="B342" s="16" t="s">
        <v>22</v>
      </c>
      <c r="C342" s="41" t="n">
        <v>45243</v>
      </c>
      <c r="D342" s="42" t="n">
        <v>45643</v>
      </c>
      <c r="E342" s="17" t="n">
        <v>7282.365</v>
      </c>
      <c r="F342" s="17" t="n">
        <v>6317.9569</v>
      </c>
      <c r="G342" s="17" t="n">
        <v>2</v>
      </c>
      <c r="H342" s="6" t="s">
        <f>=(F342-E342)*G342</f>
      </c>
      <c r="I342" s="9" t="s">
        <f>=(F342-E342)/E342</f>
      </c>
      <c r="J342" s="7" t="s">
        <f>=MAX(1,DATEDIF(C342,D342,"d")-1)</f>
      </c>
      <c r="K342" s="9" t="s">
        <f>=I342*365/J342</f>
      </c>
    </row>
    <row collapsed="false" customFormat="false" customHeight="false" hidden="false" ht="12.1" outlineLevel="0" r="343">
      <c r="A343" s="16" t="s">
        <v>21</v>
      </c>
      <c r="B343" s="16" t="s">
        <v>22</v>
      </c>
      <c r="C343" s="41" t="n">
        <v>45244</v>
      </c>
      <c r="D343" s="42" t="n">
        <v>45643</v>
      </c>
      <c r="E343" s="17" t="n">
        <v>7240.09</v>
      </c>
      <c r="F343" s="17" t="n">
        <v>6317.9569</v>
      </c>
      <c r="G343" s="17" t="n">
        <v>2</v>
      </c>
      <c r="H343" s="6" t="s">
        <f>=(F343-E343)*G343</f>
      </c>
      <c r="I343" s="9" t="s">
        <f>=(F343-E343)/E343</f>
      </c>
      <c r="J343" s="7" t="s">
        <f>=MAX(1,DATEDIF(C343,D343,"d")-1)</f>
      </c>
      <c r="K343" s="9" t="s">
        <f>=I343*365/J343</f>
      </c>
    </row>
    <row collapsed="false" customFormat="false" customHeight="false" hidden="false" ht="12.1" outlineLevel="0" r="344">
      <c r="A344" s="16" t="s">
        <v>21</v>
      </c>
      <c r="B344" s="16" t="s">
        <v>22</v>
      </c>
      <c r="C344" s="41" t="n">
        <v>45278</v>
      </c>
      <c r="D344" s="42" t="n">
        <v>45643</v>
      </c>
      <c r="E344" s="17" t="n">
        <v>6555.43</v>
      </c>
      <c r="F344" s="17" t="n">
        <v>6317.9569</v>
      </c>
      <c r="G344" s="17" t="n">
        <v>1</v>
      </c>
      <c r="H344" s="6" t="s">
        <f>=(F344-E344)*G344</f>
      </c>
      <c r="I344" s="9" t="s">
        <f>=(F344-E344)/E344</f>
      </c>
      <c r="J344" s="7" t="s">
        <f>=MAX(1,DATEDIF(C344,D344,"d")-1)</f>
      </c>
      <c r="K344" s="9" t="s">
        <f>=I344*365/J344</f>
      </c>
    </row>
    <row collapsed="false" customFormat="false" customHeight="false" hidden="false" ht="12.1" outlineLevel="0" r="345">
      <c r="A345" s="16" t="s">
        <v>21</v>
      </c>
      <c r="B345" s="16" t="s">
        <v>22</v>
      </c>
      <c r="C345" s="41" t="n">
        <v>45288</v>
      </c>
      <c r="D345" s="42" t="n">
        <v>45643</v>
      </c>
      <c r="E345" s="17" t="n">
        <v>6744.55</v>
      </c>
      <c r="F345" s="17" t="n">
        <v>6317.9569</v>
      </c>
      <c r="G345" s="17" t="n">
        <v>1</v>
      </c>
      <c r="H345" s="6" t="s">
        <f>=(F345-E345)*G345</f>
      </c>
      <c r="I345" s="9" t="s">
        <f>=(F345-E345)/E345</f>
      </c>
      <c r="J345" s="7" t="s">
        <f>=MAX(1,DATEDIF(C345,D345,"d")-1)</f>
      </c>
      <c r="K345" s="9" t="s">
        <f>=I345*365/J345</f>
      </c>
    </row>
    <row collapsed="false" customFormat="false" customHeight="false" hidden="false" ht="12.1" outlineLevel="0" r="346">
      <c r="A346" s="16" t="s">
        <v>21</v>
      </c>
      <c r="B346" s="16" t="s">
        <v>22</v>
      </c>
      <c r="C346" s="41" t="n">
        <v>45355</v>
      </c>
      <c r="D346" s="42" t="n">
        <v>45643</v>
      </c>
      <c r="E346" s="17" t="n">
        <v>7472.98</v>
      </c>
      <c r="F346" s="17" t="n">
        <v>6317.9569</v>
      </c>
      <c r="G346" s="17" t="n">
        <v>1</v>
      </c>
      <c r="H346" s="6" t="s">
        <f>=(F346-E346)*G346</f>
      </c>
      <c r="I346" s="9" t="s">
        <f>=(F346-E346)/E346</f>
      </c>
      <c r="J346" s="7" t="s">
        <f>=MAX(1,DATEDIF(C346,D346,"d")-1)</f>
      </c>
      <c r="K346" s="9" t="s">
        <f>=I346*365/J346</f>
      </c>
    </row>
    <row collapsed="false" customFormat="false" customHeight="false" hidden="false" ht="12.1" outlineLevel="0" r="347">
      <c r="A347" s="16" t="s">
        <v>21</v>
      </c>
      <c r="B347" s="16" t="s">
        <v>22</v>
      </c>
      <c r="C347" s="41" t="n">
        <v>45373</v>
      </c>
      <c r="D347" s="42" t="n">
        <v>45643</v>
      </c>
      <c r="E347" s="17" t="n">
        <v>7374.42</v>
      </c>
      <c r="F347" s="17" t="n">
        <v>6317.9569</v>
      </c>
      <c r="G347" s="17" t="n">
        <v>1</v>
      </c>
      <c r="H347" s="6" t="s">
        <f>=(F347-E347)*G347</f>
      </c>
      <c r="I347" s="9" t="s">
        <f>=(F347-E347)/E347</f>
      </c>
      <c r="J347" s="7" t="s">
        <f>=MAX(1,DATEDIF(C347,D347,"d")-1)</f>
      </c>
      <c r="K347" s="9" t="s">
        <f>=I347*365/J347</f>
      </c>
    </row>
    <row collapsed="false" customFormat="false" customHeight="false" hidden="false" ht="12.1" outlineLevel="0" r="348">
      <c r="A348" s="16" t="s">
        <v>21</v>
      </c>
      <c r="B348" s="16" t="s">
        <v>22</v>
      </c>
      <c r="C348" s="41" t="n">
        <v>45418</v>
      </c>
      <c r="D348" s="42" t="n">
        <v>45643</v>
      </c>
      <c r="E348" s="17" t="n">
        <v>7977.284</v>
      </c>
      <c r="F348" s="17" t="n">
        <v>6317.9569</v>
      </c>
      <c r="G348" s="17" t="n">
        <v>5</v>
      </c>
      <c r="H348" s="6" t="s">
        <f>=(F348-E348)*G348</f>
      </c>
      <c r="I348" s="9" t="s">
        <f>=(F348-E348)/E348</f>
      </c>
      <c r="J348" s="7" t="s">
        <f>=MAX(1,DATEDIF(C348,D348,"d")-1)</f>
      </c>
      <c r="K348" s="9" t="s">
        <f>=I348*365/J348</f>
      </c>
    </row>
    <row collapsed="false" customFormat="false" customHeight="false" hidden="false" ht="12.1" outlineLevel="0" r="349">
      <c r="A349" s="16" t="s">
        <v>21</v>
      </c>
      <c r="B349" s="16" t="s">
        <v>22</v>
      </c>
      <c r="C349" s="41" t="n">
        <v>45419</v>
      </c>
      <c r="D349" s="42" t="n">
        <v>45643</v>
      </c>
      <c r="E349" s="17" t="n">
        <v>7687.01</v>
      </c>
      <c r="F349" s="17" t="n">
        <v>6317.9569</v>
      </c>
      <c r="G349" s="17" t="n">
        <v>5</v>
      </c>
      <c r="H349" s="6" t="s">
        <f>=(F349-E349)*G349</f>
      </c>
      <c r="I349" s="9" t="s">
        <f>=(F349-E349)/E349</f>
      </c>
      <c r="J349" s="7" t="s">
        <f>=MAX(1,DATEDIF(C349,D349,"d")-1)</f>
      </c>
      <c r="K349" s="9" t="s">
        <f>=I349*365/J349</f>
      </c>
    </row>
    <row collapsed="false" customFormat="false" customHeight="false" hidden="false" ht="12.1" outlineLevel="0" r="350">
      <c r="A350" s="16" t="s">
        <v>21</v>
      </c>
      <c r="B350" s="16" t="s">
        <v>22</v>
      </c>
      <c r="C350" s="41" t="n">
        <v>45439</v>
      </c>
      <c r="D350" s="42" t="n">
        <v>45643</v>
      </c>
      <c r="E350" s="17" t="n">
        <v>7562.54</v>
      </c>
      <c r="F350" s="17" t="n">
        <v>6317.9569</v>
      </c>
      <c r="G350" s="17" t="n">
        <v>1</v>
      </c>
      <c r="H350" s="6" t="s">
        <f>=(F350-E350)*G350</f>
      </c>
      <c r="I350" s="9" t="s">
        <f>=(F350-E350)/E350</f>
      </c>
      <c r="J350" s="7" t="s">
        <f>=MAX(1,DATEDIF(C350,D350,"d")-1)</f>
      </c>
      <c r="K350" s="9" t="s">
        <f>=I350*365/J350</f>
      </c>
    </row>
    <row collapsed="false" customFormat="false" customHeight="false" hidden="false" ht="12.1" outlineLevel="0" r="351">
      <c r="A351" s="16" t="s">
        <v>21</v>
      </c>
      <c r="B351" s="16" t="s">
        <v>22</v>
      </c>
      <c r="C351" s="41" t="n">
        <v>45453</v>
      </c>
      <c r="D351" s="42" t="n">
        <v>45643</v>
      </c>
      <c r="E351" s="17" t="n">
        <v>7337.9</v>
      </c>
      <c r="F351" s="17" t="n">
        <v>6317.9569</v>
      </c>
      <c r="G351" s="17" t="n">
        <v>1</v>
      </c>
      <c r="H351" s="6" t="s">
        <f>=(F351-E351)*G351</f>
      </c>
      <c r="I351" s="9" t="s">
        <f>=(F351-E351)/E351</f>
      </c>
      <c r="J351" s="7" t="s">
        <f>=MAX(1,DATEDIF(C351,D351,"d")-1)</f>
      </c>
      <c r="K351" s="9" t="s">
        <f>=I351*365/J351</f>
      </c>
    </row>
    <row collapsed="false" customFormat="false" customHeight="false" hidden="false" ht="12.1" outlineLevel="0" r="352">
      <c r="A352" s="16" t="s">
        <v>21</v>
      </c>
      <c r="B352" s="16" t="s">
        <v>22</v>
      </c>
      <c r="C352" s="41" t="n">
        <v>45464</v>
      </c>
      <c r="D352" s="42" t="n">
        <v>45643</v>
      </c>
      <c r="E352" s="17" t="n">
        <v>7083.75</v>
      </c>
      <c r="F352" s="17" t="n">
        <v>6317.9569</v>
      </c>
      <c r="G352" s="17" t="n">
        <v>1</v>
      </c>
      <c r="H352" s="6" t="s">
        <f>=(F352-E352)*G352</f>
      </c>
      <c r="I352" s="9" t="s">
        <f>=(F352-E352)/E352</f>
      </c>
      <c r="J352" s="7" t="s">
        <f>=MAX(1,DATEDIF(C352,D352,"d")-1)</f>
      </c>
      <c r="K352" s="9" t="s">
        <f>=I352*365/J352</f>
      </c>
    </row>
    <row collapsed="false" customFormat="false" customHeight="false" hidden="false" ht="12.1" outlineLevel="0" r="353">
      <c r="A353" s="16" t="s">
        <v>21</v>
      </c>
      <c r="B353" s="16" t="s">
        <v>22</v>
      </c>
      <c r="C353" s="41" t="n">
        <v>45488</v>
      </c>
      <c r="D353" s="42" t="n">
        <v>45643</v>
      </c>
      <c r="E353" s="17" t="n">
        <v>6810.08</v>
      </c>
      <c r="F353" s="17" t="n">
        <v>6317.9569</v>
      </c>
      <c r="G353" s="17" t="n">
        <v>1</v>
      </c>
      <c r="H353" s="6" t="s">
        <f>=(F353-E353)*G353</f>
      </c>
      <c r="I353" s="9" t="s">
        <f>=(F353-E353)/E353</f>
      </c>
      <c r="J353" s="7" t="s">
        <f>=MAX(1,DATEDIF(C353,D353,"d")-1)</f>
      </c>
      <c r="K353" s="9" t="s">
        <f>=I353*365/J353</f>
      </c>
    </row>
    <row collapsed="false" customFormat="false" customHeight="false" hidden="false" ht="12.1" outlineLevel="0" r="354">
      <c r="A354" s="16" t="s">
        <v>21</v>
      </c>
      <c r="B354" s="16" t="s">
        <v>22</v>
      </c>
      <c r="C354" s="41" t="n">
        <v>45506</v>
      </c>
      <c r="D354" s="42" t="n">
        <v>45643</v>
      </c>
      <c r="E354" s="17" t="n">
        <v>6645.99</v>
      </c>
      <c r="F354" s="17" t="n">
        <v>6317.9569</v>
      </c>
      <c r="G354" s="17" t="n">
        <v>1</v>
      </c>
      <c r="H354" s="6" t="s">
        <f>=(F354-E354)*G354</f>
      </c>
      <c r="I354" s="9" t="s">
        <f>=(F354-E354)/E354</f>
      </c>
      <c r="J354" s="7" t="s">
        <f>=MAX(1,DATEDIF(C354,D354,"d")-1)</f>
      </c>
      <c r="K354" s="9" t="s">
        <f>=I354*365/J354</f>
      </c>
    </row>
    <row collapsed="false" customFormat="false" customHeight="false" hidden="false" ht="12.1" outlineLevel="0" r="355">
      <c r="A355" s="16" t="s">
        <v>21</v>
      </c>
      <c r="B355" s="16" t="s">
        <v>22</v>
      </c>
      <c r="C355" s="41" t="n">
        <v>45541</v>
      </c>
      <c r="D355" s="42" t="n">
        <v>45643</v>
      </c>
      <c r="E355" s="17" t="n">
        <v>6327.04</v>
      </c>
      <c r="F355" s="17" t="n">
        <v>6317.9569</v>
      </c>
      <c r="G355" s="17" t="n">
        <v>2</v>
      </c>
      <c r="H355" s="6" t="s">
        <f>=(F355-E355)*G355</f>
      </c>
      <c r="I355" s="9" t="s">
        <f>=(F355-E355)/E355</f>
      </c>
      <c r="J355" s="7" t="s">
        <f>=MAX(1,DATEDIF(C355,D355,"d")-1)</f>
      </c>
      <c r="K355" s="9" t="s">
        <f>=I355*365/J355</f>
      </c>
    </row>
    <row collapsed="false" customFormat="false" customHeight="false" hidden="false" ht="12.1" outlineLevel="0" r="356">
      <c r="A356" s="16" t="s">
        <v>21</v>
      </c>
      <c r="B356" s="16" t="s">
        <v>22</v>
      </c>
      <c r="C356" s="41" t="n">
        <v>45545</v>
      </c>
      <c r="D356" s="42" t="n">
        <v>45643</v>
      </c>
      <c r="E356" s="17" t="n">
        <v>6415.5133</v>
      </c>
      <c r="F356" s="17" t="n">
        <v>6317.9569</v>
      </c>
      <c r="G356" s="17" t="n">
        <v>3</v>
      </c>
      <c r="H356" s="6" t="s">
        <f>=(F356-E356)*G356</f>
      </c>
      <c r="I356" s="9" t="s">
        <f>=(F356-E356)/E356</f>
      </c>
      <c r="J356" s="7" t="s">
        <f>=MAX(1,DATEDIF(C356,D356,"d")-1)</f>
      </c>
      <c r="K356" s="9" t="s">
        <f>=I356*365/J356</f>
      </c>
    </row>
    <row collapsed="false" customFormat="false" customHeight="false" hidden="false" ht="12.1" outlineLevel="0" r="357">
      <c r="A357" s="16" t="s">
        <v>21</v>
      </c>
      <c r="B357" s="16" t="s">
        <v>22</v>
      </c>
      <c r="C357" s="41" t="n">
        <v>45558</v>
      </c>
      <c r="D357" s="42" t="n">
        <v>45643</v>
      </c>
      <c r="E357" s="17" t="n">
        <v>6960.68</v>
      </c>
      <c r="F357" s="17" t="n">
        <v>6317.9569</v>
      </c>
      <c r="G357" s="17" t="n">
        <v>1</v>
      </c>
      <c r="H357" s="6" t="s">
        <f>=(F357-E357)*G357</f>
      </c>
      <c r="I357" s="9" t="s">
        <f>=(F357-E357)/E357</f>
      </c>
      <c r="J357" s="7" t="s">
        <f>=MAX(1,DATEDIF(C357,D357,"d")-1)</f>
      </c>
      <c r="K357" s="9" t="s">
        <f>=I357*365/J357</f>
      </c>
    </row>
    <row collapsed="false" customFormat="false" customHeight="false" hidden="false" ht="12.1" outlineLevel="0" r="358">
      <c r="A358" s="16" t="s">
        <v>21</v>
      </c>
      <c r="B358" s="16" t="s">
        <v>22</v>
      </c>
      <c r="C358" s="41" t="n">
        <v>45583</v>
      </c>
      <c r="D358" s="42" t="n">
        <v>45643</v>
      </c>
      <c r="E358" s="17" t="n">
        <v>6928.65</v>
      </c>
      <c r="F358" s="17" t="n">
        <v>6317.9569</v>
      </c>
      <c r="G358" s="17" t="n">
        <v>1</v>
      </c>
      <c r="H358" s="6" t="s">
        <f>=(F358-E358)*G358</f>
      </c>
      <c r="I358" s="9" t="s">
        <f>=(F358-E358)/E358</f>
      </c>
      <c r="J358" s="7" t="s">
        <f>=MAX(1,DATEDIF(C358,D358,"d")-1)</f>
      </c>
      <c r="K358" s="9" t="s">
        <f>=I358*365/J358</f>
      </c>
    </row>
    <row collapsed="false" customFormat="false" customHeight="false" hidden="false" ht="12.1" outlineLevel="0" r="359">
      <c r="A359" s="16" t="s">
        <v>21</v>
      </c>
      <c r="B359" s="16" t="s">
        <v>22</v>
      </c>
      <c r="C359" s="41" t="n">
        <v>45590</v>
      </c>
      <c r="D359" s="42" t="n">
        <v>45643</v>
      </c>
      <c r="E359" s="17" t="n">
        <v>6941.16</v>
      </c>
      <c r="F359" s="17" t="n">
        <v>6317.9569</v>
      </c>
      <c r="G359" s="17" t="n">
        <v>1</v>
      </c>
      <c r="H359" s="6" t="s">
        <f>=(F359-E359)*G359</f>
      </c>
      <c r="I359" s="9" t="s">
        <f>=(F359-E359)/E359</f>
      </c>
      <c r="J359" s="7" t="s">
        <f>=MAX(1,DATEDIF(C359,D359,"d")-1)</f>
      </c>
      <c r="K359" s="9" t="s">
        <f>=I359*365/J359</f>
      </c>
    </row>
    <row collapsed="false" customFormat="false" customHeight="false" hidden="false" ht="12.1" outlineLevel="0" r="360">
      <c r="A360" s="16" t="s">
        <v>21</v>
      </c>
      <c r="B360" s="16" t="s">
        <v>22</v>
      </c>
      <c r="C360" s="41" t="n">
        <v>45628</v>
      </c>
      <c r="D360" s="42" t="n">
        <v>45643</v>
      </c>
      <c r="E360" s="17" t="n">
        <v>6834.6</v>
      </c>
      <c r="F360" s="17" t="n">
        <v>6317.9569</v>
      </c>
      <c r="G360" s="17" t="n">
        <v>1</v>
      </c>
      <c r="H360" s="6" t="s">
        <f>=(F360-E360)*G360</f>
      </c>
      <c r="I360" s="9" t="s">
        <f>=(F360-E360)/E360</f>
      </c>
      <c r="J360" s="7" t="s">
        <f>=MAX(1,DATEDIF(C360,D360,"d")-1)</f>
      </c>
      <c r="K360" s="9" t="s">
        <f>=I360*365/J360</f>
      </c>
    </row>
    <row collapsed="false" customFormat="false" customHeight="false" hidden="false" ht="12.1" outlineLevel="0" r="361">
      <c r="A361" s="16" t="s">
        <v>21</v>
      </c>
      <c r="B361" s="16" t="s">
        <v>22</v>
      </c>
      <c r="C361" s="41" t="n">
        <v>45639</v>
      </c>
      <c r="D361" s="42" t="n">
        <v>45643</v>
      </c>
      <c r="E361" s="17" t="n">
        <v>6792.0733</v>
      </c>
      <c r="F361" s="17" t="n">
        <v>6317.9569</v>
      </c>
      <c r="G361" s="17" t="n">
        <v>3</v>
      </c>
      <c r="H361" s="6" t="s">
        <f>=(F361-E361)*G361</f>
      </c>
      <c r="I361" s="9" t="s">
        <f>=(F361-E361)/E361</f>
      </c>
      <c r="J361" s="7" t="s">
        <f>=MAX(1,DATEDIF(C361,D361,"d")-1)</f>
      </c>
      <c r="K361" s="9" t="s">
        <f>=I361*365/J361</f>
      </c>
    </row>
    <row collapsed="false" customFormat="false" customHeight="false" hidden="false" ht="12.1" outlineLevel="0" r="362">
      <c r="A362" s="16" t="s">
        <v>21</v>
      </c>
      <c r="B362" s="16" t="s">
        <v>22</v>
      </c>
      <c r="C362" s="41" t="n">
        <v>45643</v>
      </c>
      <c r="D362" s="42" t="n">
        <v>45643</v>
      </c>
      <c r="E362" s="17" t="n">
        <v>6317.2881</v>
      </c>
      <c r="F362" s="17" t="n">
        <v>6317.9569</v>
      </c>
      <c r="G362" s="17" t="n">
        <v>1</v>
      </c>
      <c r="H362" s="6" t="s">
        <f>=(F362-E362)*G362</f>
      </c>
      <c r="I362" s="9" t="s">
        <f>=(F362-E362)/E362</f>
      </c>
      <c r="J362" s="7" t="s">
        <f>=MAX(1,DATEDIF(C362,D362,"d")-1)</f>
      </c>
      <c r="K362" s="9" t="s">
        <f>=I362*365/J362</f>
      </c>
    </row>
    <row collapsed="false" customFormat="false" customHeight="false" hidden="false" ht="12.1" outlineLevel="0" r="363">
      <c r="A363" s="16" t="s">
        <v>62</v>
      </c>
      <c r="B363" s="16" t="s">
        <v>63</v>
      </c>
      <c r="C363" s="41" t="n">
        <v>45244</v>
      </c>
      <c r="D363" s="42" t="n">
        <v>45350</v>
      </c>
      <c r="E363" s="17" t="n">
        <v>200.13</v>
      </c>
      <c r="F363" s="17" t="n">
        <v>200.5695</v>
      </c>
      <c r="G363" s="17" t="n">
        <v>10</v>
      </c>
      <c r="H363" s="6" t="s">
        <f>=(F363-E363)*G363</f>
      </c>
      <c r="I363" s="9" t="s">
        <f>=(F363-E363)/E363</f>
      </c>
      <c r="J363" s="7" t="s">
        <f>=MAX(1,DATEDIF(C363,D363,"d")-1)</f>
      </c>
      <c r="K363" s="9" t="s">
        <f>=I363*365/J363</f>
      </c>
    </row>
    <row collapsed="false" customFormat="false" customHeight="false" hidden="false" ht="12.1" outlineLevel="0" r="364">
      <c r="A364" s="16" t="s">
        <v>62</v>
      </c>
      <c r="B364" s="16" t="s">
        <v>63</v>
      </c>
      <c r="C364" s="41" t="n">
        <v>45281</v>
      </c>
      <c r="D364" s="42" t="n">
        <v>45350</v>
      </c>
      <c r="E364" s="17" t="n">
        <v>196.928</v>
      </c>
      <c r="F364" s="17" t="n">
        <v>200.5695</v>
      </c>
      <c r="G364" s="17" t="n">
        <v>10</v>
      </c>
      <c r="H364" s="6" t="s">
        <f>=(F364-E364)*G364</f>
      </c>
      <c r="I364" s="9" t="s">
        <f>=(F364-E364)/E364</f>
      </c>
      <c r="J364" s="7" t="s">
        <f>=MAX(1,DATEDIF(C364,D364,"d")-1)</f>
      </c>
      <c r="K364" s="9" t="s">
        <f>=I364*365/J364</f>
      </c>
    </row>
    <row collapsed="false" customFormat="false" customHeight="false" hidden="false" ht="12.1" outlineLevel="0" r="365">
      <c r="A365" s="16" t="s">
        <v>671</v>
      </c>
      <c r="B365" s="16" t="s">
        <v>1143</v>
      </c>
      <c r="C365" s="41" t="n">
        <v>45281</v>
      </c>
      <c r="D365" s="42" t="n">
        <v>45639</v>
      </c>
      <c r="E365" s="17" t="n">
        <v>2632.08</v>
      </c>
      <c r="F365" s="17" t="n">
        <v>2666.4</v>
      </c>
      <c r="G365" s="17" t="n">
        <v>1</v>
      </c>
      <c r="H365" s="6" t="s">
        <f>=(F365-E365)*G365</f>
      </c>
      <c r="I365" s="9" t="s">
        <f>=(F365-E365)/E365</f>
      </c>
      <c r="J365" s="7" t="s">
        <f>=MAX(1,DATEDIF(C365,D365,"d")-1)</f>
      </c>
      <c r="K365" s="9" t="s">
        <f>=I365*365/J365</f>
      </c>
    </row>
    <row collapsed="false" customFormat="false" customHeight="false" hidden="false" ht="12.1" outlineLevel="0" r="366">
      <c r="A366" s="16" t="s">
        <v>101</v>
      </c>
      <c r="B366" s="16" t="s">
        <v>102</v>
      </c>
      <c r="C366" s="41" t="n">
        <v>45309</v>
      </c>
      <c r="D366" s="42" t="n">
        <v>45350</v>
      </c>
      <c r="E366" s="17" t="n">
        <v>12.3861</v>
      </c>
      <c r="F366" s="17" t="n">
        <v>12.592</v>
      </c>
      <c r="G366" s="17" t="n">
        <v>23</v>
      </c>
      <c r="H366" s="6" t="s">
        <f>=(F366-E366)*G366</f>
      </c>
      <c r="I366" s="9" t="s">
        <f>=(F366-E366)/E366</f>
      </c>
      <c r="J366" s="7" t="s">
        <f>=MAX(1,DATEDIF(C366,D366,"d")-1)</f>
      </c>
      <c r="K366" s="9" t="s">
        <f>=I366*365/J366</f>
      </c>
    </row>
    <row collapsed="false" customFormat="false" customHeight="false" hidden="false" ht="12.1" outlineLevel="0" r="367">
      <c r="A367" s="16" t="s">
        <v>101</v>
      </c>
      <c r="B367" s="16" t="s">
        <v>102</v>
      </c>
      <c r="C367" s="41" t="n">
        <v>45314</v>
      </c>
      <c r="D367" s="42" t="n">
        <v>45350</v>
      </c>
      <c r="E367" s="17" t="n">
        <v>12.4117</v>
      </c>
      <c r="F367" s="17" t="n">
        <v>12.592</v>
      </c>
      <c r="G367" s="17" t="n">
        <v>146</v>
      </c>
      <c r="H367" s="6" t="s">
        <f>=(F367-E367)*G367</f>
      </c>
      <c r="I367" s="9" t="s">
        <f>=(F367-E367)/E367</f>
      </c>
      <c r="J367" s="7" t="s">
        <f>=MAX(1,DATEDIF(C367,D367,"d")-1)</f>
      </c>
      <c r="K367" s="9" t="s">
        <f>=I367*365/J367</f>
      </c>
    </row>
    <row collapsed="false" customFormat="false" customHeight="false" hidden="false" ht="12.1" outlineLevel="0" r="368">
      <c r="A368" s="16" t="s">
        <v>101</v>
      </c>
      <c r="B368" s="16" t="s">
        <v>102</v>
      </c>
      <c r="C368" s="41" t="n">
        <v>45317</v>
      </c>
      <c r="D368" s="42" t="n">
        <v>45350</v>
      </c>
      <c r="E368" s="17" t="n">
        <v>12.4373</v>
      </c>
      <c r="F368" s="17" t="n">
        <v>12.592</v>
      </c>
      <c r="G368" s="17" t="n">
        <v>33</v>
      </c>
      <c r="H368" s="6" t="s">
        <f>=(F368-E368)*G368</f>
      </c>
      <c r="I368" s="9" t="s">
        <f>=(F368-E368)/E368</f>
      </c>
      <c r="J368" s="7" t="s">
        <f>=MAX(1,DATEDIF(C368,D368,"d")-1)</f>
      </c>
      <c r="K368" s="9" t="s">
        <f>=I368*365/J368</f>
      </c>
    </row>
    <row collapsed="false" customFormat="false" customHeight="false" hidden="false" ht="12.1" outlineLevel="0" r="369">
      <c r="A369" s="16" t="s">
        <v>101</v>
      </c>
      <c r="B369" s="16" t="s">
        <v>102</v>
      </c>
      <c r="C369" s="41" t="n">
        <v>45321</v>
      </c>
      <c r="D369" s="42" t="n">
        <v>45350</v>
      </c>
      <c r="E369" s="17" t="n">
        <v>12.4462</v>
      </c>
      <c r="F369" s="17" t="n">
        <v>12.592</v>
      </c>
      <c r="G369" s="17" t="n">
        <v>125</v>
      </c>
      <c r="H369" s="6" t="s">
        <f>=(F369-E369)*G369</f>
      </c>
      <c r="I369" s="9" t="s">
        <f>=(F369-E369)/E369</f>
      </c>
      <c r="J369" s="7" t="s">
        <f>=MAX(1,DATEDIF(C369,D369,"d")-1)</f>
      </c>
      <c r="K369" s="9" t="s">
        <f>=I369*365/J369</f>
      </c>
    </row>
    <row collapsed="false" customFormat="false" customHeight="false" hidden="false" ht="12.1" outlineLevel="0" r="370">
      <c r="A370" s="16" t="s">
        <v>101</v>
      </c>
      <c r="B370" s="16" t="s">
        <v>102</v>
      </c>
      <c r="C370" s="41" t="n">
        <v>45379</v>
      </c>
      <c r="D370" s="42" t="n">
        <v>45405</v>
      </c>
      <c r="E370" s="17" t="n">
        <v>12.7427</v>
      </c>
      <c r="F370" s="17" t="n">
        <v>12.8805</v>
      </c>
      <c r="G370" s="17" t="n">
        <v>144</v>
      </c>
      <c r="H370" s="6" t="s">
        <f>=(F370-E370)*G370</f>
      </c>
      <c r="I370" s="9" t="s">
        <f>=(F370-E370)/E370</f>
      </c>
      <c r="J370" s="7" t="s">
        <f>=MAX(1,DATEDIF(C370,D370,"d")-1)</f>
      </c>
      <c r="K370" s="9" t="s">
        <f>=I370*365/J370</f>
      </c>
    </row>
    <row collapsed="false" customFormat="false" customHeight="false" hidden="false" ht="12.1" outlineLevel="0" r="371">
      <c r="A371" s="16" t="s">
        <v>101</v>
      </c>
      <c r="B371" s="16" t="s">
        <v>102</v>
      </c>
      <c r="C371" s="41" t="n">
        <v>45383</v>
      </c>
      <c r="D371" s="42" t="n">
        <v>45405</v>
      </c>
      <c r="E371" s="17" t="n">
        <v>12.7651</v>
      </c>
      <c r="F371" s="17" t="n">
        <v>12.8805</v>
      </c>
      <c r="G371" s="17" t="n">
        <v>49</v>
      </c>
      <c r="H371" s="6" t="s">
        <f>=(F371-E371)*G371</f>
      </c>
      <c r="I371" s="9" t="s">
        <f>=(F371-E371)/E371</f>
      </c>
      <c r="J371" s="7" t="s">
        <f>=MAX(1,DATEDIF(C371,D371,"d")-1)</f>
      </c>
      <c r="K371" s="9" t="s">
        <f>=I371*365/J371</f>
      </c>
    </row>
    <row collapsed="false" customFormat="false" customHeight="false" hidden="false" ht="12.1" outlineLevel="0" r="372">
      <c r="A372" s="16" t="s">
        <v>101</v>
      </c>
      <c r="B372" s="16" t="s">
        <v>102</v>
      </c>
      <c r="C372" s="41" t="n">
        <v>45393</v>
      </c>
      <c r="D372" s="42" t="n">
        <v>45405</v>
      </c>
      <c r="E372" s="17" t="n">
        <v>12.817</v>
      </c>
      <c r="F372" s="17" t="n">
        <v>12.8805</v>
      </c>
      <c r="G372" s="17" t="n">
        <v>66</v>
      </c>
      <c r="H372" s="6" t="s">
        <f>=(F372-E372)*G372</f>
      </c>
      <c r="I372" s="9" t="s">
        <f>=(F372-E372)/E372</f>
      </c>
      <c r="J372" s="7" t="s">
        <f>=MAX(1,DATEDIF(C372,D372,"d")-1)</f>
      </c>
      <c r="K372" s="9" t="s">
        <f>=I372*365/J372</f>
      </c>
    </row>
    <row collapsed="false" customFormat="false" customHeight="false" hidden="false" ht="12.1" outlineLevel="0" r="373">
      <c r="A373" s="16" t="s">
        <v>101</v>
      </c>
      <c r="B373" s="16" t="s">
        <v>102</v>
      </c>
      <c r="C373" s="41" t="n">
        <v>45398</v>
      </c>
      <c r="D373" s="42" t="n">
        <v>45405</v>
      </c>
      <c r="E373" s="17" t="n">
        <v>12.8433</v>
      </c>
      <c r="F373" s="17" t="n">
        <v>12.8805</v>
      </c>
      <c r="G373" s="17" t="n">
        <v>6</v>
      </c>
      <c r="H373" s="6" t="s">
        <f>=(F373-E373)*G373</f>
      </c>
      <c r="I373" s="9" t="s">
        <f>=(F373-E373)/E373</f>
      </c>
      <c r="J373" s="7" t="s">
        <f>=MAX(1,DATEDIF(C373,D373,"d")-1)</f>
      </c>
      <c r="K373" s="9" t="s">
        <f>=I373*365/J373</f>
      </c>
    </row>
    <row collapsed="false" customFormat="false" customHeight="false" hidden="false" ht="12.1" outlineLevel="0" r="374">
      <c r="A374" s="16" t="s">
        <v>101</v>
      </c>
      <c r="B374" s="16" t="s">
        <v>102</v>
      </c>
      <c r="C374" s="41" t="n">
        <v>45400</v>
      </c>
      <c r="D374" s="42" t="n">
        <v>45405</v>
      </c>
      <c r="E374" s="17" t="n">
        <v>12.8534</v>
      </c>
      <c r="F374" s="17" t="n">
        <v>12.8805</v>
      </c>
      <c r="G374" s="17" t="n">
        <v>38</v>
      </c>
      <c r="H374" s="6" t="s">
        <f>=(F374-E374)*G374</f>
      </c>
      <c r="I374" s="9" t="s">
        <f>=(F374-E374)/E374</f>
      </c>
      <c r="J374" s="7" t="s">
        <f>=MAX(1,DATEDIF(C374,D374,"d")-1)</f>
      </c>
      <c r="K374" s="9" t="s">
        <f>=I374*365/J374</f>
      </c>
    </row>
    <row collapsed="false" customFormat="false" customHeight="false" hidden="false" ht="12.1" outlineLevel="0" r="375">
      <c r="A375" s="16" t="s">
        <v>101</v>
      </c>
      <c r="B375" s="16" t="s">
        <v>102</v>
      </c>
      <c r="C375" s="41" t="n">
        <v>45401</v>
      </c>
      <c r="D375" s="42" t="n">
        <v>45405</v>
      </c>
      <c r="E375" s="17" t="n">
        <v>12.8733</v>
      </c>
      <c r="F375" s="17" t="n">
        <v>12.8805</v>
      </c>
      <c r="G375" s="17" t="n">
        <v>72</v>
      </c>
      <c r="H375" s="6" t="s">
        <f>=(F375-E375)*G375</f>
      </c>
      <c r="I375" s="9" t="s">
        <f>=(F375-E375)/E375</f>
      </c>
      <c r="J375" s="7" t="s">
        <f>=MAX(1,DATEDIF(C375,D375,"d")-1)</f>
      </c>
      <c r="K375" s="9" t="s">
        <f>=I375*365/J375</f>
      </c>
    </row>
    <row collapsed="false" customFormat="false" customHeight="false" hidden="false" ht="12.1" outlineLevel="0" r="376">
      <c r="A376" s="16" t="s">
        <v>101</v>
      </c>
      <c r="B376" s="16" t="s">
        <v>102</v>
      </c>
      <c r="C376" s="41" t="n">
        <v>45406</v>
      </c>
      <c r="D376" s="42" t="n">
        <v>45408</v>
      </c>
      <c r="E376" s="17" t="n">
        <v>12.8855</v>
      </c>
      <c r="F376" s="17" t="n">
        <v>12.897</v>
      </c>
      <c r="G376" s="17" t="n">
        <v>31</v>
      </c>
      <c r="H376" s="6" t="s">
        <f>=(F376-E376)*G376</f>
      </c>
      <c r="I376" s="9" t="s">
        <f>=(F376-E376)/E376</f>
      </c>
      <c r="J376" s="7" t="s">
        <f>=MAX(1,DATEDIF(C376,D376,"d")-1)</f>
      </c>
      <c r="K376" s="9" t="s">
        <f>=I376*365/J376</f>
      </c>
    </row>
    <row collapsed="false" customFormat="false" customHeight="false" hidden="false" ht="12.1" outlineLevel="0" r="377">
      <c r="A377" s="16" t="s">
        <v>101</v>
      </c>
      <c r="B377" s="16" t="s">
        <v>102</v>
      </c>
      <c r="C377" s="41" t="n">
        <v>45407</v>
      </c>
      <c r="D377" s="42" t="n">
        <v>45408</v>
      </c>
      <c r="E377" s="17" t="n">
        <v>12.89</v>
      </c>
      <c r="F377" s="17" t="n">
        <v>12.897</v>
      </c>
      <c r="G377" s="17" t="n">
        <v>2</v>
      </c>
      <c r="H377" s="6" t="s">
        <f>=(F377-E377)*G377</f>
      </c>
      <c r="I377" s="9" t="s">
        <f>=(F377-E377)/E377</f>
      </c>
      <c r="J377" s="7" t="s">
        <f>=MAX(1,DATEDIF(C377,D377,"d")-1)</f>
      </c>
      <c r="K377" s="9" t="s">
        <f>=I377*365/J377</f>
      </c>
    </row>
    <row collapsed="false" customFormat="false" customHeight="false" hidden="false" ht="12.1" outlineLevel="0" r="378">
      <c r="A378" s="16" t="s">
        <v>101</v>
      </c>
      <c r="B378" s="16" t="s">
        <v>102</v>
      </c>
      <c r="C378" s="41" t="n">
        <v>45412</v>
      </c>
      <c r="D378" s="42" t="n">
        <v>45419</v>
      </c>
      <c r="E378" s="17" t="n">
        <v>12.924</v>
      </c>
      <c r="F378" s="17" t="n">
        <v>12.9526</v>
      </c>
      <c r="G378" s="17" t="n">
        <v>10</v>
      </c>
      <c r="H378" s="6" t="s">
        <f>=(F378-E378)*G378</f>
      </c>
      <c r="I378" s="9" t="s">
        <f>=(F378-E378)/E378</f>
      </c>
      <c r="J378" s="7" t="s">
        <f>=MAX(1,DATEDIF(C378,D378,"d")-1)</f>
      </c>
      <c r="K378" s="9" t="s">
        <f>=I378*365/J378</f>
      </c>
    </row>
    <row collapsed="false" customFormat="false" customHeight="false" hidden="false" ht="12.1" outlineLevel="0" r="379">
      <c r="A379" s="16" t="s">
        <v>101</v>
      </c>
      <c r="B379" s="16" t="s">
        <v>102</v>
      </c>
      <c r="C379" s="41" t="n">
        <v>45415</v>
      </c>
      <c r="D379" s="42" t="n">
        <v>45419</v>
      </c>
      <c r="E379" s="17" t="n">
        <v>12.946</v>
      </c>
      <c r="F379" s="17" t="n">
        <v>12.9526</v>
      </c>
      <c r="G379" s="17" t="n">
        <v>3331</v>
      </c>
      <c r="H379" s="6" t="s">
        <f>=(F379-E379)*G379</f>
      </c>
      <c r="I379" s="9" t="s">
        <f>=(F379-E379)/E379</f>
      </c>
      <c r="J379" s="7" t="s">
        <f>=MAX(1,DATEDIF(C379,D379,"d")-1)</f>
      </c>
      <c r="K379" s="9" t="s">
        <f>=I379*365/J379</f>
      </c>
    </row>
    <row collapsed="false" customFormat="false" customHeight="false" hidden="false" ht="12.1" outlineLevel="0" r="380">
      <c r="A380" s="16" t="s">
        <v>101</v>
      </c>
      <c r="B380" s="16" t="s">
        <v>102</v>
      </c>
      <c r="C380" s="41" t="n">
        <v>45419</v>
      </c>
      <c r="D380" s="42" t="n">
        <v>45420</v>
      </c>
      <c r="E380" s="17" t="n">
        <v>12.9609</v>
      </c>
      <c r="F380" s="17" t="n">
        <v>12.9636</v>
      </c>
      <c r="G380" s="17" t="n">
        <v>262</v>
      </c>
      <c r="H380" s="6" t="s">
        <f>=(F380-E380)*G380</f>
      </c>
      <c r="I380" s="9" t="s">
        <f>=(F380-E380)/E380</f>
      </c>
      <c r="J380" s="7" t="s">
        <f>=MAX(1,DATEDIF(C380,D380,"d")-1)</f>
      </c>
      <c r="K380" s="9" t="s">
        <f>=I380*365/J380</f>
      </c>
    </row>
    <row collapsed="false" customFormat="false" customHeight="false" hidden="false" ht="12.1" outlineLevel="0" r="381">
      <c r="A381" s="16" t="s">
        <v>101</v>
      </c>
      <c r="B381" s="16" t="s">
        <v>102</v>
      </c>
      <c r="C381" s="41" t="n">
        <v>45426</v>
      </c>
      <c r="D381" s="42" t="n">
        <v>45439</v>
      </c>
      <c r="E381" s="17" t="n">
        <v>12.996</v>
      </c>
      <c r="F381" s="17" t="n">
        <v>13.067</v>
      </c>
      <c r="G381" s="17" t="n">
        <v>100</v>
      </c>
      <c r="H381" s="6" t="s">
        <f>=(F381-E381)*G381</f>
      </c>
      <c r="I381" s="9" t="s">
        <f>=(F381-E381)/E381</f>
      </c>
      <c r="J381" s="7" t="s">
        <f>=MAX(1,DATEDIF(C381,D381,"d")-1)</f>
      </c>
      <c r="K381" s="9" t="s">
        <f>=I381*365/J381</f>
      </c>
    </row>
    <row collapsed="false" customFormat="false" customHeight="false" hidden="false" ht="12.1" outlineLevel="0" r="382">
      <c r="A382" s="16" t="s">
        <v>101</v>
      </c>
      <c r="B382" s="16" t="s">
        <v>102</v>
      </c>
      <c r="C382" s="41" t="n">
        <v>45433</v>
      </c>
      <c r="D382" s="42" t="n">
        <v>45439</v>
      </c>
      <c r="E382" s="17" t="n">
        <v>13.034</v>
      </c>
      <c r="F382" s="17" t="n">
        <v>13.067</v>
      </c>
      <c r="G382" s="17" t="n">
        <v>2734</v>
      </c>
      <c r="H382" s="6" t="s">
        <f>=(F382-E382)*G382</f>
      </c>
      <c r="I382" s="9" t="s">
        <f>=(F382-E382)/E382</f>
      </c>
      <c r="J382" s="7" t="s">
        <f>=MAX(1,DATEDIF(C382,D382,"d")-1)</f>
      </c>
      <c r="K382" s="9" t="s">
        <f>=I382*365/J382</f>
      </c>
    </row>
    <row collapsed="false" customFormat="false" customHeight="false" hidden="false" ht="12.1" outlineLevel="0" r="383">
      <c r="A383" s="16" t="s">
        <v>101</v>
      </c>
      <c r="B383" s="16" t="s">
        <v>102</v>
      </c>
      <c r="C383" s="41" t="n">
        <v>45439</v>
      </c>
      <c r="D383" s="42" t="n">
        <v>45457</v>
      </c>
      <c r="E383" s="17" t="n">
        <v>13.0667</v>
      </c>
      <c r="F383" s="17" t="n">
        <v>13.177</v>
      </c>
      <c r="G383" s="17" t="n">
        <v>12</v>
      </c>
      <c r="H383" s="6" t="s">
        <f>=(F383-E383)*G383</f>
      </c>
      <c r="I383" s="9" t="s">
        <f>=(F383-E383)/E383</f>
      </c>
      <c r="J383" s="7" t="s">
        <f>=MAX(1,DATEDIF(C383,D383,"d")-1)</f>
      </c>
      <c r="K383" s="9" t="s">
        <f>=I383*365/J383</f>
      </c>
    </row>
    <row collapsed="false" customFormat="false" customHeight="false" hidden="false" ht="12.1" outlineLevel="0" r="384">
      <c r="A384" s="16" t="s">
        <v>101</v>
      </c>
      <c r="B384" s="16" t="s">
        <v>102</v>
      </c>
      <c r="C384" s="41" t="n">
        <v>45454</v>
      </c>
      <c r="D384" s="42" t="n">
        <v>45457</v>
      </c>
      <c r="E384" s="17" t="n">
        <v>13.1555</v>
      </c>
      <c r="F384" s="17" t="n">
        <v>13.177</v>
      </c>
      <c r="G384" s="17" t="n">
        <v>44</v>
      </c>
      <c r="H384" s="6" t="s">
        <f>=(F384-E384)*G384</f>
      </c>
      <c r="I384" s="9" t="s">
        <f>=(F384-E384)/E384</f>
      </c>
      <c r="J384" s="7" t="s">
        <f>=MAX(1,DATEDIF(C384,D384,"d")-1)</f>
      </c>
      <c r="K384" s="9" t="s">
        <f>=I384*365/J384</f>
      </c>
    </row>
    <row collapsed="false" customFormat="false" customHeight="false" hidden="false" ht="12.1" outlineLevel="0" r="385">
      <c r="A385" s="16" t="s">
        <v>101</v>
      </c>
      <c r="B385" s="16" t="s">
        <v>102</v>
      </c>
      <c r="C385" s="41" t="n">
        <v>45456</v>
      </c>
      <c r="D385" s="42" t="n">
        <v>45457</v>
      </c>
      <c r="E385" s="17" t="n">
        <v>13.1605</v>
      </c>
      <c r="F385" s="17" t="n">
        <v>13.177</v>
      </c>
      <c r="G385" s="17" t="n">
        <v>1518</v>
      </c>
      <c r="H385" s="6" t="s">
        <f>=(F385-E385)*G385</f>
      </c>
      <c r="I385" s="9" t="s">
        <f>=(F385-E385)/E385</f>
      </c>
      <c r="J385" s="7" t="s">
        <f>=MAX(1,DATEDIF(C385,D385,"d")-1)</f>
      </c>
      <c r="K385" s="9" t="s">
        <f>=I385*365/J385</f>
      </c>
    </row>
    <row collapsed="false" customFormat="false" customHeight="false" hidden="false" ht="12.1" outlineLevel="0" r="386">
      <c r="A386" s="16" t="s">
        <v>101</v>
      </c>
      <c r="B386" s="16" t="s">
        <v>102</v>
      </c>
      <c r="C386" s="41" t="n">
        <v>45457</v>
      </c>
      <c r="D386" s="42" t="n">
        <v>45461</v>
      </c>
      <c r="E386" s="17" t="n">
        <v>13.177</v>
      </c>
      <c r="F386" s="17" t="n">
        <v>13.188</v>
      </c>
      <c r="G386" s="17" t="n">
        <v>242</v>
      </c>
      <c r="H386" s="6" t="s">
        <f>=(F386-E386)*G386</f>
      </c>
      <c r="I386" s="9" t="s">
        <f>=(F386-E386)/E386</f>
      </c>
      <c r="J386" s="7" t="s">
        <f>=MAX(1,DATEDIF(C386,D386,"d")-1)</f>
      </c>
      <c r="K386" s="9" t="s">
        <f>=I386*365/J386</f>
      </c>
    </row>
    <row collapsed="false" customFormat="false" customHeight="false" hidden="false" ht="12.1" outlineLevel="0" r="387">
      <c r="A387" s="16" t="s">
        <v>101</v>
      </c>
      <c r="B387" s="16" t="s">
        <v>102</v>
      </c>
      <c r="C387" s="41" t="n">
        <v>45457</v>
      </c>
      <c r="D387" s="42" t="n">
        <v>45464</v>
      </c>
      <c r="E387" s="17" t="n">
        <v>13.177</v>
      </c>
      <c r="F387" s="17" t="n">
        <v>13.215</v>
      </c>
      <c r="G387" s="17" t="n">
        <v>852</v>
      </c>
      <c r="H387" s="6" t="s">
        <f>=(F387-E387)*G387</f>
      </c>
      <c r="I387" s="9" t="s">
        <f>=(F387-E387)/E387</f>
      </c>
      <c r="J387" s="7" t="s">
        <f>=MAX(1,DATEDIF(C387,D387,"d")-1)</f>
      </c>
      <c r="K387" s="9" t="s">
        <f>=I387*365/J387</f>
      </c>
    </row>
    <row collapsed="false" customFormat="false" customHeight="false" hidden="false" ht="12.1" outlineLevel="0" r="388">
      <c r="A388" s="16" t="s">
        <v>101</v>
      </c>
      <c r="B388" s="16" t="s">
        <v>102</v>
      </c>
      <c r="C388" s="41" t="n">
        <v>45461</v>
      </c>
      <c r="D388" s="42" t="n">
        <v>45464</v>
      </c>
      <c r="E388" s="17" t="n">
        <v>13.19</v>
      </c>
      <c r="F388" s="17" t="n">
        <v>13.215</v>
      </c>
      <c r="G388" s="17" t="n">
        <v>1</v>
      </c>
      <c r="H388" s="6" t="s">
        <f>=(F388-E388)*G388</f>
      </c>
      <c r="I388" s="9" t="s">
        <f>=(F388-E388)/E388</f>
      </c>
      <c r="J388" s="7" t="s">
        <f>=MAX(1,DATEDIF(C388,D388,"d")-1)</f>
      </c>
      <c r="K388" s="9" t="s">
        <f>=I388*365/J388</f>
      </c>
    </row>
    <row collapsed="false" customFormat="false" customHeight="false" hidden="false" ht="12.1" outlineLevel="0" r="389">
      <c r="A389" s="16" t="s">
        <v>101</v>
      </c>
      <c r="B389" s="16" t="s">
        <v>102</v>
      </c>
      <c r="C389" s="41" t="n">
        <v>45469</v>
      </c>
      <c r="D389" s="42" t="n">
        <v>45484</v>
      </c>
      <c r="E389" s="17" t="n">
        <v>13.2306</v>
      </c>
      <c r="F389" s="17" t="n">
        <v>13.314</v>
      </c>
      <c r="G389" s="17" t="n">
        <v>54</v>
      </c>
      <c r="H389" s="6" t="s">
        <f>=(F389-E389)*G389</f>
      </c>
      <c r="I389" s="9" t="s">
        <f>=(F389-E389)/E389</f>
      </c>
      <c r="J389" s="7" t="s">
        <f>=MAX(1,DATEDIF(C389,D389,"d")-1)</f>
      </c>
      <c r="K389" s="9" t="s">
        <f>=I389*365/J389</f>
      </c>
    </row>
    <row collapsed="false" customFormat="false" customHeight="false" hidden="false" ht="12.1" outlineLevel="0" r="390">
      <c r="A390" s="16" t="s">
        <v>101</v>
      </c>
      <c r="B390" s="16" t="s">
        <v>102</v>
      </c>
      <c r="C390" s="41" t="n">
        <v>45471</v>
      </c>
      <c r="D390" s="42" t="n">
        <v>45484</v>
      </c>
      <c r="E390" s="17" t="n">
        <v>13.2526</v>
      </c>
      <c r="F390" s="17" t="n">
        <v>13.314</v>
      </c>
      <c r="G390" s="17" t="n">
        <v>31</v>
      </c>
      <c r="H390" s="6" t="s">
        <f>=(F390-E390)*G390</f>
      </c>
      <c r="I390" s="9" t="s">
        <f>=(F390-E390)/E390</f>
      </c>
      <c r="J390" s="7" t="s">
        <f>=MAX(1,DATEDIF(C390,D390,"d")-1)</f>
      </c>
      <c r="K390" s="9" t="s">
        <f>=I390*365/J390</f>
      </c>
    </row>
    <row collapsed="false" customFormat="false" customHeight="false" hidden="false" ht="12.1" outlineLevel="0" r="391">
      <c r="A391" s="16" t="s">
        <v>101</v>
      </c>
      <c r="B391" s="16" t="s">
        <v>102</v>
      </c>
      <c r="C391" s="41" t="n">
        <v>45474</v>
      </c>
      <c r="D391" s="42" t="n">
        <v>45484</v>
      </c>
      <c r="E391" s="17" t="n">
        <v>13.2578</v>
      </c>
      <c r="F391" s="17" t="n">
        <v>13.314</v>
      </c>
      <c r="G391" s="17" t="n">
        <v>9</v>
      </c>
      <c r="H391" s="6" t="s">
        <f>=(F391-E391)*G391</f>
      </c>
      <c r="I391" s="9" t="s">
        <f>=(F391-E391)/E391</f>
      </c>
      <c r="J391" s="7" t="s">
        <f>=MAX(1,DATEDIF(C391,D391,"d")-1)</f>
      </c>
      <c r="K391" s="9" t="s">
        <f>=I391*365/J391</f>
      </c>
    </row>
    <row collapsed="false" customFormat="false" customHeight="false" hidden="false" ht="12.1" outlineLevel="0" r="392">
      <c r="A392" s="16" t="s">
        <v>101</v>
      </c>
      <c r="B392" s="16" t="s">
        <v>102</v>
      </c>
      <c r="C392" s="41" t="n">
        <v>45475</v>
      </c>
      <c r="D392" s="42" t="n">
        <v>45484</v>
      </c>
      <c r="E392" s="17" t="n">
        <v>13.264</v>
      </c>
      <c r="F392" s="17" t="n">
        <v>13.314</v>
      </c>
      <c r="G392" s="17" t="n">
        <v>225</v>
      </c>
      <c r="H392" s="6" t="s">
        <f>=(F392-E392)*G392</f>
      </c>
      <c r="I392" s="9" t="s">
        <f>=(F392-E392)/E392</f>
      </c>
      <c r="J392" s="7" t="s">
        <f>=MAX(1,DATEDIF(C392,D392,"d")-1)</f>
      </c>
      <c r="K392" s="9" t="s">
        <f>=I392*365/J392</f>
      </c>
    </row>
    <row collapsed="false" customFormat="false" customHeight="false" hidden="false" ht="12.1" outlineLevel="0" r="393">
      <c r="A393" s="16" t="s">
        <v>101</v>
      </c>
      <c r="B393" s="16" t="s">
        <v>102</v>
      </c>
      <c r="C393" s="41" t="n">
        <v>45482</v>
      </c>
      <c r="D393" s="42" t="n">
        <v>45484</v>
      </c>
      <c r="E393" s="17" t="n">
        <v>13.303</v>
      </c>
      <c r="F393" s="17" t="n">
        <v>13.314</v>
      </c>
      <c r="G393" s="17" t="n">
        <v>256</v>
      </c>
      <c r="H393" s="6" t="s">
        <f>=(F393-E393)*G393</f>
      </c>
      <c r="I393" s="9" t="s">
        <f>=(F393-E393)/E393</f>
      </c>
      <c r="J393" s="7" t="s">
        <f>=MAX(1,DATEDIF(C393,D393,"d")-1)</f>
      </c>
      <c r="K393" s="9" t="s">
        <f>=I393*365/J393</f>
      </c>
    </row>
    <row collapsed="false" customFormat="false" customHeight="false" hidden="false" ht="12.1" outlineLevel="0" r="394">
      <c r="A394" s="16" t="s">
        <v>101</v>
      </c>
      <c r="B394" s="16" t="s">
        <v>102</v>
      </c>
      <c r="C394" s="41" t="n">
        <v>45484</v>
      </c>
      <c r="D394" s="42" t="n">
        <v>45495</v>
      </c>
      <c r="E394" s="17" t="n">
        <v>13.314</v>
      </c>
      <c r="F394" s="17" t="n">
        <v>13.377</v>
      </c>
      <c r="G394" s="17" t="n">
        <v>83</v>
      </c>
      <c r="H394" s="6" t="s">
        <f>=(F394-E394)*G394</f>
      </c>
      <c r="I394" s="9" t="s">
        <f>=(F394-E394)/E394</f>
      </c>
      <c r="J394" s="7" t="s">
        <f>=MAX(1,DATEDIF(C394,D394,"d")-1)</f>
      </c>
      <c r="K394" s="9" t="s">
        <f>=I394*365/J394</f>
      </c>
    </row>
    <row collapsed="false" customFormat="false" customHeight="false" hidden="false" ht="12.1" outlineLevel="0" r="395">
      <c r="A395" s="16" t="s">
        <v>101</v>
      </c>
      <c r="B395" s="16" t="s">
        <v>102</v>
      </c>
      <c r="C395" s="41" t="n">
        <v>45489</v>
      </c>
      <c r="D395" s="42" t="n">
        <v>45495</v>
      </c>
      <c r="E395" s="17" t="n">
        <v>13.3436</v>
      </c>
      <c r="F395" s="17" t="n">
        <v>13.377</v>
      </c>
      <c r="G395" s="17" t="n">
        <v>36</v>
      </c>
      <c r="H395" s="6" t="s">
        <f>=(F395-E395)*G395</f>
      </c>
      <c r="I395" s="9" t="s">
        <f>=(F395-E395)/E395</f>
      </c>
      <c r="J395" s="7" t="s">
        <f>=MAX(1,DATEDIF(C395,D395,"d")-1)</f>
      </c>
      <c r="K395" s="9" t="s">
        <f>=I395*365/J395</f>
      </c>
    </row>
    <row collapsed="false" customFormat="false" customHeight="false" hidden="false" ht="12.1" outlineLevel="0" r="396">
      <c r="A396" s="16" t="s">
        <v>101</v>
      </c>
      <c r="B396" s="16" t="s">
        <v>102</v>
      </c>
      <c r="C396" s="41" t="n">
        <v>45491</v>
      </c>
      <c r="D396" s="42" t="n">
        <v>45495</v>
      </c>
      <c r="E396" s="17" t="n">
        <v>13.3545</v>
      </c>
      <c r="F396" s="17" t="n">
        <v>13.377</v>
      </c>
      <c r="G396" s="17" t="n">
        <v>352</v>
      </c>
      <c r="H396" s="6" t="s">
        <f>=(F396-E396)*G396</f>
      </c>
      <c r="I396" s="9" t="s">
        <f>=(F396-E396)/E396</f>
      </c>
      <c r="J396" s="7" t="s">
        <f>=MAX(1,DATEDIF(C396,D396,"d")-1)</f>
      </c>
      <c r="K396" s="9" t="s">
        <f>=I396*365/J396</f>
      </c>
    </row>
    <row collapsed="false" customFormat="false" customHeight="false" hidden="false" ht="12.1" outlineLevel="0" r="397">
      <c r="A397" s="16" t="s">
        <v>101</v>
      </c>
      <c r="B397" s="16" t="s">
        <v>102</v>
      </c>
      <c r="C397" s="41" t="n">
        <v>45495</v>
      </c>
      <c r="D397" s="42" t="n">
        <v>45495</v>
      </c>
      <c r="E397" s="17" t="n">
        <v>13.3769</v>
      </c>
      <c r="F397" s="17" t="n">
        <v>13.377</v>
      </c>
      <c r="G397" s="17" t="n">
        <v>2</v>
      </c>
      <c r="H397" s="6" t="s">
        <f>=(F397-E397)*G397</f>
      </c>
      <c r="I397" s="9" t="s">
        <f>=(F397-E397)/E397</f>
      </c>
      <c r="J397" s="7" t="s">
        <f>=MAX(1,DATEDIF(C397,D397,"d")-1)</f>
      </c>
      <c r="K397" s="9" t="s">
        <f>=I397*365/J397</f>
      </c>
    </row>
    <row collapsed="false" customFormat="false" customHeight="false" hidden="false" ht="12.1" outlineLevel="0" r="398">
      <c r="A398" s="16" t="s">
        <v>101</v>
      </c>
      <c r="B398" s="16" t="s">
        <v>102</v>
      </c>
      <c r="C398" s="41" t="n">
        <v>45495</v>
      </c>
      <c r="D398" s="42" t="n">
        <v>45497</v>
      </c>
      <c r="E398" s="17" t="n">
        <v>13.3769</v>
      </c>
      <c r="F398" s="17" t="n">
        <v>13.3879</v>
      </c>
      <c r="G398" s="17" t="n">
        <v>14</v>
      </c>
      <c r="H398" s="6" t="s">
        <f>=(F398-E398)*G398</f>
      </c>
      <c r="I398" s="9" t="s">
        <f>=(F398-E398)/E398</f>
      </c>
      <c r="J398" s="7" t="s">
        <f>=MAX(1,DATEDIF(C398,D398,"d")-1)</f>
      </c>
      <c r="K398" s="9" t="s">
        <f>=I398*365/J398</f>
      </c>
    </row>
    <row collapsed="false" customFormat="false" customHeight="false" hidden="false" ht="12.1" outlineLevel="0" r="399">
      <c r="A399" s="16" t="s">
        <v>101</v>
      </c>
      <c r="B399" s="16" t="s">
        <v>102</v>
      </c>
      <c r="C399" s="41" t="n">
        <v>45499</v>
      </c>
      <c r="D399" s="42" t="n">
        <v>45499</v>
      </c>
      <c r="E399" s="17" t="n">
        <v>13.409</v>
      </c>
      <c r="F399" s="17" t="n">
        <v>13.409</v>
      </c>
      <c r="G399" s="17" t="n">
        <v>1089</v>
      </c>
      <c r="H399" s="6" t="s">
        <f>=(F399-E399)*G399</f>
      </c>
      <c r="I399" s="9" t="s">
        <f>=(F399-E399)/E399</f>
      </c>
      <c r="J399" s="7" t="s">
        <f>=MAX(1,DATEDIF(C399,D399,"d")-1)</f>
      </c>
      <c r="K399" s="9" t="s">
        <f>=I399*365/J399</f>
      </c>
    </row>
    <row collapsed="false" customFormat="false" customHeight="false" hidden="false" ht="12.1" outlineLevel="0" r="400">
      <c r="A400" s="16" t="s">
        <v>101</v>
      </c>
      <c r="B400" s="16" t="s">
        <v>102</v>
      </c>
      <c r="C400" s="41" t="n">
        <v>45502</v>
      </c>
      <c r="D400" s="42" t="n">
        <v>45506</v>
      </c>
      <c r="E400" s="17" t="n">
        <v>13.414</v>
      </c>
      <c r="F400" s="17" t="n">
        <v>13.4525</v>
      </c>
      <c r="G400" s="17" t="n">
        <v>5</v>
      </c>
      <c r="H400" s="6" t="s">
        <f>=(F400-E400)*G400</f>
      </c>
      <c r="I400" s="9" t="s">
        <f>=(F400-E400)/E400</f>
      </c>
      <c r="J400" s="7" t="s">
        <f>=MAX(1,DATEDIF(C400,D400,"d")-1)</f>
      </c>
      <c r="K400" s="9" t="s">
        <f>=I400*365/J400</f>
      </c>
    </row>
    <row collapsed="false" customFormat="false" customHeight="false" hidden="false" ht="12.1" outlineLevel="0" r="401">
      <c r="A401" s="16" t="s">
        <v>101</v>
      </c>
      <c r="B401" s="16" t="s">
        <v>102</v>
      </c>
      <c r="C401" s="41" t="n">
        <v>45504</v>
      </c>
      <c r="D401" s="42" t="n">
        <v>45506</v>
      </c>
      <c r="E401" s="17" t="n">
        <v>13.4271</v>
      </c>
      <c r="F401" s="17" t="n">
        <v>13.4525</v>
      </c>
      <c r="G401" s="17" t="n">
        <v>35</v>
      </c>
      <c r="H401" s="6" t="s">
        <f>=(F401-E401)*G401</f>
      </c>
      <c r="I401" s="9" t="s">
        <f>=(F401-E401)/E401</f>
      </c>
      <c r="J401" s="7" t="s">
        <f>=MAX(1,DATEDIF(C401,D401,"d")-1)</f>
      </c>
      <c r="K401" s="9" t="s">
        <f>=I401*365/J401</f>
      </c>
    </row>
    <row collapsed="false" customFormat="false" customHeight="false" hidden="false" ht="12.1" outlineLevel="0" r="402">
      <c r="A402" s="16" t="s">
        <v>101</v>
      </c>
      <c r="B402" s="16" t="s">
        <v>102</v>
      </c>
      <c r="C402" s="41" t="n">
        <v>45505</v>
      </c>
      <c r="D402" s="42" t="n">
        <v>45506</v>
      </c>
      <c r="E402" s="17" t="n">
        <v>13.4336</v>
      </c>
      <c r="F402" s="17" t="n">
        <v>13.4525</v>
      </c>
      <c r="G402" s="17" t="n">
        <v>73</v>
      </c>
      <c r="H402" s="6" t="s">
        <f>=(F402-E402)*G402</f>
      </c>
      <c r="I402" s="9" t="s">
        <f>=(F402-E402)/E402</f>
      </c>
      <c r="J402" s="7" t="s">
        <f>=MAX(1,DATEDIF(C402,D402,"d")-1)</f>
      </c>
      <c r="K402" s="9" t="s">
        <f>=I402*365/J402</f>
      </c>
    </row>
    <row collapsed="false" customFormat="false" customHeight="false" hidden="false" ht="12.1" outlineLevel="0" r="403">
      <c r="A403" s="16" t="s">
        <v>101</v>
      </c>
      <c r="B403" s="16" t="s">
        <v>102</v>
      </c>
      <c r="C403" s="41" t="n">
        <v>45509</v>
      </c>
      <c r="D403" s="42" t="n">
        <v>45541</v>
      </c>
      <c r="E403" s="17" t="n">
        <v>13.4585</v>
      </c>
      <c r="F403" s="17" t="n">
        <v>13.6759</v>
      </c>
      <c r="G403" s="17" t="n">
        <v>7448</v>
      </c>
      <c r="H403" s="6" t="s">
        <f>=(F403-E403)*G403</f>
      </c>
      <c r="I403" s="9" t="s">
        <f>=(F403-E403)/E403</f>
      </c>
      <c r="J403" s="7" t="s">
        <f>=MAX(1,DATEDIF(C403,D403,"d")-1)</f>
      </c>
      <c r="K403" s="9" t="s">
        <f>=I403*365/J403</f>
      </c>
    </row>
    <row collapsed="false" customFormat="false" customHeight="false" hidden="false" ht="12.1" outlineLevel="0" r="404">
      <c r="A404" s="16" t="s">
        <v>101</v>
      </c>
      <c r="B404" s="16" t="s">
        <v>102</v>
      </c>
      <c r="C404" s="41" t="n">
        <v>45512</v>
      </c>
      <c r="D404" s="42" t="n">
        <v>45541</v>
      </c>
      <c r="E404" s="17" t="n">
        <v>13.476</v>
      </c>
      <c r="F404" s="17" t="n">
        <v>13.6759</v>
      </c>
      <c r="G404" s="17" t="n">
        <v>2222</v>
      </c>
      <c r="H404" s="6" t="s">
        <f>=(F404-E404)*G404</f>
      </c>
      <c r="I404" s="9" t="s">
        <f>=(F404-E404)/E404</f>
      </c>
      <c r="J404" s="7" t="s">
        <f>=MAX(1,DATEDIF(C404,D404,"d")-1)</f>
      </c>
      <c r="K404" s="9" t="s">
        <f>=I404*365/J404</f>
      </c>
    </row>
    <row collapsed="false" customFormat="false" customHeight="false" hidden="false" ht="12.1" outlineLevel="0" r="405">
      <c r="A405" s="16" t="s">
        <v>101</v>
      </c>
      <c r="B405" s="16" t="s">
        <v>102</v>
      </c>
      <c r="C405" s="41" t="n">
        <v>45513</v>
      </c>
      <c r="D405" s="42" t="n">
        <v>45541</v>
      </c>
      <c r="E405" s="17" t="n">
        <v>13.495</v>
      </c>
      <c r="F405" s="17" t="n">
        <v>13.6759</v>
      </c>
      <c r="G405" s="17" t="n">
        <v>4</v>
      </c>
      <c r="H405" s="6" t="s">
        <f>=(F405-E405)*G405</f>
      </c>
      <c r="I405" s="9" t="s">
        <f>=(F405-E405)/E405</f>
      </c>
      <c r="J405" s="7" t="s">
        <f>=MAX(1,DATEDIF(C405,D405,"d")-1)</f>
      </c>
      <c r="K405" s="9" t="s">
        <f>=I405*365/J405</f>
      </c>
    </row>
    <row collapsed="false" customFormat="false" customHeight="false" hidden="false" ht="12.1" outlineLevel="0" r="406">
      <c r="A406" s="16" t="s">
        <v>101</v>
      </c>
      <c r="B406" s="16" t="s">
        <v>102</v>
      </c>
      <c r="C406" s="41" t="n">
        <v>45526</v>
      </c>
      <c r="D406" s="42" t="n">
        <v>45541</v>
      </c>
      <c r="E406" s="17" t="n">
        <v>13.5645</v>
      </c>
      <c r="F406" s="17" t="n">
        <v>13.6759</v>
      </c>
      <c r="G406" s="17" t="n">
        <v>3055</v>
      </c>
      <c r="H406" s="6" t="s">
        <f>=(F406-E406)*G406</f>
      </c>
      <c r="I406" s="9" t="s">
        <f>=(F406-E406)/E406</f>
      </c>
      <c r="J406" s="7" t="s">
        <f>=MAX(1,DATEDIF(C406,D406,"d")-1)</f>
      </c>
      <c r="K406" s="9" t="s">
        <f>=I406*365/J406</f>
      </c>
    </row>
    <row collapsed="false" customFormat="false" customHeight="false" hidden="false" ht="12.1" outlineLevel="0" r="407">
      <c r="A407" s="16" t="s">
        <v>101</v>
      </c>
      <c r="B407" s="16" t="s">
        <v>102</v>
      </c>
      <c r="C407" s="41" t="n">
        <v>45544</v>
      </c>
      <c r="D407" s="42" t="n">
        <v>45545</v>
      </c>
      <c r="E407" s="17" t="n">
        <v>13.684</v>
      </c>
      <c r="F407" s="17" t="n">
        <v>13.6915</v>
      </c>
      <c r="G407" s="17" t="n">
        <v>5961</v>
      </c>
      <c r="H407" s="6" t="s">
        <f>=(F407-E407)*G407</f>
      </c>
      <c r="I407" s="9" t="s">
        <f>=(F407-E407)/E407</f>
      </c>
      <c r="J407" s="7" t="s">
        <f>=MAX(1,DATEDIF(C407,D407,"d")-1)</f>
      </c>
      <c r="K407" s="9" t="s">
        <f>=I407*365/J407</f>
      </c>
    </row>
    <row collapsed="false" customFormat="false" customHeight="false" hidden="false" ht="12.1" outlineLevel="0" r="408">
      <c r="A408" s="16" t="s">
        <v>101</v>
      </c>
      <c r="B408" s="16" t="s">
        <v>102</v>
      </c>
      <c r="C408" s="41" t="n">
        <v>45545</v>
      </c>
      <c r="D408" s="42" t="n">
        <v>45558</v>
      </c>
      <c r="E408" s="17" t="n">
        <v>13.691</v>
      </c>
      <c r="F408" s="17" t="n">
        <v>13.779</v>
      </c>
      <c r="G408" s="17" t="n">
        <v>2838</v>
      </c>
      <c r="H408" s="6" t="s">
        <f>=(F408-E408)*G408</f>
      </c>
      <c r="I408" s="9" t="s">
        <f>=(F408-E408)/E408</f>
      </c>
      <c r="J408" s="7" t="s">
        <f>=MAX(1,DATEDIF(C408,D408,"d")-1)</f>
      </c>
      <c r="K408" s="9" t="s">
        <f>=I408*365/J408</f>
      </c>
    </row>
    <row collapsed="false" customFormat="false" customHeight="false" hidden="false" ht="12.1" outlineLevel="0" r="409">
      <c r="A409" s="16" t="s">
        <v>101</v>
      </c>
      <c r="B409" s="16" t="s">
        <v>102</v>
      </c>
      <c r="C409" s="41" t="n">
        <v>45552</v>
      </c>
      <c r="D409" s="42" t="n">
        <v>45558</v>
      </c>
      <c r="E409" s="17" t="n">
        <v>13.7371</v>
      </c>
      <c r="F409" s="17" t="n">
        <v>13.779</v>
      </c>
      <c r="G409" s="17" t="n">
        <v>7</v>
      </c>
      <c r="H409" s="6" t="s">
        <f>=(F409-E409)*G409</f>
      </c>
      <c r="I409" s="9" t="s">
        <f>=(F409-E409)/E409</f>
      </c>
      <c r="J409" s="7" t="s">
        <f>=MAX(1,DATEDIF(C409,D409,"d")-1)</f>
      </c>
      <c r="K409" s="9" t="s">
        <f>=I409*365/J409</f>
      </c>
    </row>
    <row collapsed="false" customFormat="false" customHeight="false" hidden="false" ht="12.1" outlineLevel="0" r="410">
      <c r="A410" s="16" t="s">
        <v>101</v>
      </c>
      <c r="B410" s="16" t="s">
        <v>102</v>
      </c>
      <c r="C410" s="41" t="n">
        <v>45555</v>
      </c>
      <c r="D410" s="42" t="n">
        <v>45558</v>
      </c>
      <c r="E410" s="17" t="n">
        <v>13.7733</v>
      </c>
      <c r="F410" s="17" t="n">
        <v>13.779</v>
      </c>
      <c r="G410" s="17" t="n">
        <v>3</v>
      </c>
      <c r="H410" s="6" t="s">
        <f>=(F410-E410)*G410</f>
      </c>
      <c r="I410" s="9" t="s">
        <f>=(F410-E410)/E410</f>
      </c>
      <c r="J410" s="7" t="s">
        <f>=MAX(1,DATEDIF(C410,D410,"d")-1)</f>
      </c>
      <c r="K410" s="9" t="s">
        <f>=I410*365/J410</f>
      </c>
    </row>
    <row collapsed="false" customFormat="false" customHeight="false" hidden="false" ht="12.1" outlineLevel="0" r="411">
      <c r="A411" s="16" t="s">
        <v>101</v>
      </c>
      <c r="B411" s="16" t="s">
        <v>102</v>
      </c>
      <c r="C411" s="41" t="n">
        <v>45560</v>
      </c>
      <c r="D411" s="42" t="n">
        <v>45569</v>
      </c>
      <c r="E411" s="17" t="n">
        <v>13.79</v>
      </c>
      <c r="F411" s="17" t="n">
        <v>13.863</v>
      </c>
      <c r="G411" s="17" t="n">
        <v>1</v>
      </c>
      <c r="H411" s="6" t="s">
        <f>=(F411-E411)*G411</f>
      </c>
      <c r="I411" s="9" t="s">
        <f>=(F411-E411)/E411</f>
      </c>
      <c r="J411" s="7" t="s">
        <f>=MAX(1,DATEDIF(C411,D411,"d")-1)</f>
      </c>
      <c r="K411" s="9" t="s">
        <f>=I411*365/J411</f>
      </c>
    </row>
    <row collapsed="false" customFormat="false" customHeight="false" hidden="false" ht="12.1" outlineLevel="0" r="412">
      <c r="A412" s="16" t="s">
        <v>101</v>
      </c>
      <c r="B412" s="16" t="s">
        <v>102</v>
      </c>
      <c r="C412" s="41" t="n">
        <v>45562</v>
      </c>
      <c r="D412" s="42" t="n">
        <v>45569</v>
      </c>
      <c r="E412" s="17" t="n">
        <v>13.8175</v>
      </c>
      <c r="F412" s="17" t="n">
        <v>13.863</v>
      </c>
      <c r="G412" s="17" t="n">
        <v>385</v>
      </c>
      <c r="H412" s="6" t="s">
        <f>=(F412-E412)*G412</f>
      </c>
      <c r="I412" s="9" t="s">
        <f>=(F412-E412)/E412</f>
      </c>
      <c r="J412" s="7" t="s">
        <f>=MAX(1,DATEDIF(C412,D412,"d")-1)</f>
      </c>
      <c r="K412" s="9" t="s">
        <f>=I412*365/J412</f>
      </c>
    </row>
    <row collapsed="false" customFormat="false" customHeight="false" hidden="false" ht="12.1" outlineLevel="0" r="413">
      <c r="A413" s="16" t="s">
        <v>101</v>
      </c>
      <c r="B413" s="16" t="s">
        <v>102</v>
      </c>
      <c r="C413" s="41" t="n">
        <v>45572</v>
      </c>
      <c r="D413" s="42" t="n">
        <v>45579</v>
      </c>
      <c r="E413" s="17" t="n">
        <v>13.8683</v>
      </c>
      <c r="F413" s="17" t="n">
        <v>13.9107</v>
      </c>
      <c r="G413" s="17" t="n">
        <v>6</v>
      </c>
      <c r="H413" s="6" t="s">
        <f>=(F413-E413)*G413</f>
      </c>
      <c r="I413" s="9" t="s">
        <f>=(F413-E413)/E413</f>
      </c>
      <c r="J413" s="7" t="s">
        <f>=MAX(1,DATEDIF(C413,D413,"d")-1)</f>
      </c>
      <c r="K413" s="9" t="s">
        <f>=I413*365/J413</f>
      </c>
    </row>
    <row collapsed="false" customFormat="false" customHeight="false" hidden="false" ht="12.1" outlineLevel="0" r="414">
      <c r="A414" s="16" t="s">
        <v>101</v>
      </c>
      <c r="B414" s="16" t="s">
        <v>102</v>
      </c>
      <c r="C414" s="41" t="n">
        <v>45573</v>
      </c>
      <c r="D414" s="42" t="n">
        <v>45579</v>
      </c>
      <c r="E414" s="17" t="n">
        <v>13.875</v>
      </c>
      <c r="F414" s="17" t="n">
        <v>13.9107</v>
      </c>
      <c r="G414" s="17" t="n">
        <v>8</v>
      </c>
      <c r="H414" s="6" t="s">
        <f>=(F414-E414)*G414</f>
      </c>
      <c r="I414" s="9" t="s">
        <f>=(F414-E414)/E414</f>
      </c>
      <c r="J414" s="7" t="s">
        <f>=MAX(1,DATEDIF(C414,D414,"d")-1)</f>
      </c>
      <c r="K414" s="9" t="s">
        <f>=I414*365/J414</f>
      </c>
    </row>
    <row collapsed="false" customFormat="false" customHeight="false" hidden="false" ht="12.1" outlineLevel="0" r="415">
      <c r="A415" s="16" t="s">
        <v>101</v>
      </c>
      <c r="B415" s="16" t="s">
        <v>102</v>
      </c>
      <c r="C415" s="41" t="n">
        <v>45579</v>
      </c>
      <c r="D415" s="42" t="n">
        <v>45582</v>
      </c>
      <c r="E415" s="17" t="n">
        <v>13.914</v>
      </c>
      <c r="F415" s="17" t="n">
        <v>13.9338</v>
      </c>
      <c r="G415" s="17" t="n">
        <v>794</v>
      </c>
      <c r="H415" s="6" t="s">
        <f>=(F415-E415)*G415</f>
      </c>
      <c r="I415" s="9" t="s">
        <f>=(F415-E415)/E415</f>
      </c>
      <c r="J415" s="7" t="s">
        <f>=MAX(1,DATEDIF(C415,D415,"d")-1)</f>
      </c>
      <c r="K415" s="9" t="s">
        <f>=I415*365/J415</f>
      </c>
    </row>
    <row collapsed="false" customFormat="false" customHeight="false" hidden="false" ht="12.1" outlineLevel="0" r="416">
      <c r="A416" s="16" t="s">
        <v>101</v>
      </c>
      <c r="B416" s="16" t="s">
        <v>102</v>
      </c>
      <c r="C416" s="41" t="n">
        <v>45582</v>
      </c>
      <c r="D416" s="42" t="n">
        <v>45583</v>
      </c>
      <c r="E416" s="17" t="n">
        <v>13.934</v>
      </c>
      <c r="F416" s="17" t="n">
        <v>13.955</v>
      </c>
      <c r="G416" s="17" t="n">
        <v>498</v>
      </c>
      <c r="H416" s="6" t="s">
        <f>=(F416-E416)*G416</f>
      </c>
      <c r="I416" s="9" t="s">
        <f>=(F416-E416)/E416</f>
      </c>
      <c r="J416" s="7" t="s">
        <f>=MAX(1,DATEDIF(C416,D416,"d")-1)</f>
      </c>
      <c r="K416" s="9" t="s">
        <f>=I416*365/J416</f>
      </c>
    </row>
    <row collapsed="false" customFormat="false" customHeight="false" hidden="false" ht="12.1" outlineLevel="0" r="417">
      <c r="A417" s="16" t="s">
        <v>101</v>
      </c>
      <c r="B417" s="16" t="s">
        <v>102</v>
      </c>
      <c r="C417" s="41" t="n">
        <v>45583</v>
      </c>
      <c r="D417" s="42" t="n">
        <v>45595</v>
      </c>
      <c r="E417" s="17" t="n">
        <v>13.955</v>
      </c>
      <c r="F417" s="17" t="n">
        <v>14.0248</v>
      </c>
      <c r="G417" s="17" t="n">
        <v>2</v>
      </c>
      <c r="H417" s="6" t="s">
        <f>=(F417-E417)*G417</f>
      </c>
      <c r="I417" s="9" t="s">
        <f>=(F417-E417)/E417</f>
      </c>
      <c r="J417" s="7" t="s">
        <f>=MAX(1,DATEDIF(C417,D417,"d")-1)</f>
      </c>
      <c r="K417" s="9" t="s">
        <f>=I417*365/J417</f>
      </c>
    </row>
    <row collapsed="false" customFormat="false" customHeight="false" hidden="false" ht="12.1" outlineLevel="0" r="418">
      <c r="A418" s="16" t="s">
        <v>101</v>
      </c>
      <c r="B418" s="16" t="s">
        <v>102</v>
      </c>
      <c r="C418" s="41" t="n">
        <v>45588</v>
      </c>
      <c r="D418" s="42" t="n">
        <v>45595</v>
      </c>
      <c r="E418" s="17" t="n">
        <v>13.98</v>
      </c>
      <c r="F418" s="17" t="n">
        <v>14.0248</v>
      </c>
      <c r="G418" s="17" t="n">
        <v>1</v>
      </c>
      <c r="H418" s="6" t="s">
        <f>=(F418-E418)*G418</f>
      </c>
      <c r="I418" s="9" t="s">
        <f>=(F418-E418)/E418</f>
      </c>
      <c r="J418" s="7" t="s">
        <f>=MAX(1,DATEDIF(C418,D418,"d")-1)</f>
      </c>
      <c r="K418" s="9" t="s">
        <f>=I418*365/J418</f>
      </c>
    </row>
    <row collapsed="false" customFormat="false" customHeight="false" hidden="false" ht="12.1" outlineLevel="0" r="419">
      <c r="A419" s="16" t="s">
        <v>101</v>
      </c>
      <c r="B419" s="16" t="s">
        <v>102</v>
      </c>
      <c r="C419" s="41" t="n">
        <v>45589</v>
      </c>
      <c r="D419" s="42" t="n">
        <v>45595</v>
      </c>
      <c r="E419" s="17" t="n">
        <v>13.9875</v>
      </c>
      <c r="F419" s="17" t="n">
        <v>14.0248</v>
      </c>
      <c r="G419" s="17" t="n">
        <v>4</v>
      </c>
      <c r="H419" s="6" t="s">
        <f>=(F419-E419)*G419</f>
      </c>
      <c r="I419" s="9" t="s">
        <f>=(F419-E419)/E419</f>
      </c>
      <c r="J419" s="7" t="s">
        <f>=MAX(1,DATEDIF(C419,D419,"d")-1)</f>
      </c>
      <c r="K419" s="9" t="s">
        <f>=I419*365/J419</f>
      </c>
    </row>
    <row collapsed="false" customFormat="false" customHeight="false" hidden="false" ht="12.1" outlineLevel="0" r="420">
      <c r="A420" s="16" t="s">
        <v>101</v>
      </c>
      <c r="B420" s="16" t="s">
        <v>102</v>
      </c>
      <c r="C420" s="41" t="n">
        <v>45590</v>
      </c>
      <c r="D420" s="42" t="n">
        <v>45595</v>
      </c>
      <c r="E420" s="17" t="n">
        <v>14.0065</v>
      </c>
      <c r="F420" s="17" t="n">
        <v>14.0248</v>
      </c>
      <c r="G420" s="17" t="n">
        <v>89</v>
      </c>
      <c r="H420" s="6" t="s">
        <f>=(F420-E420)*G420</f>
      </c>
      <c r="I420" s="9" t="s">
        <f>=(F420-E420)/E420</f>
      </c>
      <c r="J420" s="7" t="s">
        <f>=MAX(1,DATEDIF(C420,D420,"d")-1)</f>
      </c>
      <c r="K420" s="9" t="s">
        <f>=I420*365/J420</f>
      </c>
    </row>
    <row collapsed="false" customFormat="false" customHeight="false" hidden="false" ht="12.1" outlineLevel="0" r="421">
      <c r="A421" s="16" t="s">
        <v>101</v>
      </c>
      <c r="B421" s="16" t="s">
        <v>102</v>
      </c>
      <c r="C421" s="41" t="n">
        <v>45593</v>
      </c>
      <c r="D421" s="42" t="n">
        <v>45595</v>
      </c>
      <c r="E421" s="17" t="n">
        <v>14.01</v>
      </c>
      <c r="F421" s="17" t="n">
        <v>14.0248</v>
      </c>
      <c r="G421" s="17" t="n">
        <v>1</v>
      </c>
      <c r="H421" s="6" t="s">
        <f>=(F421-E421)*G421</f>
      </c>
      <c r="I421" s="9" t="s">
        <f>=(F421-E421)/E421</f>
      </c>
      <c r="J421" s="7" t="s">
        <f>=MAX(1,DATEDIF(C421,D421,"d")-1)</f>
      </c>
      <c r="K421" s="9" t="s">
        <f>=I421*365/J421</f>
      </c>
    </row>
    <row collapsed="false" customFormat="false" customHeight="false" hidden="false" ht="12.1" outlineLevel="0" r="422">
      <c r="A422" s="16" t="s">
        <v>101</v>
      </c>
      <c r="B422" s="16" t="s">
        <v>102</v>
      </c>
      <c r="C422" s="41" t="n">
        <v>45594</v>
      </c>
      <c r="D422" s="42" t="n">
        <v>45595</v>
      </c>
      <c r="E422" s="17" t="n">
        <v>14.0218</v>
      </c>
      <c r="F422" s="17" t="n">
        <v>14.0248</v>
      </c>
      <c r="G422" s="17" t="n">
        <v>17</v>
      </c>
      <c r="H422" s="6" t="s">
        <f>=(F422-E422)*G422</f>
      </c>
      <c r="I422" s="9" t="s">
        <f>=(F422-E422)/E422</f>
      </c>
      <c r="J422" s="7" t="s">
        <f>=MAX(1,DATEDIF(C422,D422,"d")-1)</f>
      </c>
      <c r="K422" s="9" t="s">
        <f>=I422*365/J422</f>
      </c>
    </row>
    <row collapsed="false" customFormat="false" customHeight="false" hidden="false" ht="12.1" outlineLevel="0" r="423">
      <c r="A423" s="16" t="s">
        <v>101</v>
      </c>
      <c r="B423" s="16" t="s">
        <v>102</v>
      </c>
      <c r="C423" s="41" t="n">
        <v>45595</v>
      </c>
      <c r="D423" s="42" t="n">
        <v>45628</v>
      </c>
      <c r="E423" s="17" t="n">
        <v>14.03</v>
      </c>
      <c r="F423" s="17" t="n">
        <v>14.2897</v>
      </c>
      <c r="G423" s="17" t="n">
        <v>1</v>
      </c>
      <c r="H423" s="6" t="s">
        <f>=(F423-E423)*G423</f>
      </c>
      <c r="I423" s="9" t="s">
        <f>=(F423-E423)/E423</f>
      </c>
      <c r="J423" s="7" t="s">
        <f>=MAX(1,DATEDIF(C423,D423,"d")-1)</f>
      </c>
      <c r="K423" s="9" t="s">
        <f>=I423*365/J423</f>
      </c>
    </row>
    <row collapsed="false" customFormat="false" customHeight="false" hidden="false" ht="12.1" outlineLevel="0" r="424">
      <c r="A424" s="16" t="s">
        <v>101</v>
      </c>
      <c r="B424" s="16" t="s">
        <v>102</v>
      </c>
      <c r="C424" s="41" t="n">
        <v>45598</v>
      </c>
      <c r="D424" s="42" t="n">
        <v>45628</v>
      </c>
      <c r="E424" s="17" t="n">
        <v>14.0696</v>
      </c>
      <c r="F424" s="17" t="n">
        <v>14.2897</v>
      </c>
      <c r="G424" s="17" t="n">
        <v>24</v>
      </c>
      <c r="H424" s="6" t="s">
        <f>=(F424-E424)*G424</f>
      </c>
      <c r="I424" s="9" t="s">
        <f>=(F424-E424)/E424</f>
      </c>
      <c r="J424" s="7" t="s">
        <f>=MAX(1,DATEDIF(C424,D424,"d")-1)</f>
      </c>
      <c r="K424" s="9" t="s">
        <f>=I424*365/J424</f>
      </c>
    </row>
    <row collapsed="false" customFormat="false" customHeight="false" hidden="false" ht="12.1" outlineLevel="0" r="425">
      <c r="A425" s="16" t="s">
        <v>101</v>
      </c>
      <c r="B425" s="16" t="s">
        <v>102</v>
      </c>
      <c r="C425" s="41" t="n">
        <v>45611</v>
      </c>
      <c r="D425" s="42" t="n">
        <v>45628</v>
      </c>
      <c r="E425" s="17" t="n">
        <v>14.17</v>
      </c>
      <c r="F425" s="17" t="n">
        <v>14.2897</v>
      </c>
      <c r="G425" s="17" t="n">
        <v>1</v>
      </c>
      <c r="H425" s="6" t="s">
        <f>=(F425-E425)*G425</f>
      </c>
      <c r="I425" s="9" t="s">
        <f>=(F425-E425)/E425</f>
      </c>
      <c r="J425" s="7" t="s">
        <f>=MAX(1,DATEDIF(C425,D425,"d")-1)</f>
      </c>
      <c r="K425" s="9" t="s">
        <f>=I425*365/J425</f>
      </c>
    </row>
    <row collapsed="false" customFormat="false" customHeight="false" hidden="false" ht="12.1" outlineLevel="0" r="426">
      <c r="A426" s="16" t="s">
        <v>101</v>
      </c>
      <c r="B426" s="16" t="s">
        <v>102</v>
      </c>
      <c r="C426" s="41" t="n">
        <v>45618</v>
      </c>
      <c r="D426" s="42" t="n">
        <v>45628</v>
      </c>
      <c r="E426" s="17" t="n">
        <v>14.2325</v>
      </c>
      <c r="F426" s="17" t="n">
        <v>14.2897</v>
      </c>
      <c r="G426" s="17" t="n">
        <v>8</v>
      </c>
      <c r="H426" s="6" t="s">
        <f>=(F426-E426)*G426</f>
      </c>
      <c r="I426" s="9" t="s">
        <f>=(F426-E426)/E426</f>
      </c>
      <c r="J426" s="7" t="s">
        <f>=MAX(1,DATEDIF(C426,D426,"d")-1)</f>
      </c>
      <c r="K426" s="9" t="s">
        <f>=I426*365/J426</f>
      </c>
    </row>
    <row collapsed="false" customFormat="false" customHeight="false" hidden="false" ht="12.1" outlineLevel="0" r="427">
      <c r="A427" s="16" t="s">
        <v>101</v>
      </c>
      <c r="B427" s="16" t="s">
        <v>102</v>
      </c>
      <c r="C427" s="41" t="n">
        <v>45623</v>
      </c>
      <c r="D427" s="42" t="n">
        <v>45628</v>
      </c>
      <c r="E427" s="17" t="n">
        <v>14.255</v>
      </c>
      <c r="F427" s="17" t="n">
        <v>14.2897</v>
      </c>
      <c r="G427" s="17" t="n">
        <v>1052</v>
      </c>
      <c r="H427" s="6" t="s">
        <f>=(F427-E427)*G427</f>
      </c>
      <c r="I427" s="9" t="s">
        <f>=(F427-E427)/E427</f>
      </c>
      <c r="J427" s="7" t="s">
        <f>=MAX(1,DATEDIF(C427,D427,"d")-1)</f>
      </c>
      <c r="K427" s="9" t="s">
        <f>=I427*365/J427</f>
      </c>
    </row>
    <row collapsed="false" customFormat="false" customHeight="false" hidden="false" ht="12.1" outlineLevel="0" r="428">
      <c r="A428" s="16" t="s">
        <v>101</v>
      </c>
      <c r="B428" s="16" t="s">
        <v>102</v>
      </c>
      <c r="C428" s="41" t="n">
        <v>45628</v>
      </c>
      <c r="D428" s="42" t="n">
        <v>45643</v>
      </c>
      <c r="E428" s="17" t="n">
        <v>14.2944</v>
      </c>
      <c r="F428" s="17" t="n">
        <v>14.4112</v>
      </c>
      <c r="G428" s="17" t="n">
        <v>18</v>
      </c>
      <c r="H428" s="6" t="s">
        <f>=(F428-E428)*G428</f>
      </c>
      <c r="I428" s="9" t="s">
        <f>=(F428-E428)/E428</f>
      </c>
      <c r="J428" s="7" t="s">
        <f>=MAX(1,DATEDIF(C428,D428,"d")-1)</f>
      </c>
      <c r="K428" s="9" t="s">
        <f>=I428*365/J428</f>
      </c>
    </row>
    <row collapsed="false" customFormat="false" customHeight="false" hidden="false" ht="12.1" outlineLevel="0" r="429">
      <c r="A429" s="16" t="s">
        <v>101</v>
      </c>
      <c r="B429" s="16" t="s">
        <v>102</v>
      </c>
      <c r="C429" s="41" t="n">
        <v>45630</v>
      </c>
      <c r="D429" s="42" t="n">
        <v>45643</v>
      </c>
      <c r="E429" s="17" t="n">
        <v>14.311</v>
      </c>
      <c r="F429" s="17" t="n">
        <v>14.4112</v>
      </c>
      <c r="G429" s="17" t="n">
        <v>10</v>
      </c>
      <c r="H429" s="6" t="s">
        <f>=(F429-E429)*G429</f>
      </c>
      <c r="I429" s="9" t="s">
        <f>=(F429-E429)/E429</f>
      </c>
      <c r="J429" s="7" t="s">
        <f>=MAX(1,DATEDIF(C429,D429,"d")-1)</f>
      </c>
      <c r="K429" s="9" t="s">
        <f>=I429*365/J429</f>
      </c>
    </row>
    <row collapsed="false" customFormat="false" customHeight="false" hidden="false" ht="12.1" outlineLevel="0" r="430">
      <c r="A430" s="16" t="s">
        <v>101</v>
      </c>
      <c r="B430" s="16" t="s">
        <v>102</v>
      </c>
      <c r="C430" s="41" t="n">
        <v>45638</v>
      </c>
      <c r="D430" s="42" t="n">
        <v>45643</v>
      </c>
      <c r="E430" s="17" t="n">
        <v>14.3735</v>
      </c>
      <c r="F430" s="17" t="n">
        <v>14.4112</v>
      </c>
      <c r="G430" s="17" t="n">
        <v>348</v>
      </c>
      <c r="H430" s="6" t="s">
        <f>=(F430-E430)*G430</f>
      </c>
      <c r="I430" s="9" t="s">
        <f>=(F430-E430)/E430</f>
      </c>
      <c r="J430" s="7" t="s">
        <f>=MAX(1,DATEDIF(C430,D430,"d")-1)</f>
      </c>
      <c r="K430" s="9" t="s">
        <f>=I430*365/J430</f>
      </c>
    </row>
    <row collapsed="false" customFormat="false" customHeight="false" hidden="false" ht="12.1" outlineLevel="0" r="431">
      <c r="A431" s="16" t="s">
        <v>101</v>
      </c>
      <c r="B431" s="16" t="s">
        <v>102</v>
      </c>
      <c r="C431" s="41" t="n">
        <v>45643</v>
      </c>
      <c r="D431" s="42" t="n">
        <v>45656</v>
      </c>
      <c r="E431" s="17" t="n">
        <v>14.4156</v>
      </c>
      <c r="F431" s="17" t="n">
        <v>14.5381</v>
      </c>
      <c r="G431" s="17" t="n">
        <v>9</v>
      </c>
      <c r="H431" s="6" t="s">
        <f>=(F431-E431)*G431</f>
      </c>
      <c r="I431" s="9" t="s">
        <f>=(F431-E431)/E431</f>
      </c>
      <c r="J431" s="7" t="s">
        <f>=MAX(1,DATEDIF(C431,D431,"d")-1)</f>
      </c>
      <c r="K431" s="9" t="s">
        <f>=I431*365/J431</f>
      </c>
    </row>
    <row collapsed="false" customFormat="false" customHeight="false" hidden="false" ht="12.1" outlineLevel="0" r="432">
      <c r="A432" s="16" t="s">
        <v>101</v>
      </c>
      <c r="B432" s="16" t="s">
        <v>102</v>
      </c>
      <c r="C432" s="41" t="n">
        <v>45652</v>
      </c>
      <c r="D432" s="42" t="n">
        <v>45656</v>
      </c>
      <c r="E432" s="17" t="n">
        <v>14.489</v>
      </c>
      <c r="F432" s="17" t="n">
        <v>14.5381</v>
      </c>
      <c r="G432" s="17" t="n">
        <v>30</v>
      </c>
      <c r="H432" s="6" t="s">
        <f>=(F432-E432)*G432</f>
      </c>
      <c r="I432" s="9" t="s">
        <f>=(F432-E432)/E432</f>
      </c>
      <c r="J432" s="7" t="s">
        <f>=MAX(1,DATEDIF(C432,D432,"d")-1)</f>
      </c>
      <c r="K432" s="9" t="s">
        <f>=I432*365/J432</f>
      </c>
    </row>
    <row collapsed="false" customFormat="false" customHeight="false" hidden="false" ht="12.1" outlineLevel="0" r="433">
      <c r="A433" s="16" t="s">
        <v>101</v>
      </c>
      <c r="B433" s="16" t="s">
        <v>102</v>
      </c>
      <c r="C433" s="41" t="n">
        <v>45654</v>
      </c>
      <c r="D433" s="42" t="n">
        <v>45656</v>
      </c>
      <c r="E433" s="17" t="n">
        <v>14.5125</v>
      </c>
      <c r="F433" s="17" t="n">
        <v>14.5381</v>
      </c>
      <c r="G433" s="17" t="n">
        <v>3</v>
      </c>
      <c r="H433" s="6" t="s">
        <f>=(F433-E433)*G433</f>
      </c>
      <c r="I433" s="9" t="s">
        <f>=(F433-E433)/E433</f>
      </c>
      <c r="J433" s="7" t="s">
        <f>=MAX(1,DATEDIF(C433,D433,"d")-1)</f>
      </c>
      <c r="K433" s="9" t="s">
        <f>=I433*365/J433</f>
      </c>
    </row>
    <row collapsed="false" customFormat="false" customHeight="false" hidden="false" ht="12.1" outlineLevel="0" r="434">
      <c r="A434" s="16" t="s">
        <v>101</v>
      </c>
      <c r="B434" s="16" t="s">
        <v>102</v>
      </c>
      <c r="C434" s="41" t="n">
        <v>45654</v>
      </c>
      <c r="D434" s="42" t="n">
        <v>45685</v>
      </c>
      <c r="E434" s="17" t="n">
        <v>14.5125</v>
      </c>
      <c r="F434" s="17" t="n">
        <v>14.752</v>
      </c>
      <c r="G434" s="17" t="n">
        <v>5</v>
      </c>
      <c r="H434" s="6" t="s">
        <f>=(F434-E434)*G434</f>
      </c>
      <c r="I434" s="9" t="s">
        <f>=(F434-E434)/E434</f>
      </c>
      <c r="J434" s="7" t="s">
        <f>=MAX(1,DATEDIF(C434,D434,"d")-1)</f>
      </c>
      <c r="K434" s="9" t="s">
        <f>=I434*365/J434</f>
      </c>
    </row>
    <row collapsed="false" customFormat="false" customHeight="false" hidden="false" ht="12.1" outlineLevel="0" r="435">
      <c r="A435" s="16" t="s">
        <v>101</v>
      </c>
      <c r="B435" s="16" t="s">
        <v>102</v>
      </c>
      <c r="C435" s="41" t="n">
        <v>45678</v>
      </c>
      <c r="D435" s="42" t="n">
        <v>45685</v>
      </c>
      <c r="E435" s="17" t="n">
        <v>14.695</v>
      </c>
      <c r="F435" s="17" t="n">
        <v>14.752</v>
      </c>
      <c r="G435" s="17" t="n">
        <v>8</v>
      </c>
      <c r="H435" s="6" t="s">
        <f>=(F435-E435)*G435</f>
      </c>
      <c r="I435" s="9" t="s">
        <f>=(F435-E435)/E435</f>
      </c>
      <c r="J435" s="7" t="s">
        <f>=MAX(1,DATEDIF(C435,D435,"d")-1)</f>
      </c>
      <c r="K435" s="9" t="s">
        <f>=I435*365/J435</f>
      </c>
    </row>
    <row collapsed="false" customFormat="false" customHeight="false" hidden="false" ht="12.1" outlineLevel="0" r="436">
      <c r="A436" s="16" t="s">
        <v>101</v>
      </c>
      <c r="B436" s="16" t="s">
        <v>102</v>
      </c>
      <c r="C436" s="41" t="n">
        <v>45680</v>
      </c>
      <c r="D436" s="42" t="n">
        <v>45685</v>
      </c>
      <c r="E436" s="17" t="n">
        <v>14.711</v>
      </c>
      <c r="F436" s="17" t="n">
        <v>14.752</v>
      </c>
      <c r="G436" s="17" t="n">
        <v>196</v>
      </c>
      <c r="H436" s="6" t="s">
        <f>=(F436-E436)*G436</f>
      </c>
      <c r="I436" s="9" t="s">
        <f>=(F436-E436)/E436</f>
      </c>
      <c r="J436" s="7" t="s">
        <f>=MAX(1,DATEDIF(C436,D436,"d")-1)</f>
      </c>
      <c r="K436" s="9" t="s">
        <f>=I436*365/J436</f>
      </c>
    </row>
    <row collapsed="false" customFormat="false" customHeight="false" hidden="false" ht="12.1" outlineLevel="0" r="437">
      <c r="A437" s="16" t="s">
        <v>101</v>
      </c>
      <c r="B437" s="16" t="s">
        <v>102</v>
      </c>
      <c r="C437" s="41" t="n">
        <v>45681</v>
      </c>
      <c r="D437" s="42" t="n">
        <v>45685</v>
      </c>
      <c r="E437" s="17" t="n">
        <v>14.735</v>
      </c>
      <c r="F437" s="17" t="n">
        <v>14.752</v>
      </c>
      <c r="G437" s="17" t="n">
        <v>136</v>
      </c>
      <c r="H437" s="6" t="s">
        <f>=(F437-E437)*G437</f>
      </c>
      <c r="I437" s="9" t="s">
        <f>=(F437-E437)/E437</f>
      </c>
      <c r="J437" s="7" t="s">
        <f>=MAX(1,DATEDIF(C437,D437,"d")-1)</f>
      </c>
      <c r="K437" s="9" t="s">
        <f>=I437*365/J437</f>
      </c>
    </row>
    <row collapsed="false" customFormat="false" customHeight="false" hidden="false" ht="12.1" outlineLevel="0" r="438">
      <c r="A438" s="16" t="s">
        <v>101</v>
      </c>
      <c r="B438" s="16" t="s">
        <v>102</v>
      </c>
      <c r="C438" s="41" t="n">
        <v>45684</v>
      </c>
      <c r="D438" s="42" t="n">
        <v>45685</v>
      </c>
      <c r="E438" s="17" t="n">
        <v>14.7435</v>
      </c>
      <c r="F438" s="17" t="n">
        <v>14.752</v>
      </c>
      <c r="G438" s="17" t="n">
        <v>231</v>
      </c>
      <c r="H438" s="6" t="s">
        <f>=(F438-E438)*G438</f>
      </c>
      <c r="I438" s="9" t="s">
        <f>=(F438-E438)/E438</f>
      </c>
      <c r="J438" s="7" t="s">
        <f>=MAX(1,DATEDIF(C438,D438,"d")-1)</f>
      </c>
      <c r="K438" s="9" t="s">
        <f>=I438*365/J438</f>
      </c>
    </row>
    <row collapsed="false" customFormat="false" customHeight="false" hidden="false" ht="12.1" outlineLevel="0" r="439">
      <c r="A439" s="16" t="s">
        <v>101</v>
      </c>
      <c r="B439" s="16" t="s">
        <v>102</v>
      </c>
      <c r="C439" s="41" t="n">
        <v>45685</v>
      </c>
      <c r="D439" s="42" t="n">
        <v>45919</v>
      </c>
      <c r="E439" s="17" t="n">
        <v>14.75</v>
      </c>
      <c r="F439" s="17" t="n">
        <v>16.7465</v>
      </c>
      <c r="G439" s="17" t="n">
        <v>2</v>
      </c>
      <c r="H439" s="6" t="s">
        <f>=(F439-E439)*G439</f>
      </c>
      <c r="I439" s="9" t="s">
        <f>=(F439-E439)/E439</f>
      </c>
      <c r="J439" s="7" t="s">
        <f>=MAX(1,DATEDIF(C439,D439,"d")-1)</f>
      </c>
      <c r="K439" s="9" t="s">
        <f>=I439*365/J439</f>
      </c>
    </row>
    <row collapsed="false" customFormat="false" customHeight="false" hidden="false" ht="12.1" outlineLevel="0" r="440">
      <c r="A440" s="16" t="s">
        <v>101</v>
      </c>
      <c r="B440" s="16" t="s">
        <v>102</v>
      </c>
      <c r="C440" s="41" t="n">
        <v>45706</v>
      </c>
      <c r="D440" s="42" t="n">
        <v>45919</v>
      </c>
      <c r="E440" s="17" t="n">
        <v>14.9221</v>
      </c>
      <c r="F440" s="17" t="n">
        <v>16.7465</v>
      </c>
      <c r="G440" s="17" t="n">
        <v>19</v>
      </c>
      <c r="H440" s="6" t="s">
        <f>=(F440-E440)*G440</f>
      </c>
      <c r="I440" s="9" t="s">
        <f>=(F440-E440)/E440</f>
      </c>
      <c r="J440" s="7" t="s">
        <f>=MAX(1,DATEDIF(C440,D440,"d")-1)</f>
      </c>
      <c r="K440" s="9" t="s">
        <f>=I440*365/J440</f>
      </c>
    </row>
    <row collapsed="false" customFormat="false" customHeight="false" hidden="false" ht="12.1" outlineLevel="0" r="441">
      <c r="A441" s="16" t="s">
        <v>101</v>
      </c>
      <c r="B441" s="16" t="s">
        <v>102</v>
      </c>
      <c r="C441" s="41" t="n">
        <v>45708</v>
      </c>
      <c r="D441" s="42" t="n">
        <v>45919</v>
      </c>
      <c r="E441" s="17" t="n">
        <v>14.9386</v>
      </c>
      <c r="F441" s="17" t="n">
        <v>16.7465</v>
      </c>
      <c r="G441" s="17" t="n">
        <v>7</v>
      </c>
      <c r="H441" s="6" t="s">
        <f>=(F441-E441)*G441</f>
      </c>
      <c r="I441" s="9" t="s">
        <f>=(F441-E441)/E441</f>
      </c>
      <c r="J441" s="7" t="s">
        <f>=MAX(1,DATEDIF(C441,D441,"d")-1)</f>
      </c>
      <c r="K441" s="9" t="s">
        <f>=I441*365/J441</f>
      </c>
    </row>
    <row collapsed="false" customFormat="false" customHeight="false" hidden="false" ht="12.1" outlineLevel="0" r="442">
      <c r="A442" s="16" t="s">
        <v>101</v>
      </c>
      <c r="B442" s="16" t="s">
        <v>102</v>
      </c>
      <c r="C442" s="41" t="n">
        <v>45713</v>
      </c>
      <c r="D442" s="42" t="n">
        <v>45919</v>
      </c>
      <c r="E442" s="17" t="n">
        <v>14.9818</v>
      </c>
      <c r="F442" s="17" t="n">
        <v>16.7465</v>
      </c>
      <c r="G442" s="17" t="n">
        <v>11</v>
      </c>
      <c r="H442" s="6" t="s">
        <f>=(F442-E442)*G442</f>
      </c>
      <c r="I442" s="9" t="s">
        <f>=(F442-E442)/E442</f>
      </c>
      <c r="J442" s="7" t="s">
        <f>=MAX(1,DATEDIF(C442,D442,"d")-1)</f>
      </c>
      <c r="K442" s="9" t="s">
        <f>=I442*365/J442</f>
      </c>
    </row>
    <row collapsed="false" customFormat="false" customHeight="false" hidden="false" ht="12.1" outlineLevel="0" r="443">
      <c r="A443" s="16" t="s">
        <v>101</v>
      </c>
      <c r="B443" s="16" t="s">
        <v>102</v>
      </c>
      <c r="C443" s="41" t="n">
        <v>45740</v>
      </c>
      <c r="D443" s="42" t="n">
        <v>45919</v>
      </c>
      <c r="E443" s="17" t="n">
        <v>15.2171</v>
      </c>
      <c r="F443" s="17" t="n">
        <v>16.7465</v>
      </c>
      <c r="G443" s="17" t="n">
        <v>7</v>
      </c>
      <c r="H443" s="6" t="s">
        <f>=(F443-E443)*G443</f>
      </c>
      <c r="I443" s="9" t="s">
        <f>=(F443-E443)/E443</f>
      </c>
      <c r="J443" s="7" t="s">
        <f>=MAX(1,DATEDIF(C443,D443,"d")-1)</f>
      </c>
      <c r="K443" s="9" t="s">
        <f>=I443*365/J443</f>
      </c>
    </row>
    <row collapsed="false" customFormat="false" customHeight="false" hidden="false" ht="12.1" outlineLevel="0" r="444">
      <c r="A444" s="16" t="s">
        <v>101</v>
      </c>
      <c r="B444" s="16" t="s">
        <v>102</v>
      </c>
      <c r="C444" s="41" t="n">
        <v>45771</v>
      </c>
      <c r="D444" s="42" t="n">
        <v>45919</v>
      </c>
      <c r="E444" s="17" t="n">
        <v>15.4925</v>
      </c>
      <c r="F444" s="17" t="n">
        <v>16.7465</v>
      </c>
      <c r="G444" s="17" t="n">
        <v>4</v>
      </c>
      <c r="H444" s="6" t="s">
        <f>=(F444-E444)*G444</f>
      </c>
      <c r="I444" s="9" t="s">
        <f>=(F444-E444)/E444</f>
      </c>
      <c r="J444" s="7" t="s">
        <f>=MAX(1,DATEDIF(C444,D444,"d")-1)</f>
      </c>
      <c r="K444" s="9" t="s">
        <f>=I444*365/J444</f>
      </c>
    </row>
    <row collapsed="false" customFormat="false" customHeight="false" hidden="false" ht="12.1" outlineLevel="0" r="445">
      <c r="A445" s="16" t="s">
        <v>101</v>
      </c>
      <c r="B445" s="16" t="s">
        <v>102</v>
      </c>
      <c r="C445" s="41" t="n">
        <v>45777</v>
      </c>
      <c r="D445" s="42" t="n">
        <v>45919</v>
      </c>
      <c r="E445" s="17" t="n">
        <v>15.55</v>
      </c>
      <c r="F445" s="17" t="n">
        <v>16.7465</v>
      </c>
      <c r="G445" s="17" t="n">
        <v>1</v>
      </c>
      <c r="H445" s="6" t="s">
        <f>=(F445-E445)*G445</f>
      </c>
      <c r="I445" s="9" t="s">
        <f>=(F445-E445)/E445</f>
      </c>
      <c r="J445" s="7" t="s">
        <f>=MAX(1,DATEDIF(C445,D445,"d")-1)</f>
      </c>
      <c r="K445" s="9" t="s">
        <f>=I445*365/J445</f>
      </c>
    </row>
    <row collapsed="false" customFormat="false" customHeight="false" hidden="false" ht="12.1" outlineLevel="0" r="446">
      <c r="A446" s="16" t="s">
        <v>101</v>
      </c>
      <c r="B446" s="16" t="s">
        <v>102</v>
      </c>
      <c r="C446" s="41" t="n">
        <v>45790</v>
      </c>
      <c r="D446" s="42" t="n">
        <v>45919</v>
      </c>
      <c r="E446" s="17" t="n">
        <v>15.6575</v>
      </c>
      <c r="F446" s="17" t="n">
        <v>16.7465</v>
      </c>
      <c r="G446" s="17" t="n">
        <v>4</v>
      </c>
      <c r="H446" s="6" t="s">
        <f>=(F446-E446)*G446</f>
      </c>
      <c r="I446" s="9" t="s">
        <f>=(F446-E446)/E446</f>
      </c>
      <c r="J446" s="7" t="s">
        <f>=MAX(1,DATEDIF(C446,D446,"d")-1)</f>
      </c>
      <c r="K446" s="9" t="s">
        <f>=I446*365/J446</f>
      </c>
    </row>
    <row collapsed="false" customFormat="false" customHeight="false" hidden="false" ht="12.1" outlineLevel="0" r="447">
      <c r="A447" s="16" t="s">
        <v>101</v>
      </c>
      <c r="B447" s="16" t="s">
        <v>102</v>
      </c>
      <c r="C447" s="41" t="n">
        <v>45812</v>
      </c>
      <c r="D447" s="42" t="n">
        <v>45919</v>
      </c>
      <c r="E447" s="17" t="n">
        <v>15.8536</v>
      </c>
      <c r="F447" s="17" t="n">
        <v>16.7465</v>
      </c>
      <c r="G447" s="17" t="n">
        <v>11</v>
      </c>
      <c r="H447" s="6" t="s">
        <f>=(F447-E447)*G447</f>
      </c>
      <c r="I447" s="9" t="s">
        <f>=(F447-E447)/E447</f>
      </c>
      <c r="J447" s="7" t="s">
        <f>=MAX(1,DATEDIF(C447,D447,"d")-1)</f>
      </c>
      <c r="K447" s="9" t="s">
        <f>=I447*365/J447</f>
      </c>
    </row>
    <row collapsed="false" customFormat="false" customHeight="false" hidden="false" ht="12.1" outlineLevel="0" r="448">
      <c r="A448" s="16" t="s">
        <v>101</v>
      </c>
      <c r="B448" s="16" t="s">
        <v>102</v>
      </c>
      <c r="C448" s="41" t="n">
        <v>45826</v>
      </c>
      <c r="D448" s="42" t="n">
        <v>45919</v>
      </c>
      <c r="E448" s="17" t="n">
        <v>15.9745</v>
      </c>
      <c r="F448" s="17" t="n">
        <v>16.7465</v>
      </c>
      <c r="G448" s="17" t="n">
        <v>164</v>
      </c>
      <c r="H448" s="6" t="s">
        <f>=(F448-E448)*G448</f>
      </c>
      <c r="I448" s="9" t="s">
        <f>=(F448-E448)/E448</f>
      </c>
      <c r="J448" s="7" t="s">
        <f>=MAX(1,DATEDIF(C448,D448,"d")-1)</f>
      </c>
      <c r="K448" s="9" t="s">
        <f>=I448*365/J448</f>
      </c>
    </row>
    <row collapsed="false" customFormat="false" customHeight="false" hidden="false" ht="12.1" outlineLevel="0" r="449">
      <c r="A449" s="16" t="s">
        <v>101</v>
      </c>
      <c r="B449" s="16" t="s">
        <v>102</v>
      </c>
      <c r="C449" s="41" t="n">
        <v>45828</v>
      </c>
      <c r="D449" s="42" t="n">
        <v>45919</v>
      </c>
      <c r="E449" s="17" t="n">
        <v>16.009</v>
      </c>
      <c r="F449" s="17" t="n">
        <v>16.7465</v>
      </c>
      <c r="G449" s="17" t="n">
        <v>20</v>
      </c>
      <c r="H449" s="6" t="s">
        <f>=(F449-E449)*G449</f>
      </c>
      <c r="I449" s="9" t="s">
        <f>=(F449-E449)/E449</f>
      </c>
      <c r="J449" s="7" t="s">
        <f>=MAX(1,DATEDIF(C449,D449,"d")-1)</f>
      </c>
      <c r="K449" s="9" t="s">
        <f>=I449*365/J449</f>
      </c>
    </row>
    <row collapsed="false" customFormat="false" customHeight="false" hidden="false" ht="12.1" outlineLevel="0" r="450">
      <c r="A450" s="16" t="s">
        <v>101</v>
      </c>
      <c r="B450" s="16" t="s">
        <v>102</v>
      </c>
      <c r="C450" s="41" t="n">
        <v>45856</v>
      </c>
      <c r="D450" s="42" t="n">
        <v>45919</v>
      </c>
      <c r="E450" s="17" t="n">
        <v>16.248</v>
      </c>
      <c r="F450" s="17" t="n">
        <v>16.7465</v>
      </c>
      <c r="G450" s="17" t="n">
        <v>223</v>
      </c>
      <c r="H450" s="6" t="s">
        <f>=(F450-E450)*G450</f>
      </c>
      <c r="I450" s="9" t="s">
        <f>=(F450-E450)/E450</f>
      </c>
      <c r="J450" s="7" t="s">
        <f>=MAX(1,DATEDIF(C450,D450,"d")-1)</f>
      </c>
      <c r="K450" s="9" t="s">
        <f>=I450*365/J450</f>
      </c>
    </row>
    <row collapsed="false" customFormat="false" customHeight="false" hidden="false" ht="12.1" outlineLevel="0" r="451">
      <c r="A451" s="16" t="s">
        <v>101</v>
      </c>
      <c r="B451" s="16" t="s">
        <v>102</v>
      </c>
      <c r="C451" s="41" t="n">
        <v>45862</v>
      </c>
      <c r="D451" s="42" t="n">
        <v>45919</v>
      </c>
      <c r="E451" s="17" t="n">
        <v>16.28</v>
      </c>
      <c r="F451" s="17" t="n">
        <v>16.7465</v>
      </c>
      <c r="G451" s="17" t="n">
        <v>3</v>
      </c>
      <c r="H451" s="6" t="s">
        <f>=(F451-E451)*G451</f>
      </c>
      <c r="I451" s="9" t="s">
        <f>=(F451-E451)/E451</f>
      </c>
      <c r="J451" s="7" t="s">
        <f>=MAX(1,DATEDIF(C451,D451,"d")-1)</f>
      </c>
      <c r="K451" s="9" t="s">
        <f>=I451*365/J451</f>
      </c>
    </row>
    <row collapsed="false" customFormat="false" customHeight="false" hidden="false" ht="12.1" outlineLevel="0" r="452">
      <c r="A452" s="16" t="s">
        <v>101</v>
      </c>
      <c r="B452" s="16" t="s">
        <v>102</v>
      </c>
      <c r="C452" s="41" t="n">
        <v>45863</v>
      </c>
      <c r="D452" s="42" t="n">
        <v>45919</v>
      </c>
      <c r="E452" s="17" t="n">
        <v>16.307</v>
      </c>
      <c r="F452" s="17" t="n">
        <v>16.7465</v>
      </c>
      <c r="G452" s="17" t="n">
        <v>3082</v>
      </c>
      <c r="H452" s="6" t="s">
        <f>=(F452-E452)*G452</f>
      </c>
      <c r="I452" s="9" t="s">
        <f>=(F452-E452)/E452</f>
      </c>
      <c r="J452" s="7" t="s">
        <f>=MAX(1,DATEDIF(C452,D452,"d")-1)</f>
      </c>
      <c r="K452" s="9" t="s">
        <f>=I452*365/J452</f>
      </c>
    </row>
    <row collapsed="false" customFormat="false" customHeight="false" hidden="false" ht="12.1" outlineLevel="0" r="453">
      <c r="A453" s="16" t="s">
        <v>101</v>
      </c>
      <c r="B453" s="16" t="s">
        <v>102</v>
      </c>
      <c r="C453" s="41" t="n">
        <v>45870</v>
      </c>
      <c r="D453" s="42" t="n">
        <v>45919</v>
      </c>
      <c r="E453" s="17" t="n">
        <v>16.3638</v>
      </c>
      <c r="F453" s="17" t="n">
        <v>16.7465</v>
      </c>
      <c r="G453" s="17" t="n">
        <v>8</v>
      </c>
      <c r="H453" s="6" t="s">
        <f>=(F453-E453)*G453</f>
      </c>
      <c r="I453" s="9" t="s">
        <f>=(F453-E453)/E453</f>
      </c>
      <c r="J453" s="7" t="s">
        <f>=MAX(1,DATEDIF(C453,D453,"d")-1)</f>
      </c>
      <c r="K453" s="9" t="s">
        <f>=I453*365/J453</f>
      </c>
    </row>
    <row collapsed="false" customFormat="false" customHeight="false" hidden="false" ht="12.1" outlineLevel="0" r="454">
      <c r="A454" s="16" t="s">
        <v>101</v>
      </c>
      <c r="B454" s="16" t="s">
        <v>102</v>
      </c>
      <c r="C454" s="41" t="n">
        <v>45873</v>
      </c>
      <c r="D454" s="42" t="n">
        <v>45919</v>
      </c>
      <c r="E454" s="17" t="n">
        <v>16.3715</v>
      </c>
      <c r="F454" s="17" t="n">
        <v>16.7465</v>
      </c>
      <c r="G454" s="17" t="n">
        <v>1603</v>
      </c>
      <c r="H454" s="6" t="s">
        <f>=(F454-E454)*G454</f>
      </c>
      <c r="I454" s="9" t="s">
        <f>=(F454-E454)/E454</f>
      </c>
      <c r="J454" s="7" t="s">
        <f>=MAX(1,DATEDIF(C454,D454,"d")-1)</f>
      </c>
      <c r="K454" s="9" t="s">
        <f>=I454*365/J454</f>
      </c>
    </row>
    <row collapsed="false" customFormat="false" customHeight="false" hidden="false" ht="12.1" outlineLevel="0" r="455">
      <c r="A455" s="16" t="s">
        <v>101</v>
      </c>
      <c r="B455" s="16" t="s">
        <v>102</v>
      </c>
      <c r="C455" s="41" t="n">
        <v>45874</v>
      </c>
      <c r="D455" s="42" t="n">
        <v>45919</v>
      </c>
      <c r="E455" s="17" t="n">
        <v>16.3867</v>
      </c>
      <c r="F455" s="17" t="n">
        <v>16.7465</v>
      </c>
      <c r="G455" s="17" t="n">
        <v>3</v>
      </c>
      <c r="H455" s="6" t="s">
        <f>=(F455-E455)*G455</f>
      </c>
      <c r="I455" s="9" t="s">
        <f>=(F455-E455)/E455</f>
      </c>
      <c r="J455" s="7" t="s">
        <f>=MAX(1,DATEDIF(C455,D455,"d")-1)</f>
      </c>
      <c r="K455" s="9" t="s">
        <f>=I455*365/J455</f>
      </c>
    </row>
    <row collapsed="false" customFormat="false" customHeight="false" hidden="false" ht="12.1" outlineLevel="0" r="456">
      <c r="A456" s="16" t="s">
        <v>101</v>
      </c>
      <c r="B456" s="16" t="s">
        <v>102</v>
      </c>
      <c r="C456" s="41" t="n">
        <v>45888</v>
      </c>
      <c r="D456" s="42" t="n">
        <v>45919</v>
      </c>
      <c r="E456" s="17" t="n">
        <v>16.4883</v>
      </c>
      <c r="F456" s="17" t="n">
        <v>16.7465</v>
      </c>
      <c r="G456" s="17" t="n">
        <v>12</v>
      </c>
      <c r="H456" s="6" t="s">
        <f>=(F456-E456)*G456</f>
      </c>
      <c r="I456" s="9" t="s">
        <f>=(F456-E456)/E456</f>
      </c>
      <c r="J456" s="7" t="s">
        <f>=MAX(1,DATEDIF(C456,D456,"d")-1)</f>
      </c>
      <c r="K456" s="9" t="s">
        <f>=I456*365/J456</f>
      </c>
    </row>
    <row collapsed="false" customFormat="false" customHeight="false" hidden="false" ht="12.1" outlineLevel="0" r="457">
      <c r="A457" s="16" t="s">
        <v>101</v>
      </c>
      <c r="B457" s="16" t="s">
        <v>102</v>
      </c>
      <c r="C457" s="41" t="n">
        <v>45911</v>
      </c>
      <c r="D457" s="42" t="n">
        <v>45919</v>
      </c>
      <c r="E457" s="17" t="n">
        <v>16.67</v>
      </c>
      <c r="F457" s="17" t="n">
        <v>16.7465</v>
      </c>
      <c r="G457" s="17" t="n">
        <v>27</v>
      </c>
      <c r="H457" s="6" t="s">
        <f>=(F457-E457)*G457</f>
      </c>
      <c r="I457" s="9" t="s">
        <f>=(F457-E457)/E457</f>
      </c>
      <c r="J457" s="7" t="s">
        <f>=MAX(1,DATEDIF(C457,D457,"d")-1)</f>
      </c>
      <c r="K457" s="9" t="s">
        <f>=I457*365/J457</f>
      </c>
    </row>
    <row collapsed="false" customFormat="false" customHeight="false" hidden="false" ht="12.1" outlineLevel="0" r="458">
      <c r="A458" s="16" t="s">
        <v>101</v>
      </c>
      <c r="B458" s="16" t="s">
        <v>102</v>
      </c>
      <c r="C458" s="41" t="n">
        <v>45915</v>
      </c>
      <c r="D458" s="42" t="n">
        <v>45919</v>
      </c>
      <c r="E458" s="17" t="n">
        <v>16.7</v>
      </c>
      <c r="F458" s="17" t="n">
        <v>16.7465</v>
      </c>
      <c r="G458" s="17" t="n">
        <v>1</v>
      </c>
      <c r="H458" s="6" t="s">
        <f>=(F458-E458)*G458</f>
      </c>
      <c r="I458" s="9" t="s">
        <f>=(F458-E458)/E458</f>
      </c>
      <c r="J458" s="7" t="s">
        <f>=MAX(1,DATEDIF(C458,D458,"d")-1)</f>
      </c>
      <c r="K458" s="9" t="s">
        <f>=I458*365/J458</f>
      </c>
    </row>
    <row collapsed="false" customFormat="false" customHeight="false" hidden="false" ht="12.1" outlineLevel="0" r="459">
      <c r="A459" s="16" t="s">
        <v>101</v>
      </c>
      <c r="B459" s="16" t="s">
        <v>102</v>
      </c>
      <c r="C459" s="41" t="n">
        <v>45918</v>
      </c>
      <c r="D459" s="42" t="n">
        <v>45919</v>
      </c>
      <c r="E459" s="17" t="n">
        <v>16.7238</v>
      </c>
      <c r="F459" s="17" t="n">
        <v>16.7465</v>
      </c>
      <c r="G459" s="17" t="n">
        <v>8</v>
      </c>
      <c r="H459" s="6" t="s">
        <f>=(F459-E459)*G459</f>
      </c>
      <c r="I459" s="9" t="s">
        <f>=(F459-E459)/E459</f>
      </c>
      <c r="J459" s="7" t="s">
        <f>=MAX(1,DATEDIF(C459,D459,"d")-1)</f>
      </c>
      <c r="K459" s="9" t="s">
        <f>=I459*365/J459</f>
      </c>
    </row>
    <row collapsed="false" customFormat="false" customHeight="false" hidden="false" ht="12.1" outlineLevel="0" r="460">
      <c r="A460" s="16" t="s">
        <v>101</v>
      </c>
      <c r="B460" s="16" t="s">
        <v>102</v>
      </c>
      <c r="C460" s="41" t="n">
        <v>45922</v>
      </c>
      <c r="D460" s="42" t="n">
        <v>45944</v>
      </c>
      <c r="E460" s="17" t="n">
        <v>16.755</v>
      </c>
      <c r="F460" s="17" t="n">
        <v>16.9227</v>
      </c>
      <c r="G460" s="17" t="n">
        <v>2</v>
      </c>
      <c r="H460" s="6" t="s">
        <f>=(F460-E460)*G460</f>
      </c>
      <c r="I460" s="9" t="s">
        <f>=(F460-E460)/E460</f>
      </c>
      <c r="J460" s="7" t="s">
        <f>=MAX(1,DATEDIF(C460,D460,"d")-1)</f>
      </c>
      <c r="K460" s="9" t="s">
        <f>=I460*365/J460</f>
      </c>
    </row>
    <row collapsed="false" customFormat="false" customHeight="false" hidden="false" ht="12.1" outlineLevel="0" r="461">
      <c r="A461" s="16" t="s">
        <v>101</v>
      </c>
      <c r="B461" s="16" t="s">
        <v>102</v>
      </c>
      <c r="C461" s="41" t="n">
        <v>45939</v>
      </c>
      <c r="D461" s="42" t="n">
        <v>45944</v>
      </c>
      <c r="E461" s="17" t="n">
        <v>16.8847</v>
      </c>
      <c r="F461" s="17" t="n">
        <v>16.9227</v>
      </c>
      <c r="G461" s="17" t="n">
        <v>17</v>
      </c>
      <c r="H461" s="6" t="s">
        <f>=(F461-E461)*G461</f>
      </c>
      <c r="I461" s="9" t="s">
        <f>=(F461-E461)/E461</f>
      </c>
      <c r="J461" s="7" t="s">
        <f>=MAX(1,DATEDIF(C461,D461,"d")-1)</f>
      </c>
      <c r="K461" s="9" t="s">
        <f>=I461*365/J461</f>
      </c>
    </row>
    <row collapsed="false" customFormat="false" customHeight="false" hidden="false" ht="12.1" outlineLevel="0" r="462">
      <c r="A462" s="16" t="s">
        <v>101</v>
      </c>
      <c r="B462" s="16" t="s">
        <v>102</v>
      </c>
      <c r="C462" s="41" t="n">
        <v>45943</v>
      </c>
      <c r="D462" s="42" t="n">
        <v>45944</v>
      </c>
      <c r="E462" s="17" t="n">
        <v>16.9155</v>
      </c>
      <c r="F462" s="17" t="n">
        <v>16.9227</v>
      </c>
      <c r="G462" s="17" t="n">
        <v>11</v>
      </c>
      <c r="H462" s="6" t="s">
        <f>=(F462-E462)*G462</f>
      </c>
      <c r="I462" s="9" t="s">
        <f>=(F462-E462)/E462</f>
      </c>
      <c r="J462" s="7" t="s">
        <f>=MAX(1,DATEDIF(C462,D462,"d")-1)</f>
      </c>
      <c r="K462" s="9" t="s">
        <f>=I462*365/J462</f>
      </c>
    </row>
    <row collapsed="false" customFormat="false" customHeight="false" hidden="false" ht="12.1" outlineLevel="0" r="463">
      <c r="A463" s="16" t="s">
        <v>101</v>
      </c>
      <c r="B463" s="16" t="s">
        <v>102</v>
      </c>
      <c r="C463" s="41" t="n">
        <v>45944</v>
      </c>
      <c r="D463" s="42" t="n">
        <v>45979</v>
      </c>
      <c r="E463" s="17" t="n">
        <v>16.92</v>
      </c>
      <c r="F463" s="17" t="n">
        <v>17.1885</v>
      </c>
      <c r="G463" s="17" t="n">
        <v>1</v>
      </c>
      <c r="H463" s="6" t="s">
        <f>=(F463-E463)*G463</f>
      </c>
      <c r="I463" s="9" t="s">
        <f>=(F463-E463)/E463</f>
      </c>
      <c r="J463" s="7" t="s">
        <f>=MAX(1,DATEDIF(C463,D463,"d")-1)</f>
      </c>
      <c r="K463" s="9" t="s">
        <f>=I463*365/J463</f>
      </c>
    </row>
    <row collapsed="false" customFormat="false" customHeight="false" hidden="false" ht="12.1" outlineLevel="0" r="464">
      <c r="A464" s="16" t="s">
        <v>101</v>
      </c>
      <c r="B464" s="16" t="s">
        <v>102</v>
      </c>
      <c r="C464" s="41" t="n">
        <v>45953</v>
      </c>
      <c r="D464" s="42" t="n">
        <v>45979</v>
      </c>
      <c r="E464" s="17" t="n">
        <v>16.99</v>
      </c>
      <c r="F464" s="17" t="n">
        <v>17.1885</v>
      </c>
      <c r="G464" s="17" t="n">
        <v>1</v>
      </c>
      <c r="H464" s="6" t="s">
        <f>=(F464-E464)*G464</f>
      </c>
      <c r="I464" s="9" t="s">
        <f>=(F464-E464)/E464</f>
      </c>
      <c r="J464" s="7" t="s">
        <f>=MAX(1,DATEDIF(C464,D464,"d")-1)</f>
      </c>
      <c r="K464" s="9" t="s">
        <f>=I464*365/J464</f>
      </c>
    </row>
    <row collapsed="false" customFormat="false" customHeight="false" hidden="false" ht="12.1" outlineLevel="0" r="465">
      <c r="A465" s="16" t="s">
        <v>101</v>
      </c>
      <c r="B465" s="16" t="s">
        <v>102</v>
      </c>
      <c r="C465" s="41" t="n">
        <v>45957</v>
      </c>
      <c r="D465" s="42" t="n">
        <v>45979</v>
      </c>
      <c r="E465" s="17" t="n">
        <v>17.021</v>
      </c>
      <c r="F465" s="17" t="n">
        <v>17.1885</v>
      </c>
      <c r="G465" s="17" t="n">
        <v>31</v>
      </c>
      <c r="H465" s="6" t="s">
        <f>=(F465-E465)*G465</f>
      </c>
      <c r="I465" s="9" t="s">
        <f>=(F465-E465)/E465</f>
      </c>
      <c r="J465" s="7" t="s">
        <f>=MAX(1,DATEDIF(C465,D465,"d")-1)</f>
      </c>
      <c r="K465" s="9" t="s">
        <f>=I465*365/J465</f>
      </c>
    </row>
    <row collapsed="false" customFormat="false" customHeight="false" hidden="false" ht="12.1" outlineLevel="0" r="466">
      <c r="A466" s="16" t="s">
        <v>101</v>
      </c>
      <c r="B466" s="16" t="s">
        <v>102</v>
      </c>
      <c r="C466" s="41" t="n">
        <v>45958</v>
      </c>
      <c r="D466" s="42" t="n">
        <v>45979</v>
      </c>
      <c r="E466" s="17" t="n">
        <v>17.0286</v>
      </c>
      <c r="F466" s="17" t="n">
        <v>17.1885</v>
      </c>
      <c r="G466" s="17" t="n">
        <v>43</v>
      </c>
      <c r="H466" s="6" t="s">
        <f>=(F466-E466)*G466</f>
      </c>
      <c r="I466" s="9" t="s">
        <f>=(F466-E466)/E466</f>
      </c>
      <c r="J466" s="7" t="s">
        <f>=MAX(1,DATEDIF(C466,D466,"d")-1)</f>
      </c>
      <c r="K466" s="9" t="s">
        <f>=I466*365/J466</f>
      </c>
    </row>
    <row collapsed="false" customFormat="false" customHeight="false" hidden="false" ht="12.1" outlineLevel="0" r="467">
      <c r="A467" s="16" t="s">
        <v>101</v>
      </c>
      <c r="B467" s="16" t="s">
        <v>102</v>
      </c>
      <c r="C467" s="41" t="n">
        <v>45966</v>
      </c>
      <c r="D467" s="42" t="n">
        <v>45979</v>
      </c>
      <c r="E467" s="17" t="n">
        <v>17.0887</v>
      </c>
      <c r="F467" s="17" t="n">
        <v>17.1885</v>
      </c>
      <c r="G467" s="17" t="n">
        <v>15</v>
      </c>
      <c r="H467" s="6" t="s">
        <f>=(F467-E467)*G467</f>
      </c>
      <c r="I467" s="9" t="s">
        <f>=(F467-E467)/E467</f>
      </c>
      <c r="J467" s="7" t="s">
        <f>=MAX(1,DATEDIF(C467,D467,"d")-1)</f>
      </c>
      <c r="K467" s="9" t="s">
        <f>=I467*365/J467</f>
      </c>
    </row>
    <row collapsed="false" customFormat="false" customHeight="false" hidden="false" ht="12.1" outlineLevel="0" r="468">
      <c r="A468" s="16" t="s">
        <v>101</v>
      </c>
      <c r="B468" s="16" t="s">
        <v>102</v>
      </c>
      <c r="C468" s="41" t="n">
        <v>45981</v>
      </c>
      <c r="D468" s="42" t="n">
        <v>45982</v>
      </c>
      <c r="E468" s="17" t="n">
        <v>17.2045</v>
      </c>
      <c r="F468" s="17" t="n">
        <v>17.2285</v>
      </c>
      <c r="G468" s="17" t="n">
        <v>214</v>
      </c>
      <c r="H468" s="6" t="s">
        <f>=(F468-E468)*G468</f>
      </c>
      <c r="I468" s="9" t="s">
        <f>=(F468-E468)/E468</f>
      </c>
      <c r="J468" s="7" t="s">
        <f>=MAX(1,DATEDIF(C468,D468,"d")-1)</f>
      </c>
      <c r="K468" s="9" t="s">
        <f>=I468*365/J468</f>
      </c>
    </row>
    <row collapsed="false" customFormat="false" customHeight="false" hidden="false" ht="12.1" outlineLevel="0" r="469">
      <c r="A469" s="16" t="s">
        <v>101</v>
      </c>
      <c r="B469" s="16" t="s">
        <v>102</v>
      </c>
      <c r="C469" s="41" t="n">
        <v>45986</v>
      </c>
      <c r="D469" s="42" t="n">
        <v>46014</v>
      </c>
      <c r="E469" s="17" t="n">
        <v>17.2446</v>
      </c>
      <c r="F469" s="17" t="n">
        <v>17.4605</v>
      </c>
      <c r="G469" s="17" t="n">
        <v>24</v>
      </c>
      <c r="H469" s="6" t="s">
        <f>=(F469-E469)*G469</f>
      </c>
      <c r="I469" s="9" t="s">
        <f>=(F469-E469)/E469</f>
      </c>
      <c r="J469" s="7" t="s">
        <f>=MAX(1,DATEDIF(C469,D469,"d")-1)</f>
      </c>
      <c r="K469" s="9" t="s">
        <f>=I469*365/J469</f>
      </c>
    </row>
    <row collapsed="false" customFormat="false" customHeight="false" hidden="false" ht="12.1" outlineLevel="0" r="470">
      <c r="A470" s="16" t="s">
        <v>101</v>
      </c>
      <c r="B470" s="16" t="s">
        <v>102</v>
      </c>
      <c r="C470" s="41" t="n">
        <v>45987</v>
      </c>
      <c r="D470" s="42" t="n">
        <v>46014</v>
      </c>
      <c r="E470" s="17" t="n">
        <v>17.2529</v>
      </c>
      <c r="F470" s="17" t="n">
        <v>17.4605</v>
      </c>
      <c r="G470" s="17" t="n">
        <v>7</v>
      </c>
      <c r="H470" s="6" t="s">
        <f>=(F470-E470)*G470</f>
      </c>
      <c r="I470" s="9" t="s">
        <f>=(F470-E470)/E470</f>
      </c>
      <c r="J470" s="7" t="s">
        <f>=MAX(1,DATEDIF(C470,D470,"d")-1)</f>
      </c>
      <c r="K470" s="9" t="s">
        <f>=I470*365/J470</f>
      </c>
    </row>
    <row collapsed="false" customFormat="false" customHeight="false" hidden="false" ht="12.1" outlineLevel="0" r="471">
      <c r="A471" s="16" t="s">
        <v>101</v>
      </c>
      <c r="B471" s="16" t="s">
        <v>102</v>
      </c>
      <c r="C471" s="41" t="n">
        <v>45994</v>
      </c>
      <c r="D471" s="42" t="n">
        <v>46014</v>
      </c>
      <c r="E471" s="17" t="n">
        <v>17.3086</v>
      </c>
      <c r="F471" s="17" t="n">
        <v>17.4605</v>
      </c>
      <c r="G471" s="17" t="n">
        <v>35</v>
      </c>
      <c r="H471" s="6" t="s">
        <f>=(F471-E471)*G471</f>
      </c>
      <c r="I471" s="9" t="s">
        <f>=(F471-E471)/E471</f>
      </c>
      <c r="J471" s="7" t="s">
        <f>=MAX(1,DATEDIF(C471,D471,"d")-1)</f>
      </c>
      <c r="K471" s="9" t="s">
        <f>=I471*365/J471</f>
      </c>
    </row>
    <row collapsed="false" customFormat="false" customHeight="false" hidden="false" ht="12.1" outlineLevel="0" r="472">
      <c r="A472" s="16" t="s">
        <v>101</v>
      </c>
      <c r="B472" s="16" t="s">
        <v>102</v>
      </c>
      <c r="C472" s="41" t="n">
        <v>46001</v>
      </c>
      <c r="D472" s="42" t="n">
        <v>46014</v>
      </c>
      <c r="E472" s="17" t="n">
        <v>17.363</v>
      </c>
      <c r="F472" s="17" t="n">
        <v>17.4605</v>
      </c>
      <c r="G472" s="17" t="n">
        <v>1728</v>
      </c>
      <c r="H472" s="6" t="s">
        <f>=(F472-E472)*G472</f>
      </c>
      <c r="I472" s="9" t="s">
        <f>=(F472-E472)/E472</f>
      </c>
      <c r="J472" s="7" t="s">
        <f>=MAX(1,DATEDIF(C472,D472,"d")-1)</f>
      </c>
      <c r="K472" s="9" t="s">
        <f>=I472*365/J472</f>
      </c>
    </row>
    <row collapsed="false" customFormat="false" customHeight="false" hidden="false" ht="12.1" outlineLevel="0" r="473">
      <c r="A473" s="16" t="s">
        <v>101</v>
      </c>
      <c r="B473" s="16" t="s">
        <v>102</v>
      </c>
      <c r="C473" s="41" t="n">
        <v>46008</v>
      </c>
      <c r="D473" s="42" t="n">
        <v>46014</v>
      </c>
      <c r="E473" s="17" t="n">
        <v>17.42</v>
      </c>
      <c r="F473" s="17" t="n">
        <v>17.4605</v>
      </c>
      <c r="G473" s="17" t="n">
        <v>1</v>
      </c>
      <c r="H473" s="6" t="s">
        <f>=(F473-E473)*G473</f>
      </c>
      <c r="I473" s="9" t="s">
        <f>=(F473-E473)/E473</f>
      </c>
      <c r="J473" s="7" t="s">
        <f>=MAX(1,DATEDIF(C473,D473,"d")-1)</f>
      </c>
      <c r="K473" s="9" t="s">
        <f>=I473*365/J473</f>
      </c>
    </row>
    <row collapsed="false" customFormat="false" customHeight="false" hidden="false" ht="12.1" outlineLevel="0" r="474">
      <c r="A474" s="16" t="s">
        <v>101</v>
      </c>
      <c r="B474" s="16" t="s">
        <v>102</v>
      </c>
      <c r="C474" s="41" t="n">
        <v>46028</v>
      </c>
      <c r="D474" s="42" t="n">
        <v>46051</v>
      </c>
      <c r="E474" s="17" t="n">
        <v>17.58</v>
      </c>
      <c r="F474" s="17" t="n">
        <v>17.745</v>
      </c>
      <c r="G474" s="17" t="n">
        <v>1</v>
      </c>
      <c r="H474" s="6" t="s">
        <f>=(F474-E474)*G474</f>
      </c>
      <c r="I474" s="9" t="s">
        <f>=(F474-E474)/E474</f>
      </c>
      <c r="J474" s="7" t="s">
        <f>=MAX(1,DATEDIF(C474,D474,"d")-1)</f>
      </c>
      <c r="K474" s="9" t="s">
        <f>=I474*365/J474</f>
      </c>
    </row>
    <row collapsed="false" customFormat="false" customHeight="false" hidden="false" ht="12.1" outlineLevel="0" r="475">
      <c r="A475" s="16" t="s">
        <v>101</v>
      </c>
      <c r="B475" s="16" t="s">
        <v>102</v>
      </c>
      <c r="C475" s="41" t="n">
        <v>46038</v>
      </c>
      <c r="D475" s="42" t="n">
        <v>46051</v>
      </c>
      <c r="E475" s="17" t="n">
        <v>17.6595</v>
      </c>
      <c r="F475" s="17" t="n">
        <v>17.745</v>
      </c>
      <c r="G475" s="17" t="n">
        <v>308</v>
      </c>
      <c r="H475" s="6" t="s">
        <f>=(F475-E475)*G475</f>
      </c>
      <c r="I475" s="9" t="s">
        <f>=(F475-E475)/E475</f>
      </c>
      <c r="J475" s="7" t="s">
        <f>=MAX(1,DATEDIF(C475,D475,"d")-1)</f>
      </c>
      <c r="K475" s="9" t="s">
        <f>=I475*365/J475</f>
      </c>
    </row>
    <row collapsed="false" customFormat="false" customHeight="false" hidden="false" ht="12.1" outlineLevel="0" r="476">
      <c r="A476" s="16" t="s">
        <v>101</v>
      </c>
      <c r="B476" s="16" t="s">
        <v>102</v>
      </c>
      <c r="C476" s="41" t="n">
        <v>46041</v>
      </c>
      <c r="D476" s="42" t="n">
        <v>46051</v>
      </c>
      <c r="E476" s="17" t="n">
        <v>17.6684</v>
      </c>
      <c r="F476" s="17" t="n">
        <v>17.745</v>
      </c>
      <c r="G476" s="17" t="n">
        <v>19</v>
      </c>
      <c r="H476" s="6" t="s">
        <f>=(F476-E476)*G476</f>
      </c>
      <c r="I476" s="9" t="s">
        <f>=(F476-E476)/E476</f>
      </c>
      <c r="J476" s="7" t="s">
        <f>=MAX(1,DATEDIF(C476,D476,"d")-1)</f>
      </c>
      <c r="K476" s="9" t="s">
        <f>=I476*365/J476</f>
      </c>
    </row>
    <row collapsed="false" customFormat="false" customHeight="false" hidden="false" ht="12.1" outlineLevel="0" r="477">
      <c r="A477" s="16" t="s">
        <v>101</v>
      </c>
      <c r="B477" s="16" t="s">
        <v>102</v>
      </c>
      <c r="C477" s="41" t="n">
        <v>46044</v>
      </c>
      <c r="D477" s="42" t="n">
        <v>46051</v>
      </c>
      <c r="E477" s="17" t="n">
        <v>17.692</v>
      </c>
      <c r="F477" s="17" t="n">
        <v>17.745</v>
      </c>
      <c r="G477" s="17" t="n">
        <v>999</v>
      </c>
      <c r="H477" s="6" t="s">
        <f>=(F477-E477)*G477</f>
      </c>
      <c r="I477" s="9" t="s">
        <f>=(F477-E477)/E477</f>
      </c>
      <c r="J477" s="7" t="s">
        <f>=MAX(1,DATEDIF(C477,D477,"d")-1)</f>
      </c>
      <c r="K477" s="9" t="s">
        <f>=I477*365/J477</f>
      </c>
    </row>
    <row collapsed="false" customFormat="false" customHeight="false" hidden="false" ht="12.1" outlineLevel="0" r="478">
      <c r="A478" s="16" t="s">
        <v>101</v>
      </c>
      <c r="B478" s="16" t="s">
        <v>102</v>
      </c>
      <c r="C478" s="41" t="n">
        <v>46048</v>
      </c>
      <c r="D478" s="42" t="n">
        <v>46051</v>
      </c>
      <c r="E478" s="17" t="n">
        <v>17.722</v>
      </c>
      <c r="F478" s="17" t="n">
        <v>17.745</v>
      </c>
      <c r="G478" s="17" t="n">
        <v>404</v>
      </c>
      <c r="H478" s="6" t="s">
        <f>=(F478-E478)*G478</f>
      </c>
      <c r="I478" s="9" t="s">
        <f>=(F478-E478)/E478</f>
      </c>
      <c r="J478" s="7" t="s">
        <f>=MAX(1,DATEDIF(C478,D478,"d")-1)</f>
      </c>
      <c r="K478" s="9" t="s">
        <f>=I478*365/J478</f>
      </c>
    </row>
    <row collapsed="false" customFormat="false" customHeight="false" hidden="false" ht="12.1" outlineLevel="0" r="479">
      <c r="A479" s="16" t="s">
        <v>101</v>
      </c>
      <c r="B479" s="16" t="s">
        <v>102</v>
      </c>
      <c r="C479" s="41" t="n">
        <v>46049</v>
      </c>
      <c r="D479" s="42" t="n">
        <v>46051</v>
      </c>
      <c r="E479" s="17" t="n">
        <v>17.73</v>
      </c>
      <c r="F479" s="17" t="n">
        <v>17.745</v>
      </c>
      <c r="G479" s="17" t="n">
        <v>96</v>
      </c>
      <c r="H479" s="6" t="s">
        <f>=(F479-E479)*G479</f>
      </c>
      <c r="I479" s="9" t="s">
        <f>=(F479-E479)/E479</f>
      </c>
      <c r="J479" s="7" t="s">
        <f>=MAX(1,DATEDIF(C479,D479,"d")-1)</f>
      </c>
      <c r="K479" s="9" t="s">
        <f>=I479*365/J479</f>
      </c>
    </row>
    <row collapsed="false" customFormat="false" customHeight="false" hidden="false" ht="12.1" outlineLevel="0" r="480">
      <c r="A480" s="16" t="s">
        <v>101</v>
      </c>
      <c r="B480" s="16" t="s">
        <v>102</v>
      </c>
      <c r="C480" s="41" t="n">
        <v>46050</v>
      </c>
      <c r="D480" s="42" t="n">
        <v>46051</v>
      </c>
      <c r="E480" s="17" t="n">
        <v>17.74</v>
      </c>
      <c r="F480" s="17" t="n">
        <v>17.745</v>
      </c>
      <c r="G480" s="17" t="n">
        <v>1</v>
      </c>
      <c r="H480" s="6" t="s">
        <f>=(F480-E480)*G480</f>
      </c>
      <c r="I480" s="9" t="s">
        <f>=(F480-E480)/E480</f>
      </c>
      <c r="J480" s="7" t="s">
        <f>=MAX(1,DATEDIF(C480,D480,"d")-1)</f>
      </c>
      <c r="K480" s="9" t="s">
        <f>=I480*365/J480</f>
      </c>
    </row>
    <row collapsed="false" customFormat="false" customHeight="false" hidden="false" ht="12.1" outlineLevel="0" r="481">
      <c r="A481" s="16" t="s">
        <v>101</v>
      </c>
      <c r="B481" s="16" t="s">
        <v>102</v>
      </c>
      <c r="C481" s="41" t="n">
        <v>46051</v>
      </c>
      <c r="D481" s="42" t="n">
        <v>46090</v>
      </c>
      <c r="E481" s="17" t="n">
        <v>17.745</v>
      </c>
      <c r="F481" s="17" t="n">
        <v>18.038</v>
      </c>
      <c r="G481" s="17" t="n">
        <v>2</v>
      </c>
      <c r="H481" s="6" t="s">
        <f>=(F481-E481)*G481</f>
      </c>
      <c r="I481" s="9" t="s">
        <f>=(F481-E481)/E481</f>
      </c>
      <c r="J481" s="7" t="s">
        <f>=MAX(1,DATEDIF(C481,D481,"d")-1)</f>
      </c>
      <c r="K481" s="9" t="s">
        <f>=I481*365/J481</f>
      </c>
    </row>
    <row collapsed="false" customFormat="false" customHeight="false" hidden="false" ht="12.1" outlineLevel="0" r="482">
      <c r="A482" s="16" t="s">
        <v>101</v>
      </c>
      <c r="B482" s="16" t="s">
        <v>102</v>
      </c>
      <c r="C482" s="41" t="n">
        <v>46079</v>
      </c>
      <c r="D482" s="42" t="n">
        <v>46090</v>
      </c>
      <c r="E482" s="17" t="n">
        <v>17.955</v>
      </c>
      <c r="F482" s="17" t="n">
        <v>18.038</v>
      </c>
      <c r="G482" s="17" t="n">
        <v>1266</v>
      </c>
      <c r="H482" s="6" t="s">
        <f>=(F482-E482)*G482</f>
      </c>
      <c r="I482" s="9" t="s">
        <f>=(F482-E482)/E482</f>
      </c>
      <c r="J482" s="7" t="s">
        <f>=MAX(1,DATEDIF(C482,D482,"d")-1)</f>
      </c>
      <c r="K482" s="9" t="s">
        <f>=I482*365/J482</f>
      </c>
    </row>
    <row collapsed="false" customFormat="false" customHeight="false" hidden="false" ht="12.1" outlineLevel="0" r="483">
      <c r="A483" s="16" t="s">
        <v>101</v>
      </c>
      <c r="B483" s="16" t="s">
        <v>102</v>
      </c>
      <c r="C483" s="41" t="n">
        <v>46080</v>
      </c>
      <c r="D483" s="42" t="n">
        <v>46090</v>
      </c>
      <c r="E483" s="17" t="n">
        <v>17.98</v>
      </c>
      <c r="F483" s="17" t="n">
        <v>18.038</v>
      </c>
      <c r="G483" s="17" t="n">
        <v>2</v>
      </c>
      <c r="H483" s="6" t="s">
        <f>=(F483-E483)*G483</f>
      </c>
      <c r="I483" s="9" t="s">
        <f>=(F483-E483)/E483</f>
      </c>
      <c r="J483" s="7" t="s">
        <f>=MAX(1,DATEDIF(C483,D483,"d")-1)</f>
      </c>
      <c r="K483" s="9" t="s">
        <f>=I483*365/J483</f>
      </c>
    </row>
    <row collapsed="false" customFormat="false" customHeight="false" hidden="false" ht="12.1" outlineLevel="0" r="484">
      <c r="A484" s="16" t="s">
        <v>101</v>
      </c>
      <c r="B484" s="16" t="s">
        <v>102</v>
      </c>
      <c r="C484" s="41" t="n">
        <v>46086</v>
      </c>
      <c r="D484" s="42" t="n">
        <v>46090</v>
      </c>
      <c r="E484" s="17" t="n">
        <v>18.0075</v>
      </c>
      <c r="F484" s="17" t="n">
        <v>18.038</v>
      </c>
      <c r="G484" s="17" t="n">
        <v>1903</v>
      </c>
      <c r="H484" s="6" t="s">
        <f>=(F484-E484)*G484</f>
      </c>
      <c r="I484" s="9" t="s">
        <f>=(F484-E484)/E484</f>
      </c>
      <c r="J484" s="7" t="s">
        <f>=MAX(1,DATEDIF(C484,D484,"d")-1)</f>
      </c>
      <c r="K484" s="9" t="s">
        <f>=I484*365/J484</f>
      </c>
    </row>
    <row collapsed="false" customFormat="false" customHeight="false" hidden="false" ht="12.1" outlineLevel="0" r="485">
      <c r="A485" s="16" t="s">
        <v>101</v>
      </c>
      <c r="B485" s="16" t="s">
        <v>102</v>
      </c>
      <c r="C485" s="41" t="n">
        <v>46087</v>
      </c>
      <c r="D485" s="42" t="n">
        <v>46090</v>
      </c>
      <c r="E485" s="17" t="n">
        <v>18.03</v>
      </c>
      <c r="F485" s="17" t="n">
        <v>18.038</v>
      </c>
      <c r="G485" s="17" t="n">
        <v>2</v>
      </c>
      <c r="H485" s="6" t="s">
        <f>=(F485-E485)*G485</f>
      </c>
      <c r="I485" s="9" t="s">
        <f>=(F485-E485)/E485</f>
      </c>
      <c r="J485" s="7" t="s">
        <f>=MAX(1,DATEDIF(C485,D485,"d")-1)</f>
      </c>
      <c r="K485" s="9" t="s">
        <f>=I485*365/J485</f>
      </c>
    </row>
    <row collapsed="false" customFormat="false" customHeight="false" hidden="false" ht="12.1" outlineLevel="0" r="486">
      <c r="A486" s="16" t="s">
        <v>101</v>
      </c>
      <c r="B486" s="16" t="s">
        <v>102</v>
      </c>
      <c r="C486" s="41" t="n">
        <v>46090</v>
      </c>
      <c r="D486" s="42" t="n">
        <v>46096</v>
      </c>
      <c r="E486" s="17" t="n">
        <v>18.038</v>
      </c>
      <c r="F486" s="17" t="n">
        <v>18.09</v>
      </c>
      <c r="G486" s="17" t="n">
        <v>1856</v>
      </c>
      <c r="H486" s="6" t="s">
        <f>=(F486-E486)*G486</f>
      </c>
      <c r="I486" s="9" t="s">
        <f>=(F486-E486)/E486</f>
      </c>
      <c r="J486" s="7" t="s">
        <f>=MAX(1,DATEDIF(C486,D486,"d")-1)</f>
      </c>
      <c r="K486" s="9" t="s">
        <f>=I486*365/J486</f>
      </c>
    </row>
    <row collapsed="false" customFormat="false" customHeight="false" hidden="false" ht="12.1" outlineLevel="0" r="487">
      <c r="A487" s="16" t="s">
        <v>101</v>
      </c>
      <c r="B487" s="16" t="s">
        <v>102</v>
      </c>
      <c r="C487" s="41" t="n">
        <v>46091</v>
      </c>
      <c r="D487" s="42" t="n">
        <v>46096</v>
      </c>
      <c r="E487" s="17" t="n">
        <v>18.0455</v>
      </c>
      <c r="F487" s="17" t="n">
        <v>18.09</v>
      </c>
      <c r="G487" s="17" t="n">
        <v>192</v>
      </c>
      <c r="H487" s="6" t="s">
        <f>=(F487-E487)*G487</f>
      </c>
      <c r="I487" s="9" t="s">
        <f>=(F487-E487)/E487</f>
      </c>
      <c r="J487" s="7" t="s">
        <f>=MAX(1,DATEDIF(C487,D487,"d")-1)</f>
      </c>
      <c r="K487" s="9" t="s">
        <f>=I487*365/J487</f>
      </c>
    </row>
    <row collapsed="false" customFormat="false" customHeight="false" hidden="false" ht="12.1" outlineLevel="0" r="488">
      <c r="A488" s="16" t="s">
        <v>101</v>
      </c>
      <c r="B488" s="16" t="s">
        <v>102</v>
      </c>
      <c r="C488" s="41" t="n">
        <v>46096</v>
      </c>
      <c r="D488" s="42" t="n">
        <v>46099</v>
      </c>
      <c r="E488" s="17" t="n">
        <v>18.09</v>
      </c>
      <c r="F488" s="17" t="n">
        <v>18.1035</v>
      </c>
      <c r="G488" s="17" t="n">
        <v>1001</v>
      </c>
      <c r="H488" s="6" t="s">
        <f>=(F488-E488)*G488</f>
      </c>
      <c r="I488" s="9" t="s">
        <f>=(F488-E488)/E488</f>
      </c>
      <c r="J488" s="7" t="s">
        <f>=MAX(1,DATEDIF(C488,D488,"d")-1)</f>
      </c>
      <c r="K488" s="9" t="s">
        <f>=I488*365/J488</f>
      </c>
    </row>
    <row collapsed="false" customFormat="false" customHeight="false" hidden="false" ht="12.1" outlineLevel="0" r="489">
      <c r="A489" s="16" t="s">
        <v>101</v>
      </c>
      <c r="B489" s="16" t="s">
        <v>102</v>
      </c>
      <c r="C489" s="41" t="n">
        <v>46097</v>
      </c>
      <c r="D489" s="42" t="n">
        <v>46099</v>
      </c>
      <c r="E489" s="17" t="n">
        <v>18.0895</v>
      </c>
      <c r="F489" s="17" t="n">
        <v>18.1035</v>
      </c>
      <c r="G489" s="17" t="n">
        <v>1050</v>
      </c>
      <c r="H489" s="6" t="s">
        <f>=(F489-E489)*G489</f>
      </c>
      <c r="I489" s="9" t="s">
        <f>=(F489-E489)/E489</f>
      </c>
      <c r="J489" s="7" t="s">
        <f>=MAX(1,DATEDIF(C489,D489,"d")-1)</f>
      </c>
      <c r="K489" s="9" t="s">
        <f>=I489*365/J489</f>
      </c>
    </row>
    <row collapsed="false" customFormat="false" customHeight="false" hidden="false" ht="12.1" outlineLevel="0" r="490">
      <c r="A490" s="16" t="s">
        <v>101</v>
      </c>
      <c r="B490" s="16" t="s">
        <v>102</v>
      </c>
      <c r="C490" s="41" t="n">
        <v>46098</v>
      </c>
      <c r="D490" s="42" t="n">
        <v>46099</v>
      </c>
      <c r="E490" s="17" t="n">
        <v>18.095</v>
      </c>
      <c r="F490" s="17" t="n">
        <v>18.1035</v>
      </c>
      <c r="G490" s="17" t="n">
        <v>2</v>
      </c>
      <c r="H490" s="6" t="s">
        <f>=(F490-E490)*G490</f>
      </c>
      <c r="I490" s="9" t="s">
        <f>=(F490-E490)/E490</f>
      </c>
      <c r="J490" s="7" t="s">
        <f>=MAX(1,DATEDIF(C490,D490,"d")-1)</f>
      </c>
      <c r="K490" s="9" t="s">
        <f>=I490*365/J490</f>
      </c>
    </row>
    <row collapsed="false" customFormat="false" customHeight="false" hidden="false" ht="12.1" outlineLevel="0" r="491">
      <c r="A491" s="16" t="s">
        <v>101</v>
      </c>
      <c r="B491" s="16" t="s">
        <v>102</v>
      </c>
      <c r="C491" s="41" t="n">
        <v>46099</v>
      </c>
      <c r="D491" s="42" t="n">
        <v>46099</v>
      </c>
      <c r="E491" s="17" t="n">
        <v>18.1033</v>
      </c>
      <c r="F491" s="17" t="n">
        <v>18.1035</v>
      </c>
      <c r="G491" s="17" t="n">
        <v>6</v>
      </c>
      <c r="H491" s="6" t="s">
        <f>=(F491-E491)*G491</f>
      </c>
      <c r="I491" s="9" t="s">
        <f>=(F491-E491)/E491</f>
      </c>
      <c r="J491" s="7" t="s">
        <f>=MAX(1,DATEDIF(C491,D491,"d")-1)</f>
      </c>
      <c r="K491" s="9" t="s">
        <f>=I491*365/J491</f>
      </c>
    </row>
    <row collapsed="false" customFormat="false" customHeight="false" hidden="false" ht="12.1" outlineLevel="0" r="492">
      <c r="A492" s="16" t="s">
        <v>101</v>
      </c>
      <c r="B492" s="16" t="s">
        <v>102</v>
      </c>
      <c r="C492" s="41" t="n">
        <v>46101</v>
      </c>
      <c r="D492" s="42" t="n">
        <v>46161</v>
      </c>
      <c r="E492" s="17" t="n">
        <v>18.1304</v>
      </c>
      <c r="F492" s="17" t="n">
        <v>18.5365</v>
      </c>
      <c r="G492" s="17" t="n">
        <v>23</v>
      </c>
      <c r="H492" s="6" t="s">
        <f>=(F492-E492)*G492</f>
      </c>
      <c r="I492" s="9" t="s">
        <f>=(F492-E492)/E492</f>
      </c>
      <c r="J492" s="7" t="s">
        <f>=MAX(1,DATEDIF(C492,D492,"d")-1)</f>
      </c>
      <c r="K492" s="9" t="s">
        <f>=I492*365/J492</f>
      </c>
    </row>
    <row collapsed="false" customFormat="false" customHeight="false" hidden="false" ht="12.1" outlineLevel="0" r="493">
      <c r="A493" s="16" t="s">
        <v>101</v>
      </c>
      <c r="B493" s="16" t="s">
        <v>102</v>
      </c>
      <c r="C493" s="41" t="n">
        <v>46107</v>
      </c>
      <c r="D493" s="42" t="n">
        <v>46161</v>
      </c>
      <c r="E493" s="17" t="n">
        <v>18.1583</v>
      </c>
      <c r="F493" s="17" t="n">
        <v>18.5365</v>
      </c>
      <c r="G493" s="17" t="n">
        <v>12</v>
      </c>
      <c r="H493" s="6" t="s">
        <f>=(F493-E493)*G493</f>
      </c>
      <c r="I493" s="9" t="s">
        <f>=(F493-E493)/E493</f>
      </c>
      <c r="J493" s="7" t="s">
        <f>=MAX(1,DATEDIF(C493,D493,"d")-1)</f>
      </c>
      <c r="K493" s="9" t="s">
        <f>=I493*365/J493</f>
      </c>
    </row>
    <row collapsed="false" customFormat="false" customHeight="false" hidden="false" ht="12.1" outlineLevel="0" r="494">
      <c r="A494" s="16" t="s">
        <v>101</v>
      </c>
      <c r="B494" s="16" t="s">
        <v>102</v>
      </c>
      <c r="C494" s="41" t="n">
        <v>46127</v>
      </c>
      <c r="D494" s="42" t="n">
        <v>46161</v>
      </c>
      <c r="E494" s="17" t="n">
        <v>18.298</v>
      </c>
      <c r="F494" s="17" t="n">
        <v>18.5365</v>
      </c>
      <c r="G494" s="17" t="n">
        <v>5</v>
      </c>
      <c r="H494" s="6" t="s">
        <f>=(F494-E494)*G494</f>
      </c>
      <c r="I494" s="9" t="s">
        <f>=(F494-E494)/E494</f>
      </c>
      <c r="J494" s="7" t="s">
        <f>=MAX(1,DATEDIF(C494,D494,"d")-1)</f>
      </c>
      <c r="K494" s="9" t="s">
        <f>=I494*365/J494</f>
      </c>
    </row>
    <row collapsed="false" customFormat="false" customHeight="false" hidden="false" ht="12.1" outlineLevel="0" r="495">
      <c r="A495" s="16" t="s">
        <v>101</v>
      </c>
      <c r="B495" s="16" t="s">
        <v>102</v>
      </c>
      <c r="C495" s="41" t="n">
        <v>46131</v>
      </c>
      <c r="D495" s="42" t="n">
        <v>46161</v>
      </c>
      <c r="E495" s="17" t="n">
        <v>18.3333</v>
      </c>
      <c r="F495" s="17" t="n">
        <v>18.5365</v>
      </c>
      <c r="G495" s="17" t="n">
        <v>6</v>
      </c>
      <c r="H495" s="6" t="s">
        <f>=(F495-E495)*G495</f>
      </c>
      <c r="I495" s="9" t="s">
        <f>=(F495-E495)/E495</f>
      </c>
      <c r="J495" s="7" t="s">
        <f>=MAX(1,DATEDIF(C495,D495,"d")-1)</f>
      </c>
      <c r="K495" s="9" t="s">
        <f>=I495*365/J495</f>
      </c>
    </row>
    <row collapsed="false" customFormat="false" customHeight="false" hidden="false" ht="12.1" outlineLevel="0" r="496">
      <c r="A496" s="16" t="s">
        <v>101</v>
      </c>
      <c r="B496" s="16" t="s">
        <v>102</v>
      </c>
      <c r="C496" s="41" t="n">
        <v>46138</v>
      </c>
      <c r="D496" s="42" t="n">
        <v>46161</v>
      </c>
      <c r="E496" s="17" t="n">
        <v>18.3867</v>
      </c>
      <c r="F496" s="17" t="n">
        <v>18.5365</v>
      </c>
      <c r="G496" s="17" t="n">
        <v>3</v>
      </c>
      <c r="H496" s="6" t="s">
        <f>=(F496-E496)*G496</f>
      </c>
      <c r="I496" s="9" t="s">
        <f>=(F496-E496)/E496</f>
      </c>
      <c r="J496" s="7" t="s">
        <f>=MAX(1,DATEDIF(C496,D496,"d")-1)</f>
      </c>
      <c r="K496" s="9" t="s">
        <f>=I496*365/J496</f>
      </c>
    </row>
    <row collapsed="false" customFormat="false" customHeight="false" hidden="false" ht="12.1" outlineLevel="0" r="497">
      <c r="A497" s="16" t="s">
        <v>101</v>
      </c>
      <c r="B497" s="16" t="s">
        <v>102</v>
      </c>
      <c r="C497" s="41" t="n">
        <v>46139</v>
      </c>
      <c r="D497" s="42" t="n">
        <v>46161</v>
      </c>
      <c r="E497" s="17" t="n">
        <v>18.3854</v>
      </c>
      <c r="F497" s="17" t="n">
        <v>18.5365</v>
      </c>
      <c r="G497" s="17" t="n">
        <v>13</v>
      </c>
      <c r="H497" s="6" t="s">
        <f>=(F497-E497)*G497</f>
      </c>
      <c r="I497" s="9" t="s">
        <f>=(F497-E497)/E497</f>
      </c>
      <c r="J497" s="7" t="s">
        <f>=MAX(1,DATEDIF(C497,D497,"d")-1)</f>
      </c>
      <c r="K497" s="9" t="s">
        <f>=I497*365/J497</f>
      </c>
    </row>
    <row collapsed="false" customFormat="false" customHeight="false" hidden="false" ht="12.1" outlineLevel="0" r="498">
      <c r="A498" s="16" t="s">
        <v>101</v>
      </c>
      <c r="B498" s="16" t="s">
        <v>102</v>
      </c>
      <c r="C498" s="41" t="n">
        <v>46141</v>
      </c>
      <c r="D498" s="42" t="n">
        <v>46161</v>
      </c>
      <c r="E498" s="17" t="n">
        <v>18.396</v>
      </c>
      <c r="F498" s="17" t="n">
        <v>18.5365</v>
      </c>
      <c r="G498" s="17" t="n">
        <v>263</v>
      </c>
      <c r="H498" s="6" t="s">
        <f>=(F498-E498)*G498</f>
      </c>
      <c r="I498" s="9" t="s">
        <f>=(F498-E498)/E498</f>
      </c>
      <c r="J498" s="7" t="s">
        <f>=MAX(1,DATEDIF(C498,D498,"d")-1)</f>
      </c>
      <c r="K498" s="9" t="s">
        <f>=I498*365/J498</f>
      </c>
    </row>
    <row collapsed="false" customFormat="false" customHeight="false" hidden="false" ht="12.1" outlineLevel="0" r="499">
      <c r="A499" s="16" t="s">
        <v>101</v>
      </c>
      <c r="B499" s="16" t="s">
        <v>102</v>
      </c>
      <c r="C499" s="41" t="n">
        <v>46150</v>
      </c>
      <c r="D499" s="42" t="n">
        <v>46161</v>
      </c>
      <c r="E499" s="17" t="n">
        <v>18.4725</v>
      </c>
      <c r="F499" s="17" t="n">
        <v>18.5365</v>
      </c>
      <c r="G499" s="17" t="n">
        <v>658</v>
      </c>
      <c r="H499" s="6" t="s">
        <f>=(F499-E499)*G499</f>
      </c>
      <c r="I499" s="9" t="s">
        <f>=(F499-E499)/E499</f>
      </c>
      <c r="J499" s="7" t="s">
        <f>=MAX(1,DATEDIF(C499,D499,"d")-1)</f>
      </c>
      <c r="K499" s="9" t="s">
        <f>=I499*365/J499</f>
      </c>
    </row>
    <row collapsed="false" customFormat="false" customHeight="false" hidden="false" ht="12.1" outlineLevel="0" r="500">
      <c r="A500" s="16" t="s">
        <v>101</v>
      </c>
      <c r="B500" s="16" t="s">
        <v>102</v>
      </c>
      <c r="C500" s="41" t="n">
        <v>46153</v>
      </c>
      <c r="D500" s="42" t="n">
        <v>46161</v>
      </c>
      <c r="E500" s="17" t="n">
        <v>18.48</v>
      </c>
      <c r="F500" s="17" t="n">
        <v>18.5365</v>
      </c>
      <c r="G500" s="17" t="n">
        <v>1</v>
      </c>
      <c r="H500" s="6" t="s">
        <f>=(F500-E500)*G500</f>
      </c>
      <c r="I500" s="9" t="s">
        <f>=(F500-E500)/E500</f>
      </c>
      <c r="J500" s="7" t="s">
        <f>=MAX(1,DATEDIF(C500,D500,"d")-1)</f>
      </c>
      <c r="K500" s="9" t="s">
        <f>=I500*365/J500</f>
      </c>
    </row>
    <row collapsed="false" customFormat="false" customHeight="false" hidden="false" ht="12.1" outlineLevel="0" r="501">
      <c r="A501" s="16" t="s">
        <v>101</v>
      </c>
      <c r="B501" s="16" t="s">
        <v>102</v>
      </c>
      <c r="C501" s="41" t="n">
        <v>46156</v>
      </c>
      <c r="D501" s="42" t="n">
        <v>46161</v>
      </c>
      <c r="E501" s="17" t="n">
        <v>18.5</v>
      </c>
      <c r="F501" s="17" t="n">
        <v>18.5365</v>
      </c>
      <c r="G501" s="17" t="n">
        <v>4</v>
      </c>
      <c r="H501" s="6" t="s">
        <f>=(F501-E501)*G501</f>
      </c>
      <c r="I501" s="9" t="s">
        <f>=(F501-E501)/E501</f>
      </c>
      <c r="J501" s="7" t="s">
        <f>=MAX(1,DATEDIF(C501,D501,"d")-1)</f>
      </c>
      <c r="K501" s="9" t="s">
        <f>=I501*365/J501</f>
      </c>
    </row>
    <row collapsed="false" customFormat="false" customHeight="false" hidden="false" ht="12.1" outlineLevel="0" r="502">
      <c r="A502" s="16" t="s">
        <v>101</v>
      </c>
      <c r="B502" s="16" t="s">
        <v>102</v>
      </c>
      <c r="C502" s="41" t="n">
        <v>46157</v>
      </c>
      <c r="D502" s="42" t="n">
        <v>46161</v>
      </c>
      <c r="E502" s="17" t="n">
        <v>18.522</v>
      </c>
      <c r="F502" s="17" t="n">
        <v>18.5365</v>
      </c>
      <c r="G502" s="17" t="n">
        <v>49</v>
      </c>
      <c r="H502" s="6" t="s">
        <f>=(F502-E502)*G502</f>
      </c>
      <c r="I502" s="9" t="s">
        <f>=(F502-E502)/E502</f>
      </c>
      <c r="J502" s="7" t="s">
        <f>=MAX(1,DATEDIF(C502,D502,"d")-1)</f>
      </c>
      <c r="K502" s="9" t="s">
        <f>=I502*365/J502</f>
      </c>
    </row>
    <row collapsed="false" customFormat="false" customHeight="false" hidden="false" ht="12.1" outlineLevel="0" r="503">
      <c r="A503" s="16" t="s">
        <v>101</v>
      </c>
      <c r="B503" s="16" t="s">
        <v>102</v>
      </c>
      <c r="C503" s="41" t="n">
        <v>46168</v>
      </c>
      <c r="D503" s="42" t="n">
        <v>46190</v>
      </c>
      <c r="E503" s="17" t="n">
        <v>18.5864</v>
      </c>
      <c r="F503" s="17" t="n">
        <v>18.7404</v>
      </c>
      <c r="G503" s="17" t="n">
        <v>22</v>
      </c>
      <c r="H503" s="6" t="s">
        <f>=(F503-E503)*G503</f>
      </c>
      <c r="I503" s="9" t="s">
        <f>=(F503-E503)/E503</f>
      </c>
      <c r="J503" s="7" t="s">
        <f>=MAX(1,DATEDIF(C503,D503,"d")-1)</f>
      </c>
      <c r="K503" s="9" t="s">
        <f>=I503*365/J503</f>
      </c>
    </row>
    <row collapsed="false" customFormat="false" customHeight="false" hidden="false" ht="12.1" outlineLevel="0" r="504">
      <c r="A504" s="16" t="s">
        <v>101</v>
      </c>
      <c r="B504" s="16" t="s">
        <v>102</v>
      </c>
      <c r="C504" s="41" t="n">
        <v>46175</v>
      </c>
      <c r="D504" s="42" t="n">
        <v>46190</v>
      </c>
      <c r="E504" s="17" t="n">
        <v>18.6363</v>
      </c>
      <c r="F504" s="17" t="n">
        <v>18.7404</v>
      </c>
      <c r="G504" s="17" t="n">
        <v>16</v>
      </c>
      <c r="H504" s="6" t="s">
        <f>=(F504-E504)*G504</f>
      </c>
      <c r="I504" s="9" t="s">
        <f>=(F504-E504)/E504</f>
      </c>
      <c r="J504" s="7" t="s">
        <f>=MAX(1,DATEDIF(C504,D504,"d")-1)</f>
      </c>
      <c r="K504" s="9" t="s">
        <f>=I504*365/J504</f>
      </c>
    </row>
    <row collapsed="false" customFormat="false" customHeight="false" hidden="false" ht="12.1" outlineLevel="0" r="505">
      <c r="A505" s="16" t="s">
        <v>101</v>
      </c>
      <c r="B505" s="16" t="s">
        <v>102</v>
      </c>
      <c r="C505" s="41" t="n">
        <v>46176</v>
      </c>
      <c r="D505" s="42" t="n">
        <v>46190</v>
      </c>
      <c r="E505" s="17" t="n">
        <v>18.6436</v>
      </c>
      <c r="F505" s="17" t="n">
        <v>18.7404</v>
      </c>
      <c r="G505" s="17" t="n">
        <v>8</v>
      </c>
      <c r="H505" s="6" t="s">
        <f>=(F505-E505)*G505</f>
      </c>
      <c r="I505" s="9" t="s">
        <f>=(F505-E505)/E505</f>
      </c>
      <c r="J505" s="7" t="s">
        <f>=MAX(1,DATEDIF(C505,D505,"d")-1)</f>
      </c>
      <c r="K505" s="9" t="s">
        <f>=I505*365/J505</f>
      </c>
    </row>
    <row collapsed="false" customFormat="false" customHeight="false" hidden="false" ht="12.1" outlineLevel="0" r="506">
      <c r="A506" s="16" t="s">
        <v>101</v>
      </c>
      <c r="B506" s="16" t="s">
        <v>102</v>
      </c>
      <c r="C506" s="41" t="n">
        <v>46176</v>
      </c>
      <c r="D506" s="42" t="n">
        <v>46201</v>
      </c>
      <c r="E506" s="17" t="n">
        <v>18.6436</v>
      </c>
      <c r="F506" s="17" t="n">
        <v>18.8271</v>
      </c>
      <c r="G506" s="17" t="n">
        <v>25</v>
      </c>
      <c r="H506" s="6" t="s">
        <f>=(F506-E506)*G506</f>
      </c>
      <c r="I506" s="9" t="s">
        <f>=(F506-E506)/E506</f>
      </c>
      <c r="J506" s="7" t="s">
        <f>=MAX(1,DATEDIF(C506,D506,"d")-1)</f>
      </c>
      <c r="K506" s="9" t="s">
        <f>=I506*365/J506</f>
      </c>
    </row>
    <row collapsed="false" customFormat="false" customHeight="false" hidden="false" ht="12.1" outlineLevel="0" r="507">
      <c r="A507" s="16" t="s">
        <v>101</v>
      </c>
      <c r="B507" s="16" t="s">
        <v>102</v>
      </c>
      <c r="C507" s="41" t="n">
        <v>46182</v>
      </c>
      <c r="D507" s="42" t="n">
        <v>46201</v>
      </c>
      <c r="E507" s="17" t="n">
        <v>18.685</v>
      </c>
      <c r="F507" s="17" t="n">
        <v>18.8271</v>
      </c>
      <c r="G507" s="17" t="n">
        <v>2</v>
      </c>
      <c r="H507" s="6" t="s">
        <f>=(F507-E507)*G507</f>
      </c>
      <c r="I507" s="9" t="s">
        <f>=(F507-E507)/E507</f>
      </c>
      <c r="J507" s="7" t="s">
        <f>=MAX(1,DATEDIF(C507,D507,"d")-1)</f>
      </c>
      <c r="K507" s="9" t="s">
        <f>=I507*365/J507</f>
      </c>
    </row>
    <row collapsed="false" customFormat="false" customHeight="false" hidden="false" ht="12.1" outlineLevel="0" r="508">
      <c r="A508" s="16" t="s">
        <v>101</v>
      </c>
      <c r="B508" s="16" t="s">
        <v>102</v>
      </c>
      <c r="C508" s="41" t="n">
        <v>46190</v>
      </c>
      <c r="D508" s="42" t="n">
        <v>46201</v>
      </c>
      <c r="E508" s="17" t="n">
        <v>18.74</v>
      </c>
      <c r="F508" s="17" t="n">
        <v>18.8271</v>
      </c>
      <c r="G508" s="17" t="n">
        <v>2</v>
      </c>
      <c r="H508" s="6" t="s">
        <f>=(F508-E508)*G508</f>
      </c>
      <c r="I508" s="9" t="s">
        <f>=(F508-E508)/E508</f>
      </c>
      <c r="J508" s="7" t="s">
        <f>=MAX(1,DATEDIF(C508,D508,"d")-1)</f>
      </c>
      <c r="K508" s="9" t="s">
        <f>=I508*365/J508</f>
      </c>
    </row>
    <row collapsed="false" customFormat="false" customHeight="false" hidden="false" ht="12.1" outlineLevel="0" r="509">
      <c r="A509" s="16" t="s">
        <v>101</v>
      </c>
      <c r="B509" s="16" t="s">
        <v>102</v>
      </c>
      <c r="C509" s="41" t="n">
        <v>46195</v>
      </c>
      <c r="D509" s="42" t="n">
        <v>46201</v>
      </c>
      <c r="E509" s="17" t="n">
        <v>18.776</v>
      </c>
      <c r="F509" s="17" t="n">
        <v>18.8271</v>
      </c>
      <c r="G509" s="17" t="n">
        <v>5</v>
      </c>
      <c r="H509" s="6" t="s">
        <f>=(F509-E509)*G509</f>
      </c>
      <c r="I509" s="9" t="s">
        <f>=(F509-E509)/E509</f>
      </c>
      <c r="J509" s="7" t="s">
        <f>=MAX(1,DATEDIF(C509,D509,"d")-1)</f>
      </c>
      <c r="K509" s="9" t="s">
        <f>=I509*365/J509</f>
      </c>
    </row>
    <row collapsed="false" customFormat="false" customHeight="false" hidden="false" ht="12.1" outlineLevel="0" r="510">
      <c r="A510" s="16" t="s">
        <v>101</v>
      </c>
      <c r="B510" s="16" t="s">
        <v>102</v>
      </c>
      <c r="C510" s="41" t="n">
        <v>46197</v>
      </c>
      <c r="D510" s="42" t="n">
        <v>46201</v>
      </c>
      <c r="E510" s="17" t="n">
        <v>18.7893</v>
      </c>
      <c r="F510" s="17" t="n">
        <v>18.8271</v>
      </c>
      <c r="G510" s="17" t="n">
        <v>14</v>
      </c>
      <c r="H510" s="6" t="s">
        <f>=(F510-E510)*G510</f>
      </c>
      <c r="I510" s="9" t="s">
        <f>=(F510-E510)/E510</f>
      </c>
      <c r="J510" s="7" t="s">
        <f>=MAX(1,DATEDIF(C510,D510,"d")-1)</f>
      </c>
      <c r="K510" s="9" t="s">
        <f>=I510*365/J510</f>
      </c>
    </row>
    <row collapsed="false" customFormat="false" customHeight="false" hidden="false" ht="12.1" outlineLevel="0" r="511">
      <c r="A511" s="16" t="s">
        <v>101</v>
      </c>
      <c r="B511" s="16" t="s">
        <v>102</v>
      </c>
      <c r="C511" s="41" t="n">
        <v>46201</v>
      </c>
      <c r="D511" s="42" t="n">
        <v>46210</v>
      </c>
      <c r="E511" s="17" t="n">
        <v>18.8267</v>
      </c>
      <c r="F511" s="17" t="n">
        <v>18.8875</v>
      </c>
      <c r="G511" s="17" t="n">
        <v>3</v>
      </c>
      <c r="H511" s="6" t="s">
        <f>=(F511-E511)*G511</f>
      </c>
      <c r="I511" s="9" t="s">
        <f>=(F511-E511)/E511</f>
      </c>
      <c r="J511" s="7" t="s">
        <f>=MAX(1,DATEDIF(C511,D511,"d")-1)</f>
      </c>
      <c r="K511" s="9" t="s">
        <f>=I511*365/J511</f>
      </c>
    </row>
    <row collapsed="false" customFormat="false" customHeight="false" hidden="false" ht="12.1" outlineLevel="0" r="512">
      <c r="A512" s="16" t="s">
        <v>101</v>
      </c>
      <c r="B512" s="16" t="s">
        <v>102</v>
      </c>
      <c r="C512" s="41" t="n">
        <v>46205</v>
      </c>
      <c r="D512" s="42" t="n">
        <v>46210</v>
      </c>
      <c r="E512" s="17" t="n">
        <v>18.85</v>
      </c>
      <c r="F512" s="17" t="n">
        <v>18.8875</v>
      </c>
      <c r="G512" s="17" t="n">
        <v>4</v>
      </c>
      <c r="H512" s="6" t="s">
        <f>=(F512-E512)*G512</f>
      </c>
      <c r="I512" s="9" t="s">
        <f>=(F512-E512)/E512</f>
      </c>
      <c r="J512" s="7" t="s">
        <f>=MAX(1,DATEDIF(C512,D512,"d")-1)</f>
      </c>
      <c r="K512" s="9" t="s">
        <f>=I512*365/J512</f>
      </c>
    </row>
    <row collapsed="false" customFormat="false" customHeight="false" hidden="false" ht="12.1" outlineLevel="0" r="513">
      <c r="A513" s="16" t="s">
        <v>101</v>
      </c>
      <c r="B513" s="16" t="s">
        <v>102</v>
      </c>
      <c r="C513" s="41" t="n">
        <v>46208</v>
      </c>
      <c r="D513" s="42" t="n">
        <v>46210</v>
      </c>
      <c r="E513" s="17" t="n">
        <v>18.8795</v>
      </c>
      <c r="F513" s="17" t="n">
        <v>18.8875</v>
      </c>
      <c r="G513" s="17" t="n">
        <v>483</v>
      </c>
      <c r="H513" s="6" t="s">
        <f>=(F513-E513)*G513</f>
      </c>
      <c r="I513" s="9" t="s">
        <f>=(F513-E513)/E513</f>
      </c>
      <c r="J513" s="7" t="s">
        <f>=MAX(1,DATEDIF(C513,D513,"d")-1)</f>
      </c>
      <c r="K513" s="9" t="s">
        <f>=I513*365/J513</f>
      </c>
    </row>
    <row collapsed="false" customFormat="false" customHeight="false" hidden="false" ht="12.1" outlineLevel="0" r="514">
      <c r="A514" s="16" t="s">
        <v>101</v>
      </c>
      <c r="B514" s="16" t="s">
        <v>102</v>
      </c>
      <c r="C514" s="41" t="n">
        <v>46218</v>
      </c>
      <c r="D514" s="42" t="n">
        <v>46228</v>
      </c>
      <c r="E514" s="17" t="n">
        <v>18.9485</v>
      </c>
      <c r="F514" s="17" t="n">
        <v>19.036</v>
      </c>
      <c r="G514" s="17" t="n">
        <v>637</v>
      </c>
      <c r="H514" s="6" t="s">
        <f>=(F514-E514)*G514</f>
      </c>
      <c r="I514" s="9" t="s">
        <f>=(F514-E514)/E514</f>
      </c>
      <c r="J514" s="7" t="s">
        <f>=MAX(1,DATEDIF(C514,D514,"d")-1)</f>
      </c>
      <c r="K514" s="9" t="s">
        <f>=I514*365/J514</f>
      </c>
    </row>
    <row collapsed="false" customFormat="false" customHeight="false" hidden="false" ht="12.1" outlineLevel="0" r="515">
      <c r="A515" s="16" t="s">
        <v>101</v>
      </c>
      <c r="B515" s="16" t="s">
        <v>102</v>
      </c>
      <c r="C515" s="41" t="n">
        <v>46224</v>
      </c>
      <c r="D515" s="42" t="n">
        <v>46228</v>
      </c>
      <c r="E515" s="17" t="n">
        <v>18.992</v>
      </c>
      <c r="F515" s="17" t="n">
        <v>19.036</v>
      </c>
      <c r="G515" s="17" t="n">
        <v>288</v>
      </c>
      <c r="H515" s="6" t="s">
        <f>=(F515-E515)*G515</f>
      </c>
      <c r="I515" s="9" t="s">
        <f>=(F515-E515)/E515</f>
      </c>
      <c r="J515" s="7" t="s">
        <f>=MAX(1,DATEDIF(C515,D515,"d")-1)</f>
      </c>
      <c r="K515" s="9" t="s">
        <f>=I515*365/J515</f>
      </c>
    </row>
    <row collapsed="false" customFormat="false" customHeight="false" hidden="false" ht="12.1" outlineLevel="0" r="516">
      <c r="A516" s="16" t="s">
        <v>101</v>
      </c>
      <c r="B516" s="16" t="s">
        <v>102</v>
      </c>
      <c r="C516" s="41" t="n">
        <v>46226</v>
      </c>
      <c r="D516" s="42" t="n">
        <v>46228</v>
      </c>
      <c r="E516" s="17" t="n">
        <v>19.005</v>
      </c>
      <c r="F516" s="17" t="n">
        <v>19.036</v>
      </c>
      <c r="G516" s="17" t="n">
        <v>2</v>
      </c>
      <c r="H516" s="6" t="s">
        <f>=(F516-E516)*G516</f>
      </c>
      <c r="I516" s="9" t="s">
        <f>=(F516-E516)/E516</f>
      </c>
      <c r="J516" s="7" t="s">
        <f>=MAX(1,DATEDIF(C516,D516,"d")-1)</f>
      </c>
      <c r="K516" s="9" t="s">
        <f>=I516*365/J516</f>
      </c>
    </row>
    <row collapsed="false" customFormat="false" customHeight="false" hidden="false" ht="12.1" outlineLevel="0" r="517">
      <c r="A517" s="16" t="s">
        <v>672</v>
      </c>
      <c r="B517" s="16" t="s">
        <v>1106</v>
      </c>
      <c r="C517" s="41" t="n">
        <v>45338</v>
      </c>
      <c r="D517" s="42" t="n">
        <v>46149</v>
      </c>
      <c r="E517" s="17" t="n">
        <v>12843.1583</v>
      </c>
      <c r="F517" s="17" t="n">
        <v>10970.9</v>
      </c>
      <c r="G517" s="17" t="n">
        <v>2</v>
      </c>
      <c r="H517" s="6" t="s">
        <f>=(F517-E517)*G517</f>
      </c>
      <c r="I517" s="9" t="s">
        <f>=(F517-E517)/E517</f>
      </c>
      <c r="J517" s="7" t="s">
        <f>=MAX(1,DATEDIF(C517,D517,"d")-1)</f>
      </c>
      <c r="K517" s="9" t="s">
        <f>=I517*365/J517</f>
      </c>
    </row>
    <row collapsed="false" customFormat="false" customHeight="false" hidden="false" ht="12.1" outlineLevel="0" r="518">
      <c r="A518" s="16" t="s">
        <v>672</v>
      </c>
      <c r="B518" s="16" t="s">
        <v>1106</v>
      </c>
      <c r="C518" s="41" t="n">
        <v>45344</v>
      </c>
      <c r="D518" s="42" t="n">
        <v>46149</v>
      </c>
      <c r="E518" s="17" t="n">
        <v>13019.3896</v>
      </c>
      <c r="F518" s="17" t="n">
        <v>10970.9</v>
      </c>
      <c r="G518" s="17" t="n">
        <v>1</v>
      </c>
      <c r="H518" s="6" t="s">
        <f>=(F518-E518)*G518</f>
      </c>
      <c r="I518" s="9" t="s">
        <f>=(F518-E518)/E518</f>
      </c>
      <c r="J518" s="7" t="s">
        <f>=MAX(1,DATEDIF(C518,D518,"d")-1)</f>
      </c>
      <c r="K518" s="9" t="s">
        <f>=I518*365/J518</f>
      </c>
    </row>
    <row collapsed="false" customFormat="false" customHeight="false" hidden="false" ht="12.1" outlineLevel="0" r="519">
      <c r="A519" s="16" t="s">
        <v>672</v>
      </c>
      <c r="B519" s="16" t="s">
        <v>1106</v>
      </c>
      <c r="C519" s="41" t="n">
        <v>45426</v>
      </c>
      <c r="D519" s="42" t="n">
        <v>46149</v>
      </c>
      <c r="E519" s="17" t="n">
        <v>12580.3343</v>
      </c>
      <c r="F519" s="17" t="n">
        <v>10970.9</v>
      </c>
      <c r="G519" s="17" t="n">
        <v>1</v>
      </c>
      <c r="H519" s="6" t="s">
        <f>=(F519-E519)*G519</f>
      </c>
      <c r="I519" s="9" t="s">
        <f>=(F519-E519)/E519</f>
      </c>
      <c r="J519" s="7" t="s">
        <f>=MAX(1,DATEDIF(C519,D519,"d")-1)</f>
      </c>
      <c r="K519" s="9" t="s">
        <f>=I519*365/J519</f>
      </c>
    </row>
    <row collapsed="false" customFormat="false" customHeight="false" hidden="false" ht="12.1" outlineLevel="0" r="520">
      <c r="A520" s="16" t="s">
        <v>672</v>
      </c>
      <c r="B520" s="16" t="s">
        <v>1106</v>
      </c>
      <c r="C520" s="41" t="n">
        <v>45672</v>
      </c>
      <c r="D520" s="42" t="n">
        <v>46149</v>
      </c>
      <c r="E520" s="17" t="n">
        <v>13128.9803</v>
      </c>
      <c r="F520" s="17" t="n">
        <v>10970.9</v>
      </c>
      <c r="G520" s="17" t="n">
        <v>1</v>
      </c>
      <c r="H520" s="6" t="s">
        <f>=(F520-E520)*G520</f>
      </c>
      <c r="I520" s="9" t="s">
        <f>=(F520-E520)/E520</f>
      </c>
      <c r="J520" s="7" t="s">
        <f>=MAX(1,DATEDIF(C520,D520,"d")-1)</f>
      </c>
      <c r="K520" s="9" t="s">
        <f>=I520*365/J520</f>
      </c>
    </row>
    <row collapsed="false" customFormat="false" customHeight="false" hidden="false" ht="12.1" outlineLevel="0" r="521">
      <c r="A521" s="16" t="s">
        <v>672</v>
      </c>
      <c r="B521" s="16" t="s">
        <v>1106</v>
      </c>
      <c r="C521" s="41" t="n">
        <v>45733</v>
      </c>
      <c r="D521" s="42" t="n">
        <v>46149</v>
      </c>
      <c r="E521" s="17" t="n">
        <v>11695.4607</v>
      </c>
      <c r="F521" s="17" t="n">
        <v>10970.9</v>
      </c>
      <c r="G521" s="17" t="n">
        <v>1</v>
      </c>
      <c r="H521" s="6" t="s">
        <f>=(F521-E521)*G521</f>
      </c>
      <c r="I521" s="9" t="s">
        <f>=(F521-E521)/E521</f>
      </c>
      <c r="J521" s="7" t="s">
        <f>=MAX(1,DATEDIF(C521,D521,"d")-1)</f>
      </c>
      <c r="K521" s="9" t="s">
        <f>=I521*365/J521</f>
      </c>
    </row>
    <row collapsed="false" customFormat="false" customHeight="false" hidden="false" ht="12.1" outlineLevel="0" r="522">
      <c r="A522" s="16" t="s">
        <v>672</v>
      </c>
      <c r="B522" s="16" t="s">
        <v>1106</v>
      </c>
      <c r="C522" s="41" t="n">
        <v>45973</v>
      </c>
      <c r="D522" s="42" t="n">
        <v>46149</v>
      </c>
      <c r="E522" s="17" t="n">
        <v>11427.8369</v>
      </c>
      <c r="F522" s="17" t="n">
        <v>10970.9</v>
      </c>
      <c r="G522" s="17" t="n">
        <v>1</v>
      </c>
      <c r="H522" s="6" t="s">
        <f>=(F522-E522)*G522</f>
      </c>
      <c r="I522" s="9" t="s">
        <f>=(F522-E522)/E522</f>
      </c>
      <c r="J522" s="7" t="s">
        <f>=MAX(1,DATEDIF(C522,D522,"d")-1)</f>
      </c>
      <c r="K522" s="9" t="s">
        <f>=I522*365/J522</f>
      </c>
    </row>
    <row collapsed="false" customFormat="false" customHeight="false" hidden="false" ht="12.1" outlineLevel="0" r="523">
      <c r="A523" s="16" t="s">
        <v>673</v>
      </c>
      <c r="B523" s="16" t="s">
        <v>1107</v>
      </c>
      <c r="C523" s="41" t="n">
        <v>45343</v>
      </c>
      <c r="D523" s="42" t="n">
        <v>45648</v>
      </c>
      <c r="E523" s="17" t="n">
        <v>12678.8837</v>
      </c>
      <c r="F523" s="17" t="n">
        <v>13989.7</v>
      </c>
      <c r="G523" s="17" t="n">
        <v>3</v>
      </c>
      <c r="H523" s="6" t="s">
        <f>=(F523-E523)*G523</f>
      </c>
      <c r="I523" s="9" t="s">
        <f>=(F523-E523)/E523</f>
      </c>
      <c r="J523" s="7" t="s">
        <f>=MAX(1,DATEDIF(C523,D523,"d")-1)</f>
      </c>
      <c r="K523" s="9" t="s">
        <f>=I523*365/J523</f>
      </c>
    </row>
    <row collapsed="false" customFormat="false" customHeight="false" hidden="false" ht="12.1" outlineLevel="0" r="524">
      <c r="A524" s="16" t="s">
        <v>674</v>
      </c>
      <c r="B524" s="16" t="s">
        <v>1091</v>
      </c>
      <c r="C524" s="41" t="n">
        <v>45401</v>
      </c>
      <c r="D524" s="42" t="n">
        <v>45639</v>
      </c>
      <c r="E524" s="17" t="n">
        <v>555.2767</v>
      </c>
      <c r="F524" s="17" t="n">
        <v>411.402</v>
      </c>
      <c r="G524" s="17" t="n">
        <v>3</v>
      </c>
      <c r="H524" s="6" t="s">
        <f>=(F524-E524)*G524</f>
      </c>
      <c r="I524" s="9" t="s">
        <f>=(F524-E524)/E524</f>
      </c>
      <c r="J524" s="7" t="s">
        <f>=MAX(1,DATEDIF(C524,D524,"d")-1)</f>
      </c>
      <c r="K524" s="9" t="s">
        <f>=I524*365/J524</f>
      </c>
    </row>
    <row collapsed="false" customFormat="false" customHeight="false" hidden="false" ht="12.1" outlineLevel="0" r="525">
      <c r="A525" s="16" t="s">
        <v>674</v>
      </c>
      <c r="B525" s="16" t="s">
        <v>1091</v>
      </c>
      <c r="C525" s="41" t="n">
        <v>45405</v>
      </c>
      <c r="D525" s="42" t="n">
        <v>45639</v>
      </c>
      <c r="E525" s="17" t="n">
        <v>627.78</v>
      </c>
      <c r="F525" s="17" t="n">
        <v>411.402</v>
      </c>
      <c r="G525" s="17" t="n">
        <v>1</v>
      </c>
      <c r="H525" s="6" t="s">
        <f>=(F525-E525)*G525</f>
      </c>
      <c r="I525" s="9" t="s">
        <f>=(F525-E525)/E525</f>
      </c>
      <c r="J525" s="7" t="s">
        <f>=MAX(1,DATEDIF(C525,D525,"d")-1)</f>
      </c>
      <c r="K525" s="9" t="s">
        <f>=I525*365/J525</f>
      </c>
    </row>
    <row collapsed="false" customFormat="false" customHeight="false" hidden="false" ht="12.1" outlineLevel="0" r="526">
      <c r="A526" s="16" t="s">
        <v>674</v>
      </c>
      <c r="B526" s="16" t="s">
        <v>1091</v>
      </c>
      <c r="C526" s="41" t="n">
        <v>45541</v>
      </c>
      <c r="D526" s="42" t="n">
        <v>45639</v>
      </c>
      <c r="E526" s="17" t="n">
        <v>535.68</v>
      </c>
      <c r="F526" s="17" t="n">
        <v>411.402</v>
      </c>
      <c r="G526" s="17" t="n">
        <v>1</v>
      </c>
      <c r="H526" s="6" t="s">
        <f>=(F526-E526)*G526</f>
      </c>
      <c r="I526" s="9" t="s">
        <f>=(F526-E526)/E526</f>
      </c>
      <c r="J526" s="7" t="s">
        <f>=MAX(1,DATEDIF(C526,D526,"d")-1)</f>
      </c>
      <c r="K526" s="9" t="s">
        <f>=I526*365/J526</f>
      </c>
    </row>
    <row collapsed="false" customFormat="false" customHeight="false" hidden="false" ht="12.1" outlineLevel="0" r="527">
      <c r="A527" s="16" t="s">
        <v>675</v>
      </c>
      <c r="B527" s="16" t="s">
        <v>1144</v>
      </c>
      <c r="C527" s="41" t="n">
        <v>45552</v>
      </c>
      <c r="D527" s="42" t="n">
        <v>45643</v>
      </c>
      <c r="E527" s="17" t="n">
        <v>781.47</v>
      </c>
      <c r="F527" s="17" t="n">
        <v>580.1533</v>
      </c>
      <c r="G527" s="17" t="n">
        <v>3</v>
      </c>
      <c r="H527" s="6" t="s">
        <f>=(F527-E527)*G527</f>
      </c>
      <c r="I527" s="9" t="s">
        <f>=(F527-E527)/E527</f>
      </c>
      <c r="J527" s="7" t="s">
        <f>=MAX(1,DATEDIF(C527,D527,"d")-1)</f>
      </c>
      <c r="K527" s="9" t="s">
        <f>=I527*365/J527</f>
      </c>
    </row>
    <row collapsed="false" customFormat="false" customHeight="false" hidden="false" ht="12.1" outlineLevel="0" r="528">
      <c r="A528" s="16" t="s">
        <v>108</v>
      </c>
      <c r="B528" s="16" t="s">
        <v>109</v>
      </c>
      <c r="C528" s="41" t="n">
        <v>45953</v>
      </c>
      <c r="D528" s="42" t="n">
        <v>46079</v>
      </c>
      <c r="E528" s="17" t="n">
        <v>871.015</v>
      </c>
      <c r="F528" s="17" t="n">
        <v>784.5794</v>
      </c>
      <c r="G528" s="17" t="n">
        <v>2</v>
      </c>
      <c r="H528" s="6" t="s">
        <f>=(F528-E528)*G528</f>
      </c>
      <c r="I528" s="9" t="s">
        <f>=(F528-E528)/E528</f>
      </c>
      <c r="J528" s="7" t="s">
        <f>=MAX(1,DATEDIF(C528,D528,"d")-1)</f>
      </c>
      <c r="K528" s="9" t="s">
        <f>=I528*365/J528</f>
      </c>
    </row>
    <row collapsed="false" customFormat="false" customHeight="false" hidden="false" ht="12.1" outlineLevel="0" r="529">
      <c r="A529" s="16" t="s">
        <v>108</v>
      </c>
      <c r="B529" s="16" t="s">
        <v>109</v>
      </c>
      <c r="C529" s="41" t="n">
        <v>45957</v>
      </c>
      <c r="D529" s="42" t="n">
        <v>46079</v>
      </c>
      <c r="E529" s="17" t="n">
        <v>853.26</v>
      </c>
      <c r="F529" s="17" t="n">
        <v>784.5794</v>
      </c>
      <c r="G529" s="17" t="n">
        <v>1</v>
      </c>
      <c r="H529" s="6" t="s">
        <f>=(F529-E529)*G529</f>
      </c>
      <c r="I529" s="9" t="s">
        <f>=(F529-E529)/E529</f>
      </c>
      <c r="J529" s="7" t="s">
        <f>=MAX(1,DATEDIF(C529,D529,"d")-1)</f>
      </c>
      <c r="K529" s="9" t="s">
        <f>=I529*365/J529</f>
      </c>
    </row>
    <row collapsed="false" customFormat="false" customHeight="false" hidden="false" ht="12.1" outlineLevel="0" r="530">
      <c r="A530" s="16" t="s">
        <v>108</v>
      </c>
      <c r="B530" s="16" t="s">
        <v>109</v>
      </c>
      <c r="C530" s="41" t="n">
        <v>45964</v>
      </c>
      <c r="D530" s="42" t="n">
        <v>46079</v>
      </c>
      <c r="E530" s="17" t="n">
        <v>869.7267</v>
      </c>
      <c r="F530" s="17" t="n">
        <v>784.5794</v>
      </c>
      <c r="G530" s="17" t="n">
        <v>3</v>
      </c>
      <c r="H530" s="6" t="s">
        <f>=(F530-E530)*G530</f>
      </c>
      <c r="I530" s="9" t="s">
        <f>=(F530-E530)/E530</f>
      </c>
      <c r="J530" s="7" t="s">
        <f>=MAX(1,DATEDIF(C530,D530,"d")-1)</f>
      </c>
      <c r="K530" s="9" t="s">
        <f>=I530*365/J530</f>
      </c>
    </row>
    <row collapsed="false" customFormat="false" customHeight="false" hidden="false" ht="12.1" outlineLevel="0" r="531">
      <c r="A531" s="16" t="s">
        <v>108</v>
      </c>
      <c r="B531" s="16" t="s">
        <v>109</v>
      </c>
      <c r="C531" s="41" t="n">
        <v>45979</v>
      </c>
      <c r="D531" s="42" t="n">
        <v>46079</v>
      </c>
      <c r="E531" s="17" t="n">
        <v>918.6467</v>
      </c>
      <c r="F531" s="17" t="n">
        <v>784.5794</v>
      </c>
      <c r="G531" s="17" t="n">
        <v>3</v>
      </c>
      <c r="H531" s="6" t="s">
        <f>=(F531-E531)*G531</f>
      </c>
      <c r="I531" s="9" t="s">
        <f>=(F531-E531)/E531</f>
      </c>
      <c r="J531" s="7" t="s">
        <f>=MAX(1,DATEDIF(C531,D531,"d")-1)</f>
      </c>
      <c r="K531" s="9" t="s">
        <f>=I531*365/J531</f>
      </c>
    </row>
    <row collapsed="false" customFormat="false" customHeight="false" hidden="false" ht="12.1" outlineLevel="0" r="532">
      <c r="A532" s="16" t="s">
        <v>108</v>
      </c>
      <c r="B532" s="16" t="s">
        <v>109</v>
      </c>
      <c r="C532" s="41" t="n">
        <v>45980</v>
      </c>
      <c r="D532" s="42" t="n">
        <v>46079</v>
      </c>
      <c r="E532" s="17" t="n">
        <v>914.075</v>
      </c>
      <c r="F532" s="17" t="n">
        <v>784.5794</v>
      </c>
      <c r="G532" s="17" t="n">
        <v>2</v>
      </c>
      <c r="H532" s="6" t="s">
        <f>=(F532-E532)*G532</f>
      </c>
      <c r="I532" s="9" t="s">
        <f>=(F532-E532)/E532</f>
      </c>
      <c r="J532" s="7" t="s">
        <f>=MAX(1,DATEDIF(C532,D532,"d")-1)</f>
      </c>
      <c r="K532" s="9" t="s">
        <f>=I532*365/J532</f>
      </c>
    </row>
    <row collapsed="false" customFormat="false" customHeight="false" hidden="false" ht="12.1" outlineLevel="0" r="533">
      <c r="A533" s="16" t="s">
        <v>108</v>
      </c>
      <c r="B533" s="16" t="s">
        <v>109</v>
      </c>
      <c r="C533" s="41" t="n">
        <v>45986</v>
      </c>
      <c r="D533" s="42" t="n">
        <v>46079</v>
      </c>
      <c r="E533" s="17" t="n">
        <v>906.72</v>
      </c>
      <c r="F533" s="17" t="n">
        <v>784.5794</v>
      </c>
      <c r="G533" s="17" t="n">
        <v>5</v>
      </c>
      <c r="H533" s="6" t="s">
        <f>=(F533-E533)*G533</f>
      </c>
      <c r="I533" s="9" t="s">
        <f>=(F533-E533)/E533</f>
      </c>
      <c r="J533" s="7" t="s">
        <f>=MAX(1,DATEDIF(C533,D533,"d")-1)</f>
      </c>
      <c r="K533" s="9" t="s">
        <f>=I533*365/J533</f>
      </c>
    </row>
    <row collapsed="false" customFormat="false" customHeight="false" hidden="false" ht="12.1" outlineLevel="0" r="534">
      <c r="A534" s="16" t="s">
        <v>676</v>
      </c>
      <c r="B534" s="16" t="s">
        <v>1145</v>
      </c>
      <c r="C534" s="41" t="n">
        <v>46246</v>
      </c>
      <c r="D534" s="42" t="n">
        <v>46248</v>
      </c>
      <c r="E534" s="17" t="n">
        <v>637.948</v>
      </c>
      <c r="F534" s="17" t="n">
        <v>637.592</v>
      </c>
      <c r="G534" s="17" t="n">
        <v>5</v>
      </c>
      <c r="H534" s="6" t="s">
        <f>=(F534-E534)*G534</f>
      </c>
      <c r="I534" s="9" t="s">
        <f>=(F534-E534)/E534</f>
      </c>
      <c r="J534" s="7" t="s">
        <f>=MAX(1,DATEDIF(C534,D534,"d")-1)</f>
      </c>
      <c r="K534" s="9" t="s">
        <f>=I534*365/J534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6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143</v>
      </c>
      <c r="B1" s="18" t="s">
        <v>9</v>
      </c>
      <c r="C1" s="18" t="s">
        <v>144</v>
      </c>
      <c r="D1" s="18" t="s">
        <v>145</v>
      </c>
      <c r="E1" s="18" t="s">
        <v>146</v>
      </c>
      <c r="F1" s="18" t="s">
        <v>147</v>
      </c>
      <c r="G1" s="18" t="s">
        <v>148</v>
      </c>
      <c r="H1" s="18" t="s">
        <v>149</v>
      </c>
      <c r="I1" s="18" t="s">
        <v>150</v>
      </c>
    </row>
    <row collapsed="false" customFormat="false" customHeight="false" hidden="false" ht="12.1" outlineLevel="0" r="2">
      <c r="A2" s="13" t="n">
        <v>44293</v>
      </c>
      <c r="B2" s="6" t="n">
        <v>47000</v>
      </c>
      <c r="C2" s="6" t="n">
        <v>47000</v>
      </c>
      <c r="D2" s="16" t="s">
        <v>151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44298</v>
      </c>
      <c r="B3" s="6" t="n">
        <v>53000</v>
      </c>
      <c r="C3" s="6" t="n">
        <v>53000</v>
      </c>
      <c r="D3" s="16" t="s">
        <v>151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44302</v>
      </c>
      <c r="B4" s="6" t="n">
        <v>5000</v>
      </c>
      <c r="C4" s="6" t="n">
        <v>5000</v>
      </c>
      <c r="D4" s="16" t="s">
        <v>151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44333</v>
      </c>
      <c r="B5" s="6" t="n">
        <v>5000</v>
      </c>
      <c r="C5" s="6" t="n">
        <v>5000</v>
      </c>
      <c r="D5" s="16" t="s">
        <v>151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44341</v>
      </c>
      <c r="B6" s="6" t="n">
        <v>5000</v>
      </c>
      <c r="C6" s="6" t="n">
        <v>5000</v>
      </c>
      <c r="D6" s="16" t="s">
        <v>151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44342</v>
      </c>
      <c r="B7" s="6" t="n">
        <v>5000</v>
      </c>
      <c r="C7" s="6" t="n">
        <v>5000</v>
      </c>
      <c r="D7" s="16" t="s">
        <v>151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44357</v>
      </c>
      <c r="B8" s="6" t="n">
        <v>5000</v>
      </c>
      <c r="C8" s="6" t="n">
        <v>5000</v>
      </c>
      <c r="D8" s="16" t="s">
        <v>151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44358</v>
      </c>
      <c r="B9" s="6" t="n">
        <v>-145.5</v>
      </c>
      <c r="C9" s="6" t="n">
        <v>-145.5</v>
      </c>
      <c r="D9" s="16" t="s">
        <v>152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44362</v>
      </c>
      <c r="B10" s="6" t="n">
        <v>-225</v>
      </c>
      <c r="C10" s="6" t="n">
        <v>-225</v>
      </c>
      <c r="D10" s="16" t="s">
        <v>153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44364</v>
      </c>
      <c r="B11" s="6" t="n">
        <v>-57.15</v>
      </c>
      <c r="C11" s="6" t="n">
        <v>-57.15</v>
      </c>
      <c r="D11" s="16" t="s">
        <v>154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44364</v>
      </c>
      <c r="B12" s="6" t="n">
        <v>-109.65</v>
      </c>
      <c r="C12" s="6" t="n">
        <v>-109.65</v>
      </c>
      <c r="D12" s="16" t="s">
        <v>155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44376</v>
      </c>
      <c r="B13" s="6" t="n">
        <v>5000</v>
      </c>
      <c r="C13" s="6" t="n">
        <v>5000</v>
      </c>
      <c r="D13" s="16" t="s">
        <v>151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44379</v>
      </c>
      <c r="B14" s="6" t="n">
        <v>57.15</v>
      </c>
      <c r="C14" s="6" t="n">
        <v>57.15</v>
      </c>
      <c r="D14" s="16" t="s">
        <v>156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44379</v>
      </c>
      <c r="B15" s="6" t="n">
        <v>145.5</v>
      </c>
      <c r="C15" s="6" t="n">
        <v>145.5</v>
      </c>
      <c r="D15" s="16" t="s">
        <v>157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44379</v>
      </c>
      <c r="B16" s="6" t="n">
        <v>225.26</v>
      </c>
      <c r="C16" s="6" t="n">
        <v>225.26</v>
      </c>
      <c r="D16" s="16" t="s">
        <v>158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44382</v>
      </c>
      <c r="B17" s="6" t="n">
        <v>-231.8</v>
      </c>
      <c r="C17" s="6" t="n">
        <v>-231.8</v>
      </c>
      <c r="D17" s="16" t="s">
        <v>159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44382</v>
      </c>
      <c r="B18" s="6" t="n">
        <v>109.65</v>
      </c>
      <c r="C18" s="6" t="n">
        <v>109.65</v>
      </c>
      <c r="D18" s="16" t="s">
        <v>160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44385</v>
      </c>
      <c r="B19" s="6" t="n">
        <v>5000</v>
      </c>
      <c r="C19" s="6" t="n">
        <v>5000</v>
      </c>
      <c r="D19" s="16" t="s">
        <v>151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44396</v>
      </c>
      <c r="B20" s="6" t="n">
        <v>10000</v>
      </c>
      <c r="C20" s="6" t="n">
        <v>10000</v>
      </c>
      <c r="D20" s="16" t="s">
        <v>151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44397</v>
      </c>
      <c r="B21" s="6" t="n">
        <v>-3508</v>
      </c>
      <c r="C21" s="6" t="n">
        <v>-3508</v>
      </c>
      <c r="D21" s="16" t="s">
        <v>161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44397</v>
      </c>
      <c r="B22" s="6" t="n">
        <v>5000</v>
      </c>
      <c r="C22" s="6" t="n">
        <v>5000</v>
      </c>
      <c r="D22" s="16" t="s">
        <v>151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44399</v>
      </c>
      <c r="B23" s="6" t="n">
        <v>231.8</v>
      </c>
      <c r="C23" s="6" t="n">
        <v>231.8</v>
      </c>
      <c r="D23" s="16" t="s">
        <v>162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44417</v>
      </c>
      <c r="B24" s="6" t="n">
        <v>3508</v>
      </c>
      <c r="C24" s="6" t="n">
        <v>3508</v>
      </c>
      <c r="D24" s="16" t="s">
        <v>163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44539</v>
      </c>
      <c r="B25" s="6" t="n">
        <v>20000</v>
      </c>
      <c r="C25" s="6" t="n">
        <v>20000</v>
      </c>
      <c r="D25" s="16" t="s">
        <v>151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44560</v>
      </c>
      <c r="B26" s="6" t="n">
        <v>30000</v>
      </c>
      <c r="C26" s="6" t="n">
        <v>30000</v>
      </c>
      <c r="D26" s="16" t="s">
        <v>151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44560</v>
      </c>
      <c r="B27" s="6" t="n">
        <v>-13.26</v>
      </c>
      <c r="C27" s="6" t="n">
        <v>-13.26</v>
      </c>
      <c r="D27" s="16" t="s">
        <v>164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44609</v>
      </c>
      <c r="B28" s="6" t="n">
        <v>20000</v>
      </c>
      <c r="C28" s="6" t="n">
        <v>20000</v>
      </c>
      <c r="D28" s="16" t="s">
        <v>151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44614</v>
      </c>
      <c r="B29" s="6" t="n">
        <v>15000</v>
      </c>
      <c r="C29" s="6" t="n">
        <v>15000</v>
      </c>
      <c r="D29" s="16" t="s">
        <v>151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44673</v>
      </c>
      <c r="B30" s="6" t="n">
        <v>5000</v>
      </c>
      <c r="C30" s="6" t="n">
        <v>5000</v>
      </c>
      <c r="D30" s="16" t="s">
        <v>151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44686</v>
      </c>
      <c r="B31" s="6" t="n">
        <v>-266.39</v>
      </c>
      <c r="C31" s="6" t="n">
        <v>-266.39</v>
      </c>
      <c r="D31" s="16" t="s">
        <v>165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44705</v>
      </c>
      <c r="B32" s="6" t="n">
        <v>266.39</v>
      </c>
      <c r="C32" s="6" t="n">
        <v>266.39</v>
      </c>
      <c r="D32" s="16" t="s">
        <v>166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44707</v>
      </c>
      <c r="B33" s="6" t="n">
        <v>10000</v>
      </c>
      <c r="C33" s="6" t="n">
        <v>10000</v>
      </c>
      <c r="D33" s="16" t="s">
        <v>151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44726</v>
      </c>
      <c r="B34" s="6" t="n">
        <v>-26000</v>
      </c>
      <c r="C34" s="6" t="n">
        <v>0</v>
      </c>
      <c r="D34" s="16" t="s">
        <v>167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44742</v>
      </c>
      <c r="B35" s="6" t="n">
        <v>7000</v>
      </c>
      <c r="C35" s="6" t="n">
        <v>7000</v>
      </c>
      <c r="D35" s="16" t="s">
        <v>151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44746</v>
      </c>
      <c r="B36" s="6" t="n">
        <v>-7.52</v>
      </c>
      <c r="C36" s="6" t="n">
        <v>-7.52</v>
      </c>
      <c r="D36" s="16" t="s">
        <v>168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44753</v>
      </c>
      <c r="B37" s="6" t="n">
        <v>-411.6</v>
      </c>
      <c r="C37" s="6" t="n">
        <v>-411.6</v>
      </c>
      <c r="D37" s="16" t="s">
        <v>169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44770</v>
      </c>
      <c r="B38" s="6" t="n">
        <v>411.6</v>
      </c>
      <c r="C38" s="6" t="n">
        <v>411.6</v>
      </c>
      <c r="D38" s="16" t="s">
        <v>170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44790</v>
      </c>
      <c r="B39" s="6" t="n">
        <v>-174.5</v>
      </c>
      <c r="C39" s="6" t="n">
        <v>-174.5</v>
      </c>
      <c r="D39" s="16" t="s">
        <v>171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3" t="n">
        <v>44790</v>
      </c>
      <c r="B40" s="6" t="n">
        <v>174.5</v>
      </c>
      <c r="C40" s="6" t="n">
        <v>174.5</v>
      </c>
      <c r="D40" s="16" t="s">
        <v>172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 t="n">
        <v>44802</v>
      </c>
      <c r="B41" s="6" t="n">
        <v>10000</v>
      </c>
      <c r="C41" s="6" t="n">
        <v>10000</v>
      </c>
      <c r="D41" s="16" t="s">
        <v>151</v>
      </c>
      <c r="E41" s="16"/>
      <c r="F41" s="16"/>
      <c r="G41" s="6" t="s">
        <f>=A41-A40</f>
      </c>
      <c r="H41" s="6" t="s">
        <f>=B41+H40</f>
      </c>
      <c r="I41" s="6" t="s">
        <f>=G41*H40</f>
      </c>
    </row>
    <row collapsed="false" customFormat="false" customHeight="false" hidden="false" ht="12.1" outlineLevel="0" r="42">
      <c r="A42" s="13" t="n">
        <v>44813</v>
      </c>
      <c r="B42" s="6" t="n">
        <v>10000</v>
      </c>
      <c r="C42" s="6" t="n">
        <v>10000</v>
      </c>
      <c r="D42" s="16" t="s">
        <v>151</v>
      </c>
      <c r="E42" s="16"/>
      <c r="F42" s="16"/>
      <c r="G42" s="6" t="s">
        <f>=A42-A41</f>
      </c>
      <c r="H42" s="6" t="s">
        <f>=B42+H41</f>
      </c>
      <c r="I42" s="6" t="s">
        <f>=G42*H41</f>
      </c>
    </row>
    <row collapsed="false" customFormat="false" customHeight="false" hidden="false" ht="12.1" outlineLevel="0" r="43">
      <c r="A43" s="13" t="n">
        <v>44843</v>
      </c>
      <c r="B43" s="6" t="n">
        <v>-352</v>
      </c>
      <c r="C43" s="6" t="n">
        <v>-352</v>
      </c>
      <c r="D43" s="16" t="s">
        <v>173</v>
      </c>
      <c r="E43" s="16"/>
      <c r="F43" s="16"/>
      <c r="G43" s="6" t="s">
        <f>=A43-A42</f>
      </c>
      <c r="H43" s="6" t="s">
        <f>=B43+H42</f>
      </c>
      <c r="I43" s="6" t="s">
        <f>=G43*H42</f>
      </c>
    </row>
    <row collapsed="false" customFormat="false" customHeight="false" hidden="false" ht="12.1" outlineLevel="0" r="44">
      <c r="A44" s="13" t="n">
        <v>44844</v>
      </c>
      <c r="B44" s="6" t="n">
        <v>8000</v>
      </c>
      <c r="C44" s="6" t="n">
        <v>8000</v>
      </c>
      <c r="D44" s="16" t="s">
        <v>151</v>
      </c>
      <c r="E44" s="16"/>
      <c r="F44" s="16"/>
      <c r="G44" s="6" t="s">
        <f>=A44-A43</f>
      </c>
      <c r="H44" s="6" t="s">
        <f>=B44+H43</f>
      </c>
      <c r="I44" s="6" t="s">
        <f>=G44*H43</f>
      </c>
    </row>
    <row collapsed="false" customFormat="false" customHeight="false" hidden="false" ht="12.1" outlineLevel="0" r="45">
      <c r="A45" s="13" t="n">
        <v>44845</v>
      </c>
      <c r="B45" s="6" t="n">
        <v>-3551.4</v>
      </c>
      <c r="C45" s="6" t="n">
        <v>-3551.4</v>
      </c>
      <c r="D45" s="16" t="s">
        <v>174</v>
      </c>
      <c r="E45" s="16"/>
      <c r="F45" s="16"/>
      <c r="G45" s="6" t="s">
        <f>=A45-A44</f>
      </c>
      <c r="H45" s="6" t="s">
        <f>=B45+H44</f>
      </c>
      <c r="I45" s="6" t="s">
        <f>=G45*H44</f>
      </c>
    </row>
    <row collapsed="false" customFormat="false" customHeight="false" hidden="false" ht="12.1" outlineLevel="0" r="46">
      <c r="A46" s="13" t="n">
        <v>44854</v>
      </c>
      <c r="B46" s="6" t="n">
        <v>-421</v>
      </c>
      <c r="C46" s="6" t="n">
        <v>-421</v>
      </c>
      <c r="D46" s="16" t="s">
        <v>175</v>
      </c>
      <c r="E46" s="16"/>
      <c r="F46" s="16"/>
      <c r="G46" s="6" t="s">
        <f>=A46-A45</f>
      </c>
      <c r="H46" s="6" t="s">
        <f>=B46+H45</f>
      </c>
      <c r="I46" s="6" t="s">
        <f>=G46*H45</f>
      </c>
    </row>
    <row collapsed="false" customFormat="false" customHeight="false" hidden="false" ht="12.1" outlineLevel="0" r="47">
      <c r="A47" s="13" t="n">
        <v>44858</v>
      </c>
      <c r="B47" s="6" t="n">
        <v>352</v>
      </c>
      <c r="C47" s="6" t="n">
        <v>352</v>
      </c>
      <c r="D47" s="16" t="s">
        <v>176</v>
      </c>
      <c r="E47" s="16"/>
      <c r="F47" s="16"/>
      <c r="G47" s="6" t="s">
        <f>=A47-A46</f>
      </c>
      <c r="H47" s="6" t="s">
        <f>=B47+H46</f>
      </c>
      <c r="I47" s="6" t="s">
        <f>=G47*H46</f>
      </c>
    </row>
    <row collapsed="false" customFormat="false" customHeight="false" hidden="false" ht="12.1" outlineLevel="0" r="48">
      <c r="A48" s="13" t="n">
        <v>44859</v>
      </c>
      <c r="B48" s="6" t="n">
        <v>3557.4</v>
      </c>
      <c r="C48" s="6" t="n">
        <v>3557.4</v>
      </c>
      <c r="D48" s="16" t="s">
        <v>177</v>
      </c>
      <c r="E48" s="16"/>
      <c r="F48" s="16"/>
      <c r="G48" s="6" t="s">
        <f>=A48-A47</f>
      </c>
      <c r="H48" s="6" t="s">
        <f>=B48+H47</f>
      </c>
      <c r="I48" s="6" t="s">
        <f>=G48*H47</f>
      </c>
    </row>
    <row collapsed="false" customFormat="false" customHeight="false" hidden="false" ht="12.1" outlineLevel="0" r="49">
      <c r="A49" s="13" t="n">
        <v>44861</v>
      </c>
      <c r="B49" s="6" t="n">
        <v>-33.66</v>
      </c>
      <c r="C49" s="6" t="n">
        <v>-33.66</v>
      </c>
      <c r="D49" s="16" t="s">
        <v>178</v>
      </c>
      <c r="E49" s="16"/>
      <c r="F49" s="16"/>
      <c r="G49" s="6" t="s">
        <f>=A49-A48</f>
      </c>
      <c r="H49" s="6" t="s">
        <f>=B49+H48</f>
      </c>
      <c r="I49" s="6" t="s">
        <f>=G49*H48</f>
      </c>
    </row>
    <row collapsed="false" customFormat="false" customHeight="false" hidden="false" ht="12.1" outlineLevel="0" r="50">
      <c r="A50" s="13" t="n">
        <v>44861</v>
      </c>
      <c r="B50" s="6" t="n">
        <v>33.66</v>
      </c>
      <c r="C50" s="6" t="n">
        <v>33.66</v>
      </c>
      <c r="D50" s="16" t="s">
        <v>179</v>
      </c>
      <c r="E50" s="16"/>
      <c r="F50" s="16"/>
      <c r="G50" s="6" t="s">
        <f>=A50-A49</f>
      </c>
      <c r="H50" s="6" t="s">
        <f>=B50+H49</f>
      </c>
      <c r="I50" s="6" t="s">
        <f>=G50*H49</f>
      </c>
    </row>
    <row collapsed="false" customFormat="false" customHeight="false" hidden="false" ht="12.1" outlineLevel="0" r="51">
      <c r="A51" s="13" t="n">
        <v>44867</v>
      </c>
      <c r="B51" s="6" t="n">
        <v>434.98</v>
      </c>
      <c r="C51" s="6" t="n">
        <v>434.98</v>
      </c>
      <c r="D51" s="16" t="s">
        <v>180</v>
      </c>
      <c r="E51" s="16"/>
      <c r="F51" s="16"/>
      <c r="G51" s="6" t="s">
        <f>=A51-A50</f>
      </c>
      <c r="H51" s="6" t="s">
        <f>=B51+H50</f>
      </c>
      <c r="I51" s="6" t="s">
        <f>=G51*H50</f>
      </c>
    </row>
    <row collapsed="false" customFormat="false" customHeight="false" hidden="false" ht="12.1" outlineLevel="0" r="52">
      <c r="A52" s="13" t="n">
        <v>44891</v>
      </c>
      <c r="B52" s="6" t="n">
        <v>-7.79</v>
      </c>
      <c r="C52" s="6" t="n">
        <v>-7.79</v>
      </c>
      <c r="D52" s="16" t="s">
        <v>181</v>
      </c>
      <c r="E52" s="16"/>
      <c r="F52" s="16"/>
      <c r="G52" s="6" t="s">
        <f>=A52-A51</f>
      </c>
      <c r="H52" s="6" t="s">
        <f>=B52+H51</f>
      </c>
      <c r="I52" s="6" t="s">
        <f>=G52*H51</f>
      </c>
    </row>
    <row collapsed="false" customFormat="false" customHeight="false" hidden="false" ht="12.1" outlineLevel="0" r="53">
      <c r="A53" s="13" t="n">
        <v>44891</v>
      </c>
      <c r="B53" s="6" t="n">
        <v>7.79</v>
      </c>
      <c r="C53" s="6" t="n">
        <v>7.79</v>
      </c>
      <c r="D53" s="16" t="s">
        <v>181</v>
      </c>
      <c r="E53" s="16"/>
      <c r="F53" s="16"/>
      <c r="G53" s="6" t="s">
        <f>=A53-A52</f>
      </c>
      <c r="H53" s="6" t="s">
        <f>=B53+H52</f>
      </c>
      <c r="I53" s="6" t="s">
        <f>=G53*H52</f>
      </c>
    </row>
    <row collapsed="false" customFormat="false" customHeight="false" hidden="false" ht="12.1" outlineLevel="0" r="54">
      <c r="A54" s="13" t="n">
        <v>44902</v>
      </c>
      <c r="B54" s="6" t="n">
        <v>113000</v>
      </c>
      <c r="C54" s="6" t="n">
        <v>113000</v>
      </c>
      <c r="D54" s="16" t="s">
        <v>151</v>
      </c>
      <c r="E54" s="16"/>
      <c r="F54" s="16"/>
      <c r="G54" s="6" t="s">
        <f>=A54-A53</f>
      </c>
      <c r="H54" s="6" t="s">
        <f>=B54+H53</f>
      </c>
      <c r="I54" s="6" t="s">
        <f>=G54*H53</f>
      </c>
    </row>
    <row collapsed="false" customFormat="false" customHeight="false" hidden="false" ht="12.1" outlineLevel="0" r="55">
      <c r="A55" s="13" t="n">
        <v>44917</v>
      </c>
      <c r="B55" s="6" t="n">
        <v>2000</v>
      </c>
      <c r="C55" s="6" t="n">
        <v>2000</v>
      </c>
      <c r="D55" s="16" t="s">
        <v>151</v>
      </c>
      <c r="E55" s="16"/>
      <c r="F55" s="16"/>
      <c r="G55" s="6" t="s">
        <f>=A55-A54</f>
      </c>
      <c r="H55" s="6" t="s">
        <f>=B55+H54</f>
      </c>
      <c r="I55" s="6" t="s">
        <f>=G55*H54</f>
      </c>
    </row>
    <row collapsed="false" customFormat="false" customHeight="false" hidden="false" ht="12.1" outlineLevel="0" r="56">
      <c r="A56" s="13" t="n">
        <v>44922</v>
      </c>
      <c r="B56" s="6" t="n">
        <v>-112.2</v>
      </c>
      <c r="C56" s="6" t="n">
        <v>-112.2</v>
      </c>
      <c r="D56" s="16" t="s">
        <v>182</v>
      </c>
      <c r="E56" s="16"/>
      <c r="F56" s="16"/>
      <c r="G56" s="6" t="s">
        <f>=A56-A55</f>
      </c>
      <c r="H56" s="6" t="s">
        <f>=B56+H55</f>
      </c>
      <c r="I56" s="6" t="s">
        <f>=G56*H55</f>
      </c>
    </row>
    <row collapsed="false" customFormat="false" customHeight="false" hidden="false" ht="12.1" outlineLevel="0" r="57">
      <c r="A57" s="13" t="n">
        <v>44925</v>
      </c>
      <c r="B57" s="6" t="n">
        <v>12260</v>
      </c>
      <c r="C57" s="6" t="n">
        <v>12260</v>
      </c>
      <c r="D57" s="16" t="s">
        <v>151</v>
      </c>
      <c r="E57" s="16"/>
      <c r="F57" s="16"/>
      <c r="G57" s="6" t="s">
        <f>=A57-A56</f>
      </c>
      <c r="H57" s="6" t="s">
        <f>=B57+H56</f>
      </c>
      <c r="I57" s="6" t="s">
        <f>=G57*H56</f>
      </c>
    </row>
    <row collapsed="false" customFormat="false" customHeight="false" hidden="false" ht="12.1" outlineLevel="0" r="58">
      <c r="A58" s="13" t="n">
        <v>44934</v>
      </c>
      <c r="B58" s="6" t="n">
        <v>-11.31</v>
      </c>
      <c r="C58" s="6" t="n">
        <v>-11.31</v>
      </c>
      <c r="D58" s="16" t="s">
        <v>183</v>
      </c>
      <c r="E58" s="16"/>
      <c r="F58" s="16"/>
      <c r="G58" s="6" t="s">
        <f>=A58-A57</f>
      </c>
      <c r="H58" s="6" t="s">
        <f>=B58+H57</f>
      </c>
      <c r="I58" s="6" t="s">
        <f>=G58*H57</f>
      </c>
    </row>
    <row collapsed="false" customFormat="false" customHeight="false" hidden="false" ht="12.1" outlineLevel="0" r="59">
      <c r="A59" s="13" t="n">
        <v>44935</v>
      </c>
      <c r="B59" s="6" t="n">
        <v>-103.45</v>
      </c>
      <c r="C59" s="6" t="n">
        <v>-103.45</v>
      </c>
      <c r="D59" s="16" t="s">
        <v>184</v>
      </c>
      <c r="E59" s="16"/>
      <c r="F59" s="16"/>
      <c r="G59" s="6" t="s">
        <f>=A59-A58</f>
      </c>
      <c r="H59" s="6" t="s">
        <f>=B59+H58</f>
      </c>
      <c r="I59" s="6" t="s">
        <f>=G59*H58</f>
      </c>
    </row>
    <row collapsed="false" customFormat="false" customHeight="false" hidden="false" ht="12.1" outlineLevel="0" r="60">
      <c r="A60" s="13" t="n">
        <v>44938</v>
      </c>
      <c r="B60" s="6" t="n">
        <v>-372.19</v>
      </c>
      <c r="C60" s="6" t="n">
        <v>-372.19</v>
      </c>
      <c r="D60" s="16" t="s">
        <v>185</v>
      </c>
      <c r="E60" s="16"/>
      <c r="F60" s="16"/>
      <c r="G60" s="6" t="s">
        <f>=A60-A59</f>
      </c>
      <c r="H60" s="6" t="s">
        <f>=B60+H59</f>
      </c>
      <c r="I60" s="6" t="s">
        <f>=G60*H59</f>
      </c>
    </row>
    <row collapsed="false" customFormat="false" customHeight="false" hidden="false" ht="12.1" outlineLevel="0" r="61">
      <c r="A61" s="13" t="n">
        <v>44943</v>
      </c>
      <c r="B61" s="6" t="n">
        <v>10000</v>
      </c>
      <c r="C61" s="6" t="n">
        <v>10000</v>
      </c>
      <c r="D61" s="16" t="s">
        <v>151</v>
      </c>
      <c r="E61" s="16"/>
      <c r="F61" s="16"/>
      <c r="G61" s="6" t="s">
        <f>=A61-A60</f>
      </c>
      <c r="H61" s="6" t="s">
        <f>=B61+H60</f>
      </c>
      <c r="I61" s="6" t="s">
        <f>=G61*H60</f>
      </c>
    </row>
    <row collapsed="false" customFormat="false" customHeight="false" hidden="false" ht="12.1" outlineLevel="0" r="62">
      <c r="A62" s="13" t="n">
        <v>44952</v>
      </c>
      <c r="B62" s="6" t="n">
        <v>-33.66</v>
      </c>
      <c r="C62" s="6" t="n">
        <v>-33.66</v>
      </c>
      <c r="D62" s="16" t="s">
        <v>178</v>
      </c>
      <c r="E62" s="16"/>
      <c r="F62" s="16"/>
      <c r="G62" s="6" t="s">
        <f>=A62-A61</f>
      </c>
      <c r="H62" s="6" t="s">
        <f>=B62+H61</f>
      </c>
      <c r="I62" s="6" t="s">
        <f>=G62*H61</f>
      </c>
    </row>
    <row collapsed="false" customFormat="false" customHeight="false" hidden="false" ht="12.1" outlineLevel="0" r="63">
      <c r="A63" s="13" t="n">
        <v>44952</v>
      </c>
      <c r="B63" s="6" t="n">
        <v>-224.4</v>
      </c>
      <c r="C63" s="6" t="n">
        <v>-224.4</v>
      </c>
      <c r="D63" s="16" t="s">
        <v>186</v>
      </c>
      <c r="E63" s="16"/>
      <c r="F63" s="16"/>
      <c r="G63" s="6" t="s">
        <f>=A63-A62</f>
      </c>
      <c r="H63" s="6" t="s">
        <f>=B63+H62</f>
      </c>
      <c r="I63" s="6" t="s">
        <f>=G63*H62</f>
      </c>
    </row>
    <row collapsed="false" customFormat="false" customHeight="false" hidden="false" ht="12.1" outlineLevel="0" r="64">
      <c r="A64" s="13" t="n">
        <v>44958</v>
      </c>
      <c r="B64" s="6" t="n">
        <v>-22.2</v>
      </c>
      <c r="C64" s="6" t="n">
        <v>-22.2</v>
      </c>
      <c r="D64" s="16" t="s">
        <v>187</v>
      </c>
      <c r="E64" s="16"/>
      <c r="F64" s="16"/>
      <c r="G64" s="6" t="s">
        <f>=A64-A63</f>
      </c>
      <c r="H64" s="6" t="s">
        <f>=B64+H63</f>
      </c>
      <c r="I64" s="6" t="s">
        <f>=G64*H63</f>
      </c>
    </row>
    <row collapsed="false" customFormat="false" customHeight="false" hidden="false" ht="12.1" outlineLevel="0" r="65">
      <c r="A65" s="13" t="n">
        <v>44965</v>
      </c>
      <c r="B65" s="6" t="n">
        <v>10000</v>
      </c>
      <c r="C65" s="6" t="n">
        <v>10000</v>
      </c>
      <c r="D65" s="16" t="s">
        <v>151</v>
      </c>
      <c r="E65" s="16"/>
      <c r="F65" s="16"/>
      <c r="G65" s="6" t="s">
        <f>=A65-A64</f>
      </c>
      <c r="H65" s="6" t="s">
        <f>=B65+H64</f>
      </c>
      <c r="I65" s="6" t="s">
        <f>=G65*H64</f>
      </c>
    </row>
    <row collapsed="false" customFormat="false" customHeight="false" hidden="false" ht="12.1" outlineLevel="0" r="66">
      <c r="A66" s="13" t="n">
        <v>44972</v>
      </c>
      <c r="B66" s="6" t="n">
        <v>-349</v>
      </c>
      <c r="C66" s="6" t="n">
        <v>-349</v>
      </c>
      <c r="D66" s="16" t="s">
        <v>188</v>
      </c>
      <c r="E66" s="16"/>
      <c r="F66" s="16"/>
      <c r="G66" s="6" t="s">
        <f>=A66-A65</f>
      </c>
      <c r="H66" s="6" t="s">
        <f>=B66+H65</f>
      </c>
      <c r="I66" s="6" t="s">
        <f>=G66*H65</f>
      </c>
    </row>
    <row collapsed="false" customFormat="false" customHeight="false" hidden="false" ht="12.1" outlineLevel="0" r="67">
      <c r="A67" s="13" t="n">
        <v>44988</v>
      </c>
      <c r="B67" s="6" t="n">
        <v>-22.2</v>
      </c>
      <c r="C67" s="6" t="n">
        <v>-22.2</v>
      </c>
      <c r="D67" s="16" t="s">
        <v>187</v>
      </c>
      <c r="E67" s="16"/>
      <c r="F67" s="16"/>
      <c r="G67" s="6" t="s">
        <f>=A67-A66</f>
      </c>
      <c r="H67" s="6" t="s">
        <f>=B67+H66</f>
      </c>
      <c r="I67" s="6" t="s">
        <f>=G67*H66</f>
      </c>
    </row>
    <row collapsed="false" customFormat="false" customHeight="false" hidden="false" ht="12.1" outlineLevel="0" r="68">
      <c r="A68" s="13" t="n">
        <v>44992</v>
      </c>
      <c r="B68" s="6" t="n">
        <v>-10.27</v>
      </c>
      <c r="C68" s="6" t="n">
        <v>-10.27</v>
      </c>
      <c r="D68" s="16" t="s">
        <v>189</v>
      </c>
      <c r="E68" s="16"/>
      <c r="F68" s="16"/>
      <c r="G68" s="6" t="s">
        <f>=A68-A67</f>
      </c>
      <c r="H68" s="6" t="s">
        <f>=B68+H67</f>
      </c>
      <c r="I68" s="6" t="s">
        <f>=G68*H67</f>
      </c>
    </row>
    <row collapsed="false" customFormat="false" customHeight="false" hidden="false" ht="12.1" outlineLevel="0" r="69">
      <c r="A69" s="13" t="n">
        <v>44992</v>
      </c>
      <c r="B69" s="6" t="n">
        <v>-27594</v>
      </c>
      <c r="C69" s="6" t="n">
        <v>0</v>
      </c>
      <c r="D69" s="16" t="s">
        <v>167</v>
      </c>
      <c r="E69" s="16"/>
      <c r="F69" s="16"/>
      <c r="G69" s="6" t="s">
        <f>=A69-A68</f>
      </c>
      <c r="H69" s="6" t="s">
        <f>=B69+H68</f>
      </c>
      <c r="I69" s="6" t="s">
        <f>=G69*H68</f>
      </c>
    </row>
    <row collapsed="false" customFormat="false" customHeight="false" hidden="false" ht="12.1" outlineLevel="0" r="70">
      <c r="A70" s="13" t="n">
        <v>44994</v>
      </c>
      <c r="B70" s="6" t="n">
        <v>10000</v>
      </c>
      <c r="C70" s="6" t="n">
        <v>10000</v>
      </c>
      <c r="D70" s="16" t="s">
        <v>151</v>
      </c>
      <c r="E70" s="16"/>
      <c r="F70" s="16"/>
      <c r="G70" s="6" t="s">
        <f>=A70-A69</f>
      </c>
      <c r="H70" s="6" t="s">
        <f>=B70+H69</f>
      </c>
      <c r="I70" s="6" t="s">
        <f>=G70*H69</f>
      </c>
    </row>
    <row collapsed="false" customFormat="false" customHeight="false" hidden="false" ht="12.1" outlineLevel="0" r="71">
      <c r="A71" s="13" t="n">
        <v>45006</v>
      </c>
      <c r="B71" s="6" t="n">
        <v>15000</v>
      </c>
      <c r="C71" s="6" t="n">
        <v>15000</v>
      </c>
      <c r="D71" s="16" t="s">
        <v>151</v>
      </c>
      <c r="E71" s="16"/>
      <c r="F71" s="16"/>
      <c r="G71" s="6" t="s">
        <f>=A71-A70</f>
      </c>
      <c r="H71" s="6" t="s">
        <f>=B71+H70</f>
      </c>
      <c r="I71" s="6" t="s">
        <f>=G71*H70</f>
      </c>
    </row>
    <row collapsed="false" customFormat="false" customHeight="false" hidden="false" ht="12.1" outlineLevel="0" r="72">
      <c r="A72" s="13" t="n">
        <v>45013</v>
      </c>
      <c r="B72" s="6" t="n">
        <v>-112.2</v>
      </c>
      <c r="C72" s="6" t="n">
        <v>-112.2</v>
      </c>
      <c r="D72" s="16" t="s">
        <v>182</v>
      </c>
      <c r="E72" s="16"/>
      <c r="F72" s="16"/>
      <c r="G72" s="6" t="s">
        <f>=A72-A71</f>
      </c>
      <c r="H72" s="6" t="s">
        <f>=B72+H71</f>
      </c>
      <c r="I72" s="6" t="s">
        <f>=G72*H71</f>
      </c>
    </row>
    <row collapsed="false" customFormat="false" customHeight="false" hidden="false" ht="12.1" outlineLevel="0" r="73">
      <c r="A73" s="13" t="n">
        <v>45016</v>
      </c>
      <c r="B73" s="6" t="n">
        <v>-16.95</v>
      </c>
      <c r="C73" s="6" t="n">
        <v>-16.95</v>
      </c>
      <c r="D73" s="16" t="s">
        <v>190</v>
      </c>
      <c r="E73" s="16"/>
      <c r="F73" s="16"/>
      <c r="G73" s="6" t="s">
        <f>=A73-A72</f>
      </c>
      <c r="H73" s="6" t="s">
        <f>=B73+H72</f>
      </c>
      <c r="I73" s="6" t="s">
        <f>=G73*H72</f>
      </c>
    </row>
    <row collapsed="false" customFormat="false" customHeight="false" hidden="false" ht="12.1" outlineLevel="0" r="74">
      <c r="A74" s="13" t="n">
        <v>45018</v>
      </c>
      <c r="B74" s="6" t="n">
        <v>-33.3</v>
      </c>
      <c r="C74" s="6" t="n">
        <v>-33.3</v>
      </c>
      <c r="D74" s="16" t="s">
        <v>191</v>
      </c>
      <c r="E74" s="16"/>
      <c r="F74" s="16"/>
      <c r="G74" s="6" t="s">
        <f>=A74-A73</f>
      </c>
      <c r="H74" s="6" t="s">
        <f>=B74+H73</f>
      </c>
      <c r="I74" s="6" t="s">
        <f>=G74*H73</f>
      </c>
    </row>
    <row collapsed="false" customFormat="false" customHeight="false" hidden="false" ht="12.1" outlineLevel="0" r="75">
      <c r="A75" s="13" t="n">
        <v>45019</v>
      </c>
      <c r="B75" s="6" t="n">
        <v>-47.86</v>
      </c>
      <c r="C75" s="6" t="n">
        <v>-47.86</v>
      </c>
      <c r="D75" s="16" t="s">
        <v>192</v>
      </c>
      <c r="E75" s="16"/>
      <c r="F75" s="16"/>
      <c r="G75" s="6" t="s">
        <f>=A75-A74</f>
      </c>
      <c r="H75" s="6" t="s">
        <f>=B75+H74</f>
      </c>
      <c r="I75" s="6" t="s">
        <f>=G75*H74</f>
      </c>
    </row>
    <row collapsed="false" customFormat="false" customHeight="false" hidden="false" ht="12.1" outlineLevel="0" r="76">
      <c r="A76" s="13" t="n">
        <v>45022</v>
      </c>
      <c r="B76" s="6" t="n">
        <v>-10.27</v>
      </c>
      <c r="C76" s="6" t="n">
        <v>-10.27</v>
      </c>
      <c r="D76" s="16" t="s">
        <v>189</v>
      </c>
      <c r="E76" s="16"/>
      <c r="F76" s="16"/>
      <c r="G76" s="6" t="s">
        <f>=A76-A75</f>
      </c>
      <c r="H76" s="6" t="s">
        <f>=B76+H75</f>
      </c>
      <c r="I76" s="6" t="s">
        <f>=G76*H75</f>
      </c>
    </row>
    <row collapsed="false" customFormat="false" customHeight="false" hidden="false" ht="12.1" outlineLevel="0" r="77">
      <c r="A77" s="13" t="n">
        <v>45022</v>
      </c>
      <c r="B77" s="6" t="n">
        <v>-16.69</v>
      </c>
      <c r="C77" s="6" t="n">
        <v>-16.69</v>
      </c>
      <c r="D77" s="16" t="s">
        <v>193</v>
      </c>
      <c r="E77" s="16"/>
      <c r="F77" s="16"/>
      <c r="G77" s="6" t="s">
        <f>=A77-A76</f>
      </c>
      <c r="H77" s="6" t="s">
        <f>=B77+H76</f>
      </c>
      <c r="I77" s="6" t="s">
        <f>=G77*H76</f>
      </c>
    </row>
    <row collapsed="false" customFormat="false" customHeight="false" hidden="false" ht="12.1" outlineLevel="0" r="78">
      <c r="A78" s="13" t="n">
        <v>45023</v>
      </c>
      <c r="B78" s="6" t="n">
        <v>-265.28</v>
      </c>
      <c r="C78" s="6" t="n">
        <v>-265.28</v>
      </c>
      <c r="D78" s="16" t="s">
        <v>194</v>
      </c>
      <c r="E78" s="16"/>
      <c r="F78" s="16"/>
      <c r="G78" s="6" t="s">
        <f>=A78-A77</f>
      </c>
      <c r="H78" s="6" t="s">
        <f>=B78+H77</f>
      </c>
      <c r="I78" s="6" t="s">
        <f>=G78*H77</f>
      </c>
    </row>
    <row collapsed="false" customFormat="false" customHeight="false" hidden="false" ht="12.1" outlineLevel="0" r="79">
      <c r="A79" s="13" t="n">
        <v>45026</v>
      </c>
      <c r="B79" s="6" t="n">
        <v>-103.45</v>
      </c>
      <c r="C79" s="6" t="n">
        <v>-103.45</v>
      </c>
      <c r="D79" s="16" t="s">
        <v>184</v>
      </c>
      <c r="E79" s="16"/>
      <c r="F79" s="16"/>
      <c r="G79" s="6" t="s">
        <f>=A79-A78</f>
      </c>
      <c r="H79" s="6" t="s">
        <f>=B79+H78</f>
      </c>
      <c r="I79" s="6" t="s">
        <f>=G79*H78</f>
      </c>
    </row>
    <row collapsed="false" customFormat="false" customHeight="false" hidden="false" ht="12.1" outlineLevel="0" r="80">
      <c r="A80" s="13" t="n">
        <v>45043</v>
      </c>
      <c r="B80" s="6" t="n">
        <v>-67.32</v>
      </c>
      <c r="C80" s="6" t="n">
        <v>-67.32</v>
      </c>
      <c r="D80" s="16" t="s">
        <v>195</v>
      </c>
      <c r="E80" s="16"/>
      <c r="F80" s="16"/>
      <c r="G80" s="6" t="s">
        <f>=A80-A79</f>
      </c>
      <c r="H80" s="6" t="s">
        <f>=B80+H79</f>
      </c>
      <c r="I80" s="6" t="s">
        <f>=G80*H79</f>
      </c>
    </row>
    <row collapsed="false" customFormat="false" customHeight="false" hidden="false" ht="12.1" outlineLevel="0" r="81">
      <c r="A81" s="13" t="n">
        <v>45043</v>
      </c>
      <c r="B81" s="6" t="n">
        <v>-224.4</v>
      </c>
      <c r="C81" s="6" t="n">
        <v>-224.4</v>
      </c>
      <c r="D81" s="16" t="s">
        <v>186</v>
      </c>
      <c r="E81" s="16"/>
      <c r="F81" s="16"/>
      <c r="G81" s="6" t="s">
        <f>=A81-A80</f>
      </c>
      <c r="H81" s="6" t="s">
        <f>=B81+H80</f>
      </c>
      <c r="I81" s="6" t="s">
        <f>=G81*H80</f>
      </c>
    </row>
    <row collapsed="false" customFormat="false" customHeight="false" hidden="false" ht="12.1" outlineLevel="0" r="82">
      <c r="A82" s="13" t="n">
        <v>45043</v>
      </c>
      <c r="B82" s="6" t="n">
        <v>-50.25</v>
      </c>
      <c r="C82" s="6" t="n">
        <v>-50.25</v>
      </c>
      <c r="D82" s="16" t="s">
        <v>196</v>
      </c>
      <c r="E82" s="16"/>
      <c r="F82" s="16"/>
      <c r="G82" s="6" t="s">
        <f>=A82-A81</f>
      </c>
      <c r="H82" s="6" t="s">
        <f>=B82+H81</f>
      </c>
      <c r="I82" s="6" t="s">
        <f>=G82*H81</f>
      </c>
    </row>
    <row collapsed="false" customFormat="false" customHeight="false" hidden="false" ht="12.1" outlineLevel="0" r="83">
      <c r="A83" s="13" t="n">
        <v>45043</v>
      </c>
      <c r="B83" s="6" t="n">
        <v>15000</v>
      </c>
      <c r="C83" s="6" t="n">
        <v>15000</v>
      </c>
      <c r="D83" s="16" t="s">
        <v>151</v>
      </c>
      <c r="E83" s="16"/>
      <c r="F83" s="16"/>
      <c r="G83" s="6" t="s">
        <f>=A83-A82</f>
      </c>
      <c r="H83" s="6" t="s">
        <f>=B83+H82</f>
      </c>
      <c r="I83" s="6" t="s">
        <f>=G83*H82</f>
      </c>
    </row>
    <row collapsed="false" customFormat="false" customHeight="false" hidden="false" ht="12.1" outlineLevel="0" r="84">
      <c r="A84" s="13" t="n">
        <v>45048</v>
      </c>
      <c r="B84" s="6" t="n">
        <v>-195.7</v>
      </c>
      <c r="C84" s="6" t="n">
        <v>-195.7</v>
      </c>
      <c r="D84" s="16" t="s">
        <v>197</v>
      </c>
      <c r="E84" s="16"/>
      <c r="F84" s="16"/>
      <c r="G84" s="6" t="s">
        <f>=A84-A83</f>
      </c>
      <c r="H84" s="6" t="s">
        <f>=B84+H83</f>
      </c>
      <c r="I84" s="6" t="s">
        <f>=G84*H83</f>
      </c>
    </row>
    <row collapsed="false" customFormat="false" customHeight="false" hidden="false" ht="12.1" outlineLevel="0" r="85">
      <c r="A85" s="13" t="n">
        <v>45048</v>
      </c>
      <c r="B85" s="6" t="n">
        <v>-33.3</v>
      </c>
      <c r="C85" s="6" t="n">
        <v>-33.3</v>
      </c>
      <c r="D85" s="16" t="s">
        <v>191</v>
      </c>
      <c r="E85" s="16"/>
      <c r="F85" s="16"/>
      <c r="G85" s="6" t="s">
        <f>=A85-A84</f>
      </c>
      <c r="H85" s="6" t="s">
        <f>=B85+H84</f>
      </c>
      <c r="I85" s="6" t="s">
        <f>=G85*H84</f>
      </c>
    </row>
    <row collapsed="false" customFormat="false" customHeight="false" hidden="false" ht="12.1" outlineLevel="0" r="86">
      <c r="A86" s="13" t="n">
        <v>45048</v>
      </c>
      <c r="B86" s="6" t="n">
        <v>10000</v>
      </c>
      <c r="C86" s="6" t="n">
        <v>10000</v>
      </c>
      <c r="D86" s="16" t="s">
        <v>151</v>
      </c>
      <c r="E86" s="16"/>
      <c r="F86" s="16"/>
      <c r="G86" s="6" t="s">
        <f>=A86-A85</f>
      </c>
      <c r="H86" s="6" t="s">
        <f>=B86+H85</f>
      </c>
      <c r="I86" s="6" t="s">
        <f>=G86*H85</f>
      </c>
    </row>
    <row collapsed="false" customFormat="false" customHeight="false" hidden="false" ht="12.1" outlineLevel="0" r="87">
      <c r="A87" s="13" t="n">
        <v>45049</v>
      </c>
      <c r="B87" s="6" t="n">
        <v>-579.38</v>
      </c>
      <c r="C87" s="6" t="n">
        <v>-579.38</v>
      </c>
      <c r="D87" s="16" t="s">
        <v>198</v>
      </c>
      <c r="E87" s="16"/>
      <c r="F87" s="16"/>
      <c r="G87" s="6" t="s">
        <f>=A87-A86</f>
      </c>
      <c r="H87" s="6" t="s">
        <f>=B87+H86</f>
      </c>
      <c r="I87" s="6" t="s">
        <f>=G87*H86</f>
      </c>
    </row>
    <row collapsed="false" customFormat="false" customHeight="false" hidden="false" ht="12.1" outlineLevel="0" r="88">
      <c r="A88" s="13" t="n">
        <v>45052</v>
      </c>
      <c r="B88" s="6" t="n">
        <v>-10.27</v>
      </c>
      <c r="C88" s="6" t="n">
        <v>-10.27</v>
      </c>
      <c r="D88" s="16" t="s">
        <v>189</v>
      </c>
      <c r="E88" s="16"/>
      <c r="F88" s="16"/>
      <c r="G88" s="6" t="s">
        <f>=A88-A87</f>
      </c>
      <c r="H88" s="6" t="s">
        <f>=B88+H87</f>
      </c>
      <c r="I88" s="6" t="s">
        <f>=G88*H87</f>
      </c>
    </row>
    <row collapsed="false" customFormat="false" customHeight="false" hidden="false" ht="12.1" outlineLevel="0" r="89">
      <c r="A89" s="13" t="n">
        <v>45057</v>
      </c>
      <c r="B89" s="6" t="n">
        <v>-1740</v>
      </c>
      <c r="C89" s="6" t="n">
        <v>-1740</v>
      </c>
      <c r="D89" s="16" t="s">
        <v>199</v>
      </c>
      <c r="E89" s="16"/>
      <c r="F89" s="16"/>
      <c r="G89" s="6" t="s">
        <f>=A89-A88</f>
      </c>
      <c r="H89" s="6" t="s">
        <f>=B89+H88</f>
      </c>
      <c r="I89" s="6" t="s">
        <f>=G89*H88</f>
      </c>
    </row>
    <row collapsed="false" customFormat="false" customHeight="false" hidden="false" ht="12.1" outlineLevel="0" r="90">
      <c r="A90" s="13" t="n">
        <v>45068</v>
      </c>
      <c r="B90" s="6" t="n">
        <v>-84.7</v>
      </c>
      <c r="C90" s="6" t="n">
        <v>-84.7</v>
      </c>
      <c r="D90" s="16" t="s">
        <v>200</v>
      </c>
      <c r="E90" s="16"/>
      <c r="F90" s="16"/>
      <c r="G90" s="6" t="s">
        <f>=A90-A89</f>
      </c>
      <c r="H90" s="6" t="s">
        <f>=B90+H89</f>
      </c>
      <c r="I90" s="6" t="s">
        <f>=G90*H89</f>
      </c>
    </row>
    <row collapsed="false" customFormat="false" customHeight="false" hidden="false" ht="12.1" outlineLevel="0" r="91">
      <c r="A91" s="13" t="n">
        <v>45070</v>
      </c>
      <c r="B91" s="6" t="n">
        <v>10000</v>
      </c>
      <c r="C91" s="6" t="n">
        <v>10000</v>
      </c>
      <c r="D91" s="16" t="s">
        <v>151</v>
      </c>
      <c r="E91" s="16"/>
      <c r="F91" s="16"/>
      <c r="G91" s="6" t="s">
        <f>=A91-A90</f>
      </c>
      <c r="H91" s="6" t="s">
        <f>=B91+H90</f>
      </c>
      <c r="I91" s="6" t="s">
        <f>=G91*H90</f>
      </c>
    </row>
    <row collapsed="false" customFormat="false" customHeight="false" hidden="false" ht="12.1" outlineLevel="0" r="92">
      <c r="A92" s="13" t="n">
        <v>45077</v>
      </c>
      <c r="B92" s="6" t="n">
        <v>5000</v>
      </c>
      <c r="C92" s="6" t="n">
        <v>5000</v>
      </c>
      <c r="D92" s="16" t="s">
        <v>151</v>
      </c>
      <c r="E92" s="16"/>
      <c r="F92" s="16"/>
      <c r="G92" s="6" t="s">
        <f>=A92-A91</f>
      </c>
      <c r="H92" s="6" t="s">
        <f>=B92+H91</f>
      </c>
      <c r="I92" s="6" t="s">
        <f>=G92*H91</f>
      </c>
    </row>
    <row collapsed="false" customFormat="false" customHeight="false" hidden="false" ht="12.1" outlineLevel="0" r="93">
      <c r="A93" s="13" t="n">
        <v>45078</v>
      </c>
      <c r="B93" s="6" t="n">
        <v>-33.3</v>
      </c>
      <c r="C93" s="6" t="n">
        <v>-33.3</v>
      </c>
      <c r="D93" s="16" t="s">
        <v>191</v>
      </c>
      <c r="E93" s="16"/>
      <c r="F93" s="16"/>
      <c r="G93" s="6" t="s">
        <f>=A93-A92</f>
      </c>
      <c r="H93" s="6" t="s">
        <f>=B93+H92</f>
      </c>
      <c r="I93" s="6" t="s">
        <f>=G93*H92</f>
      </c>
    </row>
    <row collapsed="false" customFormat="false" customHeight="false" hidden="false" ht="12.1" outlineLevel="0" r="94">
      <c r="A94" s="13" t="n">
        <v>45082</v>
      </c>
      <c r="B94" s="6" t="n">
        <v>-10.27</v>
      </c>
      <c r="C94" s="6" t="n">
        <v>-10.27</v>
      </c>
      <c r="D94" s="16" t="s">
        <v>189</v>
      </c>
      <c r="E94" s="16"/>
      <c r="F94" s="16"/>
      <c r="G94" s="6" t="s">
        <f>=A94-A93</f>
      </c>
      <c r="H94" s="6" t="s">
        <f>=B94+H93</f>
      </c>
      <c r="I94" s="6" t="s">
        <f>=G94*H93</f>
      </c>
    </row>
    <row collapsed="false" customFormat="false" customHeight="false" hidden="false" ht="12.1" outlineLevel="0" r="95">
      <c r="A95" s="13" t="n">
        <v>45091</v>
      </c>
      <c r="B95" s="6" t="n">
        <v>10000</v>
      </c>
      <c r="C95" s="6" t="n">
        <v>10000</v>
      </c>
      <c r="D95" s="16" t="s">
        <v>151</v>
      </c>
      <c r="E95" s="16"/>
      <c r="F95" s="16"/>
      <c r="G95" s="6" t="s">
        <f>=A95-A94</f>
      </c>
      <c r="H95" s="6" t="s">
        <f>=B95+H94</f>
      </c>
      <c r="I95" s="6" t="s">
        <f>=G95*H94</f>
      </c>
    </row>
    <row collapsed="false" customFormat="false" customHeight="false" hidden="false" ht="12.1" outlineLevel="0" r="96">
      <c r="A96" s="13" t="n">
        <v>45097</v>
      </c>
      <c r="B96" s="6" t="n">
        <v>5000</v>
      </c>
      <c r="C96" s="6" t="n">
        <v>5000</v>
      </c>
      <c r="D96" s="16" t="s">
        <v>151</v>
      </c>
      <c r="E96" s="16"/>
      <c r="F96" s="16"/>
      <c r="G96" s="6" t="s">
        <f>=A96-A95</f>
      </c>
      <c r="H96" s="6" t="s">
        <f>=B96+H95</f>
      </c>
      <c r="I96" s="6" t="s">
        <f>=G96*H95</f>
      </c>
    </row>
    <row collapsed="false" customFormat="false" customHeight="false" hidden="false" ht="12.1" outlineLevel="0" r="97">
      <c r="A97" s="13" t="n">
        <v>45103</v>
      </c>
      <c r="B97" s="6" t="n">
        <v>5000</v>
      </c>
      <c r="C97" s="6" t="n">
        <v>5000</v>
      </c>
      <c r="D97" s="16" t="s">
        <v>151</v>
      </c>
      <c r="E97" s="16"/>
      <c r="F97" s="16"/>
      <c r="G97" s="6" t="s">
        <f>=A97-A96</f>
      </c>
      <c r="H97" s="6" t="s">
        <f>=B97+H96</f>
      </c>
      <c r="I97" s="6" t="s">
        <f>=G97*H96</f>
      </c>
    </row>
    <row collapsed="false" customFormat="false" customHeight="false" hidden="false" ht="12.1" outlineLevel="0" r="98">
      <c r="A98" s="13" t="n">
        <v>45104</v>
      </c>
      <c r="B98" s="6" t="n">
        <v>-655.21</v>
      </c>
      <c r="C98" s="6" t="n">
        <v>-655.21</v>
      </c>
      <c r="D98" s="16" t="s">
        <v>201</v>
      </c>
      <c r="E98" s="16"/>
      <c r="F98" s="16"/>
      <c r="G98" s="6" t="s">
        <f>=A98-A97</f>
      </c>
      <c r="H98" s="6" t="s">
        <f>=B98+H97</f>
      </c>
      <c r="I98" s="6" t="s">
        <f>=G98*H97</f>
      </c>
    </row>
    <row collapsed="false" customFormat="false" customHeight="false" hidden="false" ht="12.1" outlineLevel="0" r="99">
      <c r="A99" s="13" t="n">
        <v>45104</v>
      </c>
      <c r="B99" s="6" t="n">
        <v>-112.2</v>
      </c>
      <c r="C99" s="6" t="n">
        <v>-112.2</v>
      </c>
      <c r="D99" s="16" t="s">
        <v>182</v>
      </c>
      <c r="E99" s="16"/>
      <c r="F99" s="16"/>
      <c r="G99" s="6" t="s">
        <f>=A99-A98</f>
      </c>
      <c r="H99" s="6" t="s">
        <f>=B99+H98</f>
      </c>
      <c r="I99" s="6" t="s">
        <f>=G99*H98</f>
      </c>
    </row>
    <row collapsed="false" customFormat="false" customHeight="false" hidden="false" ht="12.1" outlineLevel="0" r="100">
      <c r="A100" s="13" t="n">
        <v>45107</v>
      </c>
      <c r="B100" s="6" t="n">
        <v>-33.9</v>
      </c>
      <c r="C100" s="6" t="n">
        <v>-33.9</v>
      </c>
      <c r="D100" s="16" t="s">
        <v>202</v>
      </c>
      <c r="E100" s="16"/>
      <c r="F100" s="16"/>
      <c r="G100" s="6" t="s">
        <f>=A100-A99</f>
      </c>
      <c r="H100" s="6" t="s">
        <f>=B100+H99</f>
      </c>
      <c r="I100" s="6" t="s">
        <f>=G100*H99</f>
      </c>
    </row>
    <row collapsed="false" customFormat="false" customHeight="false" hidden="false" ht="12.1" outlineLevel="0" r="101">
      <c r="A101" s="13" t="n">
        <v>45108</v>
      </c>
      <c r="B101" s="6" t="n">
        <v>-33.3</v>
      </c>
      <c r="C101" s="6" t="n">
        <v>-33.3</v>
      </c>
      <c r="D101" s="16" t="s">
        <v>191</v>
      </c>
      <c r="E101" s="16"/>
      <c r="F101" s="16"/>
      <c r="G101" s="6" t="s">
        <f>=A101-A100</f>
      </c>
      <c r="H101" s="6" t="s">
        <f>=B101+H100</f>
      </c>
      <c r="I101" s="6" t="s">
        <f>=G101*H100</f>
      </c>
    </row>
    <row collapsed="false" customFormat="false" customHeight="false" hidden="false" ht="12.1" outlineLevel="0" r="102">
      <c r="A102" s="13" t="n">
        <v>45110</v>
      </c>
      <c r="B102" s="6" t="n">
        <v>-71.79</v>
      </c>
      <c r="C102" s="6" t="n">
        <v>-71.79</v>
      </c>
      <c r="D102" s="16" t="s">
        <v>203</v>
      </c>
      <c r="E102" s="16"/>
      <c r="F102" s="16"/>
      <c r="G102" s="6" t="s">
        <f>=A102-A101</f>
      </c>
      <c r="H102" s="6" t="s">
        <f>=B102+H101</f>
      </c>
      <c r="I102" s="6" t="s">
        <f>=G102*H101</f>
      </c>
    </row>
    <row collapsed="false" customFormat="false" customHeight="false" hidden="false" ht="12.1" outlineLevel="0" r="103">
      <c r="A103" s="13" t="n">
        <v>45111</v>
      </c>
      <c r="B103" s="6" t="n">
        <v>5000</v>
      </c>
      <c r="C103" s="6" t="n">
        <v>5000</v>
      </c>
      <c r="D103" s="16" t="s">
        <v>151</v>
      </c>
      <c r="E103" s="16"/>
      <c r="F103" s="16"/>
      <c r="G103" s="6" t="s">
        <f>=A103-A102</f>
      </c>
      <c r="H103" s="6" t="s">
        <f>=B103+H102</f>
      </c>
      <c r="I103" s="6" t="s">
        <f>=G103*H102</f>
      </c>
    </row>
    <row collapsed="false" customFormat="false" customHeight="false" hidden="false" ht="12.1" outlineLevel="0" r="104">
      <c r="A104" s="13" t="n">
        <v>45112</v>
      </c>
      <c r="B104" s="6" t="n">
        <v>-823</v>
      </c>
      <c r="C104" s="6" t="n">
        <v>-823</v>
      </c>
      <c r="D104" s="16" t="s">
        <v>204</v>
      </c>
      <c r="E104" s="16"/>
      <c r="F104" s="16"/>
      <c r="G104" s="6" t="s">
        <f>=A104-A103</f>
      </c>
      <c r="H104" s="6" t="s">
        <f>=B104+H103</f>
      </c>
      <c r="I104" s="6" t="s">
        <f>=G104*H103</f>
      </c>
    </row>
    <row collapsed="false" customFormat="false" customHeight="false" hidden="false" ht="12.1" outlineLevel="0" r="105">
      <c r="A105" s="13" t="n">
        <v>45112</v>
      </c>
      <c r="B105" s="6" t="n">
        <v>-10.27</v>
      </c>
      <c r="C105" s="6" t="n">
        <v>-10.27</v>
      </c>
      <c r="D105" s="16" t="s">
        <v>189</v>
      </c>
      <c r="E105" s="16"/>
      <c r="F105" s="16"/>
      <c r="G105" s="6" t="s">
        <f>=A105-A104</f>
      </c>
      <c r="H105" s="6" t="s">
        <f>=B105+H104</f>
      </c>
      <c r="I105" s="6" t="s">
        <f>=G105*H104</f>
      </c>
    </row>
    <row collapsed="false" customFormat="false" customHeight="false" hidden="false" ht="12.1" outlineLevel="0" r="106">
      <c r="A106" s="13" t="n">
        <v>45114</v>
      </c>
      <c r="B106" s="6" t="n">
        <v>-19.44</v>
      </c>
      <c r="C106" s="6" t="n">
        <v>-19.44</v>
      </c>
      <c r="D106" s="16" t="s">
        <v>205</v>
      </c>
      <c r="E106" s="16"/>
      <c r="F106" s="16"/>
      <c r="G106" s="6" t="s">
        <f>=A106-A105</f>
      </c>
      <c r="H106" s="6" t="s">
        <f>=B106+H105</f>
      </c>
      <c r="I106" s="6" t="s">
        <f>=G106*H105</f>
      </c>
    </row>
    <row collapsed="false" customFormat="false" customHeight="false" hidden="false" ht="12.1" outlineLevel="0" r="107">
      <c r="A107" s="13" t="n">
        <v>45116</v>
      </c>
      <c r="B107" s="6" t="n">
        <v>-5000</v>
      </c>
      <c r="C107" s="6" t="n">
        <v>-5000</v>
      </c>
      <c r="D107" s="16" t="s">
        <v>206</v>
      </c>
      <c r="E107" s="16"/>
      <c r="F107" s="16"/>
      <c r="G107" s="6" t="s">
        <f>=A107-A106</f>
      </c>
      <c r="H107" s="6" t="s">
        <f>=B107+H106</f>
      </c>
      <c r="I107" s="6" t="s">
        <f>=G107*H106</f>
      </c>
    </row>
    <row collapsed="false" customFormat="false" customHeight="false" hidden="false" ht="12.1" outlineLevel="0" r="108">
      <c r="A108" s="13" t="n">
        <v>45117</v>
      </c>
      <c r="B108" s="6" t="n">
        <v>-103.45</v>
      </c>
      <c r="C108" s="6" t="n">
        <v>-103.45</v>
      </c>
      <c r="D108" s="16" t="s">
        <v>184</v>
      </c>
      <c r="E108" s="16"/>
      <c r="F108" s="16"/>
      <c r="G108" s="6" t="s">
        <f>=A108-A107</f>
      </c>
      <c r="H108" s="6" t="s">
        <f>=B108+H107</f>
      </c>
      <c r="I108" s="6" t="s">
        <f>=G108*H107</f>
      </c>
    </row>
    <row collapsed="false" customFormat="false" customHeight="false" hidden="false" ht="12.1" outlineLevel="0" r="109">
      <c r="A109" s="13" t="n">
        <v>45117</v>
      </c>
      <c r="B109" s="6" t="n">
        <v>5000</v>
      </c>
      <c r="C109" s="6" t="n">
        <v>5000</v>
      </c>
      <c r="D109" s="16" t="s">
        <v>207</v>
      </c>
      <c r="E109" s="16"/>
      <c r="F109" s="16"/>
      <c r="G109" s="6" t="s">
        <f>=A109-A108</f>
      </c>
      <c r="H109" s="6" t="s">
        <f>=B109+H108</f>
      </c>
      <c r="I109" s="6" t="s">
        <f>=G109*H108</f>
      </c>
    </row>
    <row collapsed="false" customFormat="false" customHeight="false" hidden="false" ht="12.1" outlineLevel="0" r="110">
      <c r="A110" s="13" t="n">
        <v>45118</v>
      </c>
      <c r="B110" s="6" t="n">
        <v>-160</v>
      </c>
      <c r="C110" s="6" t="n">
        <v>-160</v>
      </c>
      <c r="D110" s="16" t="s">
        <v>208</v>
      </c>
      <c r="E110" s="16"/>
      <c r="F110" s="16"/>
      <c r="G110" s="6" t="s">
        <f>=A110-A109</f>
      </c>
      <c r="H110" s="6" t="s">
        <f>=B110+H109</f>
      </c>
      <c r="I110" s="6" t="s">
        <f>=G110*H109</f>
      </c>
    </row>
    <row collapsed="false" customFormat="false" customHeight="false" hidden="false" ht="12.1" outlineLevel="0" r="111">
      <c r="A111" s="13" t="n">
        <v>45118</v>
      </c>
      <c r="B111" s="6" t="n">
        <v>-546.95</v>
      </c>
      <c r="C111" s="6" t="n">
        <v>-546.95</v>
      </c>
      <c r="D111" s="16" t="s">
        <v>209</v>
      </c>
      <c r="E111" s="16"/>
      <c r="F111" s="16"/>
      <c r="G111" s="6" t="s">
        <f>=A111-A110</f>
      </c>
      <c r="H111" s="6" t="s">
        <f>=B111+H110</f>
      </c>
      <c r="I111" s="6" t="s">
        <f>=G111*H110</f>
      </c>
    </row>
    <row collapsed="false" customFormat="false" customHeight="false" hidden="false" ht="12.1" outlineLevel="0" r="112">
      <c r="A112" s="13" t="n">
        <v>45125</v>
      </c>
      <c r="B112" s="6" t="n">
        <v>10000</v>
      </c>
      <c r="C112" s="6" t="n">
        <v>10000</v>
      </c>
      <c r="D112" s="16" t="s">
        <v>151</v>
      </c>
      <c r="E112" s="16"/>
      <c r="F112" s="16"/>
      <c r="G112" s="6" t="s">
        <f>=A112-A111</f>
      </c>
      <c r="H112" s="6" t="s">
        <f>=B112+H111</f>
      </c>
      <c r="I112" s="6" t="s">
        <f>=G112*H111</f>
      </c>
    </row>
    <row collapsed="false" customFormat="false" customHeight="false" hidden="false" ht="12.1" outlineLevel="0" r="113">
      <c r="A113" s="13" t="n">
        <v>45126</v>
      </c>
      <c r="B113" s="6" t="n">
        <v>-963</v>
      </c>
      <c r="C113" s="6" t="n">
        <v>-963</v>
      </c>
      <c r="D113" s="16" t="s">
        <v>210</v>
      </c>
      <c r="E113" s="16"/>
      <c r="F113" s="16"/>
      <c r="G113" s="6" t="s">
        <f>=A113-A112</f>
      </c>
      <c r="H113" s="6" t="s">
        <f>=B113+H112</f>
      </c>
      <c r="I113" s="6" t="s">
        <f>=G113*H112</f>
      </c>
    </row>
    <row collapsed="false" customFormat="false" customHeight="false" hidden="false" ht="12.1" outlineLevel="0" r="114">
      <c r="A114" s="13" t="n">
        <v>45134</v>
      </c>
      <c r="B114" s="6" t="n">
        <v>-67.32</v>
      </c>
      <c r="C114" s="6" t="n">
        <v>-67.32</v>
      </c>
      <c r="D114" s="16" t="s">
        <v>195</v>
      </c>
      <c r="E114" s="16"/>
      <c r="F114" s="16"/>
      <c r="G114" s="6" t="s">
        <f>=A114-A113</f>
      </c>
      <c r="H114" s="6" t="s">
        <f>=B114+H113</f>
      </c>
      <c r="I114" s="6" t="s">
        <f>=G114*H113</f>
      </c>
    </row>
    <row collapsed="false" customFormat="false" customHeight="false" hidden="false" ht="12.1" outlineLevel="0" r="115">
      <c r="A115" s="13" t="n">
        <v>45134</v>
      </c>
      <c r="B115" s="6" t="n">
        <v>-224.4</v>
      </c>
      <c r="C115" s="6" t="n">
        <v>-224.4</v>
      </c>
      <c r="D115" s="16" t="s">
        <v>186</v>
      </c>
      <c r="E115" s="16"/>
      <c r="F115" s="16"/>
      <c r="G115" s="6" t="s">
        <f>=A115-A114</f>
      </c>
      <c r="H115" s="6" t="s">
        <f>=B115+H114</f>
      </c>
      <c r="I115" s="6" t="s">
        <f>=G115*H114</f>
      </c>
    </row>
    <row collapsed="false" customFormat="false" customHeight="false" hidden="false" ht="12.1" outlineLevel="0" r="116">
      <c r="A116" s="13" t="n">
        <v>45134</v>
      </c>
      <c r="B116" s="6" t="n">
        <v>-50.25</v>
      </c>
      <c r="C116" s="6" t="n">
        <v>-50.25</v>
      </c>
      <c r="D116" s="16" t="s">
        <v>196</v>
      </c>
      <c r="E116" s="16"/>
      <c r="F116" s="16"/>
      <c r="G116" s="6" t="s">
        <f>=A116-A115</f>
      </c>
      <c r="H116" s="6" t="s">
        <f>=B116+H115</f>
      </c>
      <c r="I116" s="6" t="s">
        <f>=G116*H115</f>
      </c>
    </row>
    <row collapsed="false" customFormat="false" customHeight="false" hidden="false" ht="12.1" outlineLevel="0" r="117">
      <c r="A117" s="13" t="n">
        <v>45138</v>
      </c>
      <c r="B117" s="6" t="n">
        <v>-33.3</v>
      </c>
      <c r="C117" s="6" t="n">
        <v>-33.3</v>
      </c>
      <c r="D117" s="16" t="s">
        <v>191</v>
      </c>
      <c r="E117" s="16"/>
      <c r="F117" s="16"/>
      <c r="G117" s="6" t="s">
        <f>=A117-A116</f>
      </c>
      <c r="H117" s="6" t="s">
        <f>=B117+H116</f>
      </c>
      <c r="I117" s="6" t="s">
        <f>=G117*H116</f>
      </c>
    </row>
    <row collapsed="false" customFormat="false" customHeight="false" hidden="false" ht="12.1" outlineLevel="0" r="118">
      <c r="A118" s="13" t="n">
        <v>45142</v>
      </c>
      <c r="B118" s="6" t="n">
        <v>-10.27</v>
      </c>
      <c r="C118" s="6" t="n">
        <v>-10.27</v>
      </c>
      <c r="D118" s="16" t="s">
        <v>189</v>
      </c>
      <c r="E118" s="16"/>
      <c r="F118" s="16"/>
      <c r="G118" s="6" t="s">
        <f>=A118-A117</f>
      </c>
      <c r="H118" s="6" t="s">
        <f>=B118+H117</f>
      </c>
      <c r="I118" s="6" t="s">
        <f>=G118*H117</f>
      </c>
    </row>
    <row collapsed="false" customFormat="false" customHeight="false" hidden="false" ht="12.1" outlineLevel="0" r="119">
      <c r="A119" s="13" t="n">
        <v>45142</v>
      </c>
      <c r="B119" s="6" t="n">
        <v>25000</v>
      </c>
      <c r="C119" s="6" t="n">
        <v>25000</v>
      </c>
      <c r="D119" s="16" t="s">
        <v>151</v>
      </c>
      <c r="E119" s="16"/>
      <c r="F119" s="16"/>
      <c r="G119" s="6" t="s">
        <f>=A119-A118</f>
      </c>
      <c r="H119" s="6" t="s">
        <f>=B119+H118</f>
      </c>
      <c r="I119" s="6" t="s">
        <f>=G119*H118</f>
      </c>
    </row>
    <row collapsed="false" customFormat="false" customHeight="false" hidden="false" ht="12.1" outlineLevel="0" r="120">
      <c r="A120" s="13" t="n">
        <v>45148</v>
      </c>
      <c r="B120" s="6" t="n">
        <v>30000</v>
      </c>
      <c r="C120" s="6" t="n">
        <v>30000</v>
      </c>
      <c r="D120" s="16" t="s">
        <v>151</v>
      </c>
      <c r="E120" s="16"/>
      <c r="F120" s="16"/>
      <c r="G120" s="6" t="s">
        <f>=A120-A119</f>
      </c>
      <c r="H120" s="6" t="s">
        <f>=B120+H119</f>
      </c>
      <c r="I120" s="6" t="s">
        <f>=G120*H119</f>
      </c>
    </row>
    <row collapsed="false" customFormat="false" customHeight="false" hidden="false" ht="12.1" outlineLevel="0" r="121">
      <c r="A121" s="13" t="n">
        <v>45153</v>
      </c>
      <c r="B121" s="6" t="n">
        <v>-10000</v>
      </c>
      <c r="C121" s="6" t="n">
        <v>-10000</v>
      </c>
      <c r="D121" s="16" t="s">
        <v>211</v>
      </c>
      <c r="E121" s="16"/>
      <c r="F121" s="16"/>
      <c r="G121" s="6" t="s">
        <f>=A121-A120</f>
      </c>
      <c r="H121" s="6" t="s">
        <f>=B121+H120</f>
      </c>
      <c r="I121" s="6" t="s">
        <f>=G121*H120</f>
      </c>
    </row>
    <row collapsed="false" customFormat="false" customHeight="false" hidden="false" ht="12.1" outlineLevel="0" r="122">
      <c r="A122" s="13" t="n">
        <v>45154</v>
      </c>
      <c r="B122" s="6" t="n">
        <v>-349</v>
      </c>
      <c r="C122" s="6" t="n">
        <v>-349</v>
      </c>
      <c r="D122" s="16" t="s">
        <v>188</v>
      </c>
      <c r="E122" s="16"/>
      <c r="F122" s="16"/>
      <c r="G122" s="6" t="s">
        <f>=A122-A121</f>
      </c>
      <c r="H122" s="6" t="s">
        <f>=B122+H121</f>
      </c>
      <c r="I122" s="6" t="s">
        <f>=G122*H121</f>
      </c>
    </row>
    <row collapsed="false" customFormat="false" customHeight="false" hidden="false" ht="12.1" outlineLevel="0" r="123">
      <c r="A123" s="13" t="n">
        <v>45154</v>
      </c>
      <c r="B123" s="6" t="n">
        <v>10000</v>
      </c>
      <c r="C123" s="6" t="n">
        <v>10000</v>
      </c>
      <c r="D123" s="16" t="s">
        <v>212</v>
      </c>
      <c r="E123" s="16"/>
      <c r="F123" s="16"/>
      <c r="G123" s="6" t="s">
        <f>=A123-A122</f>
      </c>
      <c r="H123" s="6" t="s">
        <f>=B123+H122</f>
      </c>
      <c r="I123" s="6" t="s">
        <f>=G123*H122</f>
      </c>
    </row>
    <row collapsed="false" customFormat="false" customHeight="false" hidden="false" ht="12.1" outlineLevel="0" r="124">
      <c r="A124" s="13" t="n">
        <v>45168</v>
      </c>
      <c r="B124" s="6" t="n">
        <v>-66.6</v>
      </c>
      <c r="C124" s="6" t="n">
        <v>-66.6</v>
      </c>
      <c r="D124" s="16" t="s">
        <v>213</v>
      </c>
      <c r="E124" s="16"/>
      <c r="F124" s="16"/>
      <c r="G124" s="6" t="s">
        <f>=A124-A123</f>
      </c>
      <c r="H124" s="6" t="s">
        <f>=B124+H123</f>
      </c>
      <c r="I124" s="6" t="s">
        <f>=G124*H123</f>
      </c>
    </row>
    <row collapsed="false" customFormat="false" customHeight="false" hidden="false" ht="12.1" outlineLevel="0" r="125">
      <c r="A125" s="13" t="n">
        <v>45172</v>
      </c>
      <c r="B125" s="6" t="n">
        <v>-82.16</v>
      </c>
      <c r="C125" s="6" t="n">
        <v>-82.16</v>
      </c>
      <c r="D125" s="16" t="s">
        <v>214</v>
      </c>
      <c r="E125" s="16"/>
      <c r="F125" s="16"/>
      <c r="G125" s="6" t="s">
        <f>=A125-A124</f>
      </c>
      <c r="H125" s="6" t="s">
        <f>=B125+H124</f>
      </c>
      <c r="I125" s="6" t="s">
        <f>=G125*H124</f>
      </c>
    </row>
    <row collapsed="false" customFormat="false" customHeight="false" hidden="false" ht="12.1" outlineLevel="0" r="126">
      <c r="A126" s="13" t="n">
        <v>45176</v>
      </c>
      <c r="B126" s="6" t="n">
        <v>5000</v>
      </c>
      <c r="C126" s="6" t="n">
        <v>5000</v>
      </c>
      <c r="D126" s="16" t="s">
        <v>151</v>
      </c>
      <c r="E126" s="16"/>
      <c r="F126" s="16"/>
      <c r="G126" s="6" t="s">
        <f>=A126-A125</f>
      </c>
      <c r="H126" s="6" t="s">
        <f>=B126+H125</f>
      </c>
      <c r="I126" s="6" t="s">
        <f>=G126*H125</f>
      </c>
    </row>
    <row collapsed="false" customFormat="false" customHeight="false" hidden="false" ht="12.1" outlineLevel="0" r="127">
      <c r="A127" s="13" t="n">
        <v>45183</v>
      </c>
      <c r="B127" s="6" t="n">
        <v>4000</v>
      </c>
      <c r="C127" s="6" t="n">
        <v>4000</v>
      </c>
      <c r="D127" s="16" t="s">
        <v>151</v>
      </c>
      <c r="E127" s="16"/>
      <c r="F127" s="16"/>
      <c r="G127" s="6" t="s">
        <f>=A127-A126</f>
      </c>
      <c r="H127" s="6" t="s">
        <f>=B127+H126</f>
      </c>
      <c r="I127" s="6" t="s">
        <f>=G127*H126</f>
      </c>
    </row>
    <row collapsed="false" customFormat="false" customHeight="false" hidden="false" ht="12.1" outlineLevel="0" r="128">
      <c r="A128" s="13" t="n">
        <v>45195</v>
      </c>
      <c r="B128" s="6" t="n">
        <v>-336.6</v>
      </c>
      <c r="C128" s="6" t="n">
        <v>-336.6</v>
      </c>
      <c r="D128" s="16" t="s">
        <v>215</v>
      </c>
      <c r="E128" s="16"/>
      <c r="F128" s="16"/>
      <c r="G128" s="6" t="s">
        <f>=A128-A127</f>
      </c>
      <c r="H128" s="6" t="s">
        <f>=B128+H127</f>
      </c>
      <c r="I128" s="6" t="s">
        <f>=G128*H127</f>
      </c>
    </row>
    <row collapsed="false" customFormat="false" customHeight="false" hidden="false" ht="12.1" outlineLevel="0" r="129">
      <c r="A129" s="13" t="n">
        <v>45197</v>
      </c>
      <c r="B129" s="6" t="n">
        <v>-2000</v>
      </c>
      <c r="C129" s="6" t="n">
        <v>-2000</v>
      </c>
      <c r="D129" s="16" t="s">
        <v>216</v>
      </c>
      <c r="E129" s="16"/>
      <c r="F129" s="16"/>
      <c r="G129" s="6" t="s">
        <f>=A129-A128</f>
      </c>
      <c r="H129" s="6" t="s">
        <f>=B129+H128</f>
      </c>
      <c r="I129" s="6" t="s">
        <f>=G129*H128</f>
      </c>
    </row>
    <row collapsed="false" customFormat="false" customHeight="false" hidden="false" ht="12.1" outlineLevel="0" r="130">
      <c r="A130" s="13" t="n">
        <v>45198</v>
      </c>
      <c r="B130" s="6" t="n">
        <v>-66.6</v>
      </c>
      <c r="C130" s="6" t="n">
        <v>-66.6</v>
      </c>
      <c r="D130" s="16" t="s">
        <v>213</v>
      </c>
      <c r="E130" s="16"/>
      <c r="F130" s="16"/>
      <c r="G130" s="6" t="s">
        <f>=A130-A129</f>
      </c>
      <c r="H130" s="6" t="s">
        <f>=B130+H129</f>
      </c>
      <c r="I130" s="6" t="s">
        <f>=G130*H129</f>
      </c>
    </row>
    <row collapsed="false" customFormat="false" customHeight="false" hidden="false" ht="12.1" outlineLevel="0" r="131">
      <c r="A131" s="13" t="n">
        <v>45198</v>
      </c>
      <c r="B131" s="6" t="n">
        <v>-84.75</v>
      </c>
      <c r="C131" s="6" t="n">
        <v>-84.75</v>
      </c>
      <c r="D131" s="16" t="s">
        <v>217</v>
      </c>
      <c r="E131" s="16"/>
      <c r="F131" s="16"/>
      <c r="G131" s="6" t="s">
        <f>=A131-A130</f>
      </c>
      <c r="H131" s="6" t="s">
        <f>=B131+H130</f>
      </c>
      <c r="I131" s="6" t="s">
        <f>=G131*H130</f>
      </c>
    </row>
    <row collapsed="false" customFormat="false" customHeight="false" hidden="false" ht="12.1" outlineLevel="0" r="132">
      <c r="A132" s="13" t="n">
        <v>45198</v>
      </c>
      <c r="B132" s="6" t="n">
        <v>2000</v>
      </c>
      <c r="C132" s="6" t="n">
        <v>2000</v>
      </c>
      <c r="D132" s="16" t="s">
        <v>218</v>
      </c>
      <c r="E132" s="16"/>
      <c r="F132" s="16"/>
      <c r="G132" s="6" t="s">
        <f>=A132-A131</f>
      </c>
      <c r="H132" s="6" t="s">
        <f>=B132+H131</f>
      </c>
      <c r="I132" s="6" t="s">
        <f>=G132*H131</f>
      </c>
    </row>
    <row collapsed="false" customFormat="false" customHeight="false" hidden="false" ht="12.1" outlineLevel="0" r="133">
      <c r="A133" s="13" t="n">
        <v>45201</v>
      </c>
      <c r="B133" s="6" t="n">
        <v>-167.51</v>
      </c>
      <c r="C133" s="6" t="n">
        <v>-167.51</v>
      </c>
      <c r="D133" s="16" t="s">
        <v>219</v>
      </c>
      <c r="E133" s="16"/>
      <c r="F133" s="16"/>
      <c r="G133" s="6" t="s">
        <f>=A133-A132</f>
      </c>
      <c r="H133" s="6" t="s">
        <f>=B133+H132</f>
      </c>
      <c r="I133" s="6" t="s">
        <f>=G133*H132</f>
      </c>
    </row>
    <row collapsed="false" customFormat="false" customHeight="false" hidden="false" ht="12.1" outlineLevel="0" r="134">
      <c r="A134" s="13" t="n">
        <v>45202</v>
      </c>
      <c r="B134" s="6" t="n">
        <v>-82.16</v>
      </c>
      <c r="C134" s="6" t="n">
        <v>-82.16</v>
      </c>
      <c r="D134" s="16" t="s">
        <v>214</v>
      </c>
      <c r="E134" s="16"/>
      <c r="F134" s="16"/>
      <c r="G134" s="6" t="s">
        <f>=A134-A133</f>
      </c>
      <c r="H134" s="6" t="s">
        <f>=B134+H133</f>
      </c>
      <c r="I134" s="6" t="s">
        <f>=G134*H133</f>
      </c>
    </row>
    <row collapsed="false" customFormat="false" customHeight="false" hidden="false" ht="12.1" outlineLevel="0" r="135">
      <c r="A135" s="13" t="n">
        <v>45204</v>
      </c>
      <c r="B135" s="6" t="n">
        <v>6000</v>
      </c>
      <c r="C135" s="6" t="n">
        <v>6000</v>
      </c>
      <c r="D135" s="16" t="s">
        <v>151</v>
      </c>
      <c r="E135" s="16"/>
      <c r="F135" s="16"/>
      <c r="G135" s="6" t="s">
        <f>=A135-A134</f>
      </c>
      <c r="H135" s="6" t="s">
        <f>=B135+H134</f>
      </c>
      <c r="I135" s="6" t="s">
        <f>=G135*H134</f>
      </c>
    </row>
    <row collapsed="false" customFormat="false" customHeight="false" hidden="false" ht="12.1" outlineLevel="0" r="136">
      <c r="A136" s="13" t="n">
        <v>45204</v>
      </c>
      <c r="B136" s="6" t="n">
        <v>-9000</v>
      </c>
      <c r="C136" s="6" t="n">
        <v>-9000</v>
      </c>
      <c r="D136" s="16" t="s">
        <v>220</v>
      </c>
      <c r="E136" s="16"/>
      <c r="F136" s="16"/>
      <c r="G136" s="6" t="s">
        <f>=A136-A135</f>
      </c>
      <c r="H136" s="6" t="s">
        <f>=B136+H135</f>
      </c>
      <c r="I136" s="6" t="s">
        <f>=G136*H135</f>
      </c>
    </row>
    <row collapsed="false" customFormat="false" customHeight="false" hidden="false" ht="12.1" outlineLevel="0" r="137">
      <c r="A137" s="13" t="n">
        <v>45205</v>
      </c>
      <c r="B137" s="6" t="n">
        <v>-298.44</v>
      </c>
      <c r="C137" s="6" t="n">
        <v>-298.44</v>
      </c>
      <c r="D137" s="16" t="s">
        <v>221</v>
      </c>
      <c r="E137" s="16"/>
      <c r="F137" s="16"/>
      <c r="G137" s="6" t="s">
        <f>=A137-A136</f>
      </c>
      <c r="H137" s="6" t="s">
        <f>=B137+H136</f>
      </c>
      <c r="I137" s="6" t="s">
        <f>=G137*H136</f>
      </c>
    </row>
    <row collapsed="false" customFormat="false" customHeight="false" hidden="false" ht="12.1" outlineLevel="0" r="138">
      <c r="A138" s="13" t="n">
        <v>45205</v>
      </c>
      <c r="B138" s="6" t="n">
        <v>9000</v>
      </c>
      <c r="C138" s="6" t="n">
        <v>9000</v>
      </c>
      <c r="D138" s="16" t="s">
        <v>222</v>
      </c>
      <c r="E138" s="16"/>
      <c r="F138" s="16"/>
      <c r="G138" s="6" t="s">
        <f>=A138-A137</f>
      </c>
      <c r="H138" s="6" t="s">
        <f>=B138+H137</f>
      </c>
      <c r="I138" s="6" t="s">
        <f>=G138*H137</f>
      </c>
    </row>
    <row collapsed="false" customFormat="false" customHeight="false" hidden="false" ht="12.1" outlineLevel="0" r="139">
      <c r="A139" s="13" t="n">
        <v>45205</v>
      </c>
      <c r="B139" s="6" t="n">
        <v>-20.93</v>
      </c>
      <c r="C139" s="6" t="n">
        <v>-20.93</v>
      </c>
      <c r="D139" s="16" t="s">
        <v>223</v>
      </c>
      <c r="E139" s="16"/>
      <c r="F139" s="16"/>
      <c r="G139" s="6" t="s">
        <f>=A139-A138</f>
      </c>
      <c r="H139" s="6" t="s">
        <f>=B139+H138</f>
      </c>
      <c r="I139" s="6" t="s">
        <f>=G139*H138</f>
      </c>
    </row>
    <row collapsed="false" customFormat="false" customHeight="false" hidden="false" ht="12.1" outlineLevel="0" r="140">
      <c r="A140" s="13" t="n">
        <v>45209</v>
      </c>
      <c r="B140" s="6" t="n">
        <v>-420</v>
      </c>
      <c r="C140" s="6" t="n">
        <v>-420</v>
      </c>
      <c r="D140" s="16" t="s">
        <v>224</v>
      </c>
      <c r="E140" s="16"/>
      <c r="F140" s="16"/>
      <c r="G140" s="6" t="s">
        <f>=A140-A139</f>
      </c>
      <c r="H140" s="6" t="s">
        <f>=B140+H139</f>
      </c>
      <c r="I140" s="6" t="s">
        <f>=G140*H139</f>
      </c>
    </row>
    <row collapsed="false" customFormat="false" customHeight="false" hidden="false" ht="12.1" outlineLevel="0" r="141">
      <c r="A141" s="13" t="n">
        <v>45209</v>
      </c>
      <c r="B141" s="6" t="n">
        <v>15000</v>
      </c>
      <c r="C141" s="6" t="n">
        <v>15000</v>
      </c>
      <c r="D141" s="16" t="s">
        <v>151</v>
      </c>
      <c r="E141" s="16"/>
      <c r="F141" s="16"/>
      <c r="G141" s="6" t="s">
        <f>=A141-A140</f>
      </c>
      <c r="H141" s="6" t="s">
        <f>=B141+H140</f>
      </c>
      <c r="I141" s="6" t="s">
        <f>=G141*H140</f>
      </c>
    </row>
    <row collapsed="false" customFormat="false" customHeight="false" hidden="false" ht="12.1" outlineLevel="0" r="142">
      <c r="A142" s="13" t="n">
        <v>45210</v>
      </c>
      <c r="B142" s="6" t="n">
        <v>-215.86</v>
      </c>
      <c r="C142" s="6" t="n">
        <v>-215.86</v>
      </c>
      <c r="D142" s="16" t="s">
        <v>225</v>
      </c>
      <c r="E142" s="16"/>
      <c r="F142" s="16"/>
      <c r="G142" s="6" t="s">
        <f>=A142-A141</f>
      </c>
      <c r="H142" s="6" t="s">
        <f>=B142+H141</f>
      </c>
      <c r="I142" s="6" t="s">
        <f>=G142*H141</f>
      </c>
    </row>
    <row collapsed="false" customFormat="false" customHeight="false" hidden="false" ht="12.1" outlineLevel="0" r="143">
      <c r="A143" s="13" t="n">
        <v>45212</v>
      </c>
      <c r="B143" s="6" t="n">
        <v>20000</v>
      </c>
      <c r="C143" s="6" t="n">
        <v>20000</v>
      </c>
      <c r="D143" s="16" t="s">
        <v>151</v>
      </c>
      <c r="E143" s="16"/>
      <c r="F143" s="16"/>
      <c r="G143" s="6" t="s">
        <f>=A143-A142</f>
      </c>
      <c r="H143" s="6" t="s">
        <f>=B143+H142</f>
      </c>
      <c r="I143" s="6" t="s">
        <f>=G143*H142</f>
      </c>
    </row>
    <row collapsed="false" customFormat="false" customHeight="false" hidden="false" ht="12.1" outlineLevel="0" r="144">
      <c r="A144" s="13" t="n">
        <v>45217</v>
      </c>
      <c r="B144" s="6" t="n">
        <v>30000</v>
      </c>
      <c r="C144" s="6" t="n">
        <v>30000</v>
      </c>
      <c r="D144" s="16" t="s">
        <v>151</v>
      </c>
      <c r="E144" s="16"/>
      <c r="F144" s="16"/>
      <c r="G144" s="6" t="s">
        <f>=A144-A143</f>
      </c>
      <c r="H144" s="6" t="s">
        <f>=B144+H143</f>
      </c>
      <c r="I144" s="6" t="s">
        <f>=G144*H143</f>
      </c>
    </row>
    <row collapsed="false" customFormat="false" customHeight="false" hidden="false" ht="12.1" outlineLevel="0" r="145">
      <c r="A145" s="13" t="n">
        <v>45224</v>
      </c>
      <c r="B145" s="6" t="n">
        <v>420</v>
      </c>
      <c r="C145" s="6" t="n">
        <v>420</v>
      </c>
      <c r="D145" s="16" t="s">
        <v>226</v>
      </c>
      <c r="E145" s="16"/>
      <c r="F145" s="16"/>
      <c r="G145" s="6" t="s">
        <f>=A145-A144</f>
      </c>
      <c r="H145" s="6" t="s">
        <f>=B145+H144</f>
      </c>
      <c r="I145" s="6" t="s">
        <f>=G145*H144</f>
      </c>
    </row>
    <row collapsed="false" customFormat="false" customHeight="false" hidden="false" ht="12.1" outlineLevel="0" r="146">
      <c r="A146" s="13" t="n">
        <v>45224</v>
      </c>
      <c r="B146" s="6" t="n">
        <v>-1200</v>
      </c>
      <c r="C146" s="6" t="n">
        <v>-1200</v>
      </c>
      <c r="D146" s="16" t="s">
        <v>227</v>
      </c>
      <c r="E146" s="16"/>
      <c r="F146" s="16"/>
      <c r="G146" s="6" t="s">
        <f>=A146-A145</f>
      </c>
      <c r="H146" s="6" t="s">
        <f>=B146+H145</f>
      </c>
      <c r="I146" s="6" t="s">
        <f>=G146*H145</f>
      </c>
    </row>
    <row collapsed="false" customFormat="false" customHeight="false" hidden="false" ht="12.1" outlineLevel="0" r="147">
      <c r="A147" s="13" t="n">
        <v>45225</v>
      </c>
      <c r="B147" s="6" t="n">
        <v>-67.32</v>
      </c>
      <c r="C147" s="6" t="n">
        <v>-67.32</v>
      </c>
      <c r="D147" s="16" t="s">
        <v>195</v>
      </c>
      <c r="E147" s="16"/>
      <c r="F147" s="16"/>
      <c r="G147" s="6" t="s">
        <f>=A147-A146</f>
      </c>
      <c r="H147" s="6" t="s">
        <f>=B147+H146</f>
      </c>
      <c r="I147" s="6" t="s">
        <f>=G147*H146</f>
      </c>
    </row>
    <row collapsed="false" customFormat="false" customHeight="false" hidden="false" ht="12.1" outlineLevel="0" r="148">
      <c r="A148" s="13" t="n">
        <v>45225</v>
      </c>
      <c r="B148" s="6" t="n">
        <v>-224.4</v>
      </c>
      <c r="C148" s="6" t="n">
        <v>-224.4</v>
      </c>
      <c r="D148" s="16" t="s">
        <v>186</v>
      </c>
      <c r="E148" s="16"/>
      <c r="F148" s="16"/>
      <c r="G148" s="6" t="s">
        <f>=A148-A147</f>
      </c>
      <c r="H148" s="6" t="s">
        <f>=B148+H147</f>
      </c>
      <c r="I148" s="6" t="s">
        <f>=G148*H147</f>
      </c>
    </row>
    <row collapsed="false" customFormat="false" customHeight="false" hidden="false" ht="12.1" outlineLevel="0" r="149">
      <c r="A149" s="13" t="n">
        <v>45225</v>
      </c>
      <c r="B149" s="6" t="n">
        <v>-50.25</v>
      </c>
      <c r="C149" s="6" t="n">
        <v>-50.25</v>
      </c>
      <c r="D149" s="16" t="s">
        <v>196</v>
      </c>
      <c r="E149" s="16"/>
      <c r="F149" s="16"/>
      <c r="G149" s="6" t="s">
        <f>=A149-A148</f>
      </c>
      <c r="H149" s="6" t="s">
        <f>=B149+H148</f>
      </c>
      <c r="I149" s="6" t="s">
        <f>=G149*H148</f>
      </c>
    </row>
    <row collapsed="false" customFormat="false" customHeight="false" hidden="false" ht="12.1" outlineLevel="0" r="150">
      <c r="A150" s="13" t="n">
        <v>45225</v>
      </c>
      <c r="B150" s="6" t="n">
        <v>1200</v>
      </c>
      <c r="C150" s="6" t="n">
        <v>1200</v>
      </c>
      <c r="D150" s="16" t="s">
        <v>228</v>
      </c>
      <c r="E150" s="16"/>
      <c r="F150" s="16"/>
      <c r="G150" s="6" t="s">
        <f>=A150-A149</f>
      </c>
      <c r="H150" s="6" t="s">
        <f>=B150+H149</f>
      </c>
      <c r="I150" s="6" t="s">
        <f>=G150*H149</f>
      </c>
    </row>
    <row collapsed="false" customFormat="false" customHeight="false" hidden="false" ht="12.1" outlineLevel="0" r="151">
      <c r="A151" s="13" t="n">
        <v>45225</v>
      </c>
      <c r="B151" s="6" t="n">
        <v>67.32</v>
      </c>
      <c r="C151" s="6" t="n">
        <v>67.32</v>
      </c>
      <c r="D151" s="16" t="s">
        <v>229</v>
      </c>
      <c r="E151" s="16"/>
      <c r="F151" s="16"/>
      <c r="G151" s="6" t="s">
        <f>=A151-A150</f>
      </c>
      <c r="H151" s="6" t="s">
        <f>=B151+H150</f>
      </c>
      <c r="I151" s="6" t="s">
        <f>=G151*H150</f>
      </c>
    </row>
    <row collapsed="false" customFormat="false" customHeight="false" hidden="false" ht="12.1" outlineLevel="0" r="152">
      <c r="A152" s="13" t="n">
        <v>45225</v>
      </c>
      <c r="B152" s="6" t="n">
        <v>50.25</v>
      </c>
      <c r="C152" s="6" t="n">
        <v>50.25</v>
      </c>
      <c r="D152" s="16" t="s">
        <v>230</v>
      </c>
      <c r="E152" s="16"/>
      <c r="F152" s="16"/>
      <c r="G152" s="6" t="s">
        <f>=A152-A151</f>
      </c>
      <c r="H152" s="6" t="s">
        <f>=B152+H151</f>
      </c>
      <c r="I152" s="6" t="s">
        <f>=G152*H151</f>
      </c>
    </row>
    <row collapsed="false" customFormat="false" customHeight="false" hidden="false" ht="12.1" outlineLevel="0" r="153">
      <c r="A153" s="13" t="n">
        <v>45225</v>
      </c>
      <c r="B153" s="6" t="n">
        <v>224.4</v>
      </c>
      <c r="C153" s="6" t="n">
        <v>224.4</v>
      </c>
      <c r="D153" s="16" t="s">
        <v>231</v>
      </c>
      <c r="E153" s="16"/>
      <c r="F153" s="16"/>
      <c r="G153" s="6" t="s">
        <f>=A153-A152</f>
      </c>
      <c r="H153" s="6" t="s">
        <f>=B153+H152</f>
      </c>
      <c r="I153" s="6" t="s">
        <f>=G153*H152</f>
      </c>
    </row>
    <row collapsed="false" customFormat="false" customHeight="false" hidden="false" ht="12.1" outlineLevel="0" r="154">
      <c r="A154" s="13" t="n">
        <v>45225</v>
      </c>
      <c r="B154" s="6" t="n">
        <v>215.86</v>
      </c>
      <c r="C154" s="6" t="n">
        <v>215.86</v>
      </c>
      <c r="D154" s="16" t="s">
        <v>232</v>
      </c>
      <c r="E154" s="16"/>
      <c r="F154" s="16"/>
      <c r="G154" s="6" t="s">
        <f>=A154-A153</f>
      </c>
      <c r="H154" s="6" t="s">
        <f>=B154+H153</f>
      </c>
      <c r="I154" s="6" t="s">
        <f>=G154*H153</f>
      </c>
    </row>
    <row collapsed="false" customFormat="false" customHeight="false" hidden="false" ht="12.1" outlineLevel="0" r="155">
      <c r="A155" s="13" t="n">
        <v>45226</v>
      </c>
      <c r="B155" s="6" t="n">
        <v>5000</v>
      </c>
      <c r="C155" s="6" t="n">
        <v>5000</v>
      </c>
      <c r="D155" s="16" t="s">
        <v>151</v>
      </c>
      <c r="E155" s="16"/>
      <c r="F155" s="16"/>
      <c r="G155" s="6" t="s">
        <f>=A155-A154</f>
      </c>
      <c r="H155" s="6" t="s">
        <f>=B155+H154</f>
      </c>
      <c r="I155" s="6" t="s">
        <f>=G155*H154</f>
      </c>
    </row>
    <row collapsed="false" customFormat="false" customHeight="false" hidden="false" ht="12.1" outlineLevel="0" r="156">
      <c r="A156" s="13" t="n">
        <v>45227</v>
      </c>
      <c r="B156" s="6" t="n">
        <v>-1000.2</v>
      </c>
      <c r="C156" s="6" t="n">
        <v>-1000.2</v>
      </c>
      <c r="D156" s="16" t="s">
        <v>233</v>
      </c>
      <c r="E156" s="16"/>
      <c r="F156" s="16"/>
      <c r="G156" s="6" t="s">
        <f>=A156-A155</f>
      </c>
      <c r="H156" s="6" t="s">
        <f>=B156+H155</f>
      </c>
      <c r="I156" s="6" t="s">
        <f>=G156*H155</f>
      </c>
    </row>
    <row collapsed="false" customFormat="false" customHeight="false" hidden="false" ht="12.1" outlineLevel="0" r="157">
      <c r="A157" s="13" t="n">
        <v>45228</v>
      </c>
      <c r="B157" s="6" t="n">
        <v>-66.6</v>
      </c>
      <c r="C157" s="6" t="n">
        <v>-66.6</v>
      </c>
      <c r="D157" s="16" t="s">
        <v>213</v>
      </c>
      <c r="E157" s="16"/>
      <c r="F157" s="16"/>
      <c r="G157" s="6" t="s">
        <f>=A157-A156</f>
      </c>
      <c r="H157" s="6" t="s">
        <f>=B157+H156</f>
      </c>
      <c r="I157" s="6" t="s">
        <f>=G157*H156</f>
      </c>
    </row>
    <row collapsed="false" customFormat="false" customHeight="false" hidden="false" ht="12.1" outlineLevel="0" r="158">
      <c r="A158" s="13" t="n">
        <v>45229</v>
      </c>
      <c r="B158" s="6" t="n">
        <v>1000.2</v>
      </c>
      <c r="C158" s="6" t="n">
        <v>1000.2</v>
      </c>
      <c r="D158" s="16" t="s">
        <v>234</v>
      </c>
      <c r="E158" s="16"/>
      <c r="F158" s="16"/>
      <c r="G158" s="6" t="s">
        <f>=A158-A157</f>
      </c>
      <c r="H158" s="6" t="s">
        <f>=B158+H157</f>
      </c>
      <c r="I158" s="6" t="s">
        <f>=G158*H157</f>
      </c>
    </row>
    <row collapsed="false" customFormat="false" customHeight="false" hidden="false" ht="12.1" outlineLevel="0" r="159">
      <c r="A159" s="13" t="n">
        <v>45229</v>
      </c>
      <c r="B159" s="6" t="n">
        <v>66.6</v>
      </c>
      <c r="C159" s="6" t="n">
        <v>66.6</v>
      </c>
      <c r="D159" s="16" t="s">
        <v>235</v>
      </c>
      <c r="E159" s="16"/>
      <c r="F159" s="16"/>
      <c r="G159" s="6" t="s">
        <f>=A159-A158</f>
      </c>
      <c r="H159" s="6" t="s">
        <f>=B159+H158</f>
      </c>
      <c r="I159" s="6" t="s">
        <f>=G159*H158</f>
      </c>
    </row>
    <row collapsed="false" customFormat="false" customHeight="false" hidden="false" ht="12.1" outlineLevel="0" r="160">
      <c r="A160" s="13" t="n">
        <v>45230</v>
      </c>
      <c r="B160" s="6" t="n">
        <v>-195.7</v>
      </c>
      <c r="C160" s="6" t="n">
        <v>-195.7</v>
      </c>
      <c r="D160" s="16" t="s">
        <v>197</v>
      </c>
      <c r="E160" s="16"/>
      <c r="F160" s="16"/>
      <c r="G160" s="6" t="s">
        <f>=A160-A159</f>
      </c>
      <c r="H160" s="6" t="s">
        <f>=B160+H159</f>
      </c>
      <c r="I160" s="6" t="s">
        <f>=G160*H159</f>
      </c>
    </row>
    <row collapsed="false" customFormat="false" customHeight="false" hidden="false" ht="12.1" outlineLevel="0" r="161">
      <c r="A161" s="13" t="n">
        <v>45230</v>
      </c>
      <c r="B161" s="6" t="n">
        <v>195.7</v>
      </c>
      <c r="C161" s="6" t="n">
        <v>195.7</v>
      </c>
      <c r="D161" s="16" t="s">
        <v>236</v>
      </c>
      <c r="E161" s="16"/>
      <c r="F161" s="16"/>
      <c r="G161" s="6" t="s">
        <f>=A161-A160</f>
      </c>
      <c r="H161" s="6" t="s">
        <f>=B161+H160</f>
      </c>
      <c r="I161" s="6" t="s">
        <f>=G161*H160</f>
      </c>
    </row>
    <row collapsed="false" customFormat="false" customHeight="false" hidden="false" ht="12.1" outlineLevel="0" r="162">
      <c r="A162" s="13" t="n">
        <v>45231</v>
      </c>
      <c r="B162" s="6" t="n">
        <v>-8000</v>
      </c>
      <c r="C162" s="6" t="n">
        <v>-8000</v>
      </c>
      <c r="D162" s="16" t="s">
        <v>237</v>
      </c>
      <c r="E162" s="16"/>
      <c r="F162" s="16"/>
      <c r="G162" s="6" t="s">
        <f>=A162-A161</f>
      </c>
      <c r="H162" s="6" t="s">
        <f>=B162+H161</f>
      </c>
      <c r="I162" s="6" t="s">
        <f>=G162*H161</f>
      </c>
    </row>
    <row collapsed="false" customFormat="false" customHeight="false" hidden="false" ht="12.1" outlineLevel="0" r="163">
      <c r="A163" s="13" t="n">
        <v>45232</v>
      </c>
      <c r="B163" s="6" t="n">
        <v>-82.16</v>
      </c>
      <c r="C163" s="6" t="n">
        <v>-82.16</v>
      </c>
      <c r="D163" s="16" t="s">
        <v>214</v>
      </c>
      <c r="E163" s="16"/>
      <c r="F163" s="16"/>
      <c r="G163" s="6" t="s">
        <f>=A163-A162</f>
      </c>
      <c r="H163" s="6" t="s">
        <f>=B163+H162</f>
      </c>
      <c r="I163" s="6" t="s">
        <f>=G163*H162</f>
      </c>
    </row>
    <row collapsed="false" customFormat="false" customHeight="false" hidden="false" ht="12.1" outlineLevel="0" r="164">
      <c r="A164" s="13" t="n">
        <v>45232</v>
      </c>
      <c r="B164" s="6" t="n">
        <v>8000</v>
      </c>
      <c r="C164" s="6" t="n">
        <v>8000</v>
      </c>
      <c r="D164" s="16" t="s">
        <v>238</v>
      </c>
      <c r="E164" s="16"/>
      <c r="F164" s="16"/>
      <c r="G164" s="6" t="s">
        <f>=A164-A163</f>
      </c>
      <c r="H164" s="6" t="s">
        <f>=B164+H163</f>
      </c>
      <c r="I164" s="6" t="s">
        <f>=G164*H163</f>
      </c>
    </row>
    <row collapsed="false" customFormat="false" customHeight="false" hidden="false" ht="12.1" outlineLevel="0" r="165">
      <c r="A165" s="13" t="n">
        <v>45232</v>
      </c>
      <c r="B165" s="6" t="n">
        <v>82.16</v>
      </c>
      <c r="C165" s="6" t="n">
        <v>82.16</v>
      </c>
      <c r="D165" s="16" t="s">
        <v>239</v>
      </c>
      <c r="E165" s="16"/>
      <c r="F165" s="16"/>
      <c r="G165" s="6" t="s">
        <f>=A165-A164</f>
      </c>
      <c r="H165" s="6" t="s">
        <f>=B165+H164</f>
      </c>
      <c r="I165" s="6" t="s">
        <f>=G165*H164</f>
      </c>
    </row>
    <row collapsed="false" customFormat="false" customHeight="false" hidden="false" ht="12.1" outlineLevel="0" r="166">
      <c r="A166" s="13" t="n">
        <v>45245</v>
      </c>
      <c r="B166" s="6" t="n">
        <v>5000</v>
      </c>
      <c r="C166" s="6" t="n">
        <v>5000</v>
      </c>
      <c r="D166" s="16" t="s">
        <v>151</v>
      </c>
      <c r="E166" s="16"/>
      <c r="F166" s="16"/>
      <c r="G166" s="6" t="s">
        <f>=A166-A165</f>
      </c>
      <c r="H166" s="6" t="s">
        <f>=B166+H165</f>
      </c>
      <c r="I166" s="6" t="s">
        <f>=G166*H165</f>
      </c>
    </row>
    <row collapsed="false" customFormat="false" customHeight="false" hidden="false" ht="12.1" outlineLevel="0" r="167">
      <c r="A167" s="13" t="n">
        <v>45253</v>
      </c>
      <c r="B167" s="6" t="n">
        <v>5000</v>
      </c>
      <c r="C167" s="6" t="n">
        <v>5000</v>
      </c>
      <c r="D167" s="16" t="s">
        <v>151</v>
      </c>
      <c r="E167" s="16"/>
      <c r="F167" s="16"/>
      <c r="G167" s="6" t="s">
        <f>=A167-A166</f>
      </c>
      <c r="H167" s="6" t="s">
        <f>=B167+H166</f>
      </c>
      <c r="I167" s="6" t="s">
        <f>=G167*H166</f>
      </c>
    </row>
    <row collapsed="false" customFormat="false" customHeight="false" hidden="false" ht="12.1" outlineLevel="0" r="168">
      <c r="A168" s="13" t="n">
        <v>45257</v>
      </c>
      <c r="B168" s="6" t="n">
        <v>-1166.9</v>
      </c>
      <c r="C168" s="6" t="n">
        <v>-1166.9</v>
      </c>
      <c r="D168" s="16" t="s">
        <v>240</v>
      </c>
      <c r="E168" s="16"/>
      <c r="F168" s="16"/>
      <c r="G168" s="6" t="s">
        <f>=A168-A167</f>
      </c>
      <c r="H168" s="6" t="s">
        <f>=B168+H167</f>
      </c>
      <c r="I168" s="6" t="s">
        <f>=G168*H167</f>
      </c>
    </row>
    <row collapsed="false" customFormat="false" customHeight="false" hidden="false" ht="12.1" outlineLevel="0" r="169">
      <c r="A169" s="13" t="n">
        <v>45258</v>
      </c>
      <c r="B169" s="6" t="n">
        <v>-64.75</v>
      </c>
      <c r="C169" s="6" t="n">
        <v>-64.75</v>
      </c>
      <c r="D169" s="16" t="s">
        <v>241</v>
      </c>
      <c r="E169" s="16"/>
      <c r="F169" s="16"/>
      <c r="G169" s="6" t="s">
        <f>=A169-A168</f>
      </c>
      <c r="H169" s="6" t="s">
        <f>=B169+H168</f>
      </c>
      <c r="I169" s="6" t="s">
        <f>=G169*H168</f>
      </c>
    </row>
    <row collapsed="false" customFormat="false" customHeight="false" hidden="false" ht="12.1" outlineLevel="0" r="170">
      <c r="A170" s="13" t="n">
        <v>45258</v>
      </c>
      <c r="B170" s="6" t="n">
        <v>1166.9</v>
      </c>
      <c r="C170" s="6" t="n">
        <v>1166.9</v>
      </c>
      <c r="D170" s="16" t="s">
        <v>234</v>
      </c>
      <c r="E170" s="16"/>
      <c r="F170" s="16"/>
      <c r="G170" s="6" t="s">
        <f>=A170-A169</f>
      </c>
      <c r="H170" s="6" t="s">
        <f>=B170+H169</f>
      </c>
      <c r="I170" s="6" t="s">
        <f>=G170*H169</f>
      </c>
    </row>
    <row collapsed="false" customFormat="false" customHeight="false" hidden="false" ht="12.1" outlineLevel="0" r="171">
      <c r="A171" s="13" t="n">
        <v>45258</v>
      </c>
      <c r="B171" s="6" t="n">
        <v>64.75</v>
      </c>
      <c r="C171" s="6" t="n">
        <v>64.75</v>
      </c>
      <c r="D171" s="16" t="s">
        <v>242</v>
      </c>
      <c r="E171" s="16"/>
      <c r="F171" s="16"/>
      <c r="G171" s="6" t="s">
        <f>=A171-A170</f>
      </c>
      <c r="H171" s="6" t="s">
        <f>=B171+H170</f>
      </c>
      <c r="I171" s="6" t="s">
        <f>=G171*H170</f>
      </c>
    </row>
    <row collapsed="false" customFormat="false" customHeight="false" hidden="false" ht="12.1" outlineLevel="0" r="172">
      <c r="A172" s="13" t="n">
        <v>45259</v>
      </c>
      <c r="B172" s="6" t="n">
        <v>5000</v>
      </c>
      <c r="C172" s="6" t="n">
        <v>5000</v>
      </c>
      <c r="D172" s="16" t="s">
        <v>151</v>
      </c>
      <c r="E172" s="16"/>
      <c r="F172" s="16"/>
      <c r="G172" s="6" t="s">
        <f>=A172-A171</f>
      </c>
      <c r="H172" s="6" t="s">
        <f>=B172+H171</f>
      </c>
      <c r="I172" s="6" t="s">
        <f>=G172*H171</f>
      </c>
    </row>
    <row collapsed="false" customFormat="false" customHeight="false" hidden="false" ht="12.1" outlineLevel="0" r="173">
      <c r="A173" s="13" t="n">
        <v>45261</v>
      </c>
      <c r="B173" s="6" t="n">
        <v>-142.4</v>
      </c>
      <c r="C173" s="6" t="n">
        <v>-142.4</v>
      </c>
      <c r="D173" s="16" t="s">
        <v>243</v>
      </c>
      <c r="E173" s="16"/>
      <c r="F173" s="16"/>
      <c r="G173" s="6" t="s">
        <f>=A173-A172</f>
      </c>
      <c r="H173" s="6" t="s">
        <f>=B173+H172</f>
      </c>
      <c r="I173" s="6" t="s">
        <f>=G173*H172</f>
      </c>
    </row>
    <row collapsed="false" customFormat="false" customHeight="false" hidden="false" ht="12.1" outlineLevel="0" r="174">
      <c r="A174" s="13" t="n">
        <v>45263</v>
      </c>
      <c r="B174" s="6" t="n">
        <v>-13.8</v>
      </c>
      <c r="C174" s="6" t="n">
        <v>-13.8</v>
      </c>
      <c r="D174" s="16" t="s">
        <v>244</v>
      </c>
      <c r="E174" s="16"/>
      <c r="F174" s="16"/>
      <c r="G174" s="6" t="s">
        <f>=A174-A173</f>
      </c>
      <c r="H174" s="6" t="s">
        <f>=B174+H173</f>
      </c>
      <c r="I174" s="6" t="s">
        <f>=G174*H173</f>
      </c>
    </row>
    <row collapsed="false" customFormat="false" customHeight="false" hidden="false" ht="12.1" outlineLevel="0" r="175">
      <c r="A175" s="13" t="n">
        <v>45266</v>
      </c>
      <c r="B175" s="6" t="n">
        <v>13.8</v>
      </c>
      <c r="C175" s="6" t="n">
        <v>13.8</v>
      </c>
      <c r="D175" s="16" t="s">
        <v>245</v>
      </c>
      <c r="E175" s="16"/>
      <c r="F175" s="16"/>
      <c r="G175" s="6" t="s">
        <f>=A175-A174</f>
      </c>
      <c r="H175" s="6" t="s">
        <f>=B175+H174</f>
      </c>
      <c r="I175" s="6" t="s">
        <f>=G175*H174</f>
      </c>
    </row>
    <row collapsed="false" customFormat="false" customHeight="false" hidden="false" ht="12.1" outlineLevel="0" r="176">
      <c r="A176" s="13" t="n">
        <v>45266</v>
      </c>
      <c r="B176" s="6" t="n">
        <v>5000</v>
      </c>
      <c r="C176" s="6" t="n">
        <v>5000</v>
      </c>
      <c r="D176" s="16" t="s">
        <v>151</v>
      </c>
      <c r="E176" s="16"/>
      <c r="F176" s="16"/>
      <c r="G176" s="6" t="s">
        <f>=A176-A175</f>
      </c>
      <c r="H176" s="6" t="s">
        <f>=B176+H175</f>
      </c>
      <c r="I176" s="6" t="s">
        <f>=G176*H175</f>
      </c>
    </row>
    <row collapsed="false" customFormat="false" customHeight="false" hidden="false" ht="12.1" outlineLevel="0" r="177">
      <c r="A177" s="13" t="n">
        <v>45271</v>
      </c>
      <c r="B177" s="6" t="n">
        <v>13000</v>
      </c>
      <c r="C177" s="6" t="n">
        <v>13000</v>
      </c>
      <c r="D177" s="16" t="s">
        <v>151</v>
      </c>
      <c r="E177" s="16"/>
      <c r="F177" s="16"/>
      <c r="G177" s="6" t="s">
        <f>=A177-A176</f>
      </c>
      <c r="H177" s="6" t="s">
        <f>=B177+H176</f>
      </c>
      <c r="I177" s="6" t="s">
        <f>=G177*H176</f>
      </c>
    </row>
    <row collapsed="false" customFormat="false" customHeight="false" hidden="false" ht="12.1" outlineLevel="0" r="178">
      <c r="A178" s="13" t="n">
        <v>45275</v>
      </c>
      <c r="B178" s="6" t="n">
        <v>13000</v>
      </c>
      <c r="C178" s="6" t="n">
        <v>13000</v>
      </c>
      <c r="D178" s="16" t="s">
        <v>151</v>
      </c>
      <c r="E178" s="16"/>
      <c r="F178" s="16"/>
      <c r="G178" s="6" t="s">
        <f>=A178-A177</f>
      </c>
      <c r="H178" s="6" t="s">
        <f>=B178+H177</f>
      </c>
      <c r="I178" s="6" t="s">
        <f>=G178*H177</f>
      </c>
    </row>
    <row collapsed="false" customFormat="false" customHeight="false" hidden="false" ht="12.1" outlineLevel="0" r="179">
      <c r="A179" s="13" t="n">
        <v>45277</v>
      </c>
      <c r="B179" s="6" t="n">
        <v>-1556</v>
      </c>
      <c r="C179" s="6" t="n">
        <v>-1556</v>
      </c>
      <c r="D179" s="16" t="s">
        <v>246</v>
      </c>
      <c r="E179" s="16"/>
      <c r="F179" s="16"/>
      <c r="G179" s="6" t="s">
        <f>=A179-A178</f>
      </c>
      <c r="H179" s="6" t="s">
        <f>=B179+H178</f>
      </c>
      <c r="I179" s="6" t="s">
        <f>=G179*H178</f>
      </c>
    </row>
    <row collapsed="false" customFormat="false" customHeight="false" hidden="false" ht="12.1" outlineLevel="0" r="180">
      <c r="A180" s="13" t="n">
        <v>45278</v>
      </c>
      <c r="B180" s="6" t="n">
        <v>142.39</v>
      </c>
      <c r="C180" s="6" t="n">
        <v>142.39</v>
      </c>
      <c r="D180" s="16" t="s">
        <v>247</v>
      </c>
      <c r="E180" s="16"/>
      <c r="F180" s="16"/>
      <c r="G180" s="6" t="s">
        <f>=A180-A179</f>
      </c>
      <c r="H180" s="6" t="s">
        <f>=B180+H179</f>
      </c>
      <c r="I180" s="6" t="s">
        <f>=G180*H179</f>
      </c>
    </row>
    <row collapsed="false" customFormat="false" customHeight="false" hidden="false" ht="12.1" outlineLevel="0" r="181">
      <c r="A181" s="13" t="n">
        <v>45280</v>
      </c>
      <c r="B181" s="6" t="n">
        <v>-149.6</v>
      </c>
      <c r="C181" s="6" t="n">
        <v>-149.6</v>
      </c>
      <c r="D181" s="16" t="s">
        <v>248</v>
      </c>
      <c r="E181" s="16"/>
      <c r="F181" s="16"/>
      <c r="G181" s="6" t="s">
        <f>=A181-A180</f>
      </c>
      <c r="H181" s="6" t="s">
        <f>=B181+H180</f>
      </c>
      <c r="I181" s="6" t="s">
        <f>=G181*H180</f>
      </c>
    </row>
    <row collapsed="false" customFormat="false" customHeight="false" hidden="false" ht="12.1" outlineLevel="0" r="182">
      <c r="A182" s="13" t="n">
        <v>45280</v>
      </c>
      <c r="B182" s="6" t="n">
        <v>149.6</v>
      </c>
      <c r="C182" s="6" t="n">
        <v>149.6</v>
      </c>
      <c r="D182" s="16" t="s">
        <v>249</v>
      </c>
      <c r="E182" s="16"/>
      <c r="F182" s="16"/>
      <c r="G182" s="6" t="s">
        <f>=A182-A181</f>
      </c>
      <c r="H182" s="6" t="s">
        <f>=B182+H181</f>
      </c>
      <c r="I182" s="6" t="s">
        <f>=G182*H181</f>
      </c>
    </row>
    <row collapsed="false" customFormat="false" customHeight="false" hidden="false" ht="12.1" outlineLevel="0" r="183">
      <c r="A183" s="13" t="n">
        <v>45281</v>
      </c>
      <c r="B183" s="6" t="n">
        <v>4000</v>
      </c>
      <c r="C183" s="6" t="n">
        <v>4000</v>
      </c>
      <c r="D183" s="16" t="s">
        <v>151</v>
      </c>
      <c r="E183" s="16"/>
      <c r="F183" s="16"/>
      <c r="G183" s="6" t="s">
        <f>=A183-A182</f>
      </c>
      <c r="H183" s="6" t="s">
        <f>=B183+H182</f>
      </c>
      <c r="I183" s="6" t="s">
        <f>=G183*H182</f>
      </c>
    </row>
    <row collapsed="false" customFormat="false" customHeight="false" hidden="false" ht="12.1" outlineLevel="0" r="184">
      <c r="A184" s="13" t="n">
        <v>45285</v>
      </c>
      <c r="B184" s="6" t="n">
        <v>12.68</v>
      </c>
      <c r="C184" s="6" t="n">
        <v>12.68</v>
      </c>
      <c r="D184" s="16" t="s">
        <v>250</v>
      </c>
      <c r="E184" s="16"/>
      <c r="F184" s="16"/>
      <c r="G184" s="6" t="s">
        <f>=A184-A183</f>
      </c>
      <c r="H184" s="6" t="s">
        <f>=B184+H183</f>
      </c>
      <c r="I184" s="6" t="s">
        <f>=G184*H183</f>
      </c>
    </row>
    <row collapsed="false" customFormat="false" customHeight="false" hidden="false" ht="12.1" outlineLevel="0" r="185">
      <c r="A185" s="13" t="n">
        <v>45285</v>
      </c>
      <c r="B185" s="6" t="n">
        <v>-15000</v>
      </c>
      <c r="C185" s="6" t="n">
        <v>-15000</v>
      </c>
      <c r="D185" s="16" t="s">
        <v>251</v>
      </c>
      <c r="E185" s="16"/>
      <c r="F185" s="16"/>
      <c r="G185" s="6" t="s">
        <f>=A185-A184</f>
      </c>
      <c r="H185" s="6" t="s">
        <f>=B185+H184</f>
      </c>
      <c r="I185" s="6" t="s">
        <f>=G185*H184</f>
      </c>
    </row>
    <row collapsed="false" customFormat="false" customHeight="false" hidden="false" ht="12.1" outlineLevel="0" r="186">
      <c r="A186" s="13" t="n">
        <v>45286</v>
      </c>
      <c r="B186" s="6" t="n">
        <v>-336.6</v>
      </c>
      <c r="C186" s="6" t="n">
        <v>-336.6</v>
      </c>
      <c r="D186" s="16" t="s">
        <v>215</v>
      </c>
      <c r="E186" s="16"/>
      <c r="F186" s="16"/>
      <c r="G186" s="6" t="s">
        <f>=A186-A185</f>
      </c>
      <c r="H186" s="6" t="s">
        <f>=B186+H185</f>
      </c>
      <c r="I186" s="6" t="s">
        <f>=G186*H185</f>
      </c>
    </row>
    <row collapsed="false" customFormat="false" customHeight="false" hidden="false" ht="12.1" outlineLevel="0" r="187">
      <c r="A187" s="13" t="n">
        <v>45286</v>
      </c>
      <c r="B187" s="6" t="n">
        <v>336.6</v>
      </c>
      <c r="C187" s="6" t="n">
        <v>336.6</v>
      </c>
      <c r="D187" s="16" t="s">
        <v>252</v>
      </c>
      <c r="E187" s="16"/>
      <c r="F187" s="16"/>
      <c r="G187" s="6" t="s">
        <f>=A187-A186</f>
      </c>
      <c r="H187" s="6" t="s">
        <f>=B187+H186</f>
      </c>
      <c r="I187" s="6" t="s">
        <f>=G187*H186</f>
      </c>
    </row>
    <row collapsed="false" customFormat="false" customHeight="false" hidden="false" ht="12.1" outlineLevel="0" r="188">
      <c r="A188" s="13" t="n">
        <v>45286</v>
      </c>
      <c r="B188" s="6" t="n">
        <v>15000</v>
      </c>
      <c r="C188" s="6" t="n">
        <v>15000</v>
      </c>
      <c r="D188" s="16" t="s">
        <v>253</v>
      </c>
      <c r="E188" s="16"/>
      <c r="F188" s="16"/>
      <c r="G188" s="6" t="s">
        <f>=A188-A187</f>
      </c>
      <c r="H188" s="6" t="s">
        <f>=B188+H187</f>
      </c>
      <c r="I188" s="6" t="s">
        <f>=G188*H187</f>
      </c>
    </row>
    <row collapsed="false" customFormat="false" customHeight="false" hidden="false" ht="12.1" outlineLevel="0" r="189">
      <c r="A189" s="13" t="n">
        <v>45286</v>
      </c>
      <c r="B189" s="6" t="n">
        <v>1556</v>
      </c>
      <c r="C189" s="6" t="n">
        <v>1556</v>
      </c>
      <c r="D189" s="16" t="s">
        <v>254</v>
      </c>
      <c r="E189" s="16"/>
      <c r="F189" s="16"/>
      <c r="G189" s="6" t="s">
        <f>=A189-A188</f>
      </c>
      <c r="H189" s="6" t="s">
        <f>=B189+H188</f>
      </c>
      <c r="I189" s="6" t="s">
        <f>=G189*H188</f>
      </c>
    </row>
    <row collapsed="false" customFormat="false" customHeight="false" hidden="false" ht="12.1" outlineLevel="0" r="190">
      <c r="A190" s="13" t="n">
        <v>45287</v>
      </c>
      <c r="B190" s="6" t="n">
        <v>10000</v>
      </c>
      <c r="C190" s="6" t="n">
        <v>10000</v>
      </c>
      <c r="D190" s="16" t="s">
        <v>151</v>
      </c>
      <c r="E190" s="16"/>
      <c r="F190" s="16"/>
      <c r="G190" s="6" t="s">
        <f>=A190-A189</f>
      </c>
      <c r="H190" s="6" t="s">
        <f>=B190+H189</f>
      </c>
      <c r="I190" s="6" t="s">
        <f>=G190*H189</f>
      </c>
    </row>
    <row collapsed="false" customFormat="false" customHeight="false" hidden="false" ht="12.1" outlineLevel="0" r="191">
      <c r="A191" s="13" t="n">
        <v>45287</v>
      </c>
      <c r="B191" s="6" t="n">
        <v>-1500.3</v>
      </c>
      <c r="C191" s="6" t="n">
        <v>-1500.3</v>
      </c>
      <c r="D191" s="16" t="s">
        <v>255</v>
      </c>
      <c r="E191" s="16"/>
      <c r="F191" s="16"/>
      <c r="G191" s="6" t="s">
        <f>=A191-A190</f>
      </c>
      <c r="H191" s="6" t="s">
        <f>=B191+H190</f>
      </c>
      <c r="I191" s="6" t="s">
        <f>=G191*H190</f>
      </c>
    </row>
    <row collapsed="false" customFormat="false" customHeight="false" hidden="false" ht="12.1" outlineLevel="0" r="192">
      <c r="A192" s="13" t="n">
        <v>45288</v>
      </c>
      <c r="B192" s="6" t="n">
        <v>-66.6</v>
      </c>
      <c r="C192" s="6" t="n">
        <v>-66.6</v>
      </c>
      <c r="D192" s="16" t="s">
        <v>256</v>
      </c>
      <c r="E192" s="16"/>
      <c r="F192" s="16"/>
      <c r="G192" s="6" t="s">
        <f>=A192-A191</f>
      </c>
      <c r="H192" s="6" t="s">
        <f>=B192+H191</f>
      </c>
      <c r="I192" s="6" t="s">
        <f>=G192*H191</f>
      </c>
    </row>
    <row collapsed="false" customFormat="false" customHeight="false" hidden="false" ht="12.1" outlineLevel="0" r="193">
      <c r="A193" s="13" t="n">
        <v>45288</v>
      </c>
      <c r="B193" s="6" t="n">
        <v>-325.35</v>
      </c>
      <c r="C193" s="6" t="n">
        <v>-325.35</v>
      </c>
      <c r="D193" s="16" t="s">
        <v>257</v>
      </c>
      <c r="E193" s="16"/>
      <c r="F193" s="16"/>
      <c r="G193" s="6" t="s">
        <f>=A193-A192</f>
      </c>
      <c r="H193" s="6" t="s">
        <f>=B193+H192</f>
      </c>
      <c r="I193" s="6" t="s">
        <f>=G193*H192</f>
      </c>
    </row>
    <row collapsed="false" customFormat="false" customHeight="false" hidden="false" ht="12.1" outlineLevel="0" r="194">
      <c r="A194" s="13" t="n">
        <v>45288</v>
      </c>
      <c r="B194" s="6" t="n">
        <v>30000</v>
      </c>
      <c r="C194" s="6" t="n">
        <v>30000</v>
      </c>
      <c r="D194" s="16" t="s">
        <v>151</v>
      </c>
      <c r="E194" s="16"/>
      <c r="F194" s="16"/>
      <c r="G194" s="6" t="s">
        <f>=A194-A193</f>
      </c>
      <c r="H194" s="6" t="s">
        <f>=B194+H193</f>
      </c>
      <c r="I194" s="6" t="s">
        <f>=G194*H193</f>
      </c>
    </row>
    <row collapsed="false" customFormat="false" customHeight="false" hidden="false" ht="12.1" outlineLevel="0" r="195">
      <c r="A195" s="13" t="n">
        <v>45288</v>
      </c>
      <c r="B195" s="6" t="n">
        <v>66.6</v>
      </c>
      <c r="C195" s="6" t="n">
        <v>66.6</v>
      </c>
      <c r="D195" s="16" t="s">
        <v>258</v>
      </c>
      <c r="E195" s="16"/>
      <c r="F195" s="16"/>
      <c r="G195" s="6" t="s">
        <f>=A195-A194</f>
      </c>
      <c r="H195" s="6" t="s">
        <f>=B195+H194</f>
      </c>
      <c r="I195" s="6" t="s">
        <f>=G195*H194</f>
      </c>
    </row>
    <row collapsed="false" customFormat="false" customHeight="false" hidden="false" ht="12.1" outlineLevel="0" r="196">
      <c r="A196" s="13" t="n">
        <v>45288</v>
      </c>
      <c r="B196" s="6" t="n">
        <v>1500.3</v>
      </c>
      <c r="C196" s="6" t="n">
        <v>1500.3</v>
      </c>
      <c r="D196" s="16" t="s">
        <v>234</v>
      </c>
      <c r="E196" s="16"/>
      <c r="F196" s="16"/>
      <c r="G196" s="6" t="s">
        <f>=A196-A195</f>
      </c>
      <c r="H196" s="6" t="s">
        <f>=B196+H195</f>
      </c>
      <c r="I196" s="6" t="s">
        <f>=G196*H195</f>
      </c>
    </row>
    <row collapsed="false" customFormat="false" customHeight="false" hidden="false" ht="12.1" outlineLevel="0" r="197">
      <c r="A197" s="13" t="n">
        <v>45288</v>
      </c>
      <c r="B197" s="6" t="n">
        <v>325.35</v>
      </c>
      <c r="C197" s="6" t="n">
        <v>325.35</v>
      </c>
      <c r="D197" s="16" t="s">
        <v>259</v>
      </c>
      <c r="E197" s="16"/>
      <c r="F197" s="16"/>
      <c r="G197" s="6" t="s">
        <f>=A197-A196</f>
      </c>
      <c r="H197" s="6" t="s">
        <f>=B197+H196</f>
      </c>
      <c r="I197" s="6" t="s">
        <f>=G197*H196</f>
      </c>
    </row>
    <row collapsed="false" customFormat="false" customHeight="false" hidden="false" ht="12.1" outlineLevel="0" r="198">
      <c r="A198" s="13" t="n">
        <v>45289</v>
      </c>
      <c r="B198" s="6" t="n">
        <v>-110.24</v>
      </c>
      <c r="C198" s="6" t="n">
        <v>-110.24</v>
      </c>
      <c r="D198" s="16" t="s">
        <v>260</v>
      </c>
      <c r="E198" s="16"/>
      <c r="F198" s="16"/>
      <c r="G198" s="6" t="s">
        <f>=A198-A197</f>
      </c>
      <c r="H198" s="6" t="s">
        <f>=B198+H197</f>
      </c>
      <c r="I198" s="6" t="s">
        <f>=G198*H197</f>
      </c>
    </row>
    <row collapsed="false" customFormat="false" customHeight="false" hidden="false" ht="12.1" outlineLevel="0" r="199">
      <c r="A199" s="13" t="n">
        <v>45289</v>
      </c>
      <c r="B199" s="6" t="n">
        <v>110.24</v>
      </c>
      <c r="C199" s="6" t="n">
        <v>110.24</v>
      </c>
      <c r="D199" s="16" t="s">
        <v>261</v>
      </c>
      <c r="E199" s="16"/>
      <c r="F199" s="16"/>
      <c r="G199" s="6" t="s">
        <f>=A199-A198</f>
      </c>
      <c r="H199" s="6" t="s">
        <f>=B199+H198</f>
      </c>
      <c r="I199" s="6" t="s">
        <f>=G199*H198</f>
      </c>
    </row>
    <row collapsed="false" customFormat="false" customHeight="false" hidden="false" ht="12.1" outlineLevel="0" r="200">
      <c r="A200" s="13" t="n">
        <v>45289</v>
      </c>
      <c r="B200" s="6" t="n">
        <v>22000</v>
      </c>
      <c r="C200" s="6" t="n">
        <v>22000</v>
      </c>
      <c r="D200" s="16" t="s">
        <v>151</v>
      </c>
      <c r="E200" s="16"/>
      <c r="F200" s="16"/>
      <c r="G200" s="6" t="s">
        <f>=A200-A199</f>
      </c>
      <c r="H200" s="6" t="s">
        <f>=B200+H199</f>
      </c>
      <c r="I200" s="6" t="s">
        <f>=G200*H199</f>
      </c>
    </row>
    <row collapsed="false" customFormat="false" customHeight="false" hidden="false" ht="12.1" outlineLevel="0" r="201">
      <c r="A201" s="13" t="n">
        <v>45289</v>
      </c>
      <c r="B201" s="6" t="n">
        <v>-18.96</v>
      </c>
      <c r="C201" s="6" t="n">
        <v>-18.96</v>
      </c>
      <c r="D201" s="16" t="s">
        <v>262</v>
      </c>
      <c r="E201" s="16"/>
      <c r="F201" s="16"/>
      <c r="G201" s="6" t="s">
        <f>=A201-A200</f>
      </c>
      <c r="H201" s="6" t="s">
        <f>=B201+H200</f>
      </c>
      <c r="I201" s="6" t="s">
        <f>=G201*H200</f>
      </c>
    </row>
    <row collapsed="false" customFormat="false" customHeight="false" hidden="false" ht="12.1" outlineLevel="0" r="202">
      <c r="A202" s="13" t="n">
        <v>45289.784722222</v>
      </c>
      <c r="B202" s="6" t="n">
        <v>72.78</v>
      </c>
      <c r="C202" s="6" t="n">
        <v>72.78</v>
      </c>
      <c r="D202" s="16" t="s">
        <v>263</v>
      </c>
      <c r="E202" s="16"/>
      <c r="F202" s="16"/>
      <c r="G202" s="6" t="s">
        <f>=A202-A201</f>
      </c>
      <c r="H202" s="6" t="s">
        <f>=B202+H201</f>
      </c>
      <c r="I202" s="6" t="s">
        <f>=G202*H201</f>
      </c>
    </row>
    <row collapsed="false" customFormat="false" customHeight="false" hidden="false" ht="12.1" outlineLevel="0" r="203">
      <c r="A203" s="13" t="n">
        <v>45292</v>
      </c>
      <c r="B203" s="6" t="n">
        <v>-311.09</v>
      </c>
      <c r="C203" s="6" t="n">
        <v>-311.09</v>
      </c>
      <c r="D203" s="16" t="s">
        <v>264</v>
      </c>
      <c r="E203" s="16"/>
      <c r="F203" s="16"/>
      <c r="G203" s="6" t="s">
        <f>=A203-A202</f>
      </c>
      <c r="H203" s="6" t="s">
        <f>=B203+H202</f>
      </c>
      <c r="I203" s="6" t="s">
        <f>=G203*H202</f>
      </c>
    </row>
    <row collapsed="false" customFormat="false" customHeight="false" hidden="false" ht="12.1" outlineLevel="0" r="204">
      <c r="A204" s="13" t="n">
        <v>45298</v>
      </c>
      <c r="B204" s="6" t="n">
        <v>-1814.6</v>
      </c>
      <c r="C204" s="6" t="n">
        <v>-1814.6</v>
      </c>
      <c r="D204" s="16" t="s">
        <v>265</v>
      </c>
      <c r="E204" s="16"/>
      <c r="F204" s="16"/>
      <c r="G204" s="6" t="s">
        <f>=A204-A203</f>
      </c>
      <c r="H204" s="6" t="s">
        <f>=B204+H203</f>
      </c>
      <c r="I204" s="6" t="s">
        <f>=G204*H203</f>
      </c>
    </row>
    <row collapsed="false" customFormat="false" customHeight="false" hidden="false" ht="12.1" outlineLevel="0" r="205">
      <c r="A205" s="13" t="n">
        <v>45300</v>
      </c>
      <c r="B205" s="6" t="n">
        <v>-458.55</v>
      </c>
      <c r="C205" s="6" t="n">
        <v>-458.55</v>
      </c>
      <c r="D205" s="16" t="s">
        <v>266</v>
      </c>
      <c r="E205" s="16"/>
      <c r="F205" s="16"/>
      <c r="G205" s="6" t="s">
        <f>=A205-A204</f>
      </c>
      <c r="H205" s="6" t="s">
        <f>=B205+H204</f>
      </c>
      <c r="I205" s="6" t="s">
        <f>=G205*H204</f>
      </c>
    </row>
    <row collapsed="false" customFormat="false" customHeight="false" hidden="false" ht="12.1" outlineLevel="0" r="206">
      <c r="A206" s="13" t="n">
        <v>45300</v>
      </c>
      <c r="B206" s="6" t="n">
        <v>-1989.05</v>
      </c>
      <c r="C206" s="6" t="n">
        <v>-1989.05</v>
      </c>
      <c r="D206" s="16" t="s">
        <v>267</v>
      </c>
      <c r="E206" s="16"/>
      <c r="F206" s="16"/>
      <c r="G206" s="6" t="s">
        <f>=A206-A205</f>
      </c>
      <c r="H206" s="6" t="s">
        <f>=B206+H205</f>
      </c>
      <c r="I206" s="6" t="s">
        <f>=G206*H205</f>
      </c>
    </row>
    <row collapsed="false" customFormat="false" customHeight="false" hidden="false" ht="12.1" outlineLevel="0" r="207">
      <c r="A207" s="13" t="n">
        <v>45300</v>
      </c>
      <c r="B207" s="6" t="n">
        <v>311.09</v>
      </c>
      <c r="C207" s="6" t="n">
        <v>311.09</v>
      </c>
      <c r="D207" s="16" t="s">
        <v>268</v>
      </c>
      <c r="E207" s="16"/>
      <c r="F207" s="16"/>
      <c r="G207" s="6" t="s">
        <f>=A207-A206</f>
      </c>
      <c r="H207" s="6" t="s">
        <f>=B207+H206</f>
      </c>
      <c r="I207" s="6" t="s">
        <f>=G207*H206</f>
      </c>
    </row>
    <row collapsed="false" customFormat="false" customHeight="false" hidden="false" ht="12.1" outlineLevel="0" r="208">
      <c r="A208" s="13" t="n">
        <v>45302</v>
      </c>
      <c r="B208" s="6" t="n">
        <v>-1070.8</v>
      </c>
      <c r="C208" s="6" t="n">
        <v>-1070.8</v>
      </c>
      <c r="D208" s="16" t="s">
        <v>269</v>
      </c>
      <c r="E208" s="16"/>
      <c r="F208" s="16"/>
      <c r="G208" s="6" t="s">
        <f>=A208-A207</f>
      </c>
      <c r="H208" s="6" t="s">
        <f>=B208+H207</f>
      </c>
      <c r="I208" s="6" t="s">
        <f>=G208*H207</f>
      </c>
    </row>
    <row collapsed="false" customFormat="false" customHeight="false" hidden="false" ht="12.1" outlineLevel="0" r="209">
      <c r="A209" s="13" t="n">
        <v>45314</v>
      </c>
      <c r="B209" s="6" t="n">
        <v>1814.6</v>
      </c>
      <c r="C209" s="6" t="n">
        <v>1814.6</v>
      </c>
      <c r="D209" s="16" t="s">
        <v>270</v>
      </c>
      <c r="E209" s="16"/>
      <c r="F209" s="16"/>
      <c r="G209" s="6" t="s">
        <f>=A209-A208</f>
      </c>
      <c r="H209" s="6" t="s">
        <f>=B209+H208</f>
      </c>
      <c r="I209" s="6" t="s">
        <f>=G209*H208</f>
      </c>
    </row>
    <row collapsed="false" customFormat="false" customHeight="false" hidden="false" ht="12.1" outlineLevel="0" r="210">
      <c r="A210" s="13" t="n">
        <v>45315</v>
      </c>
      <c r="B210" s="6" t="n">
        <v>1989.05</v>
      </c>
      <c r="C210" s="6" t="n">
        <v>1989.05</v>
      </c>
      <c r="D210" s="16" t="s">
        <v>271</v>
      </c>
      <c r="E210" s="16"/>
      <c r="F210" s="16"/>
      <c r="G210" s="6" t="s">
        <f>=A210-A209</f>
      </c>
      <c r="H210" s="6" t="s">
        <f>=B210+H209</f>
      </c>
      <c r="I210" s="6" t="s">
        <f>=G210*H209</f>
      </c>
    </row>
    <row collapsed="false" customFormat="false" customHeight="false" hidden="false" ht="12.1" outlineLevel="0" r="211">
      <c r="A211" s="13" t="n">
        <v>45315</v>
      </c>
      <c r="B211" s="6" t="n">
        <v>458.55</v>
      </c>
      <c r="C211" s="6" t="n">
        <v>458.55</v>
      </c>
      <c r="D211" s="16" t="s">
        <v>271</v>
      </c>
      <c r="E211" s="16"/>
      <c r="F211" s="16"/>
      <c r="G211" s="6" t="s">
        <f>=A211-A210</f>
      </c>
      <c r="H211" s="6" t="s">
        <f>=B211+H210</f>
      </c>
      <c r="I211" s="6" t="s">
        <f>=G211*H210</f>
      </c>
    </row>
    <row collapsed="false" customFormat="false" customHeight="false" hidden="false" ht="12.1" outlineLevel="0" r="212">
      <c r="A212" s="13" t="n">
        <v>45316</v>
      </c>
      <c r="B212" s="6" t="n">
        <v>-67.32</v>
      </c>
      <c r="C212" s="6" t="n">
        <v>-67.32</v>
      </c>
      <c r="D212" s="16" t="s">
        <v>195</v>
      </c>
      <c r="E212" s="16"/>
      <c r="F212" s="16"/>
      <c r="G212" s="6" t="s">
        <f>=A212-A211</f>
      </c>
      <c r="H212" s="6" t="s">
        <f>=B212+H211</f>
      </c>
      <c r="I212" s="6" t="s">
        <f>=G212*H211</f>
      </c>
    </row>
    <row collapsed="false" customFormat="false" customHeight="false" hidden="false" ht="12.1" outlineLevel="0" r="213">
      <c r="A213" s="13" t="n">
        <v>45316</v>
      </c>
      <c r="B213" s="6" t="n">
        <v>-224.4</v>
      </c>
      <c r="C213" s="6" t="n">
        <v>-224.4</v>
      </c>
      <c r="D213" s="16" t="s">
        <v>186</v>
      </c>
      <c r="E213" s="16"/>
      <c r="F213" s="16"/>
      <c r="G213" s="6" t="s">
        <f>=A213-A212</f>
      </c>
      <c r="H213" s="6" t="s">
        <f>=B213+H212</f>
      </c>
      <c r="I213" s="6" t="s">
        <f>=G213*H212</f>
      </c>
    </row>
    <row collapsed="false" customFormat="false" customHeight="false" hidden="false" ht="12.1" outlineLevel="0" r="214">
      <c r="A214" s="13" t="n">
        <v>45316</v>
      </c>
      <c r="B214" s="6" t="n">
        <v>-25.14</v>
      </c>
      <c r="C214" s="6" t="n">
        <v>-25.14</v>
      </c>
      <c r="D214" s="16" t="s">
        <v>272</v>
      </c>
      <c r="E214" s="16"/>
      <c r="F214" s="16"/>
      <c r="G214" s="6" t="s">
        <f>=A214-A213</f>
      </c>
      <c r="H214" s="6" t="s">
        <f>=B214+H213</f>
      </c>
      <c r="I214" s="6" t="s">
        <f>=G214*H213</f>
      </c>
    </row>
    <row collapsed="false" customFormat="false" customHeight="false" hidden="false" ht="12.1" outlineLevel="0" r="215">
      <c r="A215" s="13" t="n">
        <v>45316</v>
      </c>
      <c r="B215" s="6" t="n">
        <v>25.14</v>
      </c>
      <c r="C215" s="6" t="n">
        <v>25.14</v>
      </c>
      <c r="D215" s="16" t="s">
        <v>273</v>
      </c>
      <c r="E215" s="16"/>
      <c r="F215" s="16"/>
      <c r="G215" s="6" t="s">
        <f>=A215-A214</f>
      </c>
      <c r="H215" s="6" t="s">
        <f>=B215+H214</f>
      </c>
      <c r="I215" s="6" t="s">
        <f>=G215*H214</f>
      </c>
    </row>
    <row collapsed="false" customFormat="false" customHeight="false" hidden="false" ht="12.1" outlineLevel="0" r="216">
      <c r="A216" s="13" t="n">
        <v>45316</v>
      </c>
      <c r="B216" s="6" t="n">
        <v>67.32</v>
      </c>
      <c r="C216" s="6" t="n">
        <v>67.32</v>
      </c>
      <c r="D216" s="16" t="s">
        <v>274</v>
      </c>
      <c r="E216" s="16"/>
      <c r="F216" s="16"/>
      <c r="G216" s="6" t="s">
        <f>=A216-A215</f>
      </c>
      <c r="H216" s="6" t="s">
        <f>=B216+H215</f>
      </c>
      <c r="I216" s="6" t="s">
        <f>=G216*H215</f>
      </c>
    </row>
    <row collapsed="false" customFormat="false" customHeight="false" hidden="false" ht="12.1" outlineLevel="0" r="217">
      <c r="A217" s="13" t="n">
        <v>45316</v>
      </c>
      <c r="B217" s="6" t="n">
        <v>224.4</v>
      </c>
      <c r="C217" s="6" t="n">
        <v>224.4</v>
      </c>
      <c r="D217" s="16" t="s">
        <v>275</v>
      </c>
      <c r="E217" s="16"/>
      <c r="F217" s="16"/>
      <c r="G217" s="6" t="s">
        <f>=A217-A216</f>
      </c>
      <c r="H217" s="6" t="s">
        <f>=B217+H216</f>
      </c>
      <c r="I217" s="6" t="s">
        <f>=G217*H216</f>
      </c>
    </row>
    <row collapsed="false" customFormat="false" customHeight="false" hidden="false" ht="12.1" outlineLevel="0" r="218">
      <c r="A218" s="13" t="n">
        <v>45317</v>
      </c>
      <c r="B218" s="6" t="n">
        <v>1071.8</v>
      </c>
      <c r="C218" s="6" t="n">
        <v>1071.8</v>
      </c>
      <c r="D218" s="16" t="s">
        <v>276</v>
      </c>
      <c r="E218" s="16"/>
      <c r="F218" s="16"/>
      <c r="G218" s="6" t="s">
        <f>=A218-A217</f>
      </c>
      <c r="H218" s="6" t="s">
        <f>=B218+H217</f>
      </c>
      <c r="I218" s="6" t="s">
        <f>=G218*H217</f>
      </c>
    </row>
    <row collapsed="false" customFormat="false" customHeight="false" hidden="false" ht="12.1" outlineLevel="0" r="219">
      <c r="A219" s="13" t="n">
        <v>45317</v>
      </c>
      <c r="B219" s="6" t="n">
        <v>-1500.3</v>
      </c>
      <c r="C219" s="6" t="n">
        <v>-1500.3</v>
      </c>
      <c r="D219" s="16" t="s">
        <v>255</v>
      </c>
      <c r="E219" s="16"/>
      <c r="F219" s="16"/>
      <c r="G219" s="6" t="s">
        <f>=A219-A218</f>
      </c>
      <c r="H219" s="6" t="s">
        <f>=B219+H218</f>
      </c>
      <c r="I219" s="6" t="s">
        <f>=G219*H218</f>
      </c>
    </row>
    <row collapsed="false" customFormat="false" customHeight="false" hidden="false" ht="12.1" outlineLevel="0" r="220">
      <c r="A220" s="13" t="n">
        <v>45318</v>
      </c>
      <c r="B220" s="6" t="n">
        <v>-49.95</v>
      </c>
      <c r="C220" s="6" t="n">
        <v>-49.95</v>
      </c>
      <c r="D220" s="16" t="s">
        <v>277</v>
      </c>
      <c r="E220" s="16"/>
      <c r="F220" s="16"/>
      <c r="G220" s="6" t="s">
        <f>=A220-A219</f>
      </c>
      <c r="H220" s="6" t="s">
        <f>=B220+H219</f>
      </c>
      <c r="I220" s="6" t="s">
        <f>=G220*H219</f>
      </c>
    </row>
    <row collapsed="false" customFormat="false" customHeight="false" hidden="false" ht="12.1" outlineLevel="0" r="221">
      <c r="A221" s="13" t="n">
        <v>45320</v>
      </c>
      <c r="B221" s="6" t="n">
        <v>49.95</v>
      </c>
      <c r="C221" s="6" t="n">
        <v>49.95</v>
      </c>
      <c r="D221" s="16" t="s">
        <v>278</v>
      </c>
      <c r="E221" s="16"/>
      <c r="F221" s="16"/>
      <c r="G221" s="6" t="s">
        <f>=A221-A220</f>
      </c>
      <c r="H221" s="6" t="s">
        <f>=B221+H220</f>
      </c>
      <c r="I221" s="6" t="s">
        <f>=G221*H220</f>
      </c>
    </row>
    <row collapsed="false" customFormat="false" customHeight="false" hidden="false" ht="12.1" outlineLevel="0" r="222">
      <c r="A222" s="13" t="n">
        <v>45320</v>
      </c>
      <c r="B222" s="6" t="n">
        <v>1500.3</v>
      </c>
      <c r="C222" s="6" t="n">
        <v>1500.3</v>
      </c>
      <c r="D222" s="16" t="s">
        <v>234</v>
      </c>
      <c r="E222" s="16"/>
      <c r="F222" s="16"/>
      <c r="G222" s="6" t="s">
        <f>=A222-A221</f>
      </c>
      <c r="H222" s="6" t="s">
        <f>=B222+H221</f>
      </c>
      <c r="I222" s="6" t="s">
        <f>=G222*H221</f>
      </c>
    </row>
    <row collapsed="false" customFormat="false" customHeight="false" hidden="false" ht="12.1" outlineLevel="0" r="223">
      <c r="A223" s="13" t="n">
        <v>45343</v>
      </c>
      <c r="B223" s="6" t="n">
        <v>-48360</v>
      </c>
      <c r="C223" s="6" t="n">
        <v>0</v>
      </c>
      <c r="D223" s="16" t="s">
        <v>167</v>
      </c>
      <c r="E223" s="16"/>
      <c r="F223" s="16"/>
      <c r="G223" s="6" t="s">
        <f>=A223-A222</f>
      </c>
      <c r="H223" s="6" t="s">
        <f>=B223+H222</f>
      </c>
      <c r="I223" s="6" t="s">
        <f>=G223*H222</f>
      </c>
    </row>
    <row collapsed="false" customFormat="false" customHeight="false" hidden="false" ht="12.1" outlineLevel="0" r="224">
      <c r="A224" s="13" t="n">
        <v>45347</v>
      </c>
      <c r="B224" s="6" t="n">
        <v>-1500.3</v>
      </c>
      <c r="C224" s="6" t="n">
        <v>-1500.3</v>
      </c>
      <c r="D224" s="16" t="s">
        <v>255</v>
      </c>
      <c r="E224" s="16"/>
      <c r="F224" s="16"/>
      <c r="G224" s="6" t="s">
        <f>=A224-A223</f>
      </c>
      <c r="H224" s="6" t="s">
        <f>=B224+H223</f>
      </c>
      <c r="I224" s="6" t="s">
        <f>=G224*H223</f>
      </c>
    </row>
    <row collapsed="false" customFormat="false" customHeight="false" hidden="false" ht="12.1" outlineLevel="0" r="225">
      <c r="A225" s="13" t="n">
        <v>45348</v>
      </c>
      <c r="B225" s="6" t="n">
        <v>-33.3</v>
      </c>
      <c r="C225" s="6" t="n">
        <v>-33.3</v>
      </c>
      <c r="D225" s="16" t="s">
        <v>279</v>
      </c>
      <c r="E225" s="16"/>
      <c r="F225" s="16"/>
      <c r="G225" s="6" t="s">
        <f>=A225-A224</f>
      </c>
      <c r="H225" s="6" t="s">
        <f>=B225+H224</f>
      </c>
      <c r="I225" s="6" t="s">
        <f>=G225*H224</f>
      </c>
    </row>
    <row collapsed="false" customFormat="false" customHeight="false" hidden="false" ht="12.1" outlineLevel="0" r="226">
      <c r="A226" s="13" t="n">
        <v>45348</v>
      </c>
      <c r="B226" s="6" t="n">
        <v>1500.3</v>
      </c>
      <c r="C226" s="6" t="n">
        <v>1500.3</v>
      </c>
      <c r="D226" s="16" t="s">
        <v>234</v>
      </c>
      <c r="E226" s="16"/>
      <c r="F226" s="16"/>
      <c r="G226" s="6" t="s">
        <f>=A226-A225</f>
      </c>
      <c r="H226" s="6" t="s">
        <f>=B226+H225</f>
      </c>
      <c r="I226" s="6" t="s">
        <f>=G226*H225</f>
      </c>
    </row>
    <row collapsed="false" customFormat="false" customHeight="false" hidden="false" ht="12.1" outlineLevel="0" r="227">
      <c r="A227" s="13" t="n">
        <v>45348</v>
      </c>
      <c r="B227" s="6" t="n">
        <v>33.3</v>
      </c>
      <c r="C227" s="6" t="n">
        <v>33.3</v>
      </c>
      <c r="D227" s="16" t="s">
        <v>280</v>
      </c>
      <c r="E227" s="16"/>
      <c r="F227" s="16"/>
      <c r="G227" s="6" t="s">
        <f>=A227-A226</f>
      </c>
      <c r="H227" s="6" t="s">
        <f>=B227+H226</f>
      </c>
      <c r="I227" s="6" t="s">
        <f>=G227*H226</f>
      </c>
    </row>
    <row collapsed="false" customFormat="false" customHeight="false" hidden="false" ht="12.1" outlineLevel="0" r="228">
      <c r="A228" s="13" t="n">
        <v>45370</v>
      </c>
      <c r="B228" s="6" t="n">
        <v>-581.79</v>
      </c>
      <c r="C228" s="6" t="n">
        <v>-581.79</v>
      </c>
      <c r="D228" s="16" t="s">
        <v>281</v>
      </c>
      <c r="E228" s="16"/>
      <c r="F228" s="16"/>
      <c r="G228" s="6" t="s">
        <f>=A228-A227</f>
      </c>
      <c r="H228" s="6" t="s">
        <f>=B228+H227</f>
      </c>
      <c r="I228" s="6" t="s">
        <f>=G228*H227</f>
      </c>
    </row>
    <row collapsed="false" customFormat="false" customHeight="false" hidden="false" ht="12.1" outlineLevel="0" r="229">
      <c r="A229" s="13" t="n">
        <v>45370</v>
      </c>
      <c r="B229" s="6" t="n">
        <v>-11000</v>
      </c>
      <c r="C229" s="6" t="n">
        <v>-11000</v>
      </c>
      <c r="D229" s="16" t="s">
        <v>282</v>
      </c>
      <c r="E229" s="16"/>
      <c r="F229" s="16"/>
      <c r="G229" s="6" t="s">
        <f>=A229-A228</f>
      </c>
      <c r="H229" s="6" t="s">
        <f>=B229+H228</f>
      </c>
      <c r="I229" s="6" t="s">
        <f>=G229*H228</f>
      </c>
    </row>
    <row collapsed="false" customFormat="false" customHeight="false" hidden="false" ht="12.1" outlineLevel="0" r="230">
      <c r="A230" s="13" t="n">
        <v>45371</v>
      </c>
      <c r="B230" s="6" t="n">
        <v>-205.7</v>
      </c>
      <c r="C230" s="6" t="n">
        <v>-205.7</v>
      </c>
      <c r="D230" s="16" t="s">
        <v>283</v>
      </c>
      <c r="E230" s="16"/>
      <c r="F230" s="16"/>
      <c r="G230" s="6" t="s">
        <f>=A230-A229</f>
      </c>
      <c r="H230" s="6" t="s">
        <f>=B230+H229</f>
      </c>
      <c r="I230" s="6" t="s">
        <f>=G230*H229</f>
      </c>
    </row>
    <row collapsed="false" customFormat="false" customHeight="false" hidden="false" ht="12.1" outlineLevel="0" r="231">
      <c r="A231" s="13" t="n">
        <v>45371</v>
      </c>
      <c r="B231" s="6" t="n">
        <v>205.7</v>
      </c>
      <c r="C231" s="6" t="n">
        <v>205.7</v>
      </c>
      <c r="D231" s="16" t="s">
        <v>284</v>
      </c>
      <c r="E231" s="16"/>
      <c r="F231" s="16"/>
      <c r="G231" s="6" t="s">
        <f>=A231-A230</f>
      </c>
      <c r="H231" s="6" t="s">
        <f>=B231+H230</f>
      </c>
      <c r="I231" s="6" t="s">
        <f>=G231*H230</f>
      </c>
    </row>
    <row collapsed="false" customFormat="false" customHeight="false" hidden="false" ht="12.1" outlineLevel="0" r="232">
      <c r="A232" s="13" t="n">
        <v>45371</v>
      </c>
      <c r="B232" s="6" t="n">
        <v>11000</v>
      </c>
      <c r="C232" s="6" t="n">
        <v>11000</v>
      </c>
      <c r="D232" s="16" t="s">
        <v>285</v>
      </c>
      <c r="E232" s="16"/>
      <c r="F232" s="16"/>
      <c r="G232" s="6" t="s">
        <f>=A232-A231</f>
      </c>
      <c r="H232" s="6" t="s">
        <f>=B232+H231</f>
      </c>
      <c r="I232" s="6" t="s">
        <f>=G232*H231</f>
      </c>
    </row>
    <row collapsed="false" customFormat="false" customHeight="false" hidden="false" ht="12.1" outlineLevel="0" r="233">
      <c r="A233" s="13" t="n">
        <v>45371</v>
      </c>
      <c r="B233" s="6" t="n">
        <v>582.82</v>
      </c>
      <c r="C233" s="6" t="n">
        <v>582.82</v>
      </c>
      <c r="D233" s="16" t="s">
        <v>286</v>
      </c>
      <c r="E233" s="16"/>
      <c r="F233" s="16"/>
      <c r="G233" s="6" t="s">
        <f>=A233-A232</f>
      </c>
      <c r="H233" s="6" t="s">
        <f>=B233+H232</f>
      </c>
      <c r="I233" s="6" t="s">
        <f>=G233*H232</f>
      </c>
    </row>
    <row collapsed="false" customFormat="false" customHeight="false" hidden="false" ht="12.1" outlineLevel="0" r="234">
      <c r="A234" s="13" t="n">
        <v>45377</v>
      </c>
      <c r="B234" s="6" t="n">
        <v>-843.98</v>
      </c>
      <c r="C234" s="6" t="n">
        <v>-843.98</v>
      </c>
      <c r="D234" s="16" t="s">
        <v>287</v>
      </c>
      <c r="E234" s="16"/>
      <c r="F234" s="16"/>
      <c r="G234" s="6" t="s">
        <f>=A234-A233</f>
      </c>
      <c r="H234" s="6" t="s">
        <f>=B234+H233</f>
      </c>
      <c r="I234" s="6" t="s">
        <f>=G234*H233</f>
      </c>
    </row>
    <row collapsed="false" customFormat="false" customHeight="false" hidden="false" ht="12.1" outlineLevel="0" r="235">
      <c r="A235" s="13" t="n">
        <v>45377</v>
      </c>
      <c r="B235" s="6" t="n">
        <v>-1498.5</v>
      </c>
      <c r="C235" s="6" t="n">
        <v>-1498.5</v>
      </c>
      <c r="D235" s="16" t="s">
        <v>288</v>
      </c>
      <c r="E235" s="16"/>
      <c r="F235" s="16"/>
      <c r="G235" s="6" t="s">
        <f>=A235-A234</f>
      </c>
      <c r="H235" s="6" t="s">
        <f>=B235+H234</f>
      </c>
      <c r="I235" s="6" t="s">
        <f>=G235*H234</f>
      </c>
    </row>
    <row collapsed="false" customFormat="false" customHeight="false" hidden="false" ht="12.1" outlineLevel="0" r="236">
      <c r="A236" s="13" t="n">
        <v>45378</v>
      </c>
      <c r="B236" s="6" t="n">
        <v>-16.65</v>
      </c>
      <c r="C236" s="6" t="n">
        <v>-16.65</v>
      </c>
      <c r="D236" s="16" t="s">
        <v>289</v>
      </c>
      <c r="E236" s="16"/>
      <c r="F236" s="16"/>
      <c r="G236" s="6" t="s">
        <f>=A236-A235</f>
      </c>
      <c r="H236" s="6" t="s">
        <f>=B236+H235</f>
      </c>
      <c r="I236" s="6" t="s">
        <f>=G236*H235</f>
      </c>
    </row>
    <row collapsed="false" customFormat="false" customHeight="false" hidden="false" ht="12.1" outlineLevel="0" r="237">
      <c r="A237" s="13" t="n">
        <v>45378</v>
      </c>
      <c r="B237" s="6" t="n">
        <v>1498.5</v>
      </c>
      <c r="C237" s="6" t="n">
        <v>1498.5</v>
      </c>
      <c r="D237" s="16" t="s">
        <v>290</v>
      </c>
      <c r="E237" s="16"/>
      <c r="F237" s="16"/>
      <c r="G237" s="6" t="s">
        <f>=A237-A236</f>
      </c>
      <c r="H237" s="6" t="s">
        <f>=B237+H236</f>
      </c>
      <c r="I237" s="6" t="s">
        <f>=G237*H236</f>
      </c>
    </row>
    <row collapsed="false" customFormat="false" customHeight="false" hidden="false" ht="12.1" outlineLevel="0" r="238">
      <c r="A238" s="13" t="n">
        <v>45378</v>
      </c>
      <c r="B238" s="6" t="n">
        <v>16.65</v>
      </c>
      <c r="C238" s="6" t="n">
        <v>16.65</v>
      </c>
      <c r="D238" s="16" t="s">
        <v>291</v>
      </c>
      <c r="E238" s="16"/>
      <c r="F238" s="16"/>
      <c r="G238" s="6" t="s">
        <f>=A238-A237</f>
      </c>
      <c r="H238" s="6" t="s">
        <f>=B238+H237</f>
      </c>
      <c r="I238" s="6" t="s">
        <f>=G238*H237</f>
      </c>
    </row>
    <row collapsed="false" customFormat="false" customHeight="false" hidden="false" ht="12.1" outlineLevel="0" r="239">
      <c r="A239" s="13" t="n">
        <v>45378</v>
      </c>
      <c r="B239" s="6" t="n">
        <v>-2999.97</v>
      </c>
      <c r="C239" s="6" t="n">
        <v>-2999.97</v>
      </c>
      <c r="D239" s="16" t="s">
        <v>292</v>
      </c>
      <c r="E239" s="16"/>
      <c r="F239" s="16"/>
      <c r="G239" s="6" t="s">
        <f>=A239-A238</f>
      </c>
      <c r="H239" s="6" t="s">
        <f>=B239+H238</f>
      </c>
      <c r="I239" s="6" t="s">
        <f>=G239*H238</f>
      </c>
    </row>
    <row collapsed="false" customFormat="false" customHeight="false" hidden="false" ht="12.1" outlineLevel="0" r="240">
      <c r="A240" s="13" t="n">
        <v>45379</v>
      </c>
      <c r="B240" s="6" t="n">
        <v>-325.35</v>
      </c>
      <c r="C240" s="6" t="n">
        <v>-325.35</v>
      </c>
      <c r="D240" s="16" t="s">
        <v>257</v>
      </c>
      <c r="E240" s="16"/>
      <c r="F240" s="16"/>
      <c r="G240" s="6" t="s">
        <f>=A240-A239</f>
      </c>
      <c r="H240" s="6" t="s">
        <f>=B240+H239</f>
      </c>
      <c r="I240" s="6" t="s">
        <f>=G240*H239</f>
      </c>
    </row>
    <row collapsed="false" customFormat="false" customHeight="false" hidden="false" ht="12.1" outlineLevel="0" r="241">
      <c r="A241" s="13" t="n">
        <v>45379</v>
      </c>
      <c r="B241" s="6" t="n">
        <v>325.35</v>
      </c>
      <c r="C241" s="6" t="n">
        <v>325.35</v>
      </c>
      <c r="D241" s="16" t="s">
        <v>293</v>
      </c>
      <c r="E241" s="16"/>
      <c r="F241" s="16"/>
      <c r="G241" s="6" t="s">
        <f>=A241-A240</f>
      </c>
      <c r="H241" s="6" t="s">
        <f>=B241+H240</f>
      </c>
      <c r="I241" s="6" t="s">
        <f>=G241*H240</f>
      </c>
    </row>
    <row collapsed="false" customFormat="false" customHeight="false" hidden="false" ht="12.1" outlineLevel="0" r="242">
      <c r="A242" s="13" t="n">
        <v>45379</v>
      </c>
      <c r="B242" s="6" t="n">
        <v>2999.97</v>
      </c>
      <c r="C242" s="6" t="n">
        <v>2999.97</v>
      </c>
      <c r="D242" s="16" t="s">
        <v>294</v>
      </c>
      <c r="E242" s="16"/>
      <c r="F242" s="16"/>
      <c r="G242" s="6" t="s">
        <f>=A242-A241</f>
      </c>
      <c r="H242" s="6" t="s">
        <f>=B242+H241</f>
      </c>
      <c r="I242" s="6" t="s">
        <f>=G242*H241</f>
      </c>
    </row>
    <row collapsed="false" customFormat="false" customHeight="false" hidden="false" ht="12.1" outlineLevel="0" r="243">
      <c r="A243" s="13" t="n">
        <v>45379</v>
      </c>
      <c r="B243" s="6" t="n">
        <v>-19.44</v>
      </c>
      <c r="C243" s="6" t="n">
        <v>-19.44</v>
      </c>
      <c r="D243" s="16" t="s">
        <v>295</v>
      </c>
      <c r="E243" s="16"/>
      <c r="F243" s="16"/>
      <c r="G243" s="6" t="s">
        <f>=A243-A242</f>
      </c>
      <c r="H243" s="6" t="s">
        <f>=B243+H242</f>
      </c>
      <c r="I243" s="6" t="s">
        <f>=G243*H242</f>
      </c>
    </row>
    <row collapsed="false" customFormat="false" customHeight="false" hidden="false" ht="12.1" outlineLevel="0" r="244">
      <c r="A244" s="13" t="n">
        <v>45380</v>
      </c>
      <c r="B244" s="6" t="n">
        <v>-110.24</v>
      </c>
      <c r="C244" s="6" t="n">
        <v>-110.24</v>
      </c>
      <c r="D244" s="16" t="s">
        <v>260</v>
      </c>
      <c r="E244" s="16"/>
      <c r="F244" s="16"/>
      <c r="G244" s="6" t="s">
        <f>=A244-A243</f>
      </c>
      <c r="H244" s="6" t="s">
        <f>=B244+H243</f>
      </c>
      <c r="I244" s="6" t="s">
        <f>=G244*H243</f>
      </c>
    </row>
    <row collapsed="false" customFormat="false" customHeight="false" hidden="false" ht="12.1" outlineLevel="0" r="245">
      <c r="A245" s="13" t="n">
        <v>45380</v>
      </c>
      <c r="B245" s="6" t="n">
        <v>110.24</v>
      </c>
      <c r="C245" s="6" t="n">
        <v>110.24</v>
      </c>
      <c r="D245" s="16" t="s">
        <v>296</v>
      </c>
      <c r="E245" s="16"/>
      <c r="F245" s="16"/>
      <c r="G245" s="6" t="s">
        <f>=A245-A244</f>
      </c>
      <c r="H245" s="6" t="s">
        <f>=B245+H244</f>
      </c>
      <c r="I245" s="6" t="s">
        <f>=G245*H244</f>
      </c>
    </row>
    <row collapsed="false" customFormat="false" customHeight="false" hidden="false" ht="12.1" outlineLevel="0" r="246">
      <c r="A246" s="13" t="n">
        <v>45382</v>
      </c>
      <c r="B246" s="6" t="n">
        <v>-16000</v>
      </c>
      <c r="C246" s="6" t="n">
        <v>-16000</v>
      </c>
      <c r="D246" s="16" t="s">
        <v>297</v>
      </c>
      <c r="E246" s="16"/>
      <c r="F246" s="16"/>
      <c r="G246" s="6" t="s">
        <f>=A246-A245</f>
      </c>
      <c r="H246" s="6" t="s">
        <f>=B246+H245</f>
      </c>
      <c r="I246" s="6" t="s">
        <f>=G246*H245</f>
      </c>
    </row>
    <row collapsed="false" customFormat="false" customHeight="false" hidden="false" ht="12.1" outlineLevel="0" r="247">
      <c r="A247" s="13" t="n">
        <v>45383</v>
      </c>
      <c r="B247" s="6" t="n">
        <v>-382.88</v>
      </c>
      <c r="C247" s="6" t="n">
        <v>-382.88</v>
      </c>
      <c r="D247" s="16" t="s">
        <v>298</v>
      </c>
      <c r="E247" s="16"/>
      <c r="F247" s="16"/>
      <c r="G247" s="6" t="s">
        <f>=A247-A246</f>
      </c>
      <c r="H247" s="6" t="s">
        <f>=B247+H246</f>
      </c>
      <c r="I247" s="6" t="s">
        <f>=G247*H246</f>
      </c>
    </row>
    <row collapsed="false" customFormat="false" customHeight="false" hidden="false" ht="12.1" outlineLevel="0" r="248">
      <c r="A248" s="13" t="n">
        <v>45383</v>
      </c>
      <c r="B248" s="6" t="n">
        <v>16000</v>
      </c>
      <c r="C248" s="6" t="n">
        <v>16000</v>
      </c>
      <c r="D248" s="16" t="s">
        <v>299</v>
      </c>
      <c r="E248" s="16"/>
      <c r="F248" s="16"/>
      <c r="G248" s="6" t="s">
        <f>=A248-A247</f>
      </c>
      <c r="H248" s="6" t="s">
        <f>=B248+H247</f>
      </c>
      <c r="I248" s="6" t="s">
        <f>=G248*H247</f>
      </c>
    </row>
    <row collapsed="false" customFormat="false" customHeight="false" hidden="false" ht="12.1" outlineLevel="0" r="249">
      <c r="A249" s="13" t="n">
        <v>45383</v>
      </c>
      <c r="B249" s="6" t="n">
        <v>382.88</v>
      </c>
      <c r="C249" s="6" t="n">
        <v>382.88</v>
      </c>
      <c r="D249" s="16" t="s">
        <v>300</v>
      </c>
      <c r="E249" s="16"/>
      <c r="F249" s="16"/>
      <c r="G249" s="6" t="s">
        <f>=A249-A248</f>
      </c>
      <c r="H249" s="6" t="s">
        <f>=B249+H248</f>
      </c>
      <c r="I249" s="6" t="s">
        <f>=G249*H248</f>
      </c>
    </row>
    <row collapsed="false" customFormat="false" customHeight="false" hidden="false" ht="12.1" outlineLevel="0" r="250">
      <c r="A250" s="13" t="n">
        <v>45392</v>
      </c>
      <c r="B250" s="6" t="n">
        <v>843.98</v>
      </c>
      <c r="C250" s="6" t="n">
        <v>843.98</v>
      </c>
      <c r="D250" s="16" t="s">
        <v>301</v>
      </c>
      <c r="E250" s="16"/>
      <c r="F250" s="16"/>
      <c r="G250" s="6" t="s">
        <f>=A250-A249</f>
      </c>
      <c r="H250" s="6" t="s">
        <f>=B250+H249</f>
      </c>
      <c r="I250" s="6" t="s">
        <f>=G250*H249</f>
      </c>
    </row>
    <row collapsed="false" customFormat="false" customHeight="false" hidden="false" ht="12.1" outlineLevel="0" r="251">
      <c r="A251" s="13" t="n">
        <v>45397</v>
      </c>
      <c r="B251" s="6" t="n">
        <v>10000</v>
      </c>
      <c r="C251" s="6" t="n">
        <v>10000</v>
      </c>
      <c r="D251" s="16" t="s">
        <v>151</v>
      </c>
      <c r="E251" s="16"/>
      <c r="F251" s="16"/>
      <c r="G251" s="6" t="s">
        <f>=A251-A250</f>
      </c>
      <c r="H251" s="6" t="s">
        <f>=B251+H250</f>
      </c>
      <c r="I251" s="6" t="s">
        <f>=G251*H250</f>
      </c>
    </row>
    <row collapsed="false" customFormat="false" customHeight="false" hidden="false" ht="12.1" outlineLevel="0" r="252">
      <c r="A252" s="13" t="n">
        <v>45407</v>
      </c>
      <c r="B252" s="6" t="n">
        <v>-67.32</v>
      </c>
      <c r="C252" s="6" t="n">
        <v>-67.32</v>
      </c>
      <c r="D252" s="16" t="s">
        <v>195</v>
      </c>
      <c r="E252" s="16"/>
      <c r="F252" s="16"/>
      <c r="G252" s="6" t="s">
        <f>=A252-A251</f>
      </c>
      <c r="H252" s="6" t="s">
        <f>=B252+H251</f>
      </c>
      <c r="I252" s="6" t="s">
        <f>=G252*H251</f>
      </c>
    </row>
    <row collapsed="false" customFormat="false" customHeight="false" hidden="false" ht="12.1" outlineLevel="0" r="253">
      <c r="A253" s="13" t="n">
        <v>45407</v>
      </c>
      <c r="B253" s="6" t="n">
        <v>-359.04</v>
      </c>
      <c r="C253" s="6" t="n">
        <v>-359.04</v>
      </c>
      <c r="D253" s="16" t="s">
        <v>302</v>
      </c>
      <c r="E253" s="16"/>
      <c r="F253" s="16"/>
      <c r="G253" s="6" t="s">
        <f>=A253-A252</f>
      </c>
      <c r="H253" s="6" t="s">
        <f>=B253+H252</f>
      </c>
      <c r="I253" s="6" t="s">
        <f>=G253*H252</f>
      </c>
    </row>
    <row collapsed="false" customFormat="false" customHeight="false" hidden="false" ht="12.1" outlineLevel="0" r="254">
      <c r="A254" s="13" t="n">
        <v>45407</v>
      </c>
      <c r="B254" s="6" t="n">
        <v>-25.14</v>
      </c>
      <c r="C254" s="6" t="n">
        <v>-25.14</v>
      </c>
      <c r="D254" s="16" t="s">
        <v>272</v>
      </c>
      <c r="E254" s="16"/>
      <c r="F254" s="16"/>
      <c r="G254" s="6" t="s">
        <f>=A254-A253</f>
      </c>
      <c r="H254" s="6" t="s">
        <f>=B254+H253</f>
      </c>
      <c r="I254" s="6" t="s">
        <f>=G254*H253</f>
      </c>
    </row>
    <row collapsed="false" customFormat="false" customHeight="false" hidden="false" ht="12.1" outlineLevel="0" r="255">
      <c r="A255" s="13" t="n">
        <v>45407</v>
      </c>
      <c r="B255" s="6" t="n">
        <v>25.14</v>
      </c>
      <c r="C255" s="6" t="n">
        <v>25.14</v>
      </c>
      <c r="D255" s="16" t="s">
        <v>303</v>
      </c>
      <c r="E255" s="16"/>
      <c r="F255" s="16"/>
      <c r="G255" s="6" t="s">
        <f>=A255-A254</f>
      </c>
      <c r="H255" s="6" t="s">
        <f>=B255+H254</f>
      </c>
      <c r="I255" s="6" t="s">
        <f>=G255*H254</f>
      </c>
    </row>
    <row collapsed="false" customFormat="false" customHeight="false" hidden="false" ht="12.1" outlineLevel="0" r="256">
      <c r="A256" s="13" t="n">
        <v>45407</v>
      </c>
      <c r="B256" s="6" t="n">
        <v>359.04</v>
      </c>
      <c r="C256" s="6" t="n">
        <v>359.04</v>
      </c>
      <c r="D256" s="16" t="s">
        <v>304</v>
      </c>
      <c r="E256" s="16"/>
      <c r="F256" s="16"/>
      <c r="G256" s="6" t="s">
        <f>=A256-A255</f>
      </c>
      <c r="H256" s="6" t="s">
        <f>=B256+H255</f>
      </c>
      <c r="I256" s="6" t="s">
        <f>=G256*H255</f>
      </c>
    </row>
    <row collapsed="false" customFormat="false" customHeight="false" hidden="false" ht="12.1" outlineLevel="0" r="257">
      <c r="A257" s="13" t="n">
        <v>45407</v>
      </c>
      <c r="B257" s="6" t="n">
        <v>67.32</v>
      </c>
      <c r="C257" s="6" t="n">
        <v>67.32</v>
      </c>
      <c r="D257" s="16" t="s">
        <v>305</v>
      </c>
      <c r="E257" s="16"/>
      <c r="F257" s="16"/>
      <c r="G257" s="6" t="s">
        <f>=A257-A256</f>
      </c>
      <c r="H257" s="6" t="s">
        <f>=B257+H256</f>
      </c>
      <c r="I257" s="6" t="s">
        <f>=G257*H256</f>
      </c>
    </row>
    <row collapsed="false" customFormat="false" customHeight="false" hidden="false" ht="12.1" outlineLevel="0" r="258">
      <c r="A258" s="13" t="n">
        <v>45412</v>
      </c>
      <c r="B258" s="6" t="n">
        <v>-195.7</v>
      </c>
      <c r="C258" s="6" t="n">
        <v>-195.7</v>
      </c>
      <c r="D258" s="16" t="s">
        <v>197</v>
      </c>
      <c r="E258" s="16"/>
      <c r="F258" s="16"/>
      <c r="G258" s="6" t="s">
        <f>=A258-A257</f>
      </c>
      <c r="H258" s="6" t="s">
        <f>=B258+H257</f>
      </c>
      <c r="I258" s="6" t="s">
        <f>=G258*H257</f>
      </c>
    </row>
    <row collapsed="false" customFormat="false" customHeight="false" hidden="false" ht="12.1" outlineLevel="0" r="259">
      <c r="A259" s="13" t="n">
        <v>45414</v>
      </c>
      <c r="B259" s="6" t="n">
        <v>10000</v>
      </c>
      <c r="C259" s="6" t="n">
        <v>10000</v>
      </c>
      <c r="D259" s="16" t="s">
        <v>151</v>
      </c>
      <c r="E259" s="16"/>
      <c r="F259" s="16"/>
      <c r="G259" s="6" t="s">
        <f>=A259-A258</f>
      </c>
      <c r="H259" s="6" t="s">
        <f>=B259+H258</f>
      </c>
      <c r="I259" s="6" t="s">
        <f>=G259*H258</f>
      </c>
    </row>
    <row collapsed="false" customFormat="false" customHeight="false" hidden="false" ht="12.1" outlineLevel="0" r="260">
      <c r="A260" s="13" t="n">
        <v>45414</v>
      </c>
      <c r="B260" s="6" t="n">
        <v>195.7</v>
      </c>
      <c r="C260" s="6" t="n">
        <v>195.7</v>
      </c>
      <c r="D260" s="16" t="s">
        <v>306</v>
      </c>
      <c r="E260" s="16"/>
      <c r="F260" s="16"/>
      <c r="G260" s="6" t="s">
        <f>=A260-A259</f>
      </c>
      <c r="H260" s="6" t="s">
        <f>=B260+H259</f>
      </c>
      <c r="I260" s="6" t="s">
        <f>=G260*H259</f>
      </c>
    </row>
    <row collapsed="false" customFormat="false" customHeight="false" hidden="false" ht="12.1" outlineLevel="0" r="261">
      <c r="A261" s="13" t="n">
        <v>45418</v>
      </c>
      <c r="B261" s="6" t="n">
        <v>40000</v>
      </c>
      <c r="C261" s="6" t="n">
        <v>40000</v>
      </c>
      <c r="D261" s="16" t="s">
        <v>151</v>
      </c>
      <c r="E261" s="16"/>
      <c r="F261" s="16"/>
      <c r="G261" s="6" t="s">
        <f>=A261-A260</f>
      </c>
      <c r="H261" s="6" t="s">
        <f>=B261+H260</f>
      </c>
      <c r="I261" s="6" t="s">
        <f>=G261*H260</f>
      </c>
    </row>
    <row collapsed="false" customFormat="false" customHeight="false" hidden="false" ht="12.1" outlineLevel="0" r="262">
      <c r="A262" s="13" t="n">
        <v>45419</v>
      </c>
      <c r="B262" s="6" t="n">
        <v>-5632</v>
      </c>
      <c r="C262" s="6" t="n">
        <v>-5632</v>
      </c>
      <c r="D262" s="16" t="s">
        <v>307</v>
      </c>
      <c r="E262" s="16"/>
      <c r="F262" s="16"/>
      <c r="G262" s="6" t="s">
        <f>=A262-A261</f>
      </c>
      <c r="H262" s="6" t="s">
        <f>=B262+H261</f>
      </c>
      <c r="I262" s="6" t="s">
        <f>=G262*H261</f>
      </c>
    </row>
    <row collapsed="false" customFormat="false" customHeight="false" hidden="false" ht="12.1" outlineLevel="0" r="263">
      <c r="A263" s="13" t="n">
        <v>45422</v>
      </c>
      <c r="B263" s="6" t="n">
        <v>-1265.34</v>
      </c>
      <c r="C263" s="6" t="n">
        <v>-1265.34</v>
      </c>
      <c r="D263" s="16" t="s">
        <v>308</v>
      </c>
      <c r="E263" s="16"/>
      <c r="F263" s="16"/>
      <c r="G263" s="6" t="s">
        <f>=A263-A262</f>
      </c>
      <c r="H263" s="6" t="s">
        <f>=B263+H262</f>
      </c>
      <c r="I263" s="6" t="s">
        <f>=G263*H262</f>
      </c>
    </row>
    <row collapsed="false" customFormat="false" customHeight="false" hidden="false" ht="12.1" outlineLevel="0" r="264">
      <c r="A264" s="13" t="n">
        <v>45426</v>
      </c>
      <c r="B264" s="6" t="n">
        <v>1265.2</v>
      </c>
      <c r="C264" s="6" t="n">
        <v>1265.2</v>
      </c>
      <c r="D264" s="16" t="s">
        <v>309</v>
      </c>
      <c r="E264" s="16"/>
      <c r="F264" s="16"/>
      <c r="G264" s="6" t="s">
        <f>=A264-A263</f>
      </c>
      <c r="H264" s="6" t="s">
        <f>=B264+H263</f>
      </c>
      <c r="I264" s="6" t="s">
        <f>=G264*H263</f>
      </c>
    </row>
    <row collapsed="false" customFormat="false" customHeight="false" hidden="false" ht="12.1" outlineLevel="0" r="265">
      <c r="A265" s="13" t="n">
        <v>45433</v>
      </c>
      <c r="B265" s="6" t="n">
        <v>30000</v>
      </c>
      <c r="C265" s="6" t="n">
        <v>30000</v>
      </c>
      <c r="D265" s="16" t="s">
        <v>151</v>
      </c>
      <c r="E265" s="16"/>
      <c r="F265" s="16"/>
      <c r="G265" s="6" t="s">
        <f>=A265-A264</f>
      </c>
      <c r="H265" s="6" t="s">
        <f>=B265+H264</f>
      </c>
      <c r="I265" s="6" t="s">
        <f>=G265*H264</f>
      </c>
    </row>
    <row collapsed="false" customFormat="false" customHeight="false" hidden="false" ht="12.1" outlineLevel="0" r="266">
      <c r="A266" s="13" t="n">
        <v>45433</v>
      </c>
      <c r="B266" s="6" t="n">
        <v>5632</v>
      </c>
      <c r="C266" s="6" t="n">
        <v>5632</v>
      </c>
      <c r="D266" s="16" t="s">
        <v>310</v>
      </c>
      <c r="E266" s="16"/>
      <c r="F266" s="16"/>
      <c r="G266" s="6" t="s">
        <f>=A266-A265</f>
      </c>
      <c r="H266" s="6" t="s">
        <f>=B266+H265</f>
      </c>
      <c r="I266" s="6" t="s">
        <f>=G266*H265</f>
      </c>
    </row>
    <row collapsed="false" customFormat="false" customHeight="false" hidden="false" ht="12.1" outlineLevel="0" r="267">
      <c r="A267" s="13" t="n">
        <v>45439</v>
      </c>
      <c r="B267" s="6" t="n">
        <v>-1770.4</v>
      </c>
      <c r="C267" s="6" t="n">
        <v>-1770.4</v>
      </c>
      <c r="D267" s="16" t="s">
        <v>311</v>
      </c>
      <c r="E267" s="16"/>
      <c r="F267" s="16"/>
      <c r="G267" s="6" t="s">
        <f>=A267-A266</f>
      </c>
      <c r="H267" s="6" t="s">
        <f>=B267+H266</f>
      </c>
      <c r="I267" s="6" t="s">
        <f>=G267*H266</f>
      </c>
    </row>
    <row collapsed="false" customFormat="false" customHeight="false" hidden="false" ht="12.1" outlineLevel="0" r="268">
      <c r="A268" s="13" t="n">
        <v>45453</v>
      </c>
      <c r="B268" s="6" t="n">
        <v>20000</v>
      </c>
      <c r="C268" s="6" t="n">
        <v>20000</v>
      </c>
      <c r="D268" s="16" t="s">
        <v>151</v>
      </c>
      <c r="E268" s="16"/>
      <c r="F268" s="16"/>
      <c r="G268" s="6" t="s">
        <f>=A268-A267</f>
      </c>
      <c r="H268" s="6" t="s">
        <f>=B268+H267</f>
      </c>
      <c r="I268" s="6" t="s">
        <f>=G268*H267</f>
      </c>
    </row>
    <row collapsed="false" customFormat="false" customHeight="false" hidden="false" ht="12.1" outlineLevel="0" r="269">
      <c r="A269" s="13" t="n">
        <v>45454</v>
      </c>
      <c r="B269" s="6" t="n">
        <v>1770.4</v>
      </c>
      <c r="C269" s="6" t="n">
        <v>1770.4</v>
      </c>
      <c r="D269" s="16" t="s">
        <v>312</v>
      </c>
      <c r="E269" s="16"/>
      <c r="F269" s="16"/>
      <c r="G269" s="6" t="s">
        <f>=A269-A268</f>
      </c>
      <c r="H269" s="6" t="s">
        <f>=B269+H268</f>
      </c>
      <c r="I269" s="6" t="s">
        <f>=G269*H268</f>
      </c>
    </row>
    <row collapsed="false" customFormat="false" customHeight="false" hidden="false" ht="12.1" outlineLevel="0" r="270">
      <c r="A270" s="13" t="n">
        <v>45456</v>
      </c>
      <c r="B270" s="6" t="n">
        <v>20000</v>
      </c>
      <c r="C270" s="6" t="n">
        <v>20000</v>
      </c>
      <c r="D270" s="16" t="s">
        <v>151</v>
      </c>
      <c r="E270" s="16"/>
      <c r="F270" s="16"/>
      <c r="G270" s="6" t="s">
        <f>=A270-A269</f>
      </c>
      <c r="H270" s="6" t="s">
        <f>=B270+H269</f>
      </c>
      <c r="I270" s="6" t="s">
        <f>=G270*H269</f>
      </c>
    </row>
    <row collapsed="false" customFormat="false" customHeight="false" hidden="false" ht="12.1" outlineLevel="0" r="271">
      <c r="A271" s="13" t="n">
        <v>45461</v>
      </c>
      <c r="B271" s="6" t="n">
        <v>-432.9</v>
      </c>
      <c r="C271" s="6" t="n">
        <v>-432.9</v>
      </c>
      <c r="D271" s="16" t="s">
        <v>313</v>
      </c>
      <c r="E271" s="16"/>
      <c r="F271" s="16"/>
      <c r="G271" s="6" t="s">
        <f>=A271-A270</f>
      </c>
      <c r="H271" s="6" t="s">
        <f>=B271+H270</f>
      </c>
      <c r="I271" s="6" t="s">
        <f>=G271*H270</f>
      </c>
    </row>
    <row collapsed="false" customFormat="false" customHeight="false" hidden="false" ht="12.1" outlineLevel="0" r="272">
      <c r="A272" s="13" t="n">
        <v>45461</v>
      </c>
      <c r="B272" s="6" t="n">
        <v>-2165.63</v>
      </c>
      <c r="C272" s="6" t="n">
        <v>-2165.63</v>
      </c>
      <c r="D272" s="16" t="s">
        <v>314</v>
      </c>
      <c r="E272" s="16"/>
      <c r="F272" s="16"/>
      <c r="G272" s="6" t="s">
        <f>=A272-A271</f>
      </c>
      <c r="H272" s="6" t="s">
        <f>=B272+H271</f>
      </c>
      <c r="I272" s="6" t="s">
        <f>=G272*H271</f>
      </c>
    </row>
    <row collapsed="false" customFormat="false" customHeight="false" hidden="false" ht="12.1" outlineLevel="0" r="273">
      <c r="A273" s="13" t="n">
        <v>45466</v>
      </c>
      <c r="B273" s="6" t="n">
        <v>-724.536825</v>
      </c>
      <c r="C273" s="6" t="n">
        <v>-724.536825</v>
      </c>
      <c r="D273" s="16" t="s">
        <v>315</v>
      </c>
      <c r="E273" s="16"/>
      <c r="F273" s="16"/>
      <c r="G273" s="6" t="s">
        <f>=A273-A272</f>
      </c>
      <c r="H273" s="6" t="s">
        <f>=B273+H272</f>
      </c>
      <c r="I273" s="6" t="s">
        <f>=G273*H272</f>
      </c>
    </row>
    <row collapsed="false" customFormat="false" customHeight="false" hidden="false" ht="12.1" outlineLevel="0" r="274">
      <c r="A274" s="13" t="n">
        <v>45468</v>
      </c>
      <c r="B274" s="6" t="n">
        <v>713.27</v>
      </c>
      <c r="C274" s="6" t="n">
        <v>713.27</v>
      </c>
      <c r="D274" s="16" t="s">
        <v>316</v>
      </c>
      <c r="E274" s="16"/>
      <c r="F274" s="16"/>
      <c r="G274" s="6" t="s">
        <f>=A274-A273</f>
      </c>
      <c r="H274" s="6" t="s">
        <f>=B274+H273</f>
      </c>
      <c r="I274" s="6" t="s">
        <f>=G274*H273</f>
      </c>
    </row>
    <row collapsed="false" customFormat="false" customHeight="false" hidden="false" ht="12.1" outlineLevel="0" r="275">
      <c r="A275" s="13" t="n">
        <v>45469</v>
      </c>
      <c r="B275" s="6" t="n">
        <v>-6000.03</v>
      </c>
      <c r="C275" s="6" t="n">
        <v>-6000.03</v>
      </c>
      <c r="D275" s="16" t="s">
        <v>317</v>
      </c>
      <c r="E275" s="16"/>
      <c r="F275" s="16"/>
      <c r="G275" s="6" t="s">
        <f>=A275-A274</f>
      </c>
      <c r="H275" s="6" t="s">
        <f>=B275+H274</f>
      </c>
      <c r="I275" s="6" t="s">
        <f>=G275*H274</f>
      </c>
    </row>
    <row collapsed="false" customFormat="false" customHeight="false" hidden="false" ht="12.1" outlineLevel="0" r="276">
      <c r="A276" s="13" t="n">
        <v>45470</v>
      </c>
      <c r="B276" s="6" t="n">
        <v>-216.9</v>
      </c>
      <c r="C276" s="6" t="n">
        <v>-216.9</v>
      </c>
      <c r="D276" s="16" t="s">
        <v>318</v>
      </c>
      <c r="E276" s="16"/>
      <c r="F276" s="16"/>
      <c r="G276" s="6" t="s">
        <f>=A276-A275</f>
      </c>
      <c r="H276" s="6" t="s">
        <f>=B276+H275</f>
      </c>
      <c r="I276" s="6" t="s">
        <f>=G276*H275</f>
      </c>
    </row>
    <row collapsed="false" customFormat="false" customHeight="false" hidden="false" ht="12.1" outlineLevel="0" r="277">
      <c r="A277" s="13" t="n">
        <v>45470</v>
      </c>
      <c r="B277" s="6" t="n">
        <v>6000.03</v>
      </c>
      <c r="C277" s="6" t="n">
        <v>6000.03</v>
      </c>
      <c r="D277" s="16" t="s">
        <v>319</v>
      </c>
      <c r="E277" s="16"/>
      <c r="F277" s="16"/>
      <c r="G277" s="6" t="s">
        <f>=A277-A276</f>
      </c>
      <c r="H277" s="6" t="s">
        <f>=B277+H276</f>
      </c>
      <c r="I277" s="6" t="s">
        <f>=G277*H276</f>
      </c>
    </row>
    <row collapsed="false" customFormat="false" customHeight="false" hidden="false" ht="12.1" outlineLevel="0" r="278">
      <c r="A278" s="13" t="n">
        <v>45470</v>
      </c>
      <c r="B278" s="6" t="n">
        <v>216.9</v>
      </c>
      <c r="C278" s="6" t="n">
        <v>216.9</v>
      </c>
      <c r="D278" s="16" t="s">
        <v>320</v>
      </c>
      <c r="E278" s="16"/>
      <c r="F278" s="16"/>
      <c r="G278" s="6" t="s">
        <f>=A278-A277</f>
      </c>
      <c r="H278" s="6" t="s">
        <f>=B278+H277</f>
      </c>
      <c r="I278" s="6" t="s">
        <f>=G278*H277</f>
      </c>
    </row>
    <row collapsed="false" customFormat="false" customHeight="false" hidden="false" ht="12.1" outlineLevel="0" r="279">
      <c r="A279" s="13" t="n">
        <v>45470</v>
      </c>
      <c r="B279" s="6" t="n">
        <v>432.9</v>
      </c>
      <c r="C279" s="6" t="n">
        <v>432.9</v>
      </c>
      <c r="D279" s="16" t="s">
        <v>321</v>
      </c>
      <c r="E279" s="16"/>
      <c r="F279" s="16"/>
      <c r="G279" s="6" t="s">
        <f>=A279-A278</f>
      </c>
      <c r="H279" s="6" t="s">
        <f>=B279+H278</f>
      </c>
      <c r="I279" s="6" t="s">
        <f>=G279*H278</f>
      </c>
    </row>
    <row collapsed="false" customFormat="false" customHeight="false" hidden="false" ht="12.1" outlineLevel="0" r="280">
      <c r="A280" s="13" t="n">
        <v>45470</v>
      </c>
      <c r="B280" s="6" t="n">
        <v>2173.63</v>
      </c>
      <c r="C280" s="6" t="n">
        <v>2173.63</v>
      </c>
      <c r="D280" s="16" t="s">
        <v>322</v>
      </c>
      <c r="E280" s="16"/>
      <c r="F280" s="16"/>
      <c r="G280" s="6" t="s">
        <f>=A280-A279</f>
      </c>
      <c r="H280" s="6" t="s">
        <f>=B280+H279</f>
      </c>
      <c r="I280" s="6" t="s">
        <f>=G280*H279</f>
      </c>
    </row>
    <row collapsed="false" customFormat="false" customHeight="false" hidden="false" ht="12.1" outlineLevel="0" r="281">
      <c r="A281" s="13" t="n">
        <v>45470</v>
      </c>
      <c r="B281" s="6" t="n">
        <v>-6000.03</v>
      </c>
      <c r="C281" s="6" t="n">
        <v>-6000.03</v>
      </c>
      <c r="D281" s="16" t="s">
        <v>323</v>
      </c>
      <c r="E281" s="16"/>
      <c r="F281" s="16"/>
      <c r="G281" s="6" t="s">
        <f>=A281-A280</f>
      </c>
      <c r="H281" s="6" t="s">
        <f>=B281+H280</f>
      </c>
      <c r="I281" s="6" t="s">
        <f>=G281*H280</f>
      </c>
    </row>
    <row collapsed="false" customFormat="false" customHeight="false" hidden="false" ht="12.1" outlineLevel="0" r="282">
      <c r="A282" s="13" t="n">
        <v>45471</v>
      </c>
      <c r="B282" s="6" t="n">
        <v>-110.24</v>
      </c>
      <c r="C282" s="6" t="n">
        <v>-110.24</v>
      </c>
      <c r="D282" s="16" t="s">
        <v>260</v>
      </c>
      <c r="E282" s="16"/>
      <c r="F282" s="16"/>
      <c r="G282" s="6" t="s">
        <f>=A282-A281</f>
      </c>
      <c r="H282" s="6" t="s">
        <f>=B282+H281</f>
      </c>
      <c r="I282" s="6" t="s">
        <f>=G282*H281</f>
      </c>
    </row>
    <row collapsed="false" customFormat="false" customHeight="false" hidden="false" ht="12.1" outlineLevel="0" r="283">
      <c r="A283" s="13" t="n">
        <v>45471</v>
      </c>
      <c r="B283" s="6" t="n">
        <v>110.24</v>
      </c>
      <c r="C283" s="6" t="n">
        <v>110.24</v>
      </c>
      <c r="D283" s="16" t="s">
        <v>324</v>
      </c>
      <c r="E283" s="16"/>
      <c r="F283" s="16"/>
      <c r="G283" s="6" t="s">
        <f>=A283-A282</f>
      </c>
      <c r="H283" s="6" t="s">
        <f>=B283+H282</f>
      </c>
      <c r="I283" s="6" t="s">
        <f>=G283*H282</f>
      </c>
    </row>
    <row collapsed="false" customFormat="false" customHeight="false" hidden="false" ht="12.1" outlineLevel="0" r="284">
      <c r="A284" s="13" t="n">
        <v>45475</v>
      </c>
      <c r="B284" s="6" t="n">
        <v>-1742.08</v>
      </c>
      <c r="C284" s="6" t="n">
        <v>-1742.08</v>
      </c>
      <c r="D284" s="16" t="s">
        <v>325</v>
      </c>
      <c r="E284" s="16"/>
      <c r="F284" s="16"/>
      <c r="G284" s="6" t="s">
        <f>=A284-A283</f>
      </c>
      <c r="H284" s="6" t="s">
        <f>=B284+H283</f>
      </c>
      <c r="I284" s="6" t="s">
        <f>=G284*H283</f>
      </c>
    </row>
    <row collapsed="false" customFormat="false" customHeight="false" hidden="false" ht="12.1" outlineLevel="0" r="285">
      <c r="A285" s="13" t="n">
        <v>45475</v>
      </c>
      <c r="B285" s="6" t="n">
        <v>5000</v>
      </c>
      <c r="C285" s="6" t="n">
        <v>5000</v>
      </c>
      <c r="D285" s="16" t="s">
        <v>151</v>
      </c>
      <c r="E285" s="16"/>
      <c r="F285" s="16"/>
      <c r="G285" s="6" t="s">
        <f>=A285-A284</f>
      </c>
      <c r="H285" s="6" t="s">
        <f>=B285+H284</f>
      </c>
      <c r="I285" s="6" t="s">
        <f>=G285*H284</f>
      </c>
    </row>
    <row collapsed="false" customFormat="false" customHeight="false" hidden="false" ht="12.1" outlineLevel="0" r="286">
      <c r="A286" s="13" t="n">
        <v>45481</v>
      </c>
      <c r="B286" s="6" t="n">
        <v>-18.51</v>
      </c>
      <c r="C286" s="6" t="n">
        <v>-18.51</v>
      </c>
      <c r="D286" s="16" t="s">
        <v>326</v>
      </c>
      <c r="E286" s="16"/>
      <c r="F286" s="16"/>
      <c r="G286" s="6" t="s">
        <f>=A286-A285</f>
      </c>
      <c r="H286" s="6" t="s">
        <f>=B286+H285</f>
      </c>
      <c r="I286" s="6" t="s">
        <f>=G286*H285</f>
      </c>
    </row>
    <row collapsed="false" customFormat="false" customHeight="false" hidden="false" ht="12.1" outlineLevel="0" r="287">
      <c r="A287" s="13" t="n">
        <v>45482</v>
      </c>
      <c r="B287" s="6" t="n">
        <v>-1085.43</v>
      </c>
      <c r="C287" s="6" t="n">
        <v>-1085.43</v>
      </c>
      <c r="D287" s="16" t="s">
        <v>327</v>
      </c>
      <c r="E287" s="16"/>
      <c r="F287" s="16"/>
      <c r="G287" s="6" t="s">
        <f>=A287-A286</f>
      </c>
      <c r="H287" s="6" t="s">
        <f>=B287+H286</f>
      </c>
      <c r="I287" s="6" t="s">
        <f>=G287*H286</f>
      </c>
    </row>
    <row collapsed="false" customFormat="false" customHeight="false" hidden="false" ht="12.1" outlineLevel="0" r="288">
      <c r="A288" s="13" t="n">
        <v>45482</v>
      </c>
      <c r="B288" s="6" t="n">
        <v>-503.91</v>
      </c>
      <c r="C288" s="6" t="n">
        <v>-503.91</v>
      </c>
      <c r="D288" s="16" t="s">
        <v>328</v>
      </c>
      <c r="E288" s="16"/>
      <c r="F288" s="16"/>
      <c r="G288" s="6" t="s">
        <f>=A288-A287</f>
      </c>
      <c r="H288" s="6" t="s">
        <f>=B288+H287</f>
      </c>
      <c r="I288" s="6" t="s">
        <f>=G288*H287</f>
      </c>
    </row>
    <row collapsed="false" customFormat="false" customHeight="false" hidden="false" ht="12.1" outlineLevel="0" r="289">
      <c r="A289" s="13" t="n">
        <v>45482</v>
      </c>
      <c r="B289" s="6" t="n">
        <v>-1532.9</v>
      </c>
      <c r="C289" s="6" t="n">
        <v>-1532.9</v>
      </c>
      <c r="D289" s="16" t="s">
        <v>329</v>
      </c>
      <c r="E289" s="16"/>
      <c r="F289" s="16"/>
      <c r="G289" s="6" t="s">
        <f>=A289-A288</f>
      </c>
      <c r="H289" s="6" t="s">
        <f>=B289+H288</f>
      </c>
      <c r="I289" s="6" t="s">
        <f>=G289*H288</f>
      </c>
    </row>
    <row collapsed="false" customFormat="false" customHeight="false" hidden="false" ht="12.1" outlineLevel="0" r="290">
      <c r="A290" s="13" t="n">
        <v>45482</v>
      </c>
      <c r="B290" s="6" t="n">
        <v>-27.56</v>
      </c>
      <c r="C290" s="6" t="n">
        <v>-27.56</v>
      </c>
      <c r="D290" s="16" t="s">
        <v>330</v>
      </c>
      <c r="E290" s="16"/>
      <c r="F290" s="16"/>
      <c r="G290" s="6" t="s">
        <f>=A290-A289</f>
      </c>
      <c r="H290" s="6" t="s">
        <f>=B290+H289</f>
      </c>
      <c r="I290" s="6" t="s">
        <f>=G290*H289</f>
      </c>
    </row>
    <row collapsed="false" customFormat="false" customHeight="false" hidden="false" ht="12.1" outlineLevel="0" r="291">
      <c r="A291" s="13" t="n">
        <v>45482</v>
      </c>
      <c r="B291" s="6" t="n">
        <v>5100</v>
      </c>
      <c r="C291" s="6" t="n">
        <v>5100</v>
      </c>
      <c r="D291" s="16" t="s">
        <v>151</v>
      </c>
      <c r="E291" s="16"/>
      <c r="F291" s="16"/>
      <c r="G291" s="6" t="s">
        <f>=A291-A290</f>
      </c>
      <c r="H291" s="6" t="s">
        <f>=B291+H290</f>
      </c>
      <c r="I291" s="6" t="s">
        <f>=G291*H290</f>
      </c>
    </row>
    <row collapsed="false" customFormat="false" customHeight="false" hidden="false" ht="12.1" outlineLevel="0" r="292">
      <c r="A292" s="13" t="n">
        <v>45484</v>
      </c>
      <c r="B292" s="6" t="n">
        <v>-12458</v>
      </c>
      <c r="C292" s="6" t="n">
        <v>-12458</v>
      </c>
      <c r="D292" s="16" t="s">
        <v>331</v>
      </c>
      <c r="E292" s="16"/>
      <c r="F292" s="16"/>
      <c r="G292" s="6" t="s">
        <f>=A292-A291</f>
      </c>
      <c r="H292" s="6" t="s">
        <f>=B292+H291</f>
      </c>
      <c r="I292" s="6" t="s">
        <f>=G292*H291</f>
      </c>
    </row>
    <row collapsed="false" customFormat="false" customHeight="false" hidden="false" ht="12.1" outlineLevel="0" r="293">
      <c r="A293" s="13" t="n">
        <v>45484</v>
      </c>
      <c r="B293" s="6" t="n">
        <v>-1449</v>
      </c>
      <c r="C293" s="6" t="n">
        <v>-1449</v>
      </c>
      <c r="D293" s="16" t="s">
        <v>332</v>
      </c>
      <c r="E293" s="16"/>
      <c r="F293" s="16"/>
      <c r="G293" s="6" t="s">
        <f>=A293-A292</f>
      </c>
      <c r="H293" s="6" t="s">
        <f>=B293+H292</f>
      </c>
      <c r="I293" s="6" t="s">
        <f>=G293*H292</f>
      </c>
    </row>
    <row collapsed="false" customFormat="false" customHeight="false" hidden="false" ht="12.1" outlineLevel="0" r="294">
      <c r="A294" s="13" t="n">
        <v>45484</v>
      </c>
      <c r="B294" s="6" t="n">
        <v>5000</v>
      </c>
      <c r="C294" s="6" t="n">
        <v>5000</v>
      </c>
      <c r="D294" s="16" t="s">
        <v>151</v>
      </c>
      <c r="E294" s="16"/>
      <c r="F294" s="16"/>
      <c r="G294" s="6" t="s">
        <f>=A294-A293</f>
      </c>
      <c r="H294" s="6" t="s">
        <f>=B294+H293</f>
      </c>
      <c r="I294" s="6" t="s">
        <f>=G294*H293</f>
      </c>
    </row>
    <row collapsed="false" customFormat="false" customHeight="false" hidden="false" ht="12.1" outlineLevel="0" r="295">
      <c r="A295" s="13" t="n">
        <v>45488</v>
      </c>
      <c r="B295" s="6" t="n">
        <v>-717.26</v>
      </c>
      <c r="C295" s="6" t="n">
        <v>-717.26</v>
      </c>
      <c r="D295" s="16" t="s">
        <v>333</v>
      </c>
      <c r="E295" s="16"/>
      <c r="F295" s="16"/>
      <c r="G295" s="6" t="s">
        <f>=A295-A294</f>
      </c>
      <c r="H295" s="6" t="s">
        <f>=B295+H294</f>
      </c>
      <c r="I295" s="6" t="s">
        <f>=G295*H294</f>
      </c>
    </row>
    <row collapsed="false" customFormat="false" customHeight="false" hidden="false" ht="12.1" outlineLevel="0" r="296">
      <c r="A296" s="13" t="n">
        <v>45488</v>
      </c>
      <c r="B296" s="6" t="n">
        <v>10000</v>
      </c>
      <c r="C296" s="6" t="n">
        <v>10000</v>
      </c>
      <c r="D296" s="16" t="s">
        <v>151</v>
      </c>
      <c r="E296" s="16"/>
      <c r="F296" s="16"/>
      <c r="G296" s="6" t="s">
        <f>=A296-A295</f>
      </c>
      <c r="H296" s="6" t="s">
        <f>=B296+H295</f>
      </c>
      <c r="I296" s="6" t="s">
        <f>=G296*H295</f>
      </c>
    </row>
    <row collapsed="false" customFormat="false" customHeight="false" hidden="false" ht="12.1" outlineLevel="0" r="297">
      <c r="A297" s="13" t="n">
        <v>45489</v>
      </c>
      <c r="B297" s="6" t="n">
        <v>-468.8</v>
      </c>
      <c r="C297" s="6" t="n">
        <v>-468.8</v>
      </c>
      <c r="D297" s="16" t="s">
        <v>334</v>
      </c>
      <c r="E297" s="16"/>
      <c r="F297" s="16"/>
      <c r="G297" s="6" t="s">
        <f>=A297-A296</f>
      </c>
      <c r="H297" s="6" t="s">
        <f>=B297+H296</f>
      </c>
      <c r="I297" s="6" t="s">
        <f>=G297*H296</f>
      </c>
    </row>
    <row collapsed="false" customFormat="false" customHeight="false" hidden="false" ht="12.1" outlineLevel="0" r="298">
      <c r="A298" s="13" t="n">
        <v>45489</v>
      </c>
      <c r="B298" s="6" t="n">
        <v>1742.07</v>
      </c>
      <c r="C298" s="6" t="n">
        <v>1742.07</v>
      </c>
      <c r="D298" s="16" t="s">
        <v>335</v>
      </c>
      <c r="E298" s="16"/>
      <c r="F298" s="16"/>
      <c r="G298" s="6" t="s">
        <f>=A298-A297</f>
      </c>
      <c r="H298" s="6" t="s">
        <f>=B298+H297</f>
      </c>
      <c r="I298" s="6" t="s">
        <f>=G298*H297</f>
      </c>
    </row>
    <row collapsed="false" customFormat="false" customHeight="false" hidden="false" ht="12.1" outlineLevel="0" r="299">
      <c r="A299" s="13" t="n">
        <v>45490</v>
      </c>
      <c r="B299" s="6" t="n">
        <v>-860</v>
      </c>
      <c r="C299" s="6" t="n">
        <v>-860</v>
      </c>
      <c r="D299" s="16" t="s">
        <v>336</v>
      </c>
      <c r="E299" s="16"/>
      <c r="F299" s="16"/>
      <c r="G299" s="6" t="s">
        <f>=A299-A298</f>
      </c>
      <c r="H299" s="6" t="s">
        <f>=B299+H298</f>
      </c>
      <c r="I299" s="6" t="s">
        <f>=G299*H298</f>
      </c>
    </row>
    <row collapsed="false" customFormat="false" customHeight="false" hidden="false" ht="12.1" outlineLevel="0" r="300">
      <c r="A300" s="13" t="n">
        <v>45490</v>
      </c>
      <c r="B300" s="6" t="n">
        <v>717.26</v>
      </c>
      <c r="C300" s="6" t="n">
        <v>717.26</v>
      </c>
      <c r="D300" s="16" t="s">
        <v>337</v>
      </c>
      <c r="E300" s="16"/>
      <c r="F300" s="16"/>
      <c r="G300" s="6" t="s">
        <f>=A300-A299</f>
      </c>
      <c r="H300" s="6" t="s">
        <f>=B300+H299</f>
      </c>
      <c r="I300" s="6" t="s">
        <f>=G300*H299</f>
      </c>
    </row>
    <row collapsed="false" customFormat="false" customHeight="false" hidden="false" ht="12.1" outlineLevel="0" r="301">
      <c r="A301" s="13" t="n">
        <v>45491</v>
      </c>
      <c r="B301" s="6" t="n">
        <v>-5346</v>
      </c>
      <c r="C301" s="6" t="n">
        <v>-5346</v>
      </c>
      <c r="D301" s="16" t="s">
        <v>338</v>
      </c>
      <c r="E301" s="16"/>
      <c r="F301" s="16"/>
      <c r="G301" s="6" t="s">
        <f>=A301-A300</f>
      </c>
      <c r="H301" s="6" t="s">
        <f>=B301+H300</f>
      </c>
      <c r="I301" s="6" t="s">
        <f>=G301*H300</f>
      </c>
    </row>
    <row collapsed="false" customFormat="false" customHeight="false" hidden="false" ht="12.1" outlineLevel="0" r="302">
      <c r="A302" s="13" t="n">
        <v>45491</v>
      </c>
      <c r="B302" s="6" t="n">
        <v>-616.8</v>
      </c>
      <c r="C302" s="6" t="n">
        <v>-616.8</v>
      </c>
      <c r="D302" s="16" t="s">
        <v>339</v>
      </c>
      <c r="E302" s="16"/>
      <c r="F302" s="16"/>
      <c r="G302" s="6" t="s">
        <f>=A302-A301</f>
      </c>
      <c r="H302" s="6" t="s">
        <f>=B302+H301</f>
      </c>
      <c r="I302" s="6" t="s">
        <f>=G302*H301</f>
      </c>
    </row>
    <row collapsed="false" customFormat="false" customHeight="false" hidden="false" ht="12.1" outlineLevel="0" r="303">
      <c r="A303" s="13" t="n">
        <v>45491</v>
      </c>
      <c r="B303" s="6" t="n">
        <v>10000</v>
      </c>
      <c r="C303" s="6" t="n">
        <v>10000</v>
      </c>
      <c r="D303" s="16" t="s">
        <v>151</v>
      </c>
      <c r="E303" s="16"/>
      <c r="F303" s="16"/>
      <c r="G303" s="6" t="s">
        <f>=A303-A302</f>
      </c>
      <c r="H303" s="6" t="s">
        <f>=B303+H302</f>
      </c>
      <c r="I303" s="6" t="s">
        <f>=G303*H302</f>
      </c>
    </row>
    <row collapsed="false" customFormat="false" customHeight="false" hidden="false" ht="12.1" outlineLevel="0" r="304">
      <c r="A304" s="13" t="n">
        <v>45492</v>
      </c>
      <c r="B304" s="6" t="n">
        <v>27.56</v>
      </c>
      <c r="C304" s="6" t="n">
        <v>27.56</v>
      </c>
      <c r="D304" s="16" t="s">
        <v>340</v>
      </c>
      <c r="E304" s="16"/>
      <c r="F304" s="16"/>
      <c r="G304" s="6" t="s">
        <f>=A304-A303</f>
      </c>
      <c r="H304" s="6" t="s">
        <f>=B304+H303</f>
      </c>
      <c r="I304" s="6" t="s">
        <f>=G304*H303</f>
      </c>
    </row>
    <row collapsed="false" customFormat="false" customHeight="false" hidden="false" ht="12.1" outlineLevel="0" r="305">
      <c r="A305" s="13" t="n">
        <v>45493</v>
      </c>
      <c r="B305" s="6" t="n">
        <v>-3431.5</v>
      </c>
      <c r="C305" s="6" t="n">
        <v>-3431.5</v>
      </c>
      <c r="D305" s="16" t="s">
        <v>341</v>
      </c>
      <c r="E305" s="16"/>
      <c r="F305" s="16"/>
      <c r="G305" s="6" t="s">
        <f>=A305-A304</f>
      </c>
      <c r="H305" s="6" t="s">
        <f>=B305+H304</f>
      </c>
      <c r="I305" s="6" t="s">
        <f>=G305*H304</f>
      </c>
    </row>
    <row collapsed="false" customFormat="false" customHeight="false" hidden="false" ht="12.1" outlineLevel="0" r="306">
      <c r="A306" s="13" t="n">
        <v>45497</v>
      </c>
      <c r="B306" s="6" t="n">
        <v>1085.43</v>
      </c>
      <c r="C306" s="6" t="n">
        <v>1085.43</v>
      </c>
      <c r="D306" s="16" t="s">
        <v>342</v>
      </c>
      <c r="E306" s="16"/>
      <c r="F306" s="16"/>
      <c r="G306" s="6" t="s">
        <f>=A306-A305</f>
      </c>
      <c r="H306" s="6" t="s">
        <f>=B306+H305</f>
      </c>
      <c r="I306" s="6" t="s">
        <f>=G306*H305</f>
      </c>
    </row>
    <row collapsed="false" customFormat="false" customHeight="false" hidden="false" ht="12.1" outlineLevel="0" r="307">
      <c r="A307" s="13" t="n">
        <v>45497</v>
      </c>
      <c r="B307" s="6" t="n">
        <v>503.91</v>
      </c>
      <c r="C307" s="6" t="n">
        <v>503.91</v>
      </c>
      <c r="D307" s="16" t="s">
        <v>343</v>
      </c>
      <c r="E307" s="16"/>
      <c r="F307" s="16"/>
      <c r="G307" s="6" t="s">
        <f>=A307-A306</f>
      </c>
      <c r="H307" s="6" t="s">
        <f>=B307+H306</f>
      </c>
      <c r="I307" s="6" t="s">
        <f>=G307*H306</f>
      </c>
    </row>
    <row collapsed="false" customFormat="false" customHeight="false" hidden="false" ht="12.1" outlineLevel="0" r="308">
      <c r="A308" s="13" t="n">
        <v>45497</v>
      </c>
      <c r="B308" s="6" t="n">
        <v>1532.9</v>
      </c>
      <c r="C308" s="6" t="n">
        <v>1532.9</v>
      </c>
      <c r="D308" s="16" t="s">
        <v>344</v>
      </c>
      <c r="E308" s="16"/>
      <c r="F308" s="16"/>
      <c r="G308" s="6" t="s">
        <f>=A308-A307</f>
      </c>
      <c r="H308" s="6" t="s">
        <f>=B308+H307</f>
      </c>
      <c r="I308" s="6" t="s">
        <f>=G308*H307</f>
      </c>
    </row>
    <row collapsed="false" customFormat="false" customHeight="false" hidden="false" ht="12.1" outlineLevel="0" r="309">
      <c r="A309" s="13" t="n">
        <v>45497</v>
      </c>
      <c r="B309" s="6" t="n">
        <v>3431.5</v>
      </c>
      <c r="C309" s="6" t="n">
        <v>3431.5</v>
      </c>
      <c r="D309" s="16" t="s">
        <v>345</v>
      </c>
      <c r="E309" s="16"/>
      <c r="F309" s="16"/>
      <c r="G309" s="6" t="s">
        <f>=A309-A308</f>
      </c>
      <c r="H309" s="6" t="s">
        <f>=B309+H308</f>
      </c>
      <c r="I309" s="6" t="s">
        <f>=G309*H308</f>
      </c>
    </row>
    <row collapsed="false" customFormat="false" customHeight="false" hidden="false" ht="12.1" outlineLevel="0" r="310">
      <c r="A310" s="13" t="n">
        <v>45498</v>
      </c>
      <c r="B310" s="6" t="n">
        <v>-67.32</v>
      </c>
      <c r="C310" s="6" t="n">
        <v>-67.32</v>
      </c>
      <c r="D310" s="16" t="s">
        <v>195</v>
      </c>
      <c r="E310" s="16"/>
      <c r="F310" s="16"/>
      <c r="G310" s="6" t="s">
        <f>=A310-A309</f>
      </c>
      <c r="H310" s="6" t="s">
        <f>=B310+H309</f>
      </c>
      <c r="I310" s="6" t="s">
        <f>=G310*H309</f>
      </c>
    </row>
    <row collapsed="false" customFormat="false" customHeight="false" hidden="false" ht="12.1" outlineLevel="0" r="311">
      <c r="A311" s="13" t="n">
        <v>45498</v>
      </c>
      <c r="B311" s="6" t="n">
        <v>-359.04</v>
      </c>
      <c r="C311" s="6" t="n">
        <v>-359.04</v>
      </c>
      <c r="D311" s="16" t="s">
        <v>302</v>
      </c>
      <c r="E311" s="16"/>
      <c r="F311" s="16"/>
      <c r="G311" s="6" t="s">
        <f>=A311-A310</f>
      </c>
      <c r="H311" s="6" t="s">
        <f>=B311+H310</f>
      </c>
      <c r="I311" s="6" t="s">
        <f>=G311*H310</f>
      </c>
    </row>
    <row collapsed="false" customFormat="false" customHeight="false" hidden="false" ht="12.1" outlineLevel="0" r="312">
      <c r="A312" s="13" t="n">
        <v>45498</v>
      </c>
      <c r="B312" s="6" t="n">
        <v>-25.14</v>
      </c>
      <c r="C312" s="6" t="n">
        <v>-25.14</v>
      </c>
      <c r="D312" s="16" t="s">
        <v>272</v>
      </c>
      <c r="E312" s="16"/>
      <c r="F312" s="16"/>
      <c r="G312" s="6" t="s">
        <f>=A312-A311</f>
      </c>
      <c r="H312" s="6" t="s">
        <f>=B312+H311</f>
      </c>
      <c r="I312" s="6" t="s">
        <f>=G312*H311</f>
      </c>
    </row>
    <row collapsed="false" customFormat="false" customHeight="false" hidden="false" ht="12.1" outlineLevel="0" r="313">
      <c r="A313" s="13" t="n">
        <v>45498</v>
      </c>
      <c r="B313" s="6" t="n">
        <v>67.32</v>
      </c>
      <c r="C313" s="6" t="n">
        <v>67.32</v>
      </c>
      <c r="D313" s="16" t="s">
        <v>346</v>
      </c>
      <c r="E313" s="16"/>
      <c r="F313" s="16"/>
      <c r="G313" s="6" t="s">
        <f>=A313-A312</f>
      </c>
      <c r="H313" s="6" t="s">
        <f>=B313+H312</f>
      </c>
      <c r="I313" s="6" t="s">
        <f>=G313*H312</f>
      </c>
    </row>
    <row collapsed="false" customFormat="false" customHeight="false" hidden="false" ht="12.1" outlineLevel="0" r="314">
      <c r="A314" s="13" t="n">
        <v>45498</v>
      </c>
      <c r="B314" s="6" t="n">
        <v>359.04</v>
      </c>
      <c r="C314" s="6" t="n">
        <v>359.04</v>
      </c>
      <c r="D314" s="16" t="s">
        <v>347</v>
      </c>
      <c r="E314" s="16"/>
      <c r="F314" s="16"/>
      <c r="G314" s="6" t="s">
        <f>=A314-A313</f>
      </c>
      <c r="H314" s="6" t="s">
        <f>=B314+H313</f>
      </c>
      <c r="I314" s="6" t="s">
        <f>=G314*H313</f>
      </c>
    </row>
    <row collapsed="false" customFormat="false" customHeight="false" hidden="false" ht="12.1" outlineLevel="0" r="315">
      <c r="A315" s="13" t="n">
        <v>45498</v>
      </c>
      <c r="B315" s="6" t="n">
        <v>25.14</v>
      </c>
      <c r="C315" s="6" t="n">
        <v>25.14</v>
      </c>
      <c r="D315" s="16" t="s">
        <v>348</v>
      </c>
      <c r="E315" s="16"/>
      <c r="F315" s="16"/>
      <c r="G315" s="6" t="s">
        <f>=A315-A314</f>
      </c>
      <c r="H315" s="6" t="s">
        <f>=B315+H314</f>
      </c>
      <c r="I315" s="6" t="s">
        <f>=G315*H314</f>
      </c>
    </row>
    <row collapsed="false" customFormat="false" customHeight="false" hidden="false" ht="12.1" outlineLevel="0" r="316">
      <c r="A316" s="13" t="n">
        <v>45499</v>
      </c>
      <c r="B316" s="6" t="n">
        <v>12461</v>
      </c>
      <c r="C316" s="6" t="n">
        <v>12461</v>
      </c>
      <c r="D316" s="16" t="s">
        <v>349</v>
      </c>
      <c r="E316" s="16"/>
      <c r="F316" s="16"/>
      <c r="G316" s="6" t="s">
        <f>=A316-A315</f>
      </c>
      <c r="H316" s="6" t="s">
        <f>=B316+H315</f>
      </c>
      <c r="I316" s="6" t="s">
        <f>=G316*H315</f>
      </c>
    </row>
    <row collapsed="false" customFormat="false" customHeight="false" hidden="false" ht="12.1" outlineLevel="0" r="317">
      <c r="A317" s="13" t="n">
        <v>45499</v>
      </c>
      <c r="B317" s="6" t="n">
        <v>1449</v>
      </c>
      <c r="C317" s="6" t="n">
        <v>1449</v>
      </c>
      <c r="D317" s="16" t="s">
        <v>350</v>
      </c>
      <c r="E317" s="16"/>
      <c r="F317" s="16"/>
      <c r="G317" s="6" t="s">
        <f>=A317-A316</f>
      </c>
      <c r="H317" s="6" t="s">
        <f>=B317+H316</f>
      </c>
      <c r="I317" s="6" t="s">
        <f>=G317*H316</f>
      </c>
    </row>
    <row collapsed="false" customFormat="false" customHeight="false" hidden="false" ht="12.1" outlineLevel="0" r="318">
      <c r="A318" s="13" t="n">
        <v>45504</v>
      </c>
      <c r="B318" s="6" t="n">
        <v>469.8</v>
      </c>
      <c r="C318" s="6" t="n">
        <v>469.8</v>
      </c>
      <c r="D318" s="16" t="s">
        <v>351</v>
      </c>
      <c r="E318" s="16"/>
      <c r="F318" s="16"/>
      <c r="G318" s="6" t="s">
        <f>=A318-A317</f>
      </c>
      <c r="H318" s="6" t="s">
        <f>=B318+H317</f>
      </c>
      <c r="I318" s="6" t="s">
        <f>=G318*H317</f>
      </c>
    </row>
    <row collapsed="false" customFormat="false" customHeight="false" hidden="false" ht="12.1" outlineLevel="0" r="319">
      <c r="A319" s="13" t="n">
        <v>45505</v>
      </c>
      <c r="B319" s="6" t="n">
        <v>988</v>
      </c>
      <c r="C319" s="6" t="n">
        <v>988</v>
      </c>
      <c r="D319" s="16" t="s">
        <v>352</v>
      </c>
      <c r="E319" s="16"/>
      <c r="F319" s="16"/>
      <c r="G319" s="6" t="s">
        <f>=A319-A318</f>
      </c>
      <c r="H319" s="6" t="s">
        <f>=B319+H318</f>
      </c>
      <c r="I319" s="6" t="s">
        <f>=G319*H318</f>
      </c>
    </row>
    <row collapsed="false" customFormat="false" customHeight="false" hidden="false" ht="12.1" outlineLevel="0" r="320">
      <c r="A320" s="13" t="n">
        <v>45506</v>
      </c>
      <c r="B320" s="6" t="n">
        <v>5347</v>
      </c>
      <c r="C320" s="6" t="n">
        <v>5347</v>
      </c>
      <c r="D320" s="16" t="s">
        <v>353</v>
      </c>
      <c r="E320" s="16"/>
      <c r="F320" s="16"/>
      <c r="G320" s="6" t="s">
        <f>=A320-A319</f>
      </c>
      <c r="H320" s="6" t="s">
        <f>=B320+H319</f>
      </c>
      <c r="I320" s="6" t="s">
        <f>=G320*H319</f>
      </c>
    </row>
    <row collapsed="false" customFormat="false" customHeight="false" hidden="false" ht="12.1" outlineLevel="0" r="321">
      <c r="A321" s="13" t="n">
        <v>45506</v>
      </c>
      <c r="B321" s="6" t="n">
        <v>619.8</v>
      </c>
      <c r="C321" s="6" t="n">
        <v>619.8</v>
      </c>
      <c r="D321" s="16" t="s">
        <v>354</v>
      </c>
      <c r="E321" s="16"/>
      <c r="F321" s="16"/>
      <c r="G321" s="6" t="s">
        <f>=A321-A320</f>
      </c>
      <c r="H321" s="6" t="s">
        <f>=B321+H320</f>
      </c>
      <c r="I321" s="6" t="s">
        <f>=G321*H320</f>
      </c>
    </row>
    <row collapsed="false" customFormat="false" customHeight="false" hidden="false" ht="12.1" outlineLevel="0" r="322">
      <c r="A322" s="13" t="n">
        <v>45509</v>
      </c>
      <c r="B322" s="6" t="n">
        <v>100000</v>
      </c>
      <c r="C322" s="6" t="n">
        <v>100000</v>
      </c>
      <c r="D322" s="16" t="s">
        <v>151</v>
      </c>
      <c r="E322" s="16"/>
      <c r="F322" s="16"/>
      <c r="G322" s="6" t="s">
        <f>=A322-A321</f>
      </c>
      <c r="H322" s="6" t="s">
        <f>=B322+H321</f>
      </c>
      <c r="I322" s="6" t="s">
        <f>=G322*H321</f>
      </c>
    </row>
    <row collapsed="false" customFormat="false" customHeight="false" hidden="false" ht="12.1" outlineLevel="0" r="323">
      <c r="A323" s="13" t="n">
        <v>45512</v>
      </c>
      <c r="B323" s="6" t="n">
        <v>30000</v>
      </c>
      <c r="C323" s="6" t="n">
        <v>30000</v>
      </c>
      <c r="D323" s="16" t="s">
        <v>151</v>
      </c>
      <c r="E323" s="16"/>
      <c r="F323" s="16"/>
      <c r="G323" s="6" t="s">
        <f>=A323-A322</f>
      </c>
      <c r="H323" s="6" t="s">
        <f>=B323+H322</f>
      </c>
      <c r="I323" s="6" t="s">
        <f>=G323*H322</f>
      </c>
    </row>
    <row collapsed="false" customFormat="false" customHeight="false" hidden="false" ht="12.1" outlineLevel="0" r="324">
      <c r="A324" s="13" t="n">
        <v>45512</v>
      </c>
      <c r="B324" s="6" t="n">
        <v>-29492.01</v>
      </c>
      <c r="C324" s="6" t="n">
        <v>-29492.01</v>
      </c>
      <c r="D324" s="16" t="s">
        <v>355</v>
      </c>
      <c r="E324" s="16"/>
      <c r="F324" s="16"/>
      <c r="G324" s="6" t="s">
        <f>=A324-A323</f>
      </c>
      <c r="H324" s="6" t="s">
        <f>=B324+H323</f>
      </c>
      <c r="I324" s="6" t="s">
        <f>=G324*H323</f>
      </c>
    </row>
    <row collapsed="false" customFormat="false" customHeight="false" hidden="false" ht="12.1" outlineLevel="0" r="325">
      <c r="A325" s="13" t="n">
        <v>45545</v>
      </c>
      <c r="B325" s="6" t="n">
        <v>-567.26</v>
      </c>
      <c r="C325" s="6" t="n">
        <v>-567.26</v>
      </c>
      <c r="D325" s="16" t="s">
        <v>356</v>
      </c>
      <c r="E325" s="16"/>
      <c r="F325" s="16"/>
      <c r="G325" s="6" t="s">
        <f>=A325-A324</f>
      </c>
      <c r="H325" s="6" t="s">
        <f>=B325+H324</f>
      </c>
      <c r="I325" s="6" t="s">
        <f>=G325*H324</f>
      </c>
    </row>
    <row collapsed="false" customFormat="false" customHeight="false" hidden="false" ht="12.1" outlineLevel="0" r="326">
      <c r="A326" s="13" t="n">
        <v>45551</v>
      </c>
      <c r="B326" s="6" t="n">
        <v>10000</v>
      </c>
      <c r="C326" s="6" t="n">
        <v>10000</v>
      </c>
      <c r="D326" s="16" t="s">
        <v>151</v>
      </c>
      <c r="E326" s="16"/>
      <c r="F326" s="16"/>
      <c r="G326" s="6" t="s">
        <f>=A326-A325</f>
      </c>
      <c r="H326" s="6" t="s">
        <f>=B326+H325</f>
      </c>
      <c r="I326" s="6" t="s">
        <f>=G326*H325</f>
      </c>
    </row>
    <row collapsed="false" customFormat="false" customHeight="false" hidden="false" ht="12.1" outlineLevel="0" r="327">
      <c r="A327" s="13" t="n">
        <v>45552</v>
      </c>
      <c r="B327" s="6" t="n">
        <v>-582.99</v>
      </c>
      <c r="C327" s="6" t="n">
        <v>-582.99</v>
      </c>
      <c r="D327" s="16" t="s">
        <v>357</v>
      </c>
      <c r="E327" s="16"/>
      <c r="F327" s="16"/>
      <c r="G327" s="6" t="s">
        <f>=A327-A326</f>
      </c>
      <c r="H327" s="6" t="s">
        <f>=B327+H326</f>
      </c>
      <c r="I327" s="6" t="s">
        <f>=G327*H326</f>
      </c>
    </row>
    <row collapsed="false" customFormat="false" customHeight="false" hidden="false" ht="12.1" outlineLevel="0" r="328">
      <c r="A328" s="13" t="n">
        <v>45555</v>
      </c>
      <c r="B328" s="6" t="n">
        <v>568.26</v>
      </c>
      <c r="C328" s="6" t="n">
        <v>568.26</v>
      </c>
      <c r="D328" s="16" t="s">
        <v>358</v>
      </c>
      <c r="E328" s="16"/>
      <c r="F328" s="16"/>
      <c r="G328" s="6" t="s">
        <f>=A328-A327</f>
      </c>
      <c r="H328" s="6" t="s">
        <f>=B328+H327</f>
      </c>
      <c r="I328" s="6" t="s">
        <f>=G328*H327</f>
      </c>
    </row>
    <row collapsed="false" customFormat="false" customHeight="false" hidden="false" ht="12.1" outlineLevel="0" r="329">
      <c r="A329" s="13" t="n">
        <v>45560</v>
      </c>
      <c r="B329" s="6" t="n">
        <v>603.04608</v>
      </c>
      <c r="C329" s="6" t="n">
        <v>603.04608</v>
      </c>
      <c r="D329" s="16" t="s">
        <v>359</v>
      </c>
      <c r="E329" s="16"/>
      <c r="F329" s="16"/>
      <c r="G329" s="6" t="s">
        <f>=A329-A328</f>
      </c>
      <c r="H329" s="6" t="s">
        <f>=B329+H328</f>
      </c>
      <c r="I329" s="6" t="s">
        <f>=G329*H328</f>
      </c>
    </row>
    <row collapsed="false" customFormat="false" customHeight="false" hidden="false" ht="12.1" outlineLevel="0" r="330">
      <c r="A330" s="13" t="n">
        <v>45561</v>
      </c>
      <c r="B330" s="6" t="n">
        <v>-5200</v>
      </c>
      <c r="C330" s="6" t="n">
        <v>-5200</v>
      </c>
      <c r="D330" s="16" t="s">
        <v>360</v>
      </c>
      <c r="E330" s="16"/>
      <c r="F330" s="16"/>
      <c r="G330" s="6" t="s">
        <f>=A330-A329</f>
      </c>
      <c r="H330" s="6" t="s">
        <f>=B330+H329</f>
      </c>
      <c r="I330" s="6" t="s">
        <f>=G330*H329</f>
      </c>
    </row>
    <row collapsed="false" customFormat="false" customHeight="false" hidden="false" ht="12.1" outlineLevel="0" r="331">
      <c r="A331" s="13" t="n">
        <v>45562</v>
      </c>
      <c r="B331" s="6" t="n">
        <v>-110.24</v>
      </c>
      <c r="C331" s="6" t="n">
        <v>-110.24</v>
      </c>
      <c r="D331" s="16" t="s">
        <v>260</v>
      </c>
      <c r="E331" s="16"/>
      <c r="F331" s="16"/>
      <c r="G331" s="6" t="s">
        <f>=A331-A330</f>
      </c>
      <c r="H331" s="6" t="s">
        <f>=B331+H330</f>
      </c>
      <c r="I331" s="6" t="s">
        <f>=G331*H330</f>
      </c>
    </row>
    <row collapsed="false" customFormat="false" customHeight="false" hidden="false" ht="12.1" outlineLevel="0" r="332">
      <c r="A332" s="13" t="n">
        <v>45562</v>
      </c>
      <c r="B332" s="6" t="n">
        <v>-579.6</v>
      </c>
      <c r="C332" s="6" t="n">
        <v>-579.6</v>
      </c>
      <c r="D332" s="16" t="s">
        <v>361</v>
      </c>
      <c r="E332" s="16"/>
      <c r="F332" s="16"/>
      <c r="G332" s="6" t="s">
        <f>=A332-A331</f>
      </c>
      <c r="H332" s="6" t="s">
        <f>=B332+H331</f>
      </c>
      <c r="I332" s="6" t="s">
        <f>=G332*H331</f>
      </c>
    </row>
    <row collapsed="false" customFormat="false" customHeight="false" hidden="false" ht="12.1" outlineLevel="0" r="333">
      <c r="A333" s="13" t="n">
        <v>45562</v>
      </c>
      <c r="B333" s="6" t="n">
        <v>110.24</v>
      </c>
      <c r="C333" s="6" t="n">
        <v>110.24</v>
      </c>
      <c r="D333" s="16" t="s">
        <v>362</v>
      </c>
      <c r="E333" s="16"/>
      <c r="F333" s="16"/>
      <c r="G333" s="6" t="s">
        <f>=A333-A332</f>
      </c>
      <c r="H333" s="6" t="s">
        <f>=B333+H332</f>
      </c>
      <c r="I333" s="6" t="s">
        <f>=G333*H332</f>
      </c>
    </row>
    <row collapsed="false" customFormat="false" customHeight="false" hidden="false" ht="12.1" outlineLevel="0" r="334">
      <c r="A334" s="13" t="n">
        <v>45562</v>
      </c>
      <c r="B334" s="6" t="n">
        <v>5200</v>
      </c>
      <c r="C334" s="6" t="n">
        <v>5200</v>
      </c>
      <c r="D334" s="16" t="s">
        <v>363</v>
      </c>
      <c r="E334" s="16"/>
      <c r="F334" s="16"/>
      <c r="G334" s="6" t="s">
        <f>=A334-A333</f>
      </c>
      <c r="H334" s="6" t="s">
        <f>=B334+H333</f>
      </c>
      <c r="I334" s="6" t="s">
        <f>=G334*H333</f>
      </c>
    </row>
    <row collapsed="false" customFormat="false" customHeight="false" hidden="false" ht="12.1" outlineLevel="0" r="335">
      <c r="A335" s="13" t="n">
        <v>45572</v>
      </c>
      <c r="B335" s="6" t="n">
        <v>-19.92</v>
      </c>
      <c r="C335" s="6" t="n">
        <v>-19.92</v>
      </c>
      <c r="D335" s="16" t="s">
        <v>364</v>
      </c>
      <c r="E335" s="16"/>
      <c r="F335" s="16"/>
      <c r="G335" s="6" t="s">
        <f>=A335-A334</f>
      </c>
      <c r="H335" s="6" t="s">
        <f>=B335+H334</f>
      </c>
      <c r="I335" s="6" t="s">
        <f>=G335*H334</f>
      </c>
    </row>
    <row collapsed="false" customFormat="false" customHeight="false" hidden="false" ht="12.1" outlineLevel="0" r="336">
      <c r="A336" s="13" t="n">
        <v>45573</v>
      </c>
      <c r="B336" s="6" t="n">
        <v>-1828</v>
      </c>
      <c r="C336" s="6" t="n">
        <v>-1828</v>
      </c>
      <c r="D336" s="16" t="s">
        <v>365</v>
      </c>
      <c r="E336" s="16"/>
      <c r="F336" s="16"/>
      <c r="G336" s="6" t="s">
        <f>=A336-A335</f>
      </c>
      <c r="H336" s="6" t="s">
        <f>=B336+H335</f>
      </c>
      <c r="I336" s="6" t="s">
        <f>=G336*H335</f>
      </c>
    </row>
    <row collapsed="false" customFormat="false" customHeight="false" hidden="false" ht="12.1" outlineLevel="0" r="337">
      <c r="A337" s="13" t="n">
        <v>45573</v>
      </c>
      <c r="B337" s="6" t="n">
        <v>-2825</v>
      </c>
      <c r="C337" s="6" t="n">
        <v>-2825</v>
      </c>
      <c r="D337" s="16" t="s">
        <v>366</v>
      </c>
      <c r="E337" s="16"/>
      <c r="F337" s="16"/>
      <c r="G337" s="6" t="s">
        <f>=A337-A336</f>
      </c>
      <c r="H337" s="6" t="s">
        <f>=B337+H336</f>
      </c>
      <c r="I337" s="6" t="s">
        <f>=G337*H336</f>
      </c>
    </row>
    <row collapsed="false" customFormat="false" customHeight="false" hidden="false" ht="12.1" outlineLevel="0" r="338">
      <c r="A338" s="13" t="n">
        <v>45573</v>
      </c>
      <c r="B338" s="6" t="n">
        <v>5000</v>
      </c>
      <c r="C338" s="6" t="n">
        <v>5000</v>
      </c>
      <c r="D338" s="16" t="s">
        <v>151</v>
      </c>
      <c r="E338" s="16"/>
      <c r="F338" s="16"/>
      <c r="G338" s="6" t="s">
        <f>=A338-A337</f>
      </c>
      <c r="H338" s="6" t="s">
        <f>=B338+H337</f>
      </c>
      <c r="I338" s="6" t="s">
        <f>=G338*H337</f>
      </c>
    </row>
    <row collapsed="false" customFormat="false" customHeight="false" hidden="false" ht="12.1" outlineLevel="0" r="339">
      <c r="A339" s="13" t="n">
        <v>45576</v>
      </c>
      <c r="B339" s="6" t="n">
        <v>-1544</v>
      </c>
      <c r="C339" s="6" t="n">
        <v>-1544</v>
      </c>
      <c r="D339" s="16" t="s">
        <v>367</v>
      </c>
      <c r="E339" s="16"/>
      <c r="F339" s="16"/>
      <c r="G339" s="6" t="s">
        <f>=A339-A338</f>
      </c>
      <c r="H339" s="6" t="s">
        <f>=B339+H338</f>
      </c>
      <c r="I339" s="6" t="s">
        <f>=G339*H338</f>
      </c>
    </row>
    <row collapsed="false" customFormat="false" customHeight="false" hidden="false" ht="12.1" outlineLevel="0" r="340">
      <c r="A340" s="13" t="n">
        <v>45579</v>
      </c>
      <c r="B340" s="6" t="n">
        <v>-1265.88</v>
      </c>
      <c r="C340" s="6" t="n">
        <v>-1265.88</v>
      </c>
      <c r="D340" s="16" t="s">
        <v>368</v>
      </c>
      <c r="E340" s="16"/>
      <c r="F340" s="16"/>
      <c r="G340" s="6" t="s">
        <f>=A340-A339</f>
      </c>
      <c r="H340" s="6" t="s">
        <f>=B340+H339</f>
      </c>
      <c r="I340" s="6" t="s">
        <f>=G340*H339</f>
      </c>
    </row>
    <row collapsed="false" customFormat="false" customHeight="false" hidden="false" ht="12.1" outlineLevel="0" r="341">
      <c r="A341" s="13" t="n">
        <v>45579</v>
      </c>
      <c r="B341" s="6" t="n">
        <v>580.6</v>
      </c>
      <c r="C341" s="6" t="n">
        <v>580.6</v>
      </c>
      <c r="D341" s="16" t="s">
        <v>369</v>
      </c>
      <c r="E341" s="16"/>
      <c r="F341" s="16"/>
      <c r="G341" s="6" t="s">
        <f>=A341-A340</f>
      </c>
      <c r="H341" s="6" t="s">
        <f>=B341+H340</f>
      </c>
      <c r="I341" s="6" t="s">
        <f>=G341*H340</f>
      </c>
    </row>
    <row collapsed="false" customFormat="false" customHeight="false" hidden="false" ht="12.1" outlineLevel="0" r="342">
      <c r="A342" s="13" t="n">
        <v>45579</v>
      </c>
      <c r="B342" s="6" t="n">
        <v>10000</v>
      </c>
      <c r="C342" s="6" t="n">
        <v>10000</v>
      </c>
      <c r="D342" s="16" t="s">
        <v>151</v>
      </c>
      <c r="E342" s="16"/>
      <c r="F342" s="16"/>
      <c r="G342" s="6" t="s">
        <f>=A342-A341</f>
      </c>
      <c r="H342" s="6" t="s">
        <f>=B342+H341</f>
      </c>
      <c r="I342" s="6" t="s">
        <f>=G342*H341</f>
      </c>
    </row>
    <row collapsed="false" customFormat="false" customHeight="false" hidden="false" ht="12.1" outlineLevel="0" r="343">
      <c r="A343" s="13" t="n">
        <v>45582</v>
      </c>
      <c r="B343" s="6" t="n">
        <v>-455.74</v>
      </c>
      <c r="C343" s="6" t="n">
        <v>-455.74</v>
      </c>
      <c r="D343" s="16" t="s">
        <v>370</v>
      </c>
      <c r="E343" s="16"/>
      <c r="F343" s="16"/>
      <c r="G343" s="6" t="s">
        <f>=A343-A342</f>
      </c>
      <c r="H343" s="6" t="s">
        <f>=B343+H342</f>
      </c>
      <c r="I343" s="6" t="s">
        <f>=G343*H342</f>
      </c>
    </row>
    <row collapsed="false" customFormat="false" customHeight="false" hidden="false" ht="12.1" outlineLevel="0" r="344">
      <c r="A344" s="13" t="n">
        <v>45582</v>
      </c>
      <c r="B344" s="6" t="n">
        <v>10000</v>
      </c>
      <c r="C344" s="6" t="n">
        <v>10000</v>
      </c>
      <c r="D344" s="16" t="s">
        <v>151</v>
      </c>
      <c r="E344" s="16"/>
      <c r="F344" s="16"/>
      <c r="G344" s="6" t="s">
        <f>=A344-A343</f>
      </c>
      <c r="H344" s="6" t="s">
        <f>=B344+H343</f>
      </c>
      <c r="I344" s="6" t="s">
        <f>=G344*H343</f>
      </c>
    </row>
    <row collapsed="false" customFormat="false" customHeight="false" hidden="false" ht="12.1" outlineLevel="0" r="345">
      <c r="A345" s="13" t="n">
        <v>45588</v>
      </c>
      <c r="B345" s="6" t="n">
        <v>-83</v>
      </c>
      <c r="C345" s="6" t="n">
        <v>-83</v>
      </c>
      <c r="D345" s="16" t="s">
        <v>371</v>
      </c>
      <c r="E345" s="16"/>
      <c r="F345" s="16"/>
      <c r="G345" s="6" t="s">
        <f>=A345-A344</f>
      </c>
      <c r="H345" s="6" t="s">
        <f>=B345+H344</f>
      </c>
      <c r="I345" s="6" t="s">
        <f>=G345*H344</f>
      </c>
    </row>
    <row collapsed="false" customFormat="false" customHeight="false" hidden="false" ht="12.1" outlineLevel="0" r="346">
      <c r="A346" s="13" t="n">
        <v>45588</v>
      </c>
      <c r="B346" s="6" t="n">
        <v>2826</v>
      </c>
      <c r="C346" s="6" t="n">
        <v>2826</v>
      </c>
      <c r="D346" s="16" t="s">
        <v>372</v>
      </c>
      <c r="E346" s="16"/>
      <c r="F346" s="16"/>
      <c r="G346" s="6" t="s">
        <f>=A346-A345</f>
      </c>
      <c r="H346" s="6" t="s">
        <f>=B346+H345</f>
      </c>
      <c r="I346" s="6" t="s">
        <f>=G346*H345</f>
      </c>
    </row>
    <row collapsed="false" customFormat="false" customHeight="false" hidden="false" ht="12.1" outlineLevel="0" r="347">
      <c r="A347" s="13" t="n">
        <v>45588</v>
      </c>
      <c r="B347" s="6" t="n">
        <v>1828</v>
      </c>
      <c r="C347" s="6" t="n">
        <v>1828</v>
      </c>
      <c r="D347" s="16" t="s">
        <v>373</v>
      </c>
      <c r="E347" s="16"/>
      <c r="F347" s="16"/>
      <c r="G347" s="6" t="s">
        <f>=A347-A346</f>
      </c>
      <c r="H347" s="6" t="s">
        <f>=B347+H346</f>
      </c>
      <c r="I347" s="6" t="s">
        <f>=G347*H346</f>
      </c>
    </row>
    <row collapsed="false" customFormat="false" customHeight="false" hidden="false" ht="12.1" outlineLevel="0" r="348">
      <c r="A348" s="13" t="n">
        <v>45588</v>
      </c>
      <c r="B348" s="6" t="n">
        <v>83</v>
      </c>
      <c r="C348" s="6" t="n">
        <v>83</v>
      </c>
      <c r="D348" s="16" t="s">
        <v>374</v>
      </c>
      <c r="E348" s="16"/>
      <c r="F348" s="16"/>
      <c r="G348" s="6" t="s">
        <f>=A348-A347</f>
      </c>
      <c r="H348" s="6" t="s">
        <f>=B348+H347</f>
      </c>
      <c r="I348" s="6" t="s">
        <f>=G348*H347</f>
      </c>
    </row>
    <row collapsed="false" customFormat="false" customHeight="false" hidden="false" ht="12.1" outlineLevel="0" r="349">
      <c r="A349" s="13" t="n">
        <v>45588</v>
      </c>
      <c r="B349" s="6" t="n">
        <v>-1200</v>
      </c>
      <c r="C349" s="6" t="n">
        <v>-1200</v>
      </c>
      <c r="D349" s="16" t="s">
        <v>227</v>
      </c>
      <c r="E349" s="16"/>
      <c r="F349" s="16"/>
      <c r="G349" s="6" t="s">
        <f>=A349-A348</f>
      </c>
      <c r="H349" s="6" t="s">
        <f>=B349+H348</f>
      </c>
      <c r="I349" s="6" t="s">
        <f>=G349*H348</f>
      </c>
    </row>
    <row collapsed="false" customFormat="false" customHeight="false" hidden="false" ht="12.1" outlineLevel="0" r="350">
      <c r="A350" s="13" t="n">
        <v>45589</v>
      </c>
      <c r="B350" s="6" t="n">
        <v>-67.32</v>
      </c>
      <c r="C350" s="6" t="n">
        <v>-67.32</v>
      </c>
      <c r="D350" s="16" t="s">
        <v>195</v>
      </c>
      <c r="E350" s="16"/>
      <c r="F350" s="16"/>
      <c r="G350" s="6" t="s">
        <f>=A350-A349</f>
      </c>
      <c r="H350" s="6" t="s">
        <f>=B350+H349</f>
      </c>
      <c r="I350" s="6" t="s">
        <f>=G350*H349</f>
      </c>
    </row>
    <row collapsed="false" customFormat="false" customHeight="false" hidden="false" ht="12.1" outlineLevel="0" r="351">
      <c r="A351" s="13" t="n">
        <v>45589</v>
      </c>
      <c r="B351" s="6" t="n">
        <v>-359.04</v>
      </c>
      <c r="C351" s="6" t="n">
        <v>-359.04</v>
      </c>
      <c r="D351" s="16" t="s">
        <v>302</v>
      </c>
      <c r="E351" s="16"/>
      <c r="F351" s="16"/>
      <c r="G351" s="6" t="s">
        <f>=A351-A350</f>
      </c>
      <c r="H351" s="6" t="s">
        <f>=B351+H350</f>
      </c>
      <c r="I351" s="6" t="s">
        <f>=G351*H350</f>
      </c>
    </row>
    <row collapsed="false" customFormat="false" customHeight="false" hidden="false" ht="12.1" outlineLevel="0" r="352">
      <c r="A352" s="13" t="n">
        <v>45589</v>
      </c>
      <c r="B352" s="6" t="n">
        <v>-25.14</v>
      </c>
      <c r="C352" s="6" t="n">
        <v>-25.14</v>
      </c>
      <c r="D352" s="16" t="s">
        <v>272</v>
      </c>
      <c r="E352" s="16"/>
      <c r="F352" s="16"/>
      <c r="G352" s="6" t="s">
        <f>=A352-A351</f>
      </c>
      <c r="H352" s="6" t="s">
        <f>=B352+H351</f>
      </c>
      <c r="I352" s="6" t="s">
        <f>=G352*H351</f>
      </c>
    </row>
    <row collapsed="false" customFormat="false" customHeight="false" hidden="false" ht="12.1" outlineLevel="0" r="353">
      <c r="A353" s="13" t="n">
        <v>45589</v>
      </c>
      <c r="B353" s="6" t="n">
        <v>25.14</v>
      </c>
      <c r="C353" s="6" t="n">
        <v>25.14</v>
      </c>
      <c r="D353" s="16" t="s">
        <v>375</v>
      </c>
      <c r="E353" s="16"/>
      <c r="F353" s="16"/>
      <c r="G353" s="6" t="s">
        <f>=A353-A352</f>
      </c>
      <c r="H353" s="6" t="s">
        <f>=B353+H352</f>
      </c>
      <c r="I353" s="6" t="s">
        <f>=G353*H352</f>
      </c>
    </row>
    <row collapsed="false" customFormat="false" customHeight="false" hidden="false" ht="12.1" outlineLevel="0" r="354">
      <c r="A354" s="13" t="n">
        <v>45589</v>
      </c>
      <c r="B354" s="6" t="n">
        <v>359.04</v>
      </c>
      <c r="C354" s="6" t="n">
        <v>359.04</v>
      </c>
      <c r="D354" s="16" t="s">
        <v>376</v>
      </c>
      <c r="E354" s="16"/>
      <c r="F354" s="16"/>
      <c r="G354" s="6" t="s">
        <f>=A354-A353</f>
      </c>
      <c r="H354" s="6" t="s">
        <f>=B354+H353</f>
      </c>
      <c r="I354" s="6" t="s">
        <f>=G354*H353</f>
      </c>
    </row>
    <row collapsed="false" customFormat="false" customHeight="false" hidden="false" ht="12.1" outlineLevel="0" r="355">
      <c r="A355" s="13" t="n">
        <v>45589</v>
      </c>
      <c r="B355" s="6" t="n">
        <v>67.32</v>
      </c>
      <c r="C355" s="6" t="n">
        <v>67.32</v>
      </c>
      <c r="D355" s="16" t="s">
        <v>377</v>
      </c>
      <c r="E355" s="16"/>
      <c r="F355" s="16"/>
      <c r="G355" s="6" t="s">
        <f>=A355-A354</f>
      </c>
      <c r="H355" s="6" t="s">
        <f>=B355+H354</f>
      </c>
      <c r="I355" s="6" t="s">
        <f>=G355*H354</f>
      </c>
    </row>
    <row collapsed="false" customFormat="false" customHeight="false" hidden="false" ht="12.1" outlineLevel="0" r="356">
      <c r="A356" s="13" t="n">
        <v>45589</v>
      </c>
      <c r="B356" s="6" t="n">
        <v>1200</v>
      </c>
      <c r="C356" s="6" t="n">
        <v>1200</v>
      </c>
      <c r="D356" s="16" t="s">
        <v>378</v>
      </c>
      <c r="E356" s="16"/>
      <c r="F356" s="16"/>
      <c r="G356" s="6" t="s">
        <f>=A356-A355</f>
      </c>
      <c r="H356" s="6" t="s">
        <f>=B356+H355</f>
      </c>
      <c r="I356" s="6" t="s">
        <f>=G356*H355</f>
      </c>
    </row>
    <row collapsed="false" customFormat="false" customHeight="false" hidden="false" ht="12.1" outlineLevel="0" r="357">
      <c r="A357" s="13" t="n">
        <v>45590</v>
      </c>
      <c r="B357" s="6" t="n">
        <v>30000</v>
      </c>
      <c r="C357" s="6" t="n">
        <v>30000</v>
      </c>
      <c r="D357" s="16" t="s">
        <v>151</v>
      </c>
      <c r="E357" s="16"/>
      <c r="F357" s="16"/>
      <c r="G357" s="6" t="s">
        <f>=A357-A356</f>
      </c>
      <c r="H357" s="6" t="s">
        <f>=B357+H356</f>
      </c>
      <c r="I357" s="6" t="s">
        <f>=G357*H356</f>
      </c>
    </row>
    <row collapsed="false" customFormat="false" customHeight="false" hidden="false" ht="12.1" outlineLevel="0" r="358">
      <c r="A358" s="13" t="n">
        <v>45593</v>
      </c>
      <c r="B358" s="6" t="n">
        <v>1544</v>
      </c>
      <c r="C358" s="6" t="n">
        <v>1544</v>
      </c>
      <c r="D358" s="16" t="s">
        <v>379</v>
      </c>
      <c r="E358" s="16"/>
      <c r="F358" s="16"/>
      <c r="G358" s="6" t="s">
        <f>=A358-A357</f>
      </c>
      <c r="H358" s="6" t="s">
        <f>=B358+H357</f>
      </c>
      <c r="I358" s="6" t="s">
        <f>=G358*H357</f>
      </c>
    </row>
    <row collapsed="false" customFormat="false" customHeight="false" hidden="false" ht="12.1" outlineLevel="0" r="359">
      <c r="A359" s="13" t="n">
        <v>45593</v>
      </c>
      <c r="B359" s="6" t="n">
        <v>1265.88</v>
      </c>
      <c r="C359" s="6" t="n">
        <v>1265.88</v>
      </c>
      <c r="D359" s="16" t="s">
        <v>380</v>
      </c>
      <c r="E359" s="16"/>
      <c r="F359" s="16"/>
      <c r="G359" s="6" t="s">
        <f>=A359-A358</f>
      </c>
      <c r="H359" s="6" t="s">
        <f>=B359+H358</f>
      </c>
      <c r="I359" s="6" t="s">
        <f>=G359*H358</f>
      </c>
    </row>
    <row collapsed="false" customFormat="false" customHeight="false" hidden="false" ht="12.1" outlineLevel="0" r="360">
      <c r="A360" s="13" t="n">
        <v>45594</v>
      </c>
      <c r="B360" s="6" t="n">
        <v>-234.84</v>
      </c>
      <c r="C360" s="6" t="n">
        <v>-234.84</v>
      </c>
      <c r="D360" s="16" t="s">
        <v>381</v>
      </c>
      <c r="E360" s="16"/>
      <c r="F360" s="16"/>
      <c r="G360" s="6" t="s">
        <f>=A360-A359</f>
      </c>
      <c r="H360" s="6" t="s">
        <f>=B360+H359</f>
      </c>
      <c r="I360" s="6" t="s">
        <f>=G360*H359</f>
      </c>
    </row>
    <row collapsed="false" customFormat="false" customHeight="false" hidden="false" ht="12.1" outlineLevel="0" r="361">
      <c r="A361" s="13" t="n">
        <v>45594</v>
      </c>
      <c r="B361" s="6" t="n">
        <v>455.74</v>
      </c>
      <c r="C361" s="6" t="n">
        <v>455.74</v>
      </c>
      <c r="D361" s="16" t="s">
        <v>382</v>
      </c>
      <c r="E361" s="16"/>
      <c r="F361" s="16"/>
      <c r="G361" s="6" t="s">
        <f>=A361-A360</f>
      </c>
      <c r="H361" s="6" t="s">
        <f>=B361+H360</f>
      </c>
      <c r="I361" s="6" t="s">
        <f>=G361*H360</f>
      </c>
    </row>
    <row collapsed="false" customFormat="false" customHeight="false" hidden="false" ht="12.1" outlineLevel="0" r="362">
      <c r="A362" s="13" t="n">
        <v>45594</v>
      </c>
      <c r="B362" s="6" t="n">
        <v>234.84</v>
      </c>
      <c r="C362" s="6" t="n">
        <v>234.84</v>
      </c>
      <c r="D362" s="16" t="s">
        <v>383</v>
      </c>
      <c r="E362" s="16"/>
      <c r="F362" s="16"/>
      <c r="G362" s="6" t="s">
        <f>=A362-A361</f>
      </c>
      <c r="H362" s="6" t="s">
        <f>=B362+H361</f>
      </c>
      <c r="I362" s="6" t="s">
        <f>=G362*H361</f>
      </c>
    </row>
    <row collapsed="false" customFormat="false" customHeight="false" hidden="false" ht="12.1" outlineLevel="0" r="363">
      <c r="A363" s="13" t="n">
        <v>45598</v>
      </c>
      <c r="B363" s="6" t="n">
        <v>15000</v>
      </c>
      <c r="C363" s="6" t="n">
        <v>15000</v>
      </c>
      <c r="D363" s="16" t="s">
        <v>151</v>
      </c>
      <c r="E363" s="16"/>
      <c r="F363" s="16"/>
      <c r="G363" s="6" t="s">
        <f>=A363-A362</f>
      </c>
      <c r="H363" s="6" t="s">
        <f>=B363+H362</f>
      </c>
      <c r="I363" s="6" t="s">
        <f>=G363*H362</f>
      </c>
    </row>
    <row collapsed="false" customFormat="false" customHeight="false" hidden="false" ht="12.1" outlineLevel="0" r="364">
      <c r="A364" s="13" t="n">
        <v>45604</v>
      </c>
      <c r="B364" s="6" t="n">
        <v>-1820.72</v>
      </c>
      <c r="C364" s="6" t="n">
        <v>-1820.72</v>
      </c>
      <c r="D364" s="16" t="s">
        <v>384</v>
      </c>
      <c r="E364" s="16"/>
      <c r="F364" s="16"/>
      <c r="G364" s="6" t="s">
        <f>=A364-A363</f>
      </c>
      <c r="H364" s="6" t="s">
        <f>=B364+H363</f>
      </c>
      <c r="I364" s="6" t="s">
        <f>=G364*H363</f>
      </c>
    </row>
    <row collapsed="false" customFormat="false" customHeight="false" hidden="false" ht="12.1" outlineLevel="0" r="365">
      <c r="A365" s="13" t="n">
        <v>45607</v>
      </c>
      <c r="B365" s="6" t="n">
        <v>1816.70216</v>
      </c>
      <c r="C365" s="6" t="n">
        <v>1816.70216</v>
      </c>
      <c r="D365" s="16" t="s">
        <v>385</v>
      </c>
      <c r="E365" s="16"/>
      <c r="F365" s="16"/>
      <c r="G365" s="6" t="s">
        <f>=A365-A364</f>
      </c>
      <c r="H365" s="6" t="s">
        <f>=B365+H364</f>
      </c>
      <c r="I365" s="6" t="s">
        <f>=G365*H364</f>
      </c>
    </row>
    <row collapsed="false" customFormat="false" customHeight="false" hidden="false" ht="12.1" outlineLevel="0" r="366">
      <c r="A366" s="13" t="n">
        <v>45610</v>
      </c>
      <c r="B366" s="6" t="n">
        <v>5000</v>
      </c>
      <c r="C366" s="6" t="n">
        <v>5000</v>
      </c>
      <c r="D366" s="16" t="s">
        <v>151</v>
      </c>
      <c r="E366" s="16"/>
      <c r="F366" s="16"/>
      <c r="G366" s="6" t="s">
        <f>=A366-A365</f>
      </c>
      <c r="H366" s="6" t="s">
        <f>=B366+H365</f>
      </c>
      <c r="I366" s="6" t="s">
        <f>=G366*H365</f>
      </c>
    </row>
    <row collapsed="false" customFormat="false" customHeight="false" hidden="false" ht="12.1" outlineLevel="0" r="367">
      <c r="A367" s="13" t="n">
        <v>45618</v>
      </c>
      <c r="B367" s="6" t="n">
        <v>-106.5</v>
      </c>
      <c r="C367" s="6" t="n">
        <v>-106.5</v>
      </c>
      <c r="D367" s="16" t="s">
        <v>386</v>
      </c>
      <c r="E367" s="16"/>
      <c r="F367" s="16"/>
      <c r="G367" s="6" t="s">
        <f>=A367-A366</f>
      </c>
      <c r="H367" s="6" t="s">
        <f>=B367+H366</f>
      </c>
      <c r="I367" s="6" t="s">
        <f>=G367*H366</f>
      </c>
    </row>
    <row collapsed="false" customFormat="false" customHeight="false" hidden="false" ht="12.1" outlineLevel="0" r="368">
      <c r="A368" s="13" t="n">
        <v>45618</v>
      </c>
      <c r="B368" s="6" t="n">
        <v>106.5</v>
      </c>
      <c r="C368" s="6" t="n">
        <v>106.5</v>
      </c>
      <c r="D368" s="16" t="s">
        <v>387</v>
      </c>
      <c r="E368" s="16"/>
      <c r="F368" s="16"/>
      <c r="G368" s="6" t="s">
        <f>=A368-A367</f>
      </c>
      <c r="H368" s="6" t="s">
        <f>=B368+H367</f>
      </c>
      <c r="I368" s="6" t="s">
        <f>=G368*H367</f>
      </c>
    </row>
    <row collapsed="false" customFormat="false" customHeight="false" hidden="false" ht="12.1" outlineLevel="0" r="369">
      <c r="A369" s="13" t="n">
        <v>45621</v>
      </c>
      <c r="B369" s="6" t="n">
        <v>-402.5</v>
      </c>
      <c r="C369" s="6" t="n">
        <v>-402.5</v>
      </c>
      <c r="D369" s="16" t="s">
        <v>388</v>
      </c>
      <c r="E369" s="16"/>
      <c r="F369" s="16"/>
      <c r="G369" s="6" t="s">
        <f>=A369-A368</f>
      </c>
      <c r="H369" s="6" t="s">
        <f>=B369+H368</f>
      </c>
      <c r="I369" s="6" t="s">
        <f>=G369*H368</f>
      </c>
    </row>
    <row collapsed="false" customFormat="false" customHeight="false" hidden="false" ht="12.1" outlineLevel="0" r="370">
      <c r="A370" s="13" t="n">
        <v>45623</v>
      </c>
      <c r="B370" s="6" t="n">
        <v>15000</v>
      </c>
      <c r="C370" s="6" t="n">
        <v>15000</v>
      </c>
      <c r="D370" s="16" t="s">
        <v>151</v>
      </c>
      <c r="E370" s="16"/>
      <c r="F370" s="16"/>
      <c r="G370" s="6" t="s">
        <f>=A370-A369</f>
      </c>
      <c r="H370" s="6" t="s">
        <f>=B370+H369</f>
      </c>
      <c r="I370" s="6" t="s">
        <f>=G370*H369</f>
      </c>
    </row>
    <row collapsed="false" customFormat="false" customHeight="false" hidden="false" ht="12.1" outlineLevel="0" r="371">
      <c r="A371" s="13" t="n">
        <v>45630</v>
      </c>
      <c r="B371" s="6" t="n">
        <v>-681.3</v>
      </c>
      <c r="C371" s="6" t="n">
        <v>-681.3</v>
      </c>
      <c r="D371" s="16" t="s">
        <v>389</v>
      </c>
      <c r="E371" s="16"/>
      <c r="F371" s="16"/>
      <c r="G371" s="6" t="s">
        <f>=A371-A370</f>
      </c>
      <c r="H371" s="6" t="s">
        <f>=B371+H370</f>
      </c>
      <c r="I371" s="6" t="s">
        <f>=G371*H370</f>
      </c>
    </row>
    <row collapsed="false" customFormat="false" customHeight="false" hidden="false" ht="12.1" outlineLevel="0" r="372">
      <c r="A372" s="13" t="n">
        <v>45630</v>
      </c>
      <c r="B372" s="6" t="n">
        <v>681.3</v>
      </c>
      <c r="C372" s="6" t="n">
        <v>681.3</v>
      </c>
      <c r="D372" s="16" t="s">
        <v>390</v>
      </c>
      <c r="E372" s="16"/>
      <c r="F372" s="16"/>
      <c r="G372" s="6" t="s">
        <f>=A372-A371</f>
      </c>
      <c r="H372" s="6" t="s">
        <f>=B372+H371</f>
      </c>
      <c r="I372" s="6" t="s">
        <f>=G372*H371</f>
      </c>
    </row>
    <row collapsed="false" customFormat="false" customHeight="false" hidden="false" ht="12.1" outlineLevel="0" r="373">
      <c r="A373" s="13" t="n">
        <v>45636</v>
      </c>
      <c r="B373" s="6" t="n">
        <v>402.5</v>
      </c>
      <c r="C373" s="6" t="n">
        <v>402.5</v>
      </c>
      <c r="D373" s="16" t="s">
        <v>391</v>
      </c>
      <c r="E373" s="16"/>
      <c r="F373" s="16"/>
      <c r="G373" s="6" t="s">
        <f>=A373-A372</f>
      </c>
      <c r="H373" s="6" t="s">
        <f>=B373+H372</f>
      </c>
      <c r="I373" s="6" t="s">
        <f>=G373*H372</f>
      </c>
    </row>
    <row collapsed="false" customFormat="false" customHeight="false" hidden="false" ht="12.1" outlineLevel="0" r="374">
      <c r="A374" s="13" t="n">
        <v>45638</v>
      </c>
      <c r="B374" s="6" t="n">
        <v>5000</v>
      </c>
      <c r="C374" s="6" t="n">
        <v>5000</v>
      </c>
      <c r="D374" s="16" t="s">
        <v>151</v>
      </c>
      <c r="E374" s="16"/>
      <c r="F374" s="16"/>
      <c r="G374" s="6" t="s">
        <f>=A374-A373</f>
      </c>
      <c r="H374" s="6" t="s">
        <f>=B374+H373</f>
      </c>
      <c r="I374" s="6" t="s">
        <f>=G374*H373</f>
      </c>
    </row>
    <row collapsed="false" customFormat="false" customHeight="false" hidden="false" ht="12.1" outlineLevel="0" r="375">
      <c r="A375" s="13" t="n">
        <v>45643</v>
      </c>
      <c r="B375" s="6" t="n">
        <v>-1067.5</v>
      </c>
      <c r="C375" s="6" t="n">
        <v>-1067.5</v>
      </c>
      <c r="D375" s="16" t="s">
        <v>392</v>
      </c>
      <c r="E375" s="16"/>
      <c r="F375" s="16"/>
      <c r="G375" s="6" t="s">
        <f>=A375-A374</f>
      </c>
      <c r="H375" s="6" t="s">
        <f>=B375+H374</f>
      </c>
      <c r="I375" s="6" t="s">
        <f>=G375*H374</f>
      </c>
    </row>
    <row collapsed="false" customFormat="false" customHeight="false" hidden="false" ht="12.1" outlineLevel="0" r="376">
      <c r="A376" s="13" t="n">
        <v>45643</v>
      </c>
      <c r="B376" s="6" t="n">
        <v>-15651</v>
      </c>
      <c r="C376" s="6" t="n">
        <v>-15651</v>
      </c>
      <c r="D376" s="16" t="s">
        <v>393</v>
      </c>
      <c r="E376" s="16"/>
      <c r="F376" s="16"/>
      <c r="G376" s="6" t="s">
        <f>=A376-A375</f>
      </c>
      <c r="H376" s="6" t="s">
        <f>=B376+H375</f>
      </c>
      <c r="I376" s="6" t="s">
        <f>=G376*H375</f>
      </c>
    </row>
    <row collapsed="false" customFormat="false" customHeight="false" hidden="false" ht="12.1" outlineLevel="0" r="377">
      <c r="A377" s="13" t="n">
        <v>45648</v>
      </c>
      <c r="B377" s="6" t="n">
        <v>-109.5</v>
      </c>
      <c r="C377" s="6" t="n">
        <v>-109.5</v>
      </c>
      <c r="D377" s="16" t="s">
        <v>394</v>
      </c>
      <c r="E377" s="16"/>
      <c r="F377" s="16"/>
      <c r="G377" s="6" t="s">
        <f>=A377-A376</f>
      </c>
      <c r="H377" s="6" t="s">
        <f>=B377+H376</f>
      </c>
      <c r="I377" s="6" t="s">
        <f>=G377*H376</f>
      </c>
    </row>
    <row collapsed="false" customFormat="false" customHeight="false" hidden="false" ht="12.1" outlineLevel="0" r="378">
      <c r="A378" s="13" t="n">
        <v>45648</v>
      </c>
      <c r="B378" s="6" t="n">
        <v>-41969.1</v>
      </c>
      <c r="C378" s="6" t="n">
        <v>-41969.1</v>
      </c>
      <c r="D378" s="16" t="s">
        <v>395</v>
      </c>
      <c r="E378" s="16"/>
      <c r="F378" s="16"/>
      <c r="G378" s="6" t="s">
        <f>=A378-A377</f>
      </c>
      <c r="H378" s="6" t="s">
        <f>=B378+H377</f>
      </c>
      <c r="I378" s="6" t="s">
        <f>=G378*H377</f>
      </c>
    </row>
    <row collapsed="false" customFormat="false" customHeight="false" hidden="false" ht="12.1" outlineLevel="0" r="379">
      <c r="A379" s="13" t="n">
        <v>45649</v>
      </c>
      <c r="B379" s="6" t="n">
        <v>-841.480455</v>
      </c>
      <c r="C379" s="6" t="n">
        <v>-841.480455</v>
      </c>
      <c r="D379" s="16" t="s">
        <v>315</v>
      </c>
      <c r="E379" s="16"/>
      <c r="F379" s="16"/>
      <c r="G379" s="6" t="s">
        <f>=A379-A378</f>
      </c>
      <c r="H379" s="6" t="s">
        <f>=B379+H378</f>
      </c>
      <c r="I379" s="6" t="s">
        <f>=G379*H378</f>
      </c>
    </row>
    <row collapsed="false" customFormat="false" customHeight="false" hidden="false" ht="12.1" outlineLevel="0" r="380">
      <c r="A380" s="13" t="n">
        <v>45649</v>
      </c>
      <c r="B380" s="6" t="n">
        <v>109.5</v>
      </c>
      <c r="C380" s="6" t="n">
        <v>109.5</v>
      </c>
      <c r="D380" s="16" t="s">
        <v>396</v>
      </c>
      <c r="E380" s="16"/>
      <c r="F380" s="16"/>
      <c r="G380" s="6" t="s">
        <f>=A380-A379</f>
      </c>
      <c r="H380" s="6" t="s">
        <f>=B380+H379</f>
      </c>
      <c r="I380" s="6" t="s">
        <f>=G380*H379</f>
      </c>
    </row>
    <row collapsed="false" customFormat="false" customHeight="false" hidden="false" ht="12.1" outlineLevel="0" r="381">
      <c r="A381" s="13" t="n">
        <v>45650</v>
      </c>
      <c r="B381" s="6" t="n">
        <v>15657</v>
      </c>
      <c r="C381" s="6" t="n">
        <v>15657</v>
      </c>
      <c r="D381" s="16" t="s">
        <v>397</v>
      </c>
      <c r="E381" s="16"/>
      <c r="F381" s="16"/>
      <c r="G381" s="6" t="s">
        <f>=A381-A380</f>
      </c>
      <c r="H381" s="6" t="s">
        <f>=B381+H380</f>
      </c>
      <c r="I381" s="6" t="s">
        <f>=G381*H380</f>
      </c>
    </row>
    <row collapsed="false" customFormat="false" customHeight="false" hidden="false" ht="12.1" outlineLevel="0" r="382">
      <c r="A382" s="13" t="n">
        <v>45650</v>
      </c>
      <c r="B382" s="6" t="n">
        <v>831.59781</v>
      </c>
      <c r="C382" s="6" t="n">
        <v>831.59781</v>
      </c>
      <c r="D382" s="16" t="s">
        <v>398</v>
      </c>
      <c r="E382" s="16"/>
      <c r="F382" s="16"/>
      <c r="G382" s="6" t="s">
        <f>=A382-A381</f>
      </c>
      <c r="H382" s="6" t="s">
        <f>=B382+H381</f>
      </c>
      <c r="I382" s="6" t="s">
        <f>=G382*H381</f>
      </c>
    </row>
    <row collapsed="false" customFormat="false" customHeight="false" hidden="false" ht="12.1" outlineLevel="0" r="383">
      <c r="A383" s="13" t="n">
        <v>45650</v>
      </c>
      <c r="B383" s="6" t="n">
        <v>41476.2</v>
      </c>
      <c r="C383" s="6" t="n">
        <v>41476.2</v>
      </c>
      <c r="D383" s="16" t="s">
        <v>399</v>
      </c>
      <c r="E383" s="16"/>
      <c r="F383" s="16"/>
      <c r="G383" s="6" t="s">
        <f>=A383-A382</f>
      </c>
      <c r="H383" s="6" t="s">
        <f>=B383+H382</f>
      </c>
      <c r="I383" s="6" t="s">
        <f>=G383*H382</f>
      </c>
    </row>
    <row collapsed="false" customFormat="false" customHeight="false" hidden="false" ht="12.1" outlineLevel="0" r="384">
      <c r="A384" s="13" t="n">
        <v>45654</v>
      </c>
      <c r="B384" s="6" t="n">
        <v>1067.5</v>
      </c>
      <c r="C384" s="6" t="n">
        <v>1067.5</v>
      </c>
      <c r="D384" s="16" t="s">
        <v>400</v>
      </c>
      <c r="E384" s="16"/>
      <c r="F384" s="16"/>
      <c r="G384" s="6" t="s">
        <f>=A384-A383</f>
      </c>
      <c r="H384" s="6" t="s">
        <f>=B384+H383</f>
      </c>
      <c r="I384" s="6" t="s">
        <f>=G384*H383</f>
      </c>
    </row>
    <row collapsed="false" customFormat="false" customHeight="false" hidden="false" ht="12.1" outlineLevel="0" r="385">
      <c r="A385" s="13" t="n">
        <v>45656</v>
      </c>
      <c r="B385" s="6" t="n">
        <v>-21.35</v>
      </c>
      <c r="C385" s="6" t="n">
        <v>-21.35</v>
      </c>
      <c r="D385" s="16" t="s">
        <v>401</v>
      </c>
      <c r="E385" s="16"/>
      <c r="F385" s="16"/>
      <c r="G385" s="6" t="s">
        <f>=A385-A384</f>
      </c>
      <c r="H385" s="6" t="s">
        <f>=B385+H384</f>
      </c>
      <c r="I385" s="6" t="s">
        <f>=G385*H384</f>
      </c>
    </row>
    <row collapsed="false" customFormat="false" customHeight="false" hidden="false" ht="12.1" outlineLevel="0" r="386">
      <c r="A386" s="13" t="n">
        <v>45665</v>
      </c>
      <c r="B386" s="6" t="n">
        <v>-1028.52</v>
      </c>
      <c r="C386" s="6" t="n">
        <v>-1028.52</v>
      </c>
      <c r="D386" s="16" t="s">
        <v>402</v>
      </c>
      <c r="E386" s="16"/>
      <c r="F386" s="16"/>
      <c r="G386" s="6" t="s">
        <f>=A386-A385</f>
      </c>
      <c r="H386" s="6" t="s">
        <f>=B386+H385</f>
      </c>
      <c r="I386" s="6" t="s">
        <f>=G386*H385</f>
      </c>
    </row>
    <row collapsed="false" customFormat="false" customHeight="false" hidden="false" ht="12.1" outlineLevel="0" r="387">
      <c r="A387" s="13" t="n">
        <v>45665</v>
      </c>
      <c r="B387" s="6" t="n">
        <v>-1437.05</v>
      </c>
      <c r="C387" s="6" t="n">
        <v>-1437.05</v>
      </c>
      <c r="D387" s="16" t="s">
        <v>403</v>
      </c>
      <c r="E387" s="16"/>
      <c r="F387" s="16"/>
      <c r="G387" s="6" t="s">
        <f>=A387-A386</f>
      </c>
      <c r="H387" s="6" t="s">
        <f>=B387+H386</f>
      </c>
      <c r="I387" s="6" t="s">
        <f>=G387*H386</f>
      </c>
    </row>
    <row collapsed="false" customFormat="false" customHeight="false" hidden="false" ht="12.1" outlineLevel="0" r="388">
      <c r="A388" s="13" t="n">
        <v>45667</v>
      </c>
      <c r="B388" s="6" t="n">
        <v>-3395.29</v>
      </c>
      <c r="C388" s="6" t="n">
        <v>-3395.29</v>
      </c>
      <c r="D388" s="16" t="s">
        <v>404</v>
      </c>
      <c r="E388" s="16"/>
      <c r="F388" s="16"/>
      <c r="G388" s="6" t="s">
        <f>=A388-A387</f>
      </c>
      <c r="H388" s="6" t="s">
        <f>=B388+H387</f>
      </c>
      <c r="I388" s="6" t="s">
        <f>=G388*H387</f>
      </c>
    </row>
    <row collapsed="false" customFormat="false" customHeight="false" hidden="false" ht="12.1" outlineLevel="0" r="389">
      <c r="A389" s="13" t="n">
        <v>45678</v>
      </c>
      <c r="B389" s="6" t="n">
        <v>-109.5</v>
      </c>
      <c r="C389" s="6" t="n">
        <v>-109.5</v>
      </c>
      <c r="D389" s="16" t="s">
        <v>394</v>
      </c>
      <c r="E389" s="16"/>
      <c r="F389" s="16"/>
      <c r="G389" s="6" t="s">
        <f>=A389-A388</f>
      </c>
      <c r="H389" s="6" t="s">
        <f>=B389+H388</f>
      </c>
      <c r="I389" s="6" t="s">
        <f>=G389*H388</f>
      </c>
    </row>
    <row collapsed="false" customFormat="false" customHeight="false" hidden="false" ht="12.1" outlineLevel="0" r="390">
      <c r="A390" s="13" t="n">
        <v>45678</v>
      </c>
      <c r="B390" s="6" t="n">
        <v>109.5</v>
      </c>
      <c r="C390" s="6" t="n">
        <v>109.5</v>
      </c>
      <c r="D390" s="16" t="s">
        <v>405</v>
      </c>
      <c r="E390" s="16"/>
      <c r="F390" s="16"/>
      <c r="G390" s="6" t="s">
        <f>=A390-A389</f>
      </c>
      <c r="H390" s="6" t="s">
        <f>=B390+H389</f>
      </c>
      <c r="I390" s="6" t="s">
        <f>=G390*H389</f>
      </c>
    </row>
    <row collapsed="false" customFormat="false" customHeight="false" hidden="false" ht="12.1" outlineLevel="0" r="391">
      <c r="A391" s="13" t="n">
        <v>45679</v>
      </c>
      <c r="B391" s="6" t="n">
        <v>-2000</v>
      </c>
      <c r="C391" s="6" t="n">
        <v>-2000</v>
      </c>
      <c r="D391" s="16" t="s">
        <v>406</v>
      </c>
      <c r="E391" s="16"/>
      <c r="F391" s="16"/>
      <c r="G391" s="6" t="s">
        <f>=A391-A390</f>
      </c>
      <c r="H391" s="6" t="s">
        <f>=B391+H390</f>
      </c>
      <c r="I391" s="6" t="s">
        <f>=G391*H390</f>
      </c>
    </row>
    <row collapsed="false" customFormat="false" customHeight="false" hidden="false" ht="12.1" outlineLevel="0" r="392">
      <c r="A392" s="13" t="n">
        <v>45680</v>
      </c>
      <c r="B392" s="6" t="n">
        <v>-67.32</v>
      </c>
      <c r="C392" s="6" t="n">
        <v>-67.32</v>
      </c>
      <c r="D392" s="16" t="s">
        <v>195</v>
      </c>
      <c r="E392" s="16"/>
      <c r="F392" s="16"/>
      <c r="G392" s="6" t="s">
        <f>=A392-A391</f>
      </c>
      <c r="H392" s="6" t="s">
        <f>=B392+H391</f>
      </c>
      <c r="I392" s="6" t="s">
        <f>=G392*H391</f>
      </c>
    </row>
    <row collapsed="false" customFormat="false" customHeight="false" hidden="false" ht="12.1" outlineLevel="0" r="393">
      <c r="A393" s="13" t="n">
        <v>45680</v>
      </c>
      <c r="B393" s="6" t="n">
        <v>-359.04</v>
      </c>
      <c r="C393" s="6" t="n">
        <v>-359.04</v>
      </c>
      <c r="D393" s="16" t="s">
        <v>302</v>
      </c>
      <c r="E393" s="16"/>
      <c r="F393" s="16"/>
      <c r="G393" s="6" t="s">
        <f>=A393-A392</f>
      </c>
      <c r="H393" s="6" t="s">
        <f>=B393+H392</f>
      </c>
      <c r="I393" s="6" t="s">
        <f>=G393*H392</f>
      </c>
    </row>
    <row collapsed="false" customFormat="false" customHeight="false" hidden="false" ht="12.1" outlineLevel="0" r="394">
      <c r="A394" s="13" t="n">
        <v>45680</v>
      </c>
      <c r="B394" s="6" t="n">
        <v>1437.05</v>
      </c>
      <c r="C394" s="6" t="n">
        <v>1437.05</v>
      </c>
      <c r="D394" s="16" t="s">
        <v>407</v>
      </c>
      <c r="E394" s="16"/>
      <c r="F394" s="16"/>
      <c r="G394" s="6" t="s">
        <f>=A394-A393</f>
      </c>
      <c r="H394" s="6" t="s">
        <f>=B394+H393</f>
      </c>
      <c r="I394" s="6" t="s">
        <f>=G394*H393</f>
      </c>
    </row>
    <row collapsed="false" customFormat="false" customHeight="false" hidden="false" ht="12.1" outlineLevel="0" r="395">
      <c r="A395" s="13" t="n">
        <v>45680</v>
      </c>
      <c r="B395" s="6" t="n">
        <v>1028.52</v>
      </c>
      <c r="C395" s="6" t="n">
        <v>1028.52</v>
      </c>
      <c r="D395" s="16" t="s">
        <v>408</v>
      </c>
      <c r="E395" s="16"/>
      <c r="F395" s="16"/>
      <c r="G395" s="6" t="s">
        <f>=A395-A394</f>
      </c>
      <c r="H395" s="6" t="s">
        <f>=B395+H394</f>
      </c>
      <c r="I395" s="6" t="s">
        <f>=G395*H394</f>
      </c>
    </row>
    <row collapsed="false" customFormat="false" customHeight="false" hidden="false" ht="12.1" outlineLevel="0" r="396">
      <c r="A396" s="13" t="n">
        <v>45680</v>
      </c>
      <c r="B396" s="6" t="n">
        <v>67.32</v>
      </c>
      <c r="C396" s="6" t="n">
        <v>67.32</v>
      </c>
      <c r="D396" s="16" t="s">
        <v>409</v>
      </c>
      <c r="E396" s="16"/>
      <c r="F396" s="16"/>
      <c r="G396" s="6" t="s">
        <f>=A396-A395</f>
      </c>
      <c r="H396" s="6" t="s">
        <f>=B396+H395</f>
      </c>
      <c r="I396" s="6" t="s">
        <f>=G396*H395</f>
      </c>
    </row>
    <row collapsed="false" customFormat="false" customHeight="false" hidden="false" ht="12.1" outlineLevel="0" r="397">
      <c r="A397" s="13" t="n">
        <v>45680</v>
      </c>
      <c r="B397" s="6" t="n">
        <v>359.04</v>
      </c>
      <c r="C397" s="6" t="n">
        <v>359.04</v>
      </c>
      <c r="D397" s="16" t="s">
        <v>410</v>
      </c>
      <c r="E397" s="16"/>
      <c r="F397" s="16"/>
      <c r="G397" s="6" t="s">
        <f>=A397-A396</f>
      </c>
      <c r="H397" s="6" t="s">
        <f>=B397+H396</f>
      </c>
      <c r="I397" s="6" t="s">
        <f>=G397*H396</f>
      </c>
    </row>
    <row collapsed="false" customFormat="false" customHeight="false" hidden="false" ht="12.1" outlineLevel="0" r="398">
      <c r="A398" s="13" t="n">
        <v>45681</v>
      </c>
      <c r="B398" s="6" t="n">
        <v>2000</v>
      </c>
      <c r="C398" s="6" t="n">
        <v>2000</v>
      </c>
      <c r="D398" s="16" t="s">
        <v>411</v>
      </c>
      <c r="E398" s="16"/>
      <c r="F398" s="16"/>
      <c r="G398" s="6" t="s">
        <f>=A398-A397</f>
      </c>
      <c r="H398" s="6" t="s">
        <f>=B398+H397</f>
      </c>
      <c r="I398" s="6" t="s">
        <f>=G398*H397</f>
      </c>
    </row>
    <row collapsed="false" customFormat="false" customHeight="false" hidden="false" ht="12.1" outlineLevel="0" r="399">
      <c r="A399" s="13" t="n">
        <v>45684</v>
      </c>
      <c r="B399" s="6" t="n">
        <v>3400.29</v>
      </c>
      <c r="C399" s="6" t="n">
        <v>3400.29</v>
      </c>
      <c r="D399" s="16" t="s">
        <v>412</v>
      </c>
      <c r="E399" s="16"/>
      <c r="F399" s="16"/>
      <c r="G399" s="6" t="s">
        <f>=A399-A398</f>
      </c>
      <c r="H399" s="6" t="s">
        <f>=B399+H398</f>
      </c>
      <c r="I399" s="6" t="s">
        <f>=G399*H398</f>
      </c>
    </row>
    <row collapsed="false" customFormat="false" customHeight="false" hidden="false" ht="12.1" outlineLevel="0" r="400">
      <c r="A400" s="13" t="n">
        <v>45702</v>
      </c>
      <c r="B400" s="6" t="n">
        <v>20000</v>
      </c>
      <c r="C400" s="6" t="n">
        <v>20000</v>
      </c>
      <c r="D400" s="16" t="s">
        <v>151</v>
      </c>
      <c r="E400" s="16"/>
      <c r="F400" s="16"/>
      <c r="G400" s="6" t="s">
        <f>=A400-A399</f>
      </c>
      <c r="H400" s="6" t="s">
        <f>=B400+H399</f>
      </c>
      <c r="I400" s="6" t="s">
        <f>=G400*H399</f>
      </c>
    </row>
    <row collapsed="false" customFormat="false" customHeight="false" hidden="false" ht="12.1" outlineLevel="0" r="401">
      <c r="A401" s="13" t="n">
        <v>45705</v>
      </c>
      <c r="B401" s="6" t="n">
        <v>20000</v>
      </c>
      <c r="C401" s="6" t="n">
        <v>20000</v>
      </c>
      <c r="D401" s="16" t="s">
        <v>151</v>
      </c>
      <c r="E401" s="16"/>
      <c r="F401" s="16"/>
      <c r="G401" s="6" t="s">
        <f>=A401-A400</f>
      </c>
      <c r="H401" s="6" t="s">
        <f>=B401+H400</f>
      </c>
      <c r="I401" s="6" t="s">
        <f>=G401*H400</f>
      </c>
    </row>
    <row collapsed="false" customFormat="false" customHeight="false" hidden="false" ht="12.1" outlineLevel="0" r="402">
      <c r="A402" s="13" t="n">
        <v>45706</v>
      </c>
      <c r="B402" s="6" t="n">
        <v>20000</v>
      </c>
      <c r="C402" s="6" t="n">
        <v>20000</v>
      </c>
      <c r="D402" s="16" t="s">
        <v>151</v>
      </c>
      <c r="E402" s="16"/>
      <c r="F402" s="16"/>
      <c r="G402" s="6" t="s">
        <f>=A402-A401</f>
      </c>
      <c r="H402" s="6" t="s">
        <f>=B402+H401</f>
      </c>
      <c r="I402" s="6" t="s">
        <f>=G402*H401</f>
      </c>
    </row>
    <row collapsed="false" customFormat="false" customHeight="false" hidden="false" ht="12.1" outlineLevel="0" r="403">
      <c r="A403" s="13" t="n">
        <v>45707</v>
      </c>
      <c r="B403" s="6" t="n">
        <v>-52000</v>
      </c>
      <c r="C403" s="6" t="n">
        <v>0</v>
      </c>
      <c r="D403" s="16" t="s">
        <v>167</v>
      </c>
      <c r="E403" s="16"/>
      <c r="F403" s="16"/>
      <c r="G403" s="6" t="s">
        <f>=A403-A402</f>
      </c>
      <c r="H403" s="6" t="s">
        <f>=B403+H402</f>
      </c>
      <c r="I403" s="6" t="s">
        <f>=G403*H402</f>
      </c>
    </row>
    <row collapsed="false" customFormat="false" customHeight="false" hidden="false" ht="12.1" outlineLevel="0" r="404">
      <c r="A404" s="13" t="n">
        <v>45708</v>
      </c>
      <c r="B404" s="6" t="n">
        <v>-109.5</v>
      </c>
      <c r="C404" s="6" t="n">
        <v>-109.5</v>
      </c>
      <c r="D404" s="16" t="s">
        <v>394</v>
      </c>
      <c r="E404" s="16"/>
      <c r="F404" s="16"/>
      <c r="G404" s="6" t="s">
        <f>=A404-A403</f>
      </c>
      <c r="H404" s="6" t="s">
        <f>=B404+H403</f>
      </c>
      <c r="I404" s="6" t="s">
        <f>=G404*H403</f>
      </c>
    </row>
    <row collapsed="false" customFormat="false" customHeight="false" hidden="false" ht="12.1" outlineLevel="0" r="405">
      <c r="A405" s="13" t="n">
        <v>45708</v>
      </c>
      <c r="B405" s="6" t="n">
        <v>109.5</v>
      </c>
      <c r="C405" s="6" t="n">
        <v>109.5</v>
      </c>
      <c r="D405" s="16" t="s">
        <v>413</v>
      </c>
      <c r="E405" s="16"/>
      <c r="F405" s="16"/>
      <c r="G405" s="6" t="s">
        <f>=A405-A404</f>
      </c>
      <c r="H405" s="6" t="s">
        <f>=B405+H404</f>
      </c>
      <c r="I405" s="6" t="s">
        <f>=G405*H404</f>
      </c>
    </row>
    <row collapsed="false" customFormat="false" customHeight="false" hidden="false" ht="12.1" outlineLevel="0" r="406">
      <c r="A406" s="13" t="n">
        <v>45712</v>
      </c>
      <c r="B406" s="6" t="n">
        <v>10000</v>
      </c>
      <c r="C406" s="6" t="n">
        <v>10000</v>
      </c>
      <c r="D406" s="16" t="s">
        <v>151</v>
      </c>
      <c r="E406" s="16"/>
      <c r="F406" s="16"/>
      <c r="G406" s="6" t="s">
        <f>=A406-A405</f>
      </c>
      <c r="H406" s="6" t="s">
        <f>=B406+H405</f>
      </c>
      <c r="I406" s="6" t="s">
        <f>=G406*H405</f>
      </c>
    </row>
    <row collapsed="false" customFormat="false" customHeight="false" hidden="false" ht="12.1" outlineLevel="0" r="407">
      <c r="A407" s="13" t="n">
        <v>45723</v>
      </c>
      <c r="B407" s="6" t="n">
        <v>20000</v>
      </c>
      <c r="C407" s="6" t="n">
        <v>20000</v>
      </c>
      <c r="D407" s="16" t="s">
        <v>151</v>
      </c>
      <c r="E407" s="16"/>
      <c r="F407" s="16"/>
      <c r="G407" s="6" t="s">
        <f>=A407-A406</f>
      </c>
      <c r="H407" s="6" t="s">
        <f>=B407+H406</f>
      </c>
      <c r="I407" s="6" t="s">
        <f>=G407*H406</f>
      </c>
    </row>
    <row collapsed="false" customFormat="false" customHeight="false" hidden="false" ht="12.1" outlineLevel="0" r="408">
      <c r="A408" s="13" t="n">
        <v>45734</v>
      </c>
      <c r="B408" s="6" t="n">
        <v>-2603.05</v>
      </c>
      <c r="C408" s="6" t="n">
        <v>-2603.05</v>
      </c>
      <c r="D408" s="16" t="s">
        <v>414</v>
      </c>
      <c r="E408" s="16"/>
      <c r="F408" s="16"/>
      <c r="G408" s="6" t="s">
        <f>=A408-A407</f>
      </c>
      <c r="H408" s="6" t="s">
        <f>=B408+H407</f>
      </c>
      <c r="I408" s="6" t="s">
        <f>=G408*H407</f>
      </c>
    </row>
    <row collapsed="false" customFormat="false" customHeight="false" hidden="false" ht="12.1" outlineLevel="0" r="409">
      <c r="A409" s="13" t="n">
        <v>45735</v>
      </c>
      <c r="B409" s="6" t="n">
        <v>2518.48608</v>
      </c>
      <c r="C409" s="6" t="n">
        <v>2518.48608</v>
      </c>
      <c r="D409" s="16" t="s">
        <v>415</v>
      </c>
      <c r="E409" s="16"/>
      <c r="F409" s="16"/>
      <c r="G409" s="6" t="s">
        <f>=A409-A408</f>
      </c>
      <c r="H409" s="6" t="s">
        <f>=B409+H408</f>
      </c>
      <c r="I409" s="6" t="s">
        <f>=G409*H408</f>
      </c>
    </row>
    <row collapsed="false" customFormat="false" customHeight="false" hidden="false" ht="12.1" outlineLevel="0" r="410">
      <c r="A410" s="13" t="n">
        <v>45738</v>
      </c>
      <c r="B410" s="6" t="n">
        <v>-109.5</v>
      </c>
      <c r="C410" s="6" t="n">
        <v>-109.5</v>
      </c>
      <c r="D410" s="16" t="s">
        <v>394</v>
      </c>
      <c r="E410" s="16"/>
      <c r="F410" s="16"/>
      <c r="G410" s="6" t="s">
        <f>=A410-A409</f>
      </c>
      <c r="H410" s="6" t="s">
        <f>=B410+H409</f>
      </c>
      <c r="I410" s="6" t="s">
        <f>=G410*H409</f>
      </c>
    </row>
    <row collapsed="false" customFormat="false" customHeight="false" hidden="false" ht="12.1" outlineLevel="0" r="411">
      <c r="A411" s="13" t="n">
        <v>45740</v>
      </c>
      <c r="B411" s="6" t="n">
        <v>109.5</v>
      </c>
      <c r="C411" s="6" t="n">
        <v>109.5</v>
      </c>
      <c r="D411" s="16" t="s">
        <v>416</v>
      </c>
      <c r="E411" s="16"/>
      <c r="F411" s="16"/>
      <c r="G411" s="6" t="s">
        <f>=A411-A410</f>
      </c>
      <c r="H411" s="6" t="s">
        <f>=B411+H410</f>
      </c>
      <c r="I411" s="6" t="s">
        <f>=G411*H410</f>
      </c>
    </row>
    <row collapsed="false" customFormat="false" customHeight="false" hidden="false" ht="12.1" outlineLevel="0" r="412">
      <c r="A412" s="13" t="n">
        <v>45741</v>
      </c>
      <c r="B412" s="6" t="n">
        <v>10000</v>
      </c>
      <c r="C412" s="6" t="n">
        <v>10000</v>
      </c>
      <c r="D412" s="16" t="s">
        <v>151</v>
      </c>
      <c r="E412" s="16"/>
      <c r="F412" s="16"/>
      <c r="G412" s="6" t="s">
        <f>=A412-A411</f>
      </c>
      <c r="H412" s="6" t="s">
        <f>=B412+H411</f>
      </c>
      <c r="I412" s="6" t="s">
        <f>=G412*H411</f>
      </c>
    </row>
    <row collapsed="false" customFormat="false" customHeight="false" hidden="false" ht="12.1" outlineLevel="0" r="413">
      <c r="A413" s="13" t="n">
        <v>45747</v>
      </c>
      <c r="B413" s="6" t="n">
        <v>-17.57</v>
      </c>
      <c r="C413" s="6" t="n">
        <v>-17.57</v>
      </c>
      <c r="D413" s="16" t="s">
        <v>417</v>
      </c>
      <c r="E413" s="16"/>
      <c r="F413" s="16"/>
      <c r="G413" s="6" t="s">
        <f>=A413-A412</f>
      </c>
      <c r="H413" s="6" t="s">
        <f>=B413+H412</f>
      </c>
      <c r="I413" s="6" t="s">
        <f>=G413*H412</f>
      </c>
    </row>
    <row collapsed="false" customFormat="false" customHeight="false" hidden="false" ht="12.1" outlineLevel="0" r="414">
      <c r="A414" s="13" t="n">
        <v>45753</v>
      </c>
      <c r="B414" s="6" t="n">
        <v>40000</v>
      </c>
      <c r="C414" s="6" t="n">
        <v>40000</v>
      </c>
      <c r="D414" s="16" t="s">
        <v>151</v>
      </c>
      <c r="E414" s="16"/>
      <c r="F414" s="16"/>
      <c r="G414" s="6" t="s">
        <f>=A414-A413</f>
      </c>
      <c r="H414" s="6" t="s">
        <f>=B414+H413</f>
      </c>
      <c r="I414" s="6" t="s">
        <f>=G414*H413</f>
      </c>
    </row>
    <row collapsed="false" customFormat="false" customHeight="false" hidden="false" ht="12.1" outlineLevel="0" r="415">
      <c r="A415" s="13" t="n">
        <v>45754</v>
      </c>
      <c r="B415" s="6" t="n">
        <v>10000</v>
      </c>
      <c r="C415" s="6" t="n">
        <v>10000</v>
      </c>
      <c r="D415" s="16" t="s">
        <v>151</v>
      </c>
      <c r="E415" s="16"/>
      <c r="F415" s="16"/>
      <c r="G415" s="6" t="s">
        <f>=A415-A414</f>
      </c>
      <c r="H415" s="6" t="s">
        <f>=B415+H414</f>
      </c>
      <c r="I415" s="6" t="s">
        <f>=G415*H414</f>
      </c>
    </row>
    <row collapsed="false" customFormat="false" customHeight="false" hidden="false" ht="12.1" outlineLevel="0" r="416">
      <c r="A416" s="13" t="n">
        <v>45768</v>
      </c>
      <c r="B416" s="6" t="n">
        <v>-109.5</v>
      </c>
      <c r="C416" s="6" t="n">
        <v>-109.5</v>
      </c>
      <c r="D416" s="16" t="s">
        <v>394</v>
      </c>
      <c r="E416" s="16"/>
      <c r="F416" s="16"/>
      <c r="G416" s="6" t="s">
        <f>=A416-A415</f>
      </c>
      <c r="H416" s="6" t="s">
        <f>=B416+H415</f>
      </c>
      <c r="I416" s="6" t="s">
        <f>=G416*H415</f>
      </c>
    </row>
    <row collapsed="false" customFormat="false" customHeight="false" hidden="false" ht="12.1" outlineLevel="0" r="417">
      <c r="A417" s="13" t="n">
        <v>45768</v>
      </c>
      <c r="B417" s="6" t="n">
        <v>109.5</v>
      </c>
      <c r="C417" s="6" t="n">
        <v>109.5</v>
      </c>
      <c r="D417" s="16" t="s">
        <v>418</v>
      </c>
      <c r="E417" s="16"/>
      <c r="F417" s="16"/>
      <c r="G417" s="6" t="s">
        <f>=A417-A416</f>
      </c>
      <c r="H417" s="6" t="s">
        <f>=B417+H416</f>
      </c>
      <c r="I417" s="6" t="s">
        <f>=G417*H416</f>
      </c>
    </row>
    <row collapsed="false" customFormat="false" customHeight="false" hidden="false" ht="12.1" outlineLevel="0" r="418">
      <c r="A418" s="13" t="n">
        <v>45770</v>
      </c>
      <c r="B418" s="6" t="n">
        <v>-2000</v>
      </c>
      <c r="C418" s="6" t="n">
        <v>-2000</v>
      </c>
      <c r="D418" s="16" t="s">
        <v>406</v>
      </c>
      <c r="E418" s="16"/>
      <c r="F418" s="16"/>
      <c r="G418" s="6" t="s">
        <f>=A418-A417</f>
      </c>
      <c r="H418" s="6" t="s">
        <f>=B418+H417</f>
      </c>
      <c r="I418" s="6" t="s">
        <f>=G418*H417</f>
      </c>
    </row>
    <row collapsed="false" customFormat="false" customHeight="false" hidden="false" ht="12.1" outlineLevel="0" r="419">
      <c r="A419" s="13" t="n">
        <v>45771</v>
      </c>
      <c r="B419" s="6" t="n">
        <v>-67.32</v>
      </c>
      <c r="C419" s="6" t="n">
        <v>-67.32</v>
      </c>
      <c r="D419" s="16" t="s">
        <v>195</v>
      </c>
      <c r="E419" s="16"/>
      <c r="F419" s="16"/>
      <c r="G419" s="6" t="s">
        <f>=A419-A418</f>
      </c>
      <c r="H419" s="6" t="s">
        <f>=B419+H418</f>
      </c>
      <c r="I419" s="6" t="s">
        <f>=G419*H418</f>
      </c>
    </row>
    <row collapsed="false" customFormat="false" customHeight="false" hidden="false" ht="12.1" outlineLevel="0" r="420">
      <c r="A420" s="13" t="n">
        <v>45771</v>
      </c>
      <c r="B420" s="6" t="n">
        <v>-269.28</v>
      </c>
      <c r="C420" s="6" t="n">
        <v>-269.28</v>
      </c>
      <c r="D420" s="16" t="s">
        <v>419</v>
      </c>
      <c r="E420" s="16"/>
      <c r="F420" s="16"/>
      <c r="G420" s="6" t="s">
        <f>=A420-A419</f>
      </c>
      <c r="H420" s="6" t="s">
        <f>=B420+H419</f>
      </c>
      <c r="I420" s="6" t="s">
        <f>=G420*H419</f>
      </c>
    </row>
    <row collapsed="false" customFormat="false" customHeight="false" hidden="false" ht="12.1" outlineLevel="0" r="421">
      <c r="A421" s="13" t="n">
        <v>45771</v>
      </c>
      <c r="B421" s="6" t="n">
        <v>67.32</v>
      </c>
      <c r="C421" s="6" t="n">
        <v>67.32</v>
      </c>
      <c r="D421" s="16" t="s">
        <v>420</v>
      </c>
      <c r="E421" s="16"/>
      <c r="F421" s="16"/>
      <c r="G421" s="6" t="s">
        <f>=A421-A420</f>
      </c>
      <c r="H421" s="6" t="s">
        <f>=B421+H420</f>
      </c>
      <c r="I421" s="6" t="s">
        <f>=G421*H420</f>
      </c>
    </row>
    <row collapsed="false" customFormat="false" customHeight="false" hidden="false" ht="12.1" outlineLevel="0" r="422">
      <c r="A422" s="13" t="n">
        <v>45771</v>
      </c>
      <c r="B422" s="6" t="n">
        <v>269.28</v>
      </c>
      <c r="C422" s="6" t="n">
        <v>269.28</v>
      </c>
      <c r="D422" s="16" t="s">
        <v>421</v>
      </c>
      <c r="E422" s="16"/>
      <c r="F422" s="16"/>
      <c r="G422" s="6" t="s">
        <f>=A422-A421</f>
      </c>
      <c r="H422" s="6" t="s">
        <f>=B422+H421</f>
      </c>
      <c r="I422" s="6" t="s">
        <f>=G422*H421</f>
      </c>
    </row>
    <row collapsed="false" customFormat="false" customHeight="false" hidden="false" ht="12.1" outlineLevel="0" r="423">
      <c r="A423" s="13" t="n">
        <v>45771</v>
      </c>
      <c r="B423" s="6" t="n">
        <v>2000</v>
      </c>
      <c r="C423" s="6" t="n">
        <v>2000</v>
      </c>
      <c r="D423" s="16" t="s">
        <v>411</v>
      </c>
      <c r="E423" s="16"/>
      <c r="F423" s="16"/>
      <c r="G423" s="6" t="s">
        <f>=A423-A422</f>
      </c>
      <c r="H423" s="6" t="s">
        <f>=B423+H422</f>
      </c>
      <c r="I423" s="6" t="s">
        <f>=G423*H422</f>
      </c>
    </row>
    <row collapsed="false" customFormat="false" customHeight="false" hidden="false" ht="12.1" outlineLevel="0" r="424">
      <c r="A424" s="13" t="n">
        <v>45771</v>
      </c>
      <c r="B424" s="6" t="n">
        <v>15000</v>
      </c>
      <c r="C424" s="6" t="n">
        <v>15000</v>
      </c>
      <c r="D424" s="16" t="s">
        <v>151</v>
      </c>
      <c r="E424" s="16"/>
      <c r="F424" s="16"/>
      <c r="G424" s="6" t="s">
        <f>=A424-A423</f>
      </c>
      <c r="H424" s="6" t="s">
        <f>=B424+H423</f>
      </c>
      <c r="I424" s="6" t="s">
        <f>=G424*H423</f>
      </c>
    </row>
    <row collapsed="false" customFormat="false" customHeight="false" hidden="false" ht="12.1" outlineLevel="0" r="425">
      <c r="A425" s="13" t="n">
        <v>45775</v>
      </c>
      <c r="B425" s="6" t="n">
        <v>-2840.5</v>
      </c>
      <c r="C425" s="6" t="n">
        <v>-2840.5</v>
      </c>
      <c r="D425" s="16" t="s">
        <v>422</v>
      </c>
      <c r="E425" s="16"/>
      <c r="F425" s="16"/>
      <c r="G425" s="6" t="s">
        <f>=A425-A424</f>
      </c>
      <c r="H425" s="6" t="s">
        <f>=B425+H424</f>
      </c>
      <c r="I425" s="6" t="s">
        <f>=G425*H424</f>
      </c>
    </row>
    <row collapsed="false" customFormat="false" customHeight="false" hidden="false" ht="12.1" outlineLevel="0" r="426">
      <c r="A426" s="13" t="n">
        <v>45776</v>
      </c>
      <c r="B426" s="6" t="n">
        <v>-732.97</v>
      </c>
      <c r="C426" s="6" t="n">
        <v>-732.97</v>
      </c>
      <c r="D426" s="16" t="s">
        <v>423</v>
      </c>
      <c r="E426" s="16"/>
      <c r="F426" s="16"/>
      <c r="G426" s="6" t="s">
        <f>=A426-A425</f>
      </c>
      <c r="H426" s="6" t="s">
        <f>=B426+H425</f>
      </c>
      <c r="I426" s="6" t="s">
        <f>=G426*H425</f>
      </c>
    </row>
    <row collapsed="false" customFormat="false" customHeight="false" hidden="false" ht="12.1" outlineLevel="0" r="427">
      <c r="A427" s="13" t="n">
        <v>45776</v>
      </c>
      <c r="B427" s="6" t="n">
        <v>732.97</v>
      </c>
      <c r="C427" s="6" t="n">
        <v>732.97</v>
      </c>
      <c r="D427" s="16" t="s">
        <v>424</v>
      </c>
      <c r="E427" s="16"/>
      <c r="F427" s="16"/>
      <c r="G427" s="6" t="s">
        <f>=A427-A426</f>
      </c>
      <c r="H427" s="6" t="s">
        <f>=B427+H426</f>
      </c>
      <c r="I427" s="6" t="s">
        <f>=G427*H426</f>
      </c>
    </row>
    <row collapsed="false" customFormat="false" customHeight="false" hidden="false" ht="12.1" outlineLevel="0" r="428">
      <c r="A428" s="13" t="n">
        <v>45782</v>
      </c>
      <c r="B428" s="6" t="n">
        <v>-517.4</v>
      </c>
      <c r="C428" s="6" t="n">
        <v>-517.4</v>
      </c>
      <c r="D428" s="16" t="s">
        <v>425</v>
      </c>
      <c r="E428" s="16"/>
      <c r="F428" s="16"/>
      <c r="G428" s="6" t="s">
        <f>=A428-A427</f>
      </c>
      <c r="H428" s="6" t="s">
        <f>=B428+H427</f>
      </c>
      <c r="I428" s="6" t="s">
        <f>=G428*H427</f>
      </c>
    </row>
    <row collapsed="false" customFormat="false" customHeight="false" hidden="false" ht="12.1" outlineLevel="0" r="429">
      <c r="A429" s="13" t="n">
        <v>45786</v>
      </c>
      <c r="B429" s="6" t="n">
        <v>-2241.54</v>
      </c>
      <c r="C429" s="6" t="n">
        <v>-2241.54</v>
      </c>
      <c r="D429" s="16" t="s">
        <v>426</v>
      </c>
      <c r="E429" s="16"/>
      <c r="F429" s="16"/>
      <c r="G429" s="6" t="s">
        <f>=A429-A428</f>
      </c>
      <c r="H429" s="6" t="s">
        <f>=B429+H428</f>
      </c>
      <c r="I429" s="6" t="s">
        <f>=G429*H428</f>
      </c>
    </row>
    <row collapsed="false" customFormat="false" customHeight="false" hidden="false" ht="12.1" outlineLevel="0" r="430">
      <c r="A430" s="13" t="n">
        <v>45790</v>
      </c>
      <c r="B430" s="6" t="n">
        <v>517.4</v>
      </c>
      <c r="C430" s="6" t="n">
        <v>517.4</v>
      </c>
      <c r="D430" s="16" t="s">
        <v>427</v>
      </c>
      <c r="E430" s="16"/>
      <c r="F430" s="16"/>
      <c r="G430" s="6" t="s">
        <f>=A430-A429</f>
      </c>
      <c r="H430" s="6" t="s">
        <f>=B430+H429</f>
      </c>
      <c r="I430" s="6" t="s">
        <f>=G430*H429</f>
      </c>
    </row>
    <row collapsed="false" customFormat="false" customHeight="false" hidden="false" ht="12.1" outlineLevel="0" r="431">
      <c r="A431" s="13" t="n">
        <v>45790</v>
      </c>
      <c r="B431" s="6" t="n">
        <v>2240.922294</v>
      </c>
      <c r="C431" s="6" t="n">
        <v>2240.922294</v>
      </c>
      <c r="D431" s="16" t="s">
        <v>428</v>
      </c>
      <c r="E431" s="16"/>
      <c r="F431" s="16"/>
      <c r="G431" s="6" t="s">
        <f>=A431-A430</f>
      </c>
      <c r="H431" s="6" t="s">
        <f>=B431+H430</f>
      </c>
      <c r="I431" s="6" t="s">
        <f>=G431*H430</f>
      </c>
    </row>
    <row collapsed="false" customFormat="false" customHeight="false" hidden="false" ht="12.1" outlineLevel="0" r="432">
      <c r="A432" s="13" t="n">
        <v>45793</v>
      </c>
      <c r="B432" s="6" t="n">
        <v>-167</v>
      </c>
      <c r="C432" s="6" t="n">
        <v>-167</v>
      </c>
      <c r="D432" s="16" t="s">
        <v>429</v>
      </c>
      <c r="E432" s="16"/>
      <c r="F432" s="16"/>
      <c r="G432" s="6" t="s">
        <f>=A432-A431</f>
      </c>
      <c r="H432" s="6" t="s">
        <f>=B432+H431</f>
      </c>
      <c r="I432" s="6" t="s">
        <f>=G432*H431</f>
      </c>
    </row>
    <row collapsed="false" customFormat="false" customHeight="false" hidden="false" ht="12.1" outlineLevel="0" r="433">
      <c r="A433" s="13" t="n">
        <v>45796</v>
      </c>
      <c r="B433" s="6" t="n">
        <v>2840.5</v>
      </c>
      <c r="C433" s="6" t="n">
        <v>2840.5</v>
      </c>
      <c r="D433" s="16" t="s">
        <v>430</v>
      </c>
      <c r="E433" s="16"/>
      <c r="F433" s="16"/>
      <c r="G433" s="6" t="s">
        <f>=A433-A432</f>
      </c>
      <c r="H433" s="6" t="s">
        <f>=B433+H432</f>
      </c>
      <c r="I433" s="6" t="s">
        <f>=G433*H432</f>
      </c>
    </row>
    <row collapsed="false" customFormat="false" customHeight="false" hidden="false" ht="12.1" outlineLevel="0" r="434">
      <c r="A434" s="13" t="n">
        <v>45798</v>
      </c>
      <c r="B434" s="6" t="n">
        <v>-109.5</v>
      </c>
      <c r="C434" s="6" t="n">
        <v>-109.5</v>
      </c>
      <c r="D434" s="16" t="s">
        <v>394</v>
      </c>
      <c r="E434" s="16"/>
      <c r="F434" s="16"/>
      <c r="G434" s="6" t="s">
        <f>=A434-A433</f>
      </c>
      <c r="H434" s="6" t="s">
        <f>=B434+H433</f>
      </c>
      <c r="I434" s="6" t="s">
        <f>=G434*H433</f>
      </c>
    </row>
    <row collapsed="false" customFormat="false" customHeight="false" hidden="false" ht="12.1" outlineLevel="0" r="435">
      <c r="A435" s="13" t="n">
        <v>45798</v>
      </c>
      <c r="B435" s="6" t="n">
        <v>109.5</v>
      </c>
      <c r="C435" s="6" t="n">
        <v>109.5</v>
      </c>
      <c r="D435" s="16" t="s">
        <v>431</v>
      </c>
      <c r="E435" s="16"/>
      <c r="F435" s="16"/>
      <c r="G435" s="6" t="s">
        <f>=A435-A434</f>
      </c>
      <c r="H435" s="6" t="s">
        <f>=B435+H434</f>
      </c>
      <c r="I435" s="6" t="s">
        <f>=G435*H434</f>
      </c>
    </row>
    <row collapsed="false" customFormat="false" customHeight="false" hidden="false" ht="12.1" outlineLevel="0" r="436">
      <c r="A436" s="13" t="n">
        <v>45803</v>
      </c>
      <c r="B436" s="6" t="n">
        <v>167</v>
      </c>
      <c r="C436" s="6" t="n">
        <v>167</v>
      </c>
      <c r="D436" s="16" t="s">
        <v>432</v>
      </c>
      <c r="E436" s="16"/>
      <c r="F436" s="16"/>
      <c r="G436" s="6" t="s">
        <f>=A436-A435</f>
      </c>
      <c r="H436" s="6" t="s">
        <f>=B436+H435</f>
      </c>
      <c r="I436" s="6" t="s">
        <f>=G436*H435</f>
      </c>
    </row>
    <row collapsed="false" customFormat="false" customHeight="false" hidden="false" ht="12.1" outlineLevel="0" r="437">
      <c r="A437" s="13" t="n">
        <v>45810</v>
      </c>
      <c r="B437" s="6" t="n">
        <v>-2625.7</v>
      </c>
      <c r="C437" s="6" t="n">
        <v>-2625.7</v>
      </c>
      <c r="D437" s="16" t="s">
        <v>433</v>
      </c>
      <c r="E437" s="16"/>
      <c r="F437" s="16"/>
      <c r="G437" s="6" t="s">
        <f>=A437-A436</f>
      </c>
      <c r="H437" s="6" t="s">
        <f>=B437+H436</f>
      </c>
      <c r="I437" s="6" t="s">
        <f>=G437*H436</f>
      </c>
    </row>
    <row collapsed="false" customFormat="false" customHeight="false" hidden="false" ht="12.1" outlineLevel="0" r="438">
      <c r="A438" s="13" t="n">
        <v>45810</v>
      </c>
      <c r="B438" s="6" t="n">
        <v>-3563.45</v>
      </c>
      <c r="C438" s="6" t="n">
        <v>-3563.45</v>
      </c>
      <c r="D438" s="16" t="s">
        <v>434</v>
      </c>
      <c r="E438" s="16"/>
      <c r="F438" s="16"/>
      <c r="G438" s="6" t="s">
        <f>=A438-A437</f>
      </c>
      <c r="H438" s="6" t="s">
        <f>=B438+H437</f>
      </c>
      <c r="I438" s="6" t="s">
        <f>=G438*H437</f>
      </c>
    </row>
    <row collapsed="false" customFormat="false" customHeight="false" hidden="false" ht="12.1" outlineLevel="0" r="439">
      <c r="A439" s="13" t="n">
        <v>45811</v>
      </c>
      <c r="B439" s="6" t="n">
        <v>-19297</v>
      </c>
      <c r="C439" s="6" t="n">
        <v>-19297</v>
      </c>
      <c r="D439" s="16" t="s">
        <v>435</v>
      </c>
      <c r="E439" s="16"/>
      <c r="F439" s="16"/>
      <c r="G439" s="6" t="s">
        <f>=A439-A438</f>
      </c>
      <c r="H439" s="6" t="s">
        <f>=B439+H438</f>
      </c>
      <c r="I439" s="6" t="s">
        <f>=G439*H438</f>
      </c>
    </row>
    <row collapsed="false" customFormat="false" customHeight="false" hidden="false" ht="12.1" outlineLevel="0" r="440">
      <c r="A440" s="13" t="n">
        <v>45812</v>
      </c>
      <c r="B440" s="6" t="n">
        <v>-610.8</v>
      </c>
      <c r="C440" s="6" t="n">
        <v>-610.8</v>
      </c>
      <c r="D440" s="16" t="s">
        <v>436</v>
      </c>
      <c r="E440" s="16"/>
      <c r="F440" s="16"/>
      <c r="G440" s="6" t="s">
        <f>=A440-A439</f>
      </c>
      <c r="H440" s="6" t="s">
        <f>=B440+H439</f>
      </c>
      <c r="I440" s="6" t="s">
        <f>=G440*H439</f>
      </c>
    </row>
    <row collapsed="false" customFormat="false" customHeight="false" hidden="false" ht="12.1" outlineLevel="0" r="441">
      <c r="A441" s="13" t="n">
        <v>45812</v>
      </c>
      <c r="B441" s="6" t="n">
        <v>610.8</v>
      </c>
      <c r="C441" s="6" t="n">
        <v>610.8</v>
      </c>
      <c r="D441" s="16" t="s">
        <v>437</v>
      </c>
      <c r="E441" s="16"/>
      <c r="F441" s="16"/>
      <c r="G441" s="6" t="s">
        <f>=A441-A440</f>
      </c>
      <c r="H441" s="6" t="s">
        <f>=B441+H440</f>
      </c>
      <c r="I441" s="6" t="s">
        <f>=G441*H440</f>
      </c>
    </row>
    <row collapsed="false" customFormat="false" customHeight="false" hidden="false" ht="12.1" outlineLevel="0" r="442">
      <c r="A442" s="13" t="n">
        <v>45826</v>
      </c>
      <c r="B442" s="6" t="n">
        <v>19302</v>
      </c>
      <c r="C442" s="6" t="n">
        <v>19302</v>
      </c>
      <c r="D442" s="16" t="s">
        <v>438</v>
      </c>
      <c r="E442" s="16"/>
      <c r="F442" s="16"/>
      <c r="G442" s="6" t="s">
        <f>=A442-A441</f>
      </c>
      <c r="H442" s="6" t="s">
        <f>=B442+H441</f>
      </c>
      <c r="I442" s="6" t="s">
        <f>=G442*H441</f>
      </c>
    </row>
    <row collapsed="false" customFormat="false" customHeight="false" hidden="false" ht="12.1" outlineLevel="0" r="443">
      <c r="A443" s="13" t="n">
        <v>45827</v>
      </c>
      <c r="B443" s="6" t="n">
        <v>2625.7</v>
      </c>
      <c r="C443" s="6" t="n">
        <v>2625.7</v>
      </c>
      <c r="D443" s="16" t="s">
        <v>439</v>
      </c>
      <c r="E443" s="16"/>
      <c r="F443" s="16"/>
      <c r="G443" s="6" t="s">
        <f>=A443-A442</f>
      </c>
      <c r="H443" s="6" t="s">
        <f>=B443+H442</f>
      </c>
      <c r="I443" s="6" t="s">
        <f>=G443*H442</f>
      </c>
    </row>
    <row collapsed="false" customFormat="false" customHeight="false" hidden="false" ht="12.1" outlineLevel="0" r="444">
      <c r="A444" s="13" t="n">
        <v>45827</v>
      </c>
      <c r="B444" s="6" t="n">
        <v>3563.45</v>
      </c>
      <c r="C444" s="6" t="n">
        <v>3563.45</v>
      </c>
      <c r="D444" s="16" t="s">
        <v>440</v>
      </c>
      <c r="E444" s="16"/>
      <c r="F444" s="16"/>
      <c r="G444" s="6" t="s">
        <f>=A444-A443</f>
      </c>
      <c r="H444" s="6" t="s">
        <f>=B444+H443</f>
      </c>
      <c r="I444" s="6" t="s">
        <f>=G444*H443</f>
      </c>
    </row>
    <row collapsed="false" customFormat="false" customHeight="false" hidden="false" ht="12.1" outlineLevel="0" r="445">
      <c r="A445" s="13" t="n">
        <v>45828</v>
      </c>
      <c r="B445" s="6" t="n">
        <v>-108.3</v>
      </c>
      <c r="C445" s="6" t="n">
        <v>-108.3</v>
      </c>
      <c r="D445" s="16" t="s">
        <v>441</v>
      </c>
      <c r="E445" s="16"/>
      <c r="F445" s="16"/>
      <c r="G445" s="6" t="s">
        <f>=A445-A444</f>
      </c>
      <c r="H445" s="6" t="s">
        <f>=B445+H444</f>
      </c>
      <c r="I445" s="6" t="s">
        <f>=G445*H444</f>
      </c>
    </row>
    <row collapsed="false" customFormat="false" customHeight="false" hidden="false" ht="12.1" outlineLevel="0" r="446">
      <c r="A446" s="13" t="n">
        <v>45828</v>
      </c>
      <c r="B446" s="6" t="n">
        <v>108.3</v>
      </c>
      <c r="C446" s="6" t="n">
        <v>108.3</v>
      </c>
      <c r="D446" s="16" t="s">
        <v>442</v>
      </c>
      <c r="E446" s="16"/>
      <c r="F446" s="16"/>
      <c r="G446" s="6" t="s">
        <f>=A446-A445</f>
      </c>
      <c r="H446" s="6" t="s">
        <f>=B446+H445</f>
      </c>
      <c r="I446" s="6" t="s">
        <f>=G446*H445</f>
      </c>
    </row>
    <row collapsed="false" customFormat="false" customHeight="false" hidden="false" ht="12.1" outlineLevel="0" r="447">
      <c r="A447" s="13" t="n">
        <v>45841</v>
      </c>
      <c r="B447" s="6" t="n">
        <v>-3612.37</v>
      </c>
      <c r="C447" s="6" t="n">
        <v>-3612.37</v>
      </c>
      <c r="D447" s="16" t="s">
        <v>443</v>
      </c>
      <c r="E447" s="16"/>
      <c r="F447" s="16"/>
      <c r="G447" s="6" t="s">
        <f>=A447-A446</f>
      </c>
      <c r="H447" s="6" t="s">
        <f>=B447+H446</f>
      </c>
      <c r="I447" s="6" t="s">
        <f>=G447*H446</f>
      </c>
    </row>
    <row collapsed="false" customFormat="false" customHeight="false" hidden="false" ht="12.1" outlineLevel="0" r="448">
      <c r="A448" s="13" t="n">
        <v>45845</v>
      </c>
      <c r="B448" s="6" t="n">
        <v>-1827</v>
      </c>
      <c r="C448" s="6" t="n">
        <v>-1827</v>
      </c>
      <c r="D448" s="16" t="s">
        <v>444</v>
      </c>
      <c r="E448" s="16"/>
      <c r="F448" s="16"/>
      <c r="G448" s="6" t="s">
        <f>=A448-A447</f>
      </c>
      <c r="H448" s="6" t="s">
        <f>=B448+H447</f>
      </c>
      <c r="I448" s="6" t="s">
        <f>=G448*H447</f>
      </c>
    </row>
    <row collapsed="false" customFormat="false" customHeight="false" hidden="false" ht="12.1" outlineLevel="0" r="449">
      <c r="A449" s="13" t="n">
        <v>45845</v>
      </c>
      <c r="B449" s="6" t="n">
        <v>-16.56</v>
      </c>
      <c r="C449" s="6" t="n">
        <v>-16.56</v>
      </c>
      <c r="D449" s="16" t="s">
        <v>445</v>
      </c>
      <c r="E449" s="16"/>
      <c r="F449" s="16"/>
      <c r="G449" s="6" t="s">
        <f>=A449-A448</f>
      </c>
      <c r="H449" s="6" t="s">
        <f>=B449+H448</f>
      </c>
      <c r="I449" s="6" t="s">
        <f>=G449*H448</f>
      </c>
    </row>
    <row collapsed="false" customFormat="false" customHeight="false" hidden="false" ht="12.1" outlineLevel="0" r="450">
      <c r="A450" s="13" t="n">
        <v>45846</v>
      </c>
      <c r="B450" s="6" t="n">
        <v>-1893.8</v>
      </c>
      <c r="C450" s="6" t="n">
        <v>-1893.8</v>
      </c>
      <c r="D450" s="16" t="s">
        <v>446</v>
      </c>
      <c r="E450" s="16"/>
      <c r="F450" s="16"/>
      <c r="G450" s="6" t="s">
        <f>=A450-A449</f>
      </c>
      <c r="H450" s="6" t="s">
        <f>=B450+H449</f>
      </c>
      <c r="I450" s="6" t="s">
        <f>=G450*H449</f>
      </c>
    </row>
    <row collapsed="false" customFormat="false" customHeight="false" hidden="false" ht="12.1" outlineLevel="0" r="451">
      <c r="A451" s="13" t="n">
        <v>45848</v>
      </c>
      <c r="B451" s="6" t="n">
        <v>-2272</v>
      </c>
      <c r="C451" s="6" t="n">
        <v>-2272</v>
      </c>
      <c r="D451" s="16" t="s">
        <v>447</v>
      </c>
      <c r="E451" s="16"/>
      <c r="F451" s="16"/>
      <c r="G451" s="6" t="s">
        <f>=A451-A450</f>
      </c>
      <c r="H451" s="6" t="s">
        <f>=B451+H450</f>
      </c>
      <c r="I451" s="6" t="s">
        <f>=G451*H450</f>
      </c>
    </row>
    <row collapsed="false" customFormat="false" customHeight="false" hidden="false" ht="12.1" outlineLevel="0" r="452">
      <c r="A452" s="13" t="n">
        <v>45855</v>
      </c>
      <c r="B452" s="6" t="n">
        <v>-6655</v>
      </c>
      <c r="C452" s="6" t="n">
        <v>-6655</v>
      </c>
      <c r="D452" s="16" t="s">
        <v>448</v>
      </c>
      <c r="E452" s="16"/>
      <c r="F452" s="16"/>
      <c r="G452" s="6" t="s">
        <f>=A452-A451</f>
      </c>
      <c r="H452" s="6" t="s">
        <f>=B452+H451</f>
      </c>
      <c r="I452" s="6" t="s">
        <f>=G452*H451</f>
      </c>
    </row>
    <row collapsed="false" customFormat="false" customHeight="false" hidden="false" ht="12.1" outlineLevel="0" r="453">
      <c r="A453" s="13" t="n">
        <v>45855</v>
      </c>
      <c r="B453" s="6" t="n">
        <v>-172</v>
      </c>
      <c r="C453" s="6" t="n">
        <v>-172</v>
      </c>
      <c r="D453" s="16" t="s">
        <v>449</v>
      </c>
      <c r="E453" s="16"/>
      <c r="F453" s="16"/>
      <c r="G453" s="6" t="s">
        <f>=A453-A452</f>
      </c>
      <c r="H453" s="6" t="s">
        <f>=B453+H452</f>
      </c>
      <c r="I453" s="6" t="s">
        <f>=G453*H452</f>
      </c>
    </row>
    <row collapsed="false" customFormat="false" customHeight="false" hidden="false" ht="12.1" outlineLevel="0" r="454">
      <c r="A454" s="13" t="n">
        <v>45855</v>
      </c>
      <c r="B454" s="6" t="n">
        <v>-2242.25</v>
      </c>
      <c r="C454" s="6" t="n">
        <v>-2242.25</v>
      </c>
      <c r="D454" s="16" t="s">
        <v>450</v>
      </c>
      <c r="E454" s="16"/>
      <c r="F454" s="16"/>
      <c r="G454" s="6" t="s">
        <f>=A454-A453</f>
      </c>
      <c r="H454" s="6" t="s">
        <f>=B454+H453</f>
      </c>
      <c r="I454" s="6" t="s">
        <f>=G454*H453</f>
      </c>
    </row>
    <row collapsed="false" customFormat="false" customHeight="false" hidden="false" ht="12.1" outlineLevel="0" r="455">
      <c r="A455" s="13" t="n">
        <v>45856</v>
      </c>
      <c r="B455" s="6" t="n">
        <v>-18186</v>
      </c>
      <c r="C455" s="6" t="n">
        <v>-18186</v>
      </c>
      <c r="D455" s="16" t="s">
        <v>451</v>
      </c>
      <c r="E455" s="16"/>
      <c r="F455" s="16"/>
      <c r="G455" s="6" t="s">
        <f>=A455-A454</f>
      </c>
      <c r="H455" s="6" t="s">
        <f>=B455+H454</f>
      </c>
      <c r="I455" s="6" t="s">
        <f>=G455*H454</f>
      </c>
    </row>
    <row collapsed="false" customFormat="false" customHeight="false" hidden="false" ht="12.1" outlineLevel="0" r="456">
      <c r="A456" s="13" t="n">
        <v>45856</v>
      </c>
      <c r="B456" s="6" t="n">
        <v>-6365.4</v>
      </c>
      <c r="C456" s="6" t="n">
        <v>-6365.4</v>
      </c>
      <c r="D456" s="16" t="s">
        <v>452</v>
      </c>
      <c r="E456" s="16"/>
      <c r="F456" s="16"/>
      <c r="G456" s="6" t="s">
        <f>=A456-A455</f>
      </c>
      <c r="H456" s="6" t="s">
        <f>=B456+H455</f>
      </c>
      <c r="I456" s="6" t="s">
        <f>=G456*H455</f>
      </c>
    </row>
    <row collapsed="false" customFormat="false" customHeight="false" hidden="false" ht="12.1" outlineLevel="0" r="457">
      <c r="A457" s="13" t="n">
        <v>45856</v>
      </c>
      <c r="B457" s="6" t="n">
        <v>3612.36</v>
      </c>
      <c r="C457" s="6" t="n">
        <v>3612.36</v>
      </c>
      <c r="D457" s="16" t="s">
        <v>453</v>
      </c>
      <c r="E457" s="16"/>
      <c r="F457" s="16"/>
      <c r="G457" s="6" t="s">
        <f>=A457-A456</f>
      </c>
      <c r="H457" s="6" t="s">
        <f>=B457+H456</f>
      </c>
      <c r="I457" s="6" t="s">
        <f>=G457*H456</f>
      </c>
    </row>
    <row collapsed="false" customFormat="false" customHeight="false" hidden="false" ht="12.1" outlineLevel="0" r="458">
      <c r="A458" s="13" t="n">
        <v>45858</v>
      </c>
      <c r="B458" s="6" t="n">
        <v>-1723.8</v>
      </c>
      <c r="C458" s="6" t="n">
        <v>-1723.8</v>
      </c>
      <c r="D458" s="16" t="s">
        <v>454</v>
      </c>
      <c r="E458" s="16"/>
      <c r="F458" s="16"/>
      <c r="G458" s="6" t="s">
        <f>=A458-A457</f>
      </c>
      <c r="H458" s="6" t="s">
        <f>=B458+H457</f>
      </c>
      <c r="I458" s="6" t="s">
        <f>=G458*H457</f>
      </c>
    </row>
    <row collapsed="false" customFormat="false" customHeight="false" hidden="false" ht="12.1" outlineLevel="0" r="459">
      <c r="A459" s="13" t="n">
        <v>45858</v>
      </c>
      <c r="B459" s="6" t="n">
        <v>-104.52</v>
      </c>
      <c r="C459" s="6" t="n">
        <v>-104.52</v>
      </c>
      <c r="D459" s="16" t="s">
        <v>455</v>
      </c>
      <c r="E459" s="16"/>
      <c r="F459" s="16"/>
      <c r="G459" s="6" t="s">
        <f>=A459-A458</f>
      </c>
      <c r="H459" s="6" t="s">
        <f>=B459+H458</f>
      </c>
      <c r="I459" s="6" t="s">
        <f>=G459*H458</f>
      </c>
    </row>
    <row collapsed="false" customFormat="false" customHeight="false" hidden="false" ht="12.1" outlineLevel="0" r="460">
      <c r="A460" s="13" t="n">
        <v>45859</v>
      </c>
      <c r="B460" s="6" t="n">
        <v>104.52</v>
      </c>
      <c r="C460" s="6" t="n">
        <v>104.52</v>
      </c>
      <c r="D460" s="16" t="s">
        <v>456</v>
      </c>
      <c r="E460" s="16"/>
      <c r="F460" s="16"/>
      <c r="G460" s="6" t="s">
        <f>=A460-A459</f>
      </c>
      <c r="H460" s="6" t="s">
        <f>=B460+H459</f>
      </c>
      <c r="I460" s="6" t="s">
        <f>=G460*H459</f>
      </c>
    </row>
    <row collapsed="false" customFormat="false" customHeight="false" hidden="false" ht="12.1" outlineLevel="0" r="461">
      <c r="A461" s="13" t="n">
        <v>45860</v>
      </c>
      <c r="B461" s="6" t="n">
        <v>1893.8</v>
      </c>
      <c r="C461" s="6" t="n">
        <v>1893.8</v>
      </c>
      <c r="D461" s="16" t="s">
        <v>457</v>
      </c>
      <c r="E461" s="16"/>
      <c r="F461" s="16"/>
      <c r="G461" s="6" t="s">
        <f>=A461-A460</f>
      </c>
      <c r="H461" s="6" t="s">
        <f>=B461+H460</f>
      </c>
      <c r="I461" s="6" t="s">
        <f>=G461*H460</f>
      </c>
    </row>
    <row collapsed="false" customFormat="false" customHeight="false" hidden="false" ht="12.1" outlineLevel="0" r="462">
      <c r="A462" s="13" t="n">
        <v>45860</v>
      </c>
      <c r="B462" s="6" t="n">
        <v>1849</v>
      </c>
      <c r="C462" s="6" t="n">
        <v>1849</v>
      </c>
      <c r="D462" s="16" t="s">
        <v>458</v>
      </c>
      <c r="E462" s="16"/>
      <c r="F462" s="16"/>
      <c r="G462" s="6" t="s">
        <f>=A462-A461</f>
      </c>
      <c r="H462" s="6" t="s">
        <f>=B462+H461</f>
      </c>
      <c r="I462" s="6" t="s">
        <f>=G462*H461</f>
      </c>
    </row>
    <row collapsed="false" customFormat="false" customHeight="false" hidden="false" ht="12.1" outlineLevel="0" r="463">
      <c r="A463" s="13" t="n">
        <v>45861</v>
      </c>
      <c r="B463" s="6" t="n">
        <v>-2000</v>
      </c>
      <c r="C463" s="6" t="n">
        <v>-2000</v>
      </c>
      <c r="D463" s="16" t="s">
        <v>406</v>
      </c>
      <c r="E463" s="16"/>
      <c r="F463" s="16"/>
      <c r="G463" s="6" t="s">
        <f>=A463-A462</f>
      </c>
      <c r="H463" s="6" t="s">
        <f>=B463+H462</f>
      </c>
      <c r="I463" s="6" t="s">
        <f>=G463*H462</f>
      </c>
    </row>
    <row collapsed="false" customFormat="false" customHeight="false" hidden="false" ht="12.1" outlineLevel="0" r="464">
      <c r="A464" s="13" t="n">
        <v>45862</v>
      </c>
      <c r="B464" s="6" t="n">
        <v>-67.32</v>
      </c>
      <c r="C464" s="6" t="n">
        <v>-67.32</v>
      </c>
      <c r="D464" s="16" t="s">
        <v>195</v>
      </c>
      <c r="E464" s="16"/>
      <c r="F464" s="16"/>
      <c r="G464" s="6" t="s">
        <f>=A464-A463</f>
      </c>
      <c r="H464" s="6" t="s">
        <f>=B464+H463</f>
      </c>
      <c r="I464" s="6" t="s">
        <f>=G464*H463</f>
      </c>
    </row>
    <row collapsed="false" customFormat="false" customHeight="false" hidden="false" ht="12.1" outlineLevel="0" r="465">
      <c r="A465" s="13" t="n">
        <v>45862</v>
      </c>
      <c r="B465" s="6" t="n">
        <v>-179.52</v>
      </c>
      <c r="C465" s="6" t="n">
        <v>-179.52</v>
      </c>
      <c r="D465" s="16" t="s">
        <v>459</v>
      </c>
      <c r="E465" s="16"/>
      <c r="F465" s="16"/>
      <c r="G465" s="6" t="s">
        <f>=A465-A464</f>
      </c>
      <c r="H465" s="6" t="s">
        <f>=B465+H464</f>
      </c>
      <c r="I465" s="6" t="s">
        <f>=G465*H464</f>
      </c>
    </row>
    <row collapsed="false" customFormat="false" customHeight="false" hidden="false" ht="12.1" outlineLevel="0" r="466">
      <c r="A466" s="13" t="n">
        <v>45862</v>
      </c>
      <c r="B466" s="6" t="n">
        <v>172</v>
      </c>
      <c r="C466" s="6" t="n">
        <v>172</v>
      </c>
      <c r="D466" s="16" t="s">
        <v>460</v>
      </c>
      <c r="E466" s="16"/>
      <c r="F466" s="16"/>
      <c r="G466" s="6" t="s">
        <f>=A466-A465</f>
      </c>
      <c r="H466" s="6" t="s">
        <f>=B466+H465</f>
      </c>
      <c r="I466" s="6" t="s">
        <f>=G466*H465</f>
      </c>
    </row>
    <row collapsed="false" customFormat="false" customHeight="false" hidden="false" ht="12.1" outlineLevel="0" r="467">
      <c r="A467" s="13" t="n">
        <v>45862</v>
      </c>
      <c r="B467" s="6" t="n">
        <v>67.32</v>
      </c>
      <c r="C467" s="6" t="n">
        <v>67.32</v>
      </c>
      <c r="D467" s="16" t="s">
        <v>461</v>
      </c>
      <c r="E467" s="16"/>
      <c r="F467" s="16"/>
      <c r="G467" s="6" t="s">
        <f>=A467-A466</f>
      </c>
      <c r="H467" s="6" t="s">
        <f>=B467+H466</f>
      </c>
      <c r="I467" s="6" t="s">
        <f>=G467*H466</f>
      </c>
    </row>
    <row collapsed="false" customFormat="false" customHeight="false" hidden="false" ht="12.1" outlineLevel="0" r="468">
      <c r="A468" s="13" t="n">
        <v>45862</v>
      </c>
      <c r="B468" s="6" t="n">
        <v>2000</v>
      </c>
      <c r="C468" s="6" t="n">
        <v>2000</v>
      </c>
      <c r="D468" s="16" t="s">
        <v>411</v>
      </c>
      <c r="E468" s="16"/>
      <c r="F468" s="16"/>
      <c r="G468" s="6" t="s">
        <f>=A468-A467</f>
      </c>
      <c r="H468" s="6" t="s">
        <f>=B468+H467</f>
      </c>
      <c r="I468" s="6" t="s">
        <f>=G468*H467</f>
      </c>
    </row>
    <row collapsed="false" customFormat="false" customHeight="false" hidden="false" ht="12.1" outlineLevel="0" r="469">
      <c r="A469" s="13" t="n">
        <v>45862</v>
      </c>
      <c r="B469" s="6" t="n">
        <v>179.52</v>
      </c>
      <c r="C469" s="6" t="n">
        <v>179.52</v>
      </c>
      <c r="D469" s="16" t="s">
        <v>462</v>
      </c>
      <c r="E469" s="16"/>
      <c r="F469" s="16"/>
      <c r="G469" s="6" t="s">
        <f>=A469-A468</f>
      </c>
      <c r="H469" s="6" t="s">
        <f>=B469+H468</f>
      </c>
      <c r="I469" s="6" t="s">
        <f>=G469*H468</f>
      </c>
    </row>
    <row collapsed="false" customFormat="false" customHeight="false" hidden="false" ht="12.1" outlineLevel="0" r="470">
      <c r="A470" s="13" t="n">
        <v>45863</v>
      </c>
      <c r="B470" s="6" t="n">
        <v>2272</v>
      </c>
      <c r="C470" s="6" t="n">
        <v>2272</v>
      </c>
      <c r="D470" s="16" t="s">
        <v>463</v>
      </c>
      <c r="E470" s="16"/>
      <c r="F470" s="16"/>
      <c r="G470" s="6" t="s">
        <f>=A470-A469</f>
      </c>
      <c r="H470" s="6" t="s">
        <f>=B470+H469</f>
      </c>
      <c r="I470" s="6" t="s">
        <f>=G470*H469</f>
      </c>
    </row>
    <row collapsed="false" customFormat="false" customHeight="false" hidden="false" ht="12.1" outlineLevel="0" r="471">
      <c r="A471" s="13" t="n">
        <v>45863</v>
      </c>
      <c r="B471" s="6" t="n">
        <v>50000</v>
      </c>
      <c r="C471" s="6" t="n">
        <v>50000</v>
      </c>
      <c r="D471" s="16" t="s">
        <v>151</v>
      </c>
      <c r="E471" s="16"/>
      <c r="F471" s="16"/>
      <c r="G471" s="6" t="s">
        <f>=A471-A470</f>
      </c>
      <c r="H471" s="6" t="s">
        <f>=B471+H470</f>
      </c>
      <c r="I471" s="6" t="s">
        <f>=G471*H470</f>
      </c>
    </row>
    <row collapsed="false" customFormat="false" customHeight="false" hidden="false" ht="12.1" outlineLevel="0" r="472">
      <c r="A472" s="13" t="n">
        <v>45870</v>
      </c>
      <c r="B472" s="6" t="n">
        <v>2251.25</v>
      </c>
      <c r="C472" s="6" t="n">
        <v>2251.25</v>
      </c>
      <c r="D472" s="16" t="s">
        <v>464</v>
      </c>
      <c r="E472" s="16"/>
      <c r="F472" s="16"/>
      <c r="G472" s="6" t="s">
        <f>=A472-A471</f>
      </c>
      <c r="H472" s="6" t="s">
        <f>=B472+H471</f>
      </c>
      <c r="I472" s="6" t="s">
        <f>=G472*H471</f>
      </c>
    </row>
    <row collapsed="false" customFormat="false" customHeight="false" hidden="false" ht="12.1" outlineLevel="0" r="473">
      <c r="A473" s="13" t="n">
        <v>45870</v>
      </c>
      <c r="B473" s="6" t="n">
        <v>6656</v>
      </c>
      <c r="C473" s="6" t="n">
        <v>6656</v>
      </c>
      <c r="D473" s="16" t="s">
        <v>465</v>
      </c>
      <c r="E473" s="16"/>
      <c r="F473" s="16"/>
      <c r="G473" s="6" t="s">
        <f>=A473-A472</f>
      </c>
      <c r="H473" s="6" t="s">
        <f>=B473+H472</f>
      </c>
      <c r="I473" s="6" t="s">
        <f>=G473*H472</f>
      </c>
    </row>
    <row collapsed="false" customFormat="false" customHeight="false" hidden="false" ht="12.1" outlineLevel="0" r="474">
      <c r="A474" s="13" t="n">
        <v>45873</v>
      </c>
      <c r="B474" s="6" t="n">
        <v>18198</v>
      </c>
      <c r="C474" s="6" t="n">
        <v>18198</v>
      </c>
      <c r="D474" s="16" t="s">
        <v>466</v>
      </c>
      <c r="E474" s="16"/>
      <c r="F474" s="16"/>
      <c r="G474" s="6" t="s">
        <f>=A474-A473</f>
      </c>
      <c r="H474" s="6" t="s">
        <f>=B474+H473</f>
      </c>
      <c r="I474" s="6" t="s">
        <f>=G474*H473</f>
      </c>
    </row>
    <row collapsed="false" customFormat="false" customHeight="false" hidden="false" ht="12.1" outlineLevel="0" r="475">
      <c r="A475" s="13" t="n">
        <v>45873</v>
      </c>
      <c r="B475" s="6" t="n">
        <v>6369.4</v>
      </c>
      <c r="C475" s="6" t="n">
        <v>6369.4</v>
      </c>
      <c r="D475" s="16" t="s">
        <v>467</v>
      </c>
      <c r="E475" s="16"/>
      <c r="F475" s="16"/>
      <c r="G475" s="6" t="s">
        <f>=A475-A474</f>
      </c>
      <c r="H475" s="6" t="s">
        <f>=B475+H474</f>
      </c>
      <c r="I475" s="6" t="s">
        <f>=G475*H474</f>
      </c>
    </row>
    <row collapsed="false" customFormat="false" customHeight="false" hidden="false" ht="12.1" outlineLevel="0" r="476">
      <c r="A476" s="13" t="n">
        <v>45873</v>
      </c>
      <c r="B476" s="6" t="n">
        <v>1723.8</v>
      </c>
      <c r="C476" s="6" t="n">
        <v>1723.8</v>
      </c>
      <c r="D476" s="16" t="s">
        <v>468</v>
      </c>
      <c r="E476" s="16"/>
      <c r="F476" s="16"/>
      <c r="G476" s="6" t="s">
        <f>=A476-A475</f>
      </c>
      <c r="H476" s="6" t="s">
        <f>=B476+H475</f>
      </c>
      <c r="I476" s="6" t="s">
        <f>=G476*H475</f>
      </c>
    </row>
    <row collapsed="false" customFormat="false" customHeight="false" hidden="false" ht="12.1" outlineLevel="0" r="477">
      <c r="A477" s="13" t="n">
        <v>45883</v>
      </c>
      <c r="B477" s="6" t="n">
        <v>20000</v>
      </c>
      <c r="C477" s="6" t="n">
        <v>20000</v>
      </c>
      <c r="D477" s="16" t="s">
        <v>151</v>
      </c>
      <c r="E477" s="16"/>
      <c r="F477" s="16"/>
      <c r="G477" s="6" t="s">
        <f>=A477-A476</f>
      </c>
      <c r="H477" s="6" t="s">
        <f>=B477+H476</f>
      </c>
      <c r="I477" s="6" t="s">
        <f>=G477*H476</f>
      </c>
    </row>
    <row collapsed="false" customFormat="false" customHeight="false" hidden="false" ht="12.1" outlineLevel="0" r="478">
      <c r="A478" s="13" t="n">
        <v>45885</v>
      </c>
      <c r="B478" s="6" t="n">
        <v>20000</v>
      </c>
      <c r="C478" s="6" t="n">
        <v>20000</v>
      </c>
      <c r="D478" s="16" t="s">
        <v>151</v>
      </c>
      <c r="E478" s="16"/>
      <c r="F478" s="16"/>
      <c r="G478" s="6" t="s">
        <f>=A478-A477</f>
      </c>
      <c r="H478" s="6" t="s">
        <f>=B478+H477</f>
      </c>
      <c r="I478" s="6" t="s">
        <f>=G478*H477</f>
      </c>
    </row>
    <row collapsed="false" customFormat="false" customHeight="false" hidden="false" ht="12.1" outlineLevel="0" r="479">
      <c r="A479" s="13" t="n">
        <v>45888</v>
      </c>
      <c r="B479" s="6" t="n">
        <v>-131.52</v>
      </c>
      <c r="C479" s="6" t="n">
        <v>-131.52</v>
      </c>
      <c r="D479" s="16" t="s">
        <v>469</v>
      </c>
      <c r="E479" s="16"/>
      <c r="F479" s="16"/>
      <c r="G479" s="6" t="s">
        <f>=A479-A478</f>
      </c>
      <c r="H479" s="6" t="s">
        <f>=B479+H478</f>
      </c>
      <c r="I479" s="6" t="s">
        <f>=G479*H478</f>
      </c>
    </row>
    <row collapsed="false" customFormat="false" customHeight="false" hidden="false" ht="12.1" outlineLevel="0" r="480">
      <c r="A480" s="13" t="n">
        <v>45888</v>
      </c>
      <c r="B480" s="6" t="n">
        <v>131.52</v>
      </c>
      <c r="C480" s="6" t="n">
        <v>131.52</v>
      </c>
      <c r="D480" s="16" t="s">
        <v>470</v>
      </c>
      <c r="E480" s="16"/>
      <c r="F480" s="16"/>
      <c r="G480" s="6" t="s">
        <f>=A480-A479</f>
      </c>
      <c r="H480" s="6" t="s">
        <f>=B480+H479</f>
      </c>
      <c r="I480" s="6" t="s">
        <f>=G480*H479</f>
      </c>
    </row>
    <row collapsed="false" customFormat="false" customHeight="false" hidden="false" ht="12.1" outlineLevel="0" r="481">
      <c r="A481" s="13" t="n">
        <v>45910</v>
      </c>
      <c r="B481" s="6" t="n">
        <v>30000</v>
      </c>
      <c r="C481" s="6" t="n">
        <v>30000</v>
      </c>
      <c r="D481" s="16" t="s">
        <v>151</v>
      </c>
      <c r="E481" s="16"/>
      <c r="F481" s="16"/>
      <c r="G481" s="6" t="s">
        <f>=A481-A480</f>
      </c>
      <c r="H481" s="6" t="s">
        <f>=B481+H480</f>
      </c>
      <c r="I481" s="6" t="s">
        <f>=G481*H480</f>
      </c>
    </row>
    <row collapsed="false" customFormat="false" customHeight="false" hidden="false" ht="12.1" outlineLevel="0" r="482">
      <c r="A482" s="13" t="n">
        <v>45912</v>
      </c>
      <c r="B482" s="6" t="n">
        <v>35000</v>
      </c>
      <c r="C482" s="6" t="n">
        <v>35000</v>
      </c>
      <c r="D482" s="16" t="s">
        <v>151</v>
      </c>
      <c r="E482" s="16"/>
      <c r="F482" s="16"/>
      <c r="G482" s="6" t="s">
        <f>=A482-A481</f>
      </c>
      <c r="H482" s="6" t="s">
        <f>=B482+H481</f>
      </c>
      <c r="I482" s="6" t="s">
        <f>=G482*H481</f>
      </c>
    </row>
    <row collapsed="false" customFormat="false" customHeight="false" hidden="false" ht="12.1" outlineLevel="0" r="483">
      <c r="A483" s="13" t="n">
        <v>45916</v>
      </c>
      <c r="B483" s="6" t="n">
        <v>-2601.9</v>
      </c>
      <c r="C483" s="6" t="n">
        <v>-2601.9</v>
      </c>
      <c r="D483" s="16" t="s">
        <v>471</v>
      </c>
      <c r="E483" s="16"/>
      <c r="F483" s="16"/>
      <c r="G483" s="6" t="s">
        <f>=A483-A482</f>
      </c>
      <c r="H483" s="6" t="s">
        <f>=B483+H482</f>
      </c>
      <c r="I483" s="6" t="s">
        <f>=G483*H482</f>
      </c>
    </row>
    <row collapsed="false" customFormat="false" customHeight="false" hidden="false" ht="12.1" outlineLevel="0" r="484">
      <c r="A484" s="13" t="n">
        <v>45916</v>
      </c>
      <c r="B484" s="6" t="n">
        <v>2601.89556</v>
      </c>
      <c r="C484" s="6" t="n">
        <v>2601.89556</v>
      </c>
      <c r="D484" s="16" t="s">
        <v>472</v>
      </c>
      <c r="E484" s="16"/>
      <c r="F484" s="16"/>
      <c r="G484" s="6" t="s">
        <f>=A484-A483</f>
      </c>
      <c r="H484" s="6" t="s">
        <f>=B484+H483</f>
      </c>
      <c r="I484" s="6" t="s">
        <f>=G484*H483</f>
      </c>
    </row>
    <row collapsed="false" customFormat="false" customHeight="false" hidden="false" ht="12.1" outlineLevel="0" r="485">
      <c r="A485" s="13" t="n">
        <v>45918</v>
      </c>
      <c r="B485" s="6" t="n">
        <v>-126.24</v>
      </c>
      <c r="C485" s="6" t="n">
        <v>-126.24</v>
      </c>
      <c r="D485" s="16" t="s">
        <v>473</v>
      </c>
      <c r="E485" s="16"/>
      <c r="F485" s="16"/>
      <c r="G485" s="6" t="s">
        <f>=A485-A484</f>
      </c>
      <c r="H485" s="6" t="s">
        <f>=B485+H484</f>
      </c>
      <c r="I485" s="6" t="s">
        <f>=G485*H484</f>
      </c>
    </row>
    <row collapsed="false" customFormat="false" customHeight="false" hidden="false" ht="12.1" outlineLevel="0" r="486">
      <c r="A486" s="13" t="n">
        <v>45918</v>
      </c>
      <c r="B486" s="6" t="n">
        <v>126.24</v>
      </c>
      <c r="C486" s="6" t="n">
        <v>126.24</v>
      </c>
      <c r="D486" s="16" t="s">
        <v>474</v>
      </c>
      <c r="E486" s="16"/>
      <c r="F486" s="16"/>
      <c r="G486" s="6" t="s">
        <f>=A486-A485</f>
      </c>
      <c r="H486" s="6" t="s">
        <f>=B486+H485</f>
      </c>
      <c r="I486" s="6" t="s">
        <f>=G486*H485</f>
      </c>
    </row>
    <row collapsed="false" customFormat="false" customHeight="false" hidden="false" ht="12.1" outlineLevel="0" r="487">
      <c r="A487" s="13" t="n">
        <v>45933</v>
      </c>
      <c r="B487" s="6" t="n">
        <v>-17.01</v>
      </c>
      <c r="C487" s="6" t="n">
        <v>-17.01</v>
      </c>
      <c r="D487" s="16" t="s">
        <v>475</v>
      </c>
      <c r="E487" s="16"/>
      <c r="F487" s="16"/>
      <c r="G487" s="6" t="s">
        <f>=A487-A486</f>
      </c>
      <c r="H487" s="6" t="s">
        <f>=B487+H486</f>
      </c>
      <c r="I487" s="6" t="s">
        <f>=G487*H486</f>
      </c>
    </row>
    <row collapsed="false" customFormat="false" customHeight="false" hidden="false" ht="12.1" outlineLevel="0" r="488">
      <c r="A488" s="13" t="n">
        <v>45936</v>
      </c>
      <c r="B488" s="6" t="n">
        <v>-2625.5</v>
      </c>
      <c r="C488" s="6" t="n">
        <v>-2625.5</v>
      </c>
      <c r="D488" s="16" t="s">
        <v>476</v>
      </c>
      <c r="E488" s="16"/>
      <c r="F488" s="16"/>
      <c r="G488" s="6" t="s">
        <f>=A488-A487</f>
      </c>
      <c r="H488" s="6" t="s">
        <f>=B488+H487</f>
      </c>
      <c r="I488" s="6" t="s">
        <f>=G488*H487</f>
      </c>
    </row>
    <row collapsed="false" customFormat="false" customHeight="false" hidden="false" ht="12.1" outlineLevel="0" r="489">
      <c r="A489" s="13" t="n">
        <v>45936</v>
      </c>
      <c r="B489" s="6" t="n">
        <v>-183</v>
      </c>
      <c r="C489" s="6" t="n">
        <v>-183</v>
      </c>
      <c r="D489" s="16" t="s">
        <v>477</v>
      </c>
      <c r="E489" s="16"/>
      <c r="F489" s="16"/>
      <c r="G489" s="6" t="s">
        <f>=A489-A488</f>
      </c>
      <c r="H489" s="6" t="s">
        <f>=B489+H488</f>
      </c>
      <c r="I489" s="6" t="s">
        <f>=G489*H488</f>
      </c>
    </row>
    <row collapsed="false" customFormat="false" customHeight="false" hidden="false" ht="12.1" outlineLevel="0" r="490">
      <c r="A490" s="13" t="n">
        <v>45936</v>
      </c>
      <c r="B490" s="6" t="n">
        <v>-289.2</v>
      </c>
      <c r="C490" s="6" t="n">
        <v>-289.2</v>
      </c>
      <c r="D490" s="16" t="s">
        <v>478</v>
      </c>
      <c r="E490" s="16"/>
      <c r="F490" s="16"/>
      <c r="G490" s="6" t="s">
        <f>=A490-A489</f>
      </c>
      <c r="H490" s="6" t="s">
        <f>=B490+H489</f>
      </c>
      <c r="I490" s="6" t="s">
        <f>=G490*H489</f>
      </c>
    </row>
    <row collapsed="false" customFormat="false" customHeight="false" hidden="false" ht="12.1" outlineLevel="0" r="491">
      <c r="A491" s="13" t="n">
        <v>45939</v>
      </c>
      <c r="B491" s="6" t="n">
        <v>289.2</v>
      </c>
      <c r="C491" s="6" t="n">
        <v>289.2</v>
      </c>
      <c r="D491" s="16" t="s">
        <v>479</v>
      </c>
      <c r="E491" s="16"/>
      <c r="F491" s="16"/>
      <c r="G491" s="6" t="s">
        <f>=A491-A490</f>
      </c>
      <c r="H491" s="6" t="s">
        <f>=B491+H490</f>
      </c>
      <c r="I491" s="6" t="s">
        <f>=G491*H490</f>
      </c>
    </row>
    <row collapsed="false" customFormat="false" customHeight="false" hidden="false" ht="12.1" outlineLevel="0" r="492">
      <c r="A492" s="13" t="n">
        <v>45943</v>
      </c>
      <c r="B492" s="6" t="n">
        <v>-1384.6</v>
      </c>
      <c r="C492" s="6" t="n">
        <v>-1384.6</v>
      </c>
      <c r="D492" s="16" t="s">
        <v>480</v>
      </c>
      <c r="E492" s="16"/>
      <c r="F492" s="16"/>
      <c r="G492" s="6" t="s">
        <f>=A492-A491</f>
      </c>
      <c r="H492" s="6" t="s">
        <f>=B492+H491</f>
      </c>
      <c r="I492" s="6" t="s">
        <f>=G492*H491</f>
      </c>
    </row>
    <row collapsed="false" customFormat="false" customHeight="false" hidden="false" ht="12.1" outlineLevel="0" r="493">
      <c r="A493" s="13" t="n">
        <v>45943</v>
      </c>
      <c r="B493" s="6" t="n">
        <v>183</v>
      </c>
      <c r="C493" s="6" t="n">
        <v>183</v>
      </c>
      <c r="D493" s="16" t="s">
        <v>481</v>
      </c>
      <c r="E493" s="16"/>
      <c r="F493" s="16"/>
      <c r="G493" s="6" t="s">
        <f>=A493-A492</f>
      </c>
      <c r="H493" s="6" t="s">
        <f>=B493+H492</f>
      </c>
      <c r="I493" s="6" t="s">
        <f>=G493*H492</f>
      </c>
    </row>
    <row collapsed="false" customFormat="false" customHeight="false" hidden="false" ht="12.1" outlineLevel="0" r="494">
      <c r="A494" s="13" t="n">
        <v>45944</v>
      </c>
      <c r="B494" s="6" t="n">
        <v>-1186.25</v>
      </c>
      <c r="C494" s="6" t="n">
        <v>-1186.25</v>
      </c>
      <c r="D494" s="16" t="s">
        <v>482</v>
      </c>
      <c r="E494" s="16"/>
      <c r="F494" s="16"/>
      <c r="G494" s="6" t="s">
        <f>=A494-A493</f>
      </c>
      <c r="H494" s="6" t="s">
        <f>=B494+H493</f>
      </c>
      <c r="I494" s="6" t="s">
        <f>=G494*H493</f>
      </c>
    </row>
    <row collapsed="false" customFormat="false" customHeight="false" hidden="false" ht="12.1" outlineLevel="0" r="495">
      <c r="A495" s="13" t="n">
        <v>45944</v>
      </c>
      <c r="B495" s="6" t="n">
        <v>-1310.75</v>
      </c>
      <c r="C495" s="6" t="n">
        <v>-1310.75</v>
      </c>
      <c r="D495" s="16" t="s">
        <v>483</v>
      </c>
      <c r="E495" s="16"/>
      <c r="F495" s="16"/>
      <c r="G495" s="6" t="s">
        <f>=A495-A494</f>
      </c>
      <c r="H495" s="6" t="s">
        <f>=B495+H494</f>
      </c>
      <c r="I495" s="6" t="s">
        <f>=G495*H494</f>
      </c>
    </row>
    <row collapsed="false" customFormat="false" customHeight="false" hidden="false" ht="12.1" outlineLevel="0" r="496">
      <c r="A496" s="13" t="n">
        <v>45948</v>
      </c>
      <c r="B496" s="6" t="n">
        <v>-119.92</v>
      </c>
      <c r="C496" s="6" t="n">
        <v>-119.92</v>
      </c>
      <c r="D496" s="16" t="s">
        <v>484</v>
      </c>
      <c r="E496" s="16"/>
      <c r="F496" s="16"/>
      <c r="G496" s="6" t="s">
        <f>=A496-A495</f>
      </c>
      <c r="H496" s="6" t="s">
        <f>=B496+H495</f>
      </c>
      <c r="I496" s="6" t="s">
        <f>=G496*H495</f>
      </c>
    </row>
    <row collapsed="false" customFormat="false" customHeight="false" hidden="false" ht="12.1" outlineLevel="0" r="497">
      <c r="A497" s="13" t="n">
        <v>45949</v>
      </c>
      <c r="B497" s="6" t="n">
        <v>25000</v>
      </c>
      <c r="C497" s="6" t="n">
        <v>25000</v>
      </c>
      <c r="D497" s="16" t="s">
        <v>151</v>
      </c>
      <c r="E497" s="16"/>
      <c r="F497" s="16"/>
      <c r="G497" s="6" t="s">
        <f>=A497-A496</f>
      </c>
      <c r="H497" s="6" t="s">
        <f>=B497+H496</f>
      </c>
      <c r="I497" s="6" t="s">
        <f>=G497*H496</f>
      </c>
    </row>
    <row collapsed="false" customFormat="false" customHeight="false" hidden="false" ht="12.1" outlineLevel="0" r="498">
      <c r="A498" s="13" t="n">
        <v>45950</v>
      </c>
      <c r="B498" s="6" t="n">
        <v>119.92</v>
      </c>
      <c r="C498" s="6" t="n">
        <v>119.92</v>
      </c>
      <c r="D498" s="16" t="s">
        <v>485</v>
      </c>
      <c r="E498" s="16"/>
      <c r="F498" s="16"/>
      <c r="G498" s="6" t="s">
        <f>=A498-A497</f>
      </c>
      <c r="H498" s="6" t="s">
        <f>=B498+H497</f>
      </c>
      <c r="I498" s="6" t="s">
        <f>=G498*H497</f>
      </c>
    </row>
    <row collapsed="false" customFormat="false" customHeight="false" hidden="false" ht="12.1" outlineLevel="0" r="499">
      <c r="A499" s="13" t="n">
        <v>45951</v>
      </c>
      <c r="B499" s="6" t="n">
        <v>2625.5</v>
      </c>
      <c r="C499" s="6" t="n">
        <v>2625.5</v>
      </c>
      <c r="D499" s="16" t="s">
        <v>486</v>
      </c>
      <c r="E499" s="16"/>
      <c r="F499" s="16"/>
      <c r="G499" s="6" t="s">
        <f>=A499-A498</f>
      </c>
      <c r="H499" s="6" t="s">
        <f>=B499+H498</f>
      </c>
      <c r="I499" s="6" t="s">
        <f>=G499*H498</f>
      </c>
    </row>
    <row collapsed="false" customFormat="false" customHeight="false" hidden="false" ht="12.1" outlineLevel="0" r="500">
      <c r="A500" s="13" t="n">
        <v>45952</v>
      </c>
      <c r="B500" s="6" t="n">
        <v>-2000</v>
      </c>
      <c r="C500" s="6" t="n">
        <v>-2000</v>
      </c>
      <c r="D500" s="16" t="s">
        <v>406</v>
      </c>
      <c r="E500" s="16"/>
      <c r="F500" s="16"/>
      <c r="G500" s="6" t="s">
        <f>=A500-A499</f>
      </c>
      <c r="H500" s="6" t="s">
        <f>=B500+H499</f>
      </c>
      <c r="I500" s="6" t="s">
        <f>=G500*H499</f>
      </c>
    </row>
    <row collapsed="false" customFormat="false" customHeight="false" hidden="false" ht="12.1" outlineLevel="0" r="501">
      <c r="A501" s="13" t="n">
        <v>45953</v>
      </c>
      <c r="B501" s="6" t="n">
        <v>-67.32</v>
      </c>
      <c r="C501" s="6" t="n">
        <v>-67.32</v>
      </c>
      <c r="D501" s="16" t="s">
        <v>195</v>
      </c>
      <c r="E501" s="16"/>
      <c r="F501" s="16"/>
      <c r="G501" s="6" t="s">
        <f>=A501-A500</f>
      </c>
      <c r="H501" s="6" t="s">
        <f>=B501+H500</f>
      </c>
      <c r="I501" s="6" t="s">
        <f>=G501*H500</f>
      </c>
    </row>
    <row collapsed="false" customFormat="false" customHeight="false" hidden="false" ht="12.1" outlineLevel="0" r="502">
      <c r="A502" s="13" t="n">
        <v>45953</v>
      </c>
      <c r="B502" s="6" t="n">
        <v>-89.76</v>
      </c>
      <c r="C502" s="6" t="n">
        <v>-89.76</v>
      </c>
      <c r="D502" s="16" t="s">
        <v>487</v>
      </c>
      <c r="E502" s="16"/>
      <c r="F502" s="16"/>
      <c r="G502" s="6" t="s">
        <f>=A502-A501</f>
      </c>
      <c r="H502" s="6" t="s">
        <f>=B502+H501</f>
      </c>
      <c r="I502" s="6" t="s">
        <f>=G502*H501</f>
      </c>
    </row>
    <row collapsed="false" customFormat="false" customHeight="false" hidden="false" ht="12.1" outlineLevel="0" r="503">
      <c r="A503" s="13" t="n">
        <v>45953</v>
      </c>
      <c r="B503" s="6" t="n">
        <v>2000</v>
      </c>
      <c r="C503" s="6" t="n">
        <v>2000</v>
      </c>
      <c r="D503" s="16" t="s">
        <v>488</v>
      </c>
      <c r="E503" s="16"/>
      <c r="F503" s="16"/>
      <c r="G503" s="6" t="s">
        <f>=A503-A502</f>
      </c>
      <c r="H503" s="6" t="s">
        <f>=B503+H502</f>
      </c>
      <c r="I503" s="6" t="s">
        <f>=G503*H502</f>
      </c>
    </row>
    <row collapsed="false" customFormat="false" customHeight="false" hidden="false" ht="12.1" outlineLevel="0" r="504">
      <c r="A504" s="13" t="n">
        <v>45953</v>
      </c>
      <c r="B504" s="6" t="n">
        <v>89.76</v>
      </c>
      <c r="C504" s="6" t="n">
        <v>89.76</v>
      </c>
      <c r="D504" s="16" t="s">
        <v>489</v>
      </c>
      <c r="E504" s="16"/>
      <c r="F504" s="16"/>
      <c r="G504" s="6" t="s">
        <f>=A504-A503</f>
      </c>
      <c r="H504" s="6" t="s">
        <f>=B504+H503</f>
      </c>
      <c r="I504" s="6" t="s">
        <f>=G504*H503</f>
      </c>
    </row>
    <row collapsed="false" customFormat="false" customHeight="false" hidden="false" ht="12.1" outlineLevel="0" r="505">
      <c r="A505" s="13" t="n">
        <v>45953</v>
      </c>
      <c r="B505" s="6" t="n">
        <v>67.32</v>
      </c>
      <c r="C505" s="6" t="n">
        <v>67.32</v>
      </c>
      <c r="D505" s="16" t="s">
        <v>490</v>
      </c>
      <c r="E505" s="16"/>
      <c r="F505" s="16"/>
      <c r="G505" s="6" t="s">
        <f>=A505-A504</f>
      </c>
      <c r="H505" s="6" t="s">
        <f>=B505+H504</f>
      </c>
      <c r="I505" s="6" t="s">
        <f>=G505*H504</f>
      </c>
    </row>
    <row collapsed="false" customFormat="false" customHeight="false" hidden="false" ht="12.1" outlineLevel="0" r="506">
      <c r="A506" s="13" t="n">
        <v>45957</v>
      </c>
      <c r="B506" s="6" t="n">
        <v>-22.52</v>
      </c>
      <c r="C506" s="6" t="n">
        <v>-22.52</v>
      </c>
      <c r="D506" s="16" t="s">
        <v>491</v>
      </c>
      <c r="E506" s="16"/>
      <c r="F506" s="16"/>
      <c r="G506" s="6" t="s">
        <f>=A506-A505</f>
      </c>
      <c r="H506" s="6" t="s">
        <f>=B506+H505</f>
      </c>
      <c r="I506" s="6" t="s">
        <f>=G506*H505</f>
      </c>
    </row>
    <row collapsed="false" customFormat="false" customHeight="false" hidden="false" ht="12.1" outlineLevel="0" r="507">
      <c r="A507" s="13" t="n">
        <v>45957</v>
      </c>
      <c r="B507" s="6" t="n">
        <v>1385.6</v>
      </c>
      <c r="C507" s="6" t="n">
        <v>1385.6</v>
      </c>
      <c r="D507" s="16" t="s">
        <v>492</v>
      </c>
      <c r="E507" s="16"/>
      <c r="F507" s="16"/>
      <c r="G507" s="6" t="s">
        <f>=A507-A506</f>
      </c>
      <c r="H507" s="6" t="s">
        <f>=B507+H506</f>
      </c>
      <c r="I507" s="6" t="s">
        <f>=G507*H506</f>
      </c>
    </row>
    <row collapsed="false" customFormat="false" customHeight="false" hidden="false" ht="12.1" outlineLevel="0" r="508">
      <c r="A508" s="13" t="n">
        <v>45958</v>
      </c>
      <c r="B508" s="6" t="n">
        <v>-732.97</v>
      </c>
      <c r="C508" s="6" t="n">
        <v>-732.97</v>
      </c>
      <c r="D508" s="16" t="s">
        <v>423</v>
      </c>
      <c r="E508" s="16"/>
      <c r="F508" s="16"/>
      <c r="G508" s="6" t="s">
        <f>=A508-A507</f>
      </c>
      <c r="H508" s="6" t="s">
        <f>=B508+H507</f>
      </c>
      <c r="I508" s="6" t="s">
        <f>=G508*H507</f>
      </c>
    </row>
    <row collapsed="false" customFormat="false" customHeight="false" hidden="false" ht="12.1" outlineLevel="0" r="509">
      <c r="A509" s="13" t="n">
        <v>45958</v>
      </c>
      <c r="B509" s="6" t="n">
        <v>22.52</v>
      </c>
      <c r="C509" s="6" t="n">
        <v>22.52</v>
      </c>
      <c r="D509" s="16" t="s">
        <v>493</v>
      </c>
      <c r="E509" s="16"/>
      <c r="F509" s="16"/>
      <c r="G509" s="6" t="s">
        <f>=A509-A508</f>
      </c>
      <c r="H509" s="6" t="s">
        <f>=B509+H508</f>
      </c>
      <c r="I509" s="6" t="s">
        <f>=G509*H508</f>
      </c>
    </row>
    <row collapsed="false" customFormat="false" customHeight="false" hidden="false" ht="12.1" outlineLevel="0" r="510">
      <c r="A510" s="13" t="n">
        <v>45958</v>
      </c>
      <c r="B510" s="6" t="n">
        <v>732.97</v>
      </c>
      <c r="C510" s="6" t="n">
        <v>732.97</v>
      </c>
      <c r="D510" s="16" t="s">
        <v>494</v>
      </c>
      <c r="E510" s="16"/>
      <c r="F510" s="16"/>
      <c r="G510" s="6" t="s">
        <f>=A510-A509</f>
      </c>
      <c r="H510" s="6" t="s">
        <f>=B510+H509</f>
      </c>
      <c r="I510" s="6" t="s">
        <f>=G510*H509</f>
      </c>
    </row>
    <row collapsed="false" customFormat="false" customHeight="false" hidden="false" ht="12.1" outlineLevel="0" r="511">
      <c r="A511" s="13" t="n">
        <v>45959</v>
      </c>
      <c r="B511" s="6" t="n">
        <v>1312.75</v>
      </c>
      <c r="C511" s="6" t="n">
        <v>1312.75</v>
      </c>
      <c r="D511" s="16" t="s">
        <v>495</v>
      </c>
      <c r="E511" s="16"/>
      <c r="F511" s="16"/>
      <c r="G511" s="6" t="s">
        <f>=A511-A510</f>
      </c>
      <c r="H511" s="6" t="s">
        <f>=B511+H510</f>
      </c>
      <c r="I511" s="6" t="s">
        <f>=G511*H510</f>
      </c>
    </row>
    <row collapsed="false" customFormat="false" customHeight="false" hidden="false" ht="12.1" outlineLevel="0" r="512">
      <c r="A512" s="13" t="n">
        <v>45959</v>
      </c>
      <c r="B512" s="6" t="n">
        <v>1188.25</v>
      </c>
      <c r="C512" s="6" t="n">
        <v>1188.25</v>
      </c>
      <c r="D512" s="16" t="s">
        <v>496</v>
      </c>
      <c r="E512" s="16"/>
      <c r="F512" s="16"/>
      <c r="G512" s="6" t="s">
        <f>=A512-A511</f>
      </c>
      <c r="H512" s="6" t="s">
        <f>=B512+H511</f>
      </c>
      <c r="I512" s="6" t="s">
        <f>=G512*H511</f>
      </c>
    </row>
    <row collapsed="false" customFormat="false" customHeight="false" hidden="false" ht="12.1" outlineLevel="0" r="513">
      <c r="A513" s="13" t="n">
        <v>45964</v>
      </c>
      <c r="B513" s="6" t="n">
        <v>25000</v>
      </c>
      <c r="C513" s="6" t="n">
        <v>25000</v>
      </c>
      <c r="D513" s="16" t="s">
        <v>151</v>
      </c>
      <c r="E513" s="16"/>
      <c r="F513" s="16"/>
      <c r="G513" s="6" t="s">
        <f>=A513-A512</f>
      </c>
      <c r="H513" s="6" t="s">
        <f>=B513+H512</f>
      </c>
      <c r="I513" s="6" t="s">
        <f>=G513*H512</f>
      </c>
    </row>
    <row collapsed="false" customFormat="false" customHeight="false" hidden="false" ht="12.1" outlineLevel="0" r="514">
      <c r="A514" s="13" t="n">
        <v>45968</v>
      </c>
      <c r="B514" s="6" t="n">
        <v>-2278.68</v>
      </c>
      <c r="C514" s="6" t="n">
        <v>-2278.68</v>
      </c>
      <c r="D514" s="16" t="s">
        <v>497</v>
      </c>
      <c r="E514" s="16"/>
      <c r="F514" s="16"/>
      <c r="G514" s="6" t="s">
        <f>=A514-A513</f>
      </c>
      <c r="H514" s="6" t="s">
        <f>=B514+H513</f>
      </c>
      <c r="I514" s="6" t="s">
        <f>=G514*H513</f>
      </c>
    </row>
    <row collapsed="false" customFormat="false" customHeight="false" hidden="false" ht="12.1" outlineLevel="0" r="515">
      <c r="A515" s="13" t="n">
        <v>45968</v>
      </c>
      <c r="B515" s="6" t="n">
        <v>2278.709004</v>
      </c>
      <c r="C515" s="6" t="n">
        <v>2278.709004</v>
      </c>
      <c r="D515" s="16" t="s">
        <v>498</v>
      </c>
      <c r="E515" s="16"/>
      <c r="F515" s="16"/>
      <c r="G515" s="6" t="s">
        <f>=A515-A514</f>
      </c>
      <c r="H515" s="6" t="s">
        <f>=B515+H514</f>
      </c>
      <c r="I515" s="6" t="s">
        <f>=G515*H514</f>
      </c>
    </row>
    <row collapsed="false" customFormat="false" customHeight="false" hidden="false" ht="12.1" outlineLevel="0" r="516">
      <c r="A516" s="13" t="n">
        <v>45978</v>
      </c>
      <c r="B516" s="6" t="n">
        <v>-117.84</v>
      </c>
      <c r="C516" s="6" t="n">
        <v>-117.84</v>
      </c>
      <c r="D516" s="16" t="s">
        <v>499</v>
      </c>
      <c r="E516" s="16"/>
      <c r="F516" s="16"/>
      <c r="G516" s="6" t="s">
        <f>=A516-A515</f>
      </c>
      <c r="H516" s="6" t="s">
        <f>=B516+H515</f>
      </c>
      <c r="I516" s="6" t="s">
        <f>=G516*H515</f>
      </c>
    </row>
    <row collapsed="false" customFormat="false" customHeight="false" hidden="false" ht="12.1" outlineLevel="0" r="517">
      <c r="A517" s="13" t="n">
        <v>45978</v>
      </c>
      <c r="B517" s="6" t="n">
        <v>117.84</v>
      </c>
      <c r="C517" s="6" t="n">
        <v>117.84</v>
      </c>
      <c r="D517" s="16" t="s">
        <v>500</v>
      </c>
      <c r="E517" s="16"/>
      <c r="F517" s="16"/>
      <c r="G517" s="6" t="s">
        <f>=A517-A516</f>
      </c>
      <c r="H517" s="6" t="s">
        <f>=B517+H516</f>
      </c>
      <c r="I517" s="6" t="s">
        <f>=G517*H516</f>
      </c>
    </row>
    <row collapsed="false" customFormat="false" customHeight="false" hidden="false" ht="12.1" outlineLevel="0" r="518">
      <c r="A518" s="13" t="n">
        <v>45987</v>
      </c>
      <c r="B518" s="6" t="n">
        <v>-123.86</v>
      </c>
      <c r="C518" s="6" t="n">
        <v>-123.86</v>
      </c>
      <c r="D518" s="16" t="s">
        <v>501</v>
      </c>
      <c r="E518" s="16"/>
      <c r="F518" s="16"/>
      <c r="G518" s="6" t="s">
        <f>=A518-A517</f>
      </c>
      <c r="H518" s="6" t="s">
        <f>=B518+H517</f>
      </c>
      <c r="I518" s="6" t="s">
        <f>=G518*H517</f>
      </c>
    </row>
    <row collapsed="false" customFormat="false" customHeight="false" hidden="false" ht="12.1" outlineLevel="0" r="519">
      <c r="A519" s="13" t="n">
        <v>45987</v>
      </c>
      <c r="B519" s="6" t="n">
        <v>123.86</v>
      </c>
      <c r="C519" s="6" t="n">
        <v>123.86</v>
      </c>
      <c r="D519" s="16" t="s">
        <v>502</v>
      </c>
      <c r="E519" s="16"/>
      <c r="F519" s="16"/>
      <c r="G519" s="6" t="s">
        <f>=A519-A518</f>
      </c>
      <c r="H519" s="6" t="s">
        <f>=B519+H518</f>
      </c>
      <c r="I519" s="6" t="s">
        <f>=G519*H518</f>
      </c>
    </row>
    <row collapsed="false" customFormat="false" customHeight="false" hidden="false" ht="12.1" outlineLevel="0" r="520">
      <c r="A520" s="13" t="n">
        <v>45994</v>
      </c>
      <c r="B520" s="6" t="n">
        <v>-610.8</v>
      </c>
      <c r="C520" s="6" t="n">
        <v>-610.8</v>
      </c>
      <c r="D520" s="16" t="s">
        <v>436</v>
      </c>
      <c r="E520" s="16"/>
      <c r="F520" s="16"/>
      <c r="G520" s="6" t="s">
        <f>=A520-A519</f>
      </c>
      <c r="H520" s="6" t="s">
        <f>=B520+H519</f>
      </c>
      <c r="I520" s="6" t="s">
        <f>=G520*H519</f>
      </c>
    </row>
    <row collapsed="false" customFormat="false" customHeight="false" hidden="false" ht="12.1" outlineLevel="0" r="521">
      <c r="A521" s="13" t="n">
        <v>45994</v>
      </c>
      <c r="B521" s="6" t="n">
        <v>610.8</v>
      </c>
      <c r="C521" s="6" t="n">
        <v>610.8</v>
      </c>
      <c r="D521" s="16" t="s">
        <v>503</v>
      </c>
      <c r="E521" s="16"/>
      <c r="F521" s="16"/>
      <c r="G521" s="6" t="s">
        <f>=A521-A520</f>
      </c>
      <c r="H521" s="6" t="s">
        <f>=B521+H520</f>
      </c>
      <c r="I521" s="6" t="s">
        <f>=G521*H520</f>
      </c>
    </row>
    <row collapsed="false" customFormat="false" customHeight="false" hidden="false" ht="12.1" outlineLevel="0" r="522">
      <c r="A522" s="13" t="n">
        <v>46001</v>
      </c>
      <c r="B522" s="6" t="n">
        <v>30000</v>
      </c>
      <c r="C522" s="6" t="n">
        <v>30000</v>
      </c>
      <c r="D522" s="16" t="s">
        <v>151</v>
      </c>
      <c r="E522" s="16"/>
      <c r="F522" s="16"/>
      <c r="G522" s="6" t="s">
        <f>=A522-A521</f>
      </c>
      <c r="H522" s="6" t="s">
        <f>=B522+H521</f>
      </c>
      <c r="I522" s="6" t="s">
        <f>=G522*H521</f>
      </c>
    </row>
    <row collapsed="false" customFormat="false" customHeight="false" hidden="false" ht="12.1" outlineLevel="0" r="523">
      <c r="A523" s="13" t="n">
        <v>46008</v>
      </c>
      <c r="B523" s="6" t="n">
        <v>-116.4</v>
      </c>
      <c r="C523" s="6" t="n">
        <v>-116.4</v>
      </c>
      <c r="D523" s="16" t="s">
        <v>504</v>
      </c>
      <c r="E523" s="16"/>
      <c r="F523" s="16"/>
      <c r="G523" s="6" t="s">
        <f>=A523-A522</f>
      </c>
      <c r="H523" s="6" t="s">
        <f>=B523+H522</f>
      </c>
      <c r="I523" s="6" t="s">
        <f>=G523*H522</f>
      </c>
    </row>
    <row collapsed="false" customFormat="false" customHeight="false" hidden="false" ht="12.1" outlineLevel="0" r="524">
      <c r="A524" s="13" t="n">
        <v>46008</v>
      </c>
      <c r="B524" s="6" t="n">
        <v>116.4</v>
      </c>
      <c r="C524" s="6" t="n">
        <v>116.4</v>
      </c>
      <c r="D524" s="16" t="s">
        <v>505</v>
      </c>
      <c r="E524" s="16"/>
      <c r="F524" s="16"/>
      <c r="G524" s="6" t="s">
        <f>=A524-A523</f>
      </c>
      <c r="H524" s="6" t="s">
        <f>=B524+H523</f>
      </c>
      <c r="I524" s="6" t="s">
        <f>=G524*H523</f>
      </c>
    </row>
    <row collapsed="false" customFormat="false" customHeight="false" hidden="false" ht="12.1" outlineLevel="0" r="525">
      <c r="A525" s="13" t="n">
        <v>46017</v>
      </c>
      <c r="B525" s="6" t="n">
        <v>-405.36</v>
      </c>
      <c r="C525" s="6" t="n">
        <v>-405.36</v>
      </c>
      <c r="D525" s="16" t="s">
        <v>506</v>
      </c>
      <c r="E525" s="16"/>
      <c r="F525" s="16"/>
      <c r="G525" s="6" t="s">
        <f>=A525-A524</f>
      </c>
      <c r="H525" s="6" t="s">
        <f>=B525+H524</f>
      </c>
      <c r="I525" s="6" t="s">
        <f>=G525*H524</f>
      </c>
    </row>
    <row collapsed="false" customFormat="false" customHeight="false" hidden="false" ht="12.1" outlineLevel="0" r="526">
      <c r="A526" s="13" t="n">
        <v>46017</v>
      </c>
      <c r="B526" s="6" t="n">
        <v>405.36</v>
      </c>
      <c r="C526" s="6" t="n">
        <v>405.36</v>
      </c>
      <c r="D526" s="16" t="s">
        <v>507</v>
      </c>
      <c r="E526" s="16"/>
      <c r="F526" s="16"/>
      <c r="G526" s="6" t="s">
        <f>=A526-A525</f>
      </c>
      <c r="H526" s="6" t="s">
        <f>=B526+H525</f>
      </c>
      <c r="I526" s="6" t="s">
        <f>=G526*H525</f>
      </c>
    </row>
    <row collapsed="false" customFormat="false" customHeight="false" hidden="false" ht="12.1" outlineLevel="0" r="527">
      <c r="A527" s="13" t="n">
        <v>46020</v>
      </c>
      <c r="B527" s="6" t="n">
        <v>-16.32</v>
      </c>
      <c r="C527" s="6" t="n">
        <v>-16.32</v>
      </c>
      <c r="D527" s="16" t="s">
        <v>508</v>
      </c>
      <c r="E527" s="16"/>
      <c r="F527" s="16"/>
      <c r="G527" s="6" t="s">
        <f>=A527-A526</f>
      </c>
      <c r="H527" s="6" t="s">
        <f>=B527+H526</f>
      </c>
      <c r="I527" s="6" t="s">
        <f>=G527*H526</f>
      </c>
    </row>
    <row collapsed="false" customFormat="false" customHeight="false" hidden="false" ht="12.1" outlineLevel="0" r="528">
      <c r="A528" s="13" t="n">
        <v>46028</v>
      </c>
      <c r="B528" s="6" t="n">
        <v>10000</v>
      </c>
      <c r="C528" s="6" t="n">
        <v>10000</v>
      </c>
      <c r="D528" s="16" t="s">
        <v>151</v>
      </c>
      <c r="E528" s="16"/>
      <c r="F528" s="16"/>
      <c r="G528" s="6" t="s">
        <f>=A528-A527</f>
      </c>
      <c r="H528" s="6" t="s">
        <f>=B528+H527</f>
      </c>
      <c r="I528" s="6" t="s">
        <f>=G528*H527</f>
      </c>
    </row>
    <row collapsed="false" customFormat="false" customHeight="false" hidden="false" ht="12.1" outlineLevel="0" r="529">
      <c r="A529" s="13" t="n">
        <v>46030</v>
      </c>
      <c r="B529" s="6" t="n">
        <v>-219</v>
      </c>
      <c r="C529" s="6" t="n">
        <v>-219</v>
      </c>
      <c r="D529" s="16" t="s">
        <v>509</v>
      </c>
      <c r="E529" s="16"/>
      <c r="F529" s="16"/>
      <c r="G529" s="6" t="s">
        <f>=A529-A528</f>
      </c>
      <c r="H529" s="6" t="s">
        <f>=B529+H528</f>
      </c>
      <c r="I529" s="6" t="s">
        <f>=G529*H528</f>
      </c>
    </row>
    <row collapsed="false" customFormat="false" customHeight="false" hidden="false" ht="12.1" outlineLevel="0" r="530">
      <c r="A530" s="13" t="n">
        <v>46033</v>
      </c>
      <c r="B530" s="6" t="n">
        <v>-742.65</v>
      </c>
      <c r="C530" s="6" t="n">
        <v>-742.65</v>
      </c>
      <c r="D530" s="16" t="s">
        <v>510</v>
      </c>
      <c r="E530" s="16"/>
      <c r="F530" s="16"/>
      <c r="G530" s="6" t="s">
        <f>=A530-A529</f>
      </c>
      <c r="H530" s="6" t="s">
        <f>=B530+H529</f>
      </c>
      <c r="I530" s="6" t="s">
        <f>=G530*H529</f>
      </c>
    </row>
    <row collapsed="false" customFormat="false" customHeight="false" hidden="false" ht="12.1" outlineLevel="0" r="531">
      <c r="A531" s="13" t="n">
        <v>46033</v>
      </c>
      <c r="B531" s="6" t="n">
        <v>-778.3</v>
      </c>
      <c r="C531" s="6" t="n">
        <v>-778.3</v>
      </c>
      <c r="D531" s="16" t="s">
        <v>511</v>
      </c>
      <c r="E531" s="16"/>
      <c r="F531" s="16"/>
      <c r="G531" s="6" t="s">
        <f>=A531-A530</f>
      </c>
      <c r="H531" s="6" t="s">
        <f>=B531+H530</f>
      </c>
      <c r="I531" s="6" t="s">
        <f>=G531*H530</f>
      </c>
    </row>
    <row collapsed="false" customFormat="false" customHeight="false" hidden="false" ht="12.1" outlineLevel="0" r="532">
      <c r="A532" s="13" t="n">
        <v>46034</v>
      </c>
      <c r="B532" s="6" t="n">
        <v>-1710.2</v>
      </c>
      <c r="C532" s="6" t="n">
        <v>-1710.2</v>
      </c>
      <c r="D532" s="16" t="s">
        <v>512</v>
      </c>
      <c r="E532" s="16"/>
      <c r="F532" s="16"/>
      <c r="G532" s="6" t="s">
        <f>=A532-A531</f>
      </c>
      <c r="H532" s="6" t="s">
        <f>=B532+H531</f>
      </c>
      <c r="I532" s="6" t="s">
        <f>=G532*H531</f>
      </c>
    </row>
    <row collapsed="false" customFormat="false" customHeight="false" hidden="false" ht="12.1" outlineLevel="0" r="533">
      <c r="A533" s="13" t="n">
        <v>46034</v>
      </c>
      <c r="B533" s="6" t="n">
        <v>-17615</v>
      </c>
      <c r="C533" s="6" t="n">
        <v>-17615</v>
      </c>
      <c r="D533" s="16" t="s">
        <v>513</v>
      </c>
      <c r="E533" s="16"/>
      <c r="F533" s="16"/>
      <c r="G533" s="6" t="s">
        <f>=A533-A532</f>
      </c>
      <c r="H533" s="6" t="s">
        <f>=B533+H532</f>
      </c>
      <c r="I533" s="6" t="s">
        <f>=G533*H532</f>
      </c>
    </row>
    <row collapsed="false" customFormat="false" customHeight="false" hidden="false" ht="12.1" outlineLevel="0" r="534">
      <c r="A534" s="13" t="n">
        <v>46034</v>
      </c>
      <c r="B534" s="6" t="n">
        <v>20000</v>
      </c>
      <c r="C534" s="6" t="n">
        <v>20000</v>
      </c>
      <c r="D534" s="16" t="s">
        <v>151</v>
      </c>
      <c r="E534" s="16"/>
      <c r="F534" s="16"/>
      <c r="G534" s="6" t="s">
        <f>=A534-A533</f>
      </c>
      <c r="H534" s="6" t="s">
        <f>=B534+H533</f>
      </c>
      <c r="I534" s="6" t="s">
        <f>=G534*H533</f>
      </c>
    </row>
    <row collapsed="false" customFormat="false" customHeight="false" hidden="false" ht="12.1" outlineLevel="0" r="535">
      <c r="A535" s="13" t="n">
        <v>46038</v>
      </c>
      <c r="B535" s="6" t="n">
        <v>-114.08</v>
      </c>
      <c r="C535" s="6" t="n">
        <v>-114.08</v>
      </c>
      <c r="D535" s="16" t="s">
        <v>514</v>
      </c>
      <c r="E535" s="16"/>
      <c r="F535" s="16"/>
      <c r="G535" s="6" t="s">
        <f>=A535-A534</f>
      </c>
      <c r="H535" s="6" t="s">
        <f>=B535+H534</f>
      </c>
      <c r="I535" s="6" t="s">
        <f>=G535*H534</f>
      </c>
    </row>
    <row collapsed="false" customFormat="false" customHeight="false" hidden="false" ht="12.1" outlineLevel="0" r="536">
      <c r="A536" s="13" t="n">
        <v>46041</v>
      </c>
      <c r="B536" s="6" t="n">
        <v>219</v>
      </c>
      <c r="C536" s="6" t="n">
        <v>219</v>
      </c>
      <c r="D536" s="16" t="s">
        <v>515</v>
      </c>
      <c r="E536" s="16"/>
      <c r="F536" s="16"/>
      <c r="G536" s="6" t="s">
        <f>=A536-A535</f>
      </c>
      <c r="H536" s="6" t="s">
        <f>=B536+H535</f>
      </c>
      <c r="I536" s="6" t="s">
        <f>=G536*H535</f>
      </c>
    </row>
    <row collapsed="false" customFormat="false" customHeight="false" hidden="false" ht="12.1" outlineLevel="0" r="537">
      <c r="A537" s="13" t="n">
        <v>46041</v>
      </c>
      <c r="B537" s="6" t="n">
        <v>114.08</v>
      </c>
      <c r="C537" s="6" t="n">
        <v>114.08</v>
      </c>
      <c r="D537" s="16" t="s">
        <v>516</v>
      </c>
      <c r="E537" s="16"/>
      <c r="F537" s="16"/>
      <c r="G537" s="6" t="s">
        <f>=A537-A536</f>
      </c>
      <c r="H537" s="6" t="s">
        <f>=B537+H536</f>
      </c>
      <c r="I537" s="6" t="s">
        <f>=G537*H536</f>
      </c>
    </row>
    <row collapsed="false" customFormat="false" customHeight="false" hidden="false" ht="12.1" outlineLevel="0" r="538">
      <c r="A538" s="13" t="n">
        <v>46044</v>
      </c>
      <c r="B538" s="6" t="n">
        <v>-67.32</v>
      </c>
      <c r="C538" s="6" t="n">
        <v>-67.32</v>
      </c>
      <c r="D538" s="16" t="s">
        <v>195</v>
      </c>
      <c r="E538" s="16"/>
      <c r="F538" s="16"/>
      <c r="G538" s="6" t="s">
        <f>=A538-A537</f>
      </c>
      <c r="H538" s="6" t="s">
        <f>=B538+H537</f>
      </c>
      <c r="I538" s="6" t="s">
        <f>=G538*H537</f>
      </c>
    </row>
    <row collapsed="false" customFormat="false" customHeight="false" hidden="false" ht="12.1" outlineLevel="0" r="539">
      <c r="A539" s="13" t="n">
        <v>46044</v>
      </c>
      <c r="B539" s="6" t="n">
        <v>67.32</v>
      </c>
      <c r="C539" s="6" t="n">
        <v>67.32</v>
      </c>
      <c r="D539" s="16" t="s">
        <v>517</v>
      </c>
      <c r="E539" s="16"/>
      <c r="F539" s="16"/>
      <c r="G539" s="6" t="s">
        <f>=A539-A538</f>
      </c>
      <c r="H539" s="6" t="s">
        <f>=B539+H538</f>
      </c>
      <c r="I539" s="6" t="s">
        <f>=G539*H538</f>
      </c>
    </row>
    <row collapsed="false" customFormat="false" customHeight="false" hidden="false" ht="12.1" outlineLevel="0" r="540">
      <c r="A540" s="13" t="n">
        <v>46044</v>
      </c>
      <c r="B540" s="6" t="n">
        <v>17619</v>
      </c>
      <c r="C540" s="6" t="n">
        <v>17619</v>
      </c>
      <c r="D540" s="16" t="s">
        <v>518</v>
      </c>
      <c r="E540" s="16"/>
      <c r="F540" s="16"/>
      <c r="G540" s="6" t="s">
        <f>=A540-A539</f>
      </c>
      <c r="H540" s="6" t="s">
        <f>=B540+H539</f>
      </c>
      <c r="I540" s="6" t="s">
        <f>=G540*H539</f>
      </c>
    </row>
    <row collapsed="false" customFormat="false" customHeight="false" hidden="false" ht="12.1" outlineLevel="0" r="541">
      <c r="A541" s="13" t="n">
        <v>46047</v>
      </c>
      <c r="B541" s="6" t="n">
        <v>-405.36</v>
      </c>
      <c r="C541" s="6" t="n">
        <v>-405.36</v>
      </c>
      <c r="D541" s="16" t="s">
        <v>506</v>
      </c>
      <c r="E541" s="16"/>
      <c r="F541" s="16"/>
      <c r="G541" s="6" t="s">
        <f>=A541-A540</f>
      </c>
      <c r="H541" s="6" t="s">
        <f>=B541+H540</f>
      </c>
      <c r="I541" s="6" t="s">
        <f>=G541*H540</f>
      </c>
    </row>
    <row collapsed="false" customFormat="false" customHeight="false" hidden="false" ht="12.1" outlineLevel="0" r="542">
      <c r="A542" s="13" t="n">
        <v>46048</v>
      </c>
      <c r="B542" s="6" t="n">
        <v>405.36</v>
      </c>
      <c r="C542" s="6" t="n">
        <v>405.36</v>
      </c>
      <c r="D542" s="16" t="s">
        <v>519</v>
      </c>
      <c r="E542" s="16"/>
      <c r="F542" s="16"/>
      <c r="G542" s="6" t="s">
        <f>=A542-A541</f>
      </c>
      <c r="H542" s="6" t="s">
        <f>=B542+H541</f>
      </c>
      <c r="I542" s="6" t="s">
        <f>=G542*H541</f>
      </c>
    </row>
    <row collapsed="false" customFormat="false" customHeight="false" hidden="false" ht="12.1" outlineLevel="0" r="543">
      <c r="A543" s="13" t="n">
        <v>46048</v>
      </c>
      <c r="B543" s="6" t="n">
        <v>778.3</v>
      </c>
      <c r="C543" s="6" t="n">
        <v>778.3</v>
      </c>
      <c r="D543" s="16" t="s">
        <v>520</v>
      </c>
      <c r="E543" s="16"/>
      <c r="F543" s="16"/>
      <c r="G543" s="6" t="s">
        <f>=A543-A542</f>
      </c>
      <c r="H543" s="6" t="s">
        <f>=B543+H542</f>
      </c>
      <c r="I543" s="6" t="s">
        <f>=G543*H542</f>
      </c>
    </row>
    <row collapsed="false" customFormat="false" customHeight="false" hidden="false" ht="12.1" outlineLevel="0" r="544">
      <c r="A544" s="13" t="n">
        <v>46048</v>
      </c>
      <c r="B544" s="6" t="n">
        <v>742.65</v>
      </c>
      <c r="C544" s="6" t="n">
        <v>742.65</v>
      </c>
      <c r="D544" s="16" t="s">
        <v>521</v>
      </c>
      <c r="E544" s="16"/>
      <c r="F544" s="16"/>
      <c r="G544" s="6" t="s">
        <f>=A544-A543</f>
      </c>
      <c r="H544" s="6" t="s">
        <f>=B544+H543</f>
      </c>
      <c r="I544" s="6" t="s">
        <f>=G544*H543</f>
      </c>
    </row>
    <row collapsed="false" customFormat="false" customHeight="false" hidden="false" ht="12.1" outlineLevel="0" r="545">
      <c r="A545" s="13" t="n">
        <v>46049</v>
      </c>
      <c r="B545" s="6" t="n">
        <v>1717.2</v>
      </c>
      <c r="C545" s="6" t="n">
        <v>1717.2</v>
      </c>
      <c r="D545" s="16" t="s">
        <v>522</v>
      </c>
      <c r="E545" s="16"/>
      <c r="F545" s="16"/>
      <c r="G545" s="6" t="s">
        <f>=A545-A544</f>
      </c>
      <c r="H545" s="6" t="s">
        <f>=B545+H544</f>
      </c>
      <c r="I545" s="6" t="s">
        <f>=G545*H544</f>
      </c>
    </row>
    <row collapsed="false" customFormat="false" customHeight="false" hidden="false" ht="12.1" outlineLevel="0" r="546">
      <c r="A546" s="13" t="n">
        <v>46068</v>
      </c>
      <c r="B546" s="6" t="n">
        <v>-113.12</v>
      </c>
      <c r="C546" s="6" t="n">
        <v>-113.12</v>
      </c>
      <c r="D546" s="16" t="s">
        <v>523</v>
      </c>
      <c r="E546" s="16"/>
      <c r="F546" s="16"/>
      <c r="G546" s="6" t="s">
        <f>=A546-A545</f>
      </c>
      <c r="H546" s="6" t="s">
        <f>=B546+H545</f>
      </c>
      <c r="I546" s="6" t="s">
        <f>=G546*H545</f>
      </c>
    </row>
    <row collapsed="false" customFormat="false" customHeight="false" hidden="false" ht="12.1" outlineLevel="0" r="547">
      <c r="A547" s="13" t="n">
        <v>46070</v>
      </c>
      <c r="B547" s="6" t="n">
        <v>113.12</v>
      </c>
      <c r="C547" s="6" t="n">
        <v>113.12</v>
      </c>
      <c r="D547" s="16" t="s">
        <v>524</v>
      </c>
      <c r="E547" s="16"/>
      <c r="F547" s="16"/>
      <c r="G547" s="6" t="s">
        <f>=A547-A546</f>
      </c>
      <c r="H547" s="6" t="s">
        <f>=B547+H546</f>
      </c>
      <c r="I547" s="6" t="s">
        <f>=G547*H546</f>
      </c>
    </row>
    <row collapsed="false" customFormat="false" customHeight="false" hidden="false" ht="12.1" outlineLevel="0" r="548">
      <c r="A548" s="13" t="n">
        <v>46077</v>
      </c>
      <c r="B548" s="6" t="n">
        <v>-405.36</v>
      </c>
      <c r="C548" s="6" t="n">
        <v>-405.36</v>
      </c>
      <c r="D548" s="16" t="s">
        <v>506</v>
      </c>
      <c r="E548" s="16"/>
      <c r="F548" s="16"/>
      <c r="G548" s="6" t="s">
        <f>=A548-A547</f>
      </c>
      <c r="H548" s="6" t="s">
        <f>=B548+H547</f>
      </c>
      <c r="I548" s="6" t="s">
        <f>=G548*H547</f>
      </c>
    </row>
    <row collapsed="false" customFormat="false" customHeight="false" hidden="false" ht="12.1" outlineLevel="0" r="549">
      <c r="A549" s="13" t="n">
        <v>46078</v>
      </c>
      <c r="B549" s="6" t="n">
        <v>405.36</v>
      </c>
      <c r="C549" s="6" t="n">
        <v>405.36</v>
      </c>
      <c r="D549" s="16" t="s">
        <v>525</v>
      </c>
      <c r="E549" s="16"/>
      <c r="F549" s="16"/>
      <c r="G549" s="6" t="s">
        <f>=A549-A548</f>
      </c>
      <c r="H549" s="6" t="s">
        <f>=B549+H548</f>
      </c>
      <c r="I549" s="6" t="s">
        <f>=G549*H548</f>
      </c>
    </row>
    <row collapsed="false" customFormat="false" customHeight="false" hidden="false" ht="12.1" outlineLevel="0" r="550">
      <c r="A550" s="13" t="n">
        <v>46079</v>
      </c>
      <c r="B550" s="6" t="n">
        <v>10000</v>
      </c>
      <c r="C550" s="6" t="n">
        <v>10000</v>
      </c>
      <c r="D550" s="16" t="s">
        <v>151</v>
      </c>
      <c r="E550" s="16"/>
      <c r="F550" s="16"/>
      <c r="G550" s="6" t="s">
        <f>=A550-A549</f>
      </c>
      <c r="H550" s="6" t="s">
        <f>=B550+H549</f>
      </c>
      <c r="I550" s="6" t="s">
        <f>=G550*H549</f>
      </c>
    </row>
    <row collapsed="false" customFormat="false" customHeight="false" hidden="false" ht="12.1" outlineLevel="0" r="551">
      <c r="A551" s="13" t="n">
        <v>46084.630555556</v>
      </c>
      <c r="B551" s="6" t="n">
        <v>-52000</v>
      </c>
      <c r="C551" s="6" t="n">
        <v>0</v>
      </c>
      <c r="D551" s="16" t="s">
        <v>167</v>
      </c>
      <c r="E551" s="16"/>
      <c r="F551" s="16"/>
      <c r="G551" s="6" t="s">
        <f>=A551-A550</f>
      </c>
      <c r="H551" s="6" t="s">
        <f>=B551+H550</f>
      </c>
      <c r="I551" s="6" t="s">
        <f>=G551*H550</f>
      </c>
    </row>
    <row collapsed="false" customFormat="false" customHeight="false" hidden="false" ht="12.1" outlineLevel="0" r="552">
      <c r="A552" s="13" t="n">
        <v>46091</v>
      </c>
      <c r="B552" s="6" t="n">
        <v>20000</v>
      </c>
      <c r="C552" s="6" t="n">
        <v>20000</v>
      </c>
      <c r="D552" s="16" t="s">
        <v>151</v>
      </c>
      <c r="E552" s="16"/>
      <c r="F552" s="16"/>
      <c r="G552" s="6" t="s">
        <f>=A552-A551</f>
      </c>
      <c r="H552" s="6" t="s">
        <f>=B552+H551</f>
      </c>
      <c r="I552" s="6" t="s">
        <f>=G552*H551</f>
      </c>
    </row>
    <row collapsed="false" customFormat="false" customHeight="false" hidden="false" ht="12.1" outlineLevel="0" r="553">
      <c r="A553" s="13" t="n">
        <v>46096</v>
      </c>
      <c r="B553" s="6" t="n">
        <v>-83.82</v>
      </c>
      <c r="C553" s="6" t="n">
        <v>-83.82</v>
      </c>
      <c r="D553" s="16" t="s">
        <v>526</v>
      </c>
      <c r="E553" s="16"/>
      <c r="F553" s="16"/>
      <c r="G553" s="6" t="s">
        <f>=A553-A552</f>
      </c>
      <c r="H553" s="6" t="s">
        <f>=B553+H552</f>
      </c>
      <c r="I553" s="6" t="s">
        <f>=G553*H552</f>
      </c>
    </row>
    <row collapsed="false" customFormat="false" customHeight="false" hidden="false" ht="12.1" outlineLevel="0" r="554">
      <c r="A554" s="13" t="n">
        <v>46097</v>
      </c>
      <c r="B554" s="6" t="n">
        <v>83.82</v>
      </c>
      <c r="C554" s="6" t="n">
        <v>83.82</v>
      </c>
      <c r="D554" s="16" t="s">
        <v>527</v>
      </c>
      <c r="E554" s="16"/>
      <c r="F554" s="16"/>
      <c r="G554" s="6" t="s">
        <f>=A554-A553</f>
      </c>
      <c r="H554" s="6" t="s">
        <f>=B554+H553</f>
      </c>
      <c r="I554" s="6" t="s">
        <f>=G554*H553</f>
      </c>
    </row>
    <row collapsed="false" customFormat="false" customHeight="false" hidden="false" ht="12.1" outlineLevel="0" r="555">
      <c r="A555" s="13" t="n">
        <v>46098</v>
      </c>
      <c r="B555" s="6" t="n">
        <v>-2664.41</v>
      </c>
      <c r="C555" s="6" t="n">
        <v>-2664.41</v>
      </c>
      <c r="D555" s="16" t="s">
        <v>528</v>
      </c>
      <c r="E555" s="16"/>
      <c r="F555" s="16"/>
      <c r="G555" s="6" t="s">
        <f>=A555-A554</f>
      </c>
      <c r="H555" s="6" t="s">
        <f>=B555+H554</f>
      </c>
      <c r="I555" s="6" t="s">
        <f>=G555*H554</f>
      </c>
    </row>
    <row collapsed="false" customFormat="false" customHeight="false" hidden="false" ht="12.1" outlineLevel="0" r="556">
      <c r="A556" s="13" t="n">
        <v>46098</v>
      </c>
      <c r="B556" s="6" t="n">
        <v>-110.32</v>
      </c>
      <c r="C556" s="6" t="n">
        <v>-110.32</v>
      </c>
      <c r="D556" s="16" t="s">
        <v>529</v>
      </c>
      <c r="E556" s="16"/>
      <c r="F556" s="16"/>
      <c r="G556" s="6" t="s">
        <f>=A556-A555</f>
      </c>
      <c r="H556" s="6" t="s">
        <f>=B556+H555</f>
      </c>
      <c r="I556" s="6" t="s">
        <f>=G556*H555</f>
      </c>
    </row>
    <row collapsed="false" customFormat="false" customHeight="false" hidden="false" ht="12.1" outlineLevel="0" r="557">
      <c r="A557" s="13" t="n">
        <v>46098</v>
      </c>
      <c r="B557" s="6" t="n">
        <v>2664.383967</v>
      </c>
      <c r="C557" s="6" t="n">
        <v>2664.383967</v>
      </c>
      <c r="D557" s="16" t="s">
        <v>530</v>
      </c>
      <c r="E557" s="16"/>
      <c r="F557" s="16"/>
      <c r="G557" s="6" t="s">
        <f>=A557-A556</f>
      </c>
      <c r="H557" s="6" t="s">
        <f>=B557+H556</f>
      </c>
      <c r="I557" s="6" t="s">
        <f>=G557*H556</f>
      </c>
    </row>
    <row collapsed="false" customFormat="false" customHeight="false" hidden="false" ht="12.1" outlineLevel="0" r="558">
      <c r="A558" s="13" t="n">
        <v>46099</v>
      </c>
      <c r="B558" s="6" t="n">
        <v>110.32</v>
      </c>
      <c r="C558" s="6" t="n">
        <v>110.32</v>
      </c>
      <c r="D558" s="16" t="s">
        <v>531</v>
      </c>
      <c r="E558" s="16"/>
      <c r="F558" s="16"/>
      <c r="G558" s="6" t="s">
        <f>=A558-A557</f>
      </c>
      <c r="H558" s="6" t="s">
        <f>=B558+H557</f>
      </c>
      <c r="I558" s="6" t="s">
        <f>=G558*H557</f>
      </c>
    </row>
    <row collapsed="false" customFormat="false" customHeight="false" hidden="false" ht="12.1" outlineLevel="0" r="559">
      <c r="A559" s="13" t="n">
        <v>46107</v>
      </c>
      <c r="B559" s="6" t="n">
        <v>-225.2</v>
      </c>
      <c r="C559" s="6" t="n">
        <v>-225.2</v>
      </c>
      <c r="D559" s="16" t="s">
        <v>532</v>
      </c>
      <c r="E559" s="16"/>
      <c r="F559" s="16"/>
      <c r="G559" s="6" t="s">
        <f>=A559-A558</f>
      </c>
      <c r="H559" s="6" t="s">
        <f>=B559+H558</f>
      </c>
      <c r="I559" s="6" t="s">
        <f>=G559*H558</f>
      </c>
    </row>
    <row collapsed="false" customFormat="false" customHeight="false" hidden="false" ht="12.1" outlineLevel="0" r="560">
      <c r="A560" s="13" t="n">
        <v>46107</v>
      </c>
      <c r="B560" s="6" t="n">
        <v>225.2</v>
      </c>
      <c r="C560" s="6" t="n">
        <v>225.2</v>
      </c>
      <c r="D560" s="16" t="s">
        <v>533</v>
      </c>
      <c r="E560" s="16"/>
      <c r="F560" s="16"/>
      <c r="G560" s="6" t="s">
        <f>=A560-A559</f>
      </c>
      <c r="H560" s="6" t="s">
        <f>=B560+H559</f>
      </c>
      <c r="I560" s="6" t="s">
        <f>=G560*H559</f>
      </c>
    </row>
    <row collapsed="false" customFormat="false" customHeight="false" hidden="false" ht="12.1" outlineLevel="0" r="561">
      <c r="A561" s="13" t="n">
        <v>46111</v>
      </c>
      <c r="B561" s="6" t="n">
        <v>-21.91</v>
      </c>
      <c r="C561" s="6" t="n">
        <v>-21.91</v>
      </c>
      <c r="D561" s="16" t="s">
        <v>534</v>
      </c>
      <c r="E561" s="16"/>
      <c r="F561" s="16"/>
      <c r="G561" s="6" t="s">
        <f>=A561-A560</f>
      </c>
      <c r="H561" s="6" t="s">
        <f>=B561+H560</f>
      </c>
      <c r="I561" s="6" t="s">
        <f>=G561*H560</f>
      </c>
    </row>
    <row collapsed="false" customFormat="false" customHeight="false" hidden="false" ht="12.1" outlineLevel="0" r="562">
      <c r="A562" s="13" t="n">
        <v>46125</v>
      </c>
      <c r="B562" s="6" t="n">
        <v>-4848.14</v>
      </c>
      <c r="C562" s="6" t="n">
        <v>-4848.14</v>
      </c>
      <c r="D562" s="16" t="s">
        <v>535</v>
      </c>
      <c r="E562" s="16"/>
      <c r="F562" s="16"/>
      <c r="G562" s="6" t="s">
        <f>=A562-A561</f>
      </c>
      <c r="H562" s="6" t="s">
        <f>=B562+H561</f>
      </c>
      <c r="I562" s="6" t="s">
        <f>=G562*H561</f>
      </c>
    </row>
    <row collapsed="false" customFormat="false" customHeight="false" hidden="false" ht="12.1" outlineLevel="0" r="563">
      <c r="A563" s="13" t="n">
        <v>46126</v>
      </c>
      <c r="B563" s="6" t="n">
        <v>-81.6</v>
      </c>
      <c r="C563" s="6" t="n">
        <v>-81.6</v>
      </c>
      <c r="D563" s="16" t="s">
        <v>536</v>
      </c>
      <c r="E563" s="16"/>
      <c r="F563" s="16"/>
      <c r="G563" s="6" t="s">
        <f>=A563-A562</f>
      </c>
      <c r="H563" s="6" t="s">
        <f>=B563+H562</f>
      </c>
      <c r="I563" s="6" t="s">
        <f>=G563*H562</f>
      </c>
    </row>
    <row collapsed="false" customFormat="false" customHeight="false" hidden="false" ht="12.1" outlineLevel="0" r="564">
      <c r="A564" s="13" t="n">
        <v>46126</v>
      </c>
      <c r="B564" s="6" t="n">
        <v>81.6</v>
      </c>
      <c r="C564" s="6" t="n">
        <v>81.6</v>
      </c>
      <c r="D564" s="16" t="s">
        <v>537</v>
      </c>
      <c r="E564" s="16"/>
      <c r="F564" s="16"/>
      <c r="G564" s="6" t="s">
        <f>=A564-A563</f>
      </c>
      <c r="H564" s="6" t="s">
        <f>=B564+H563</f>
      </c>
      <c r="I564" s="6" t="s">
        <f>=G564*H563</f>
      </c>
    </row>
    <row collapsed="false" customFormat="false" customHeight="false" hidden="false" ht="12.1" outlineLevel="0" r="565">
      <c r="A565" s="13" t="n">
        <v>46128</v>
      </c>
      <c r="B565" s="6" t="n">
        <v>-107.6</v>
      </c>
      <c r="C565" s="6" t="n">
        <v>-107.6</v>
      </c>
      <c r="D565" s="16" t="s">
        <v>538</v>
      </c>
      <c r="E565" s="16"/>
      <c r="F565" s="16"/>
      <c r="G565" s="6" t="s">
        <f>=A565-A564</f>
      </c>
      <c r="H565" s="6" t="s">
        <f>=B565+H564</f>
      </c>
      <c r="I565" s="6" t="s">
        <f>=G565*H564</f>
      </c>
    </row>
    <row collapsed="false" customFormat="false" customHeight="false" hidden="false" ht="12.1" outlineLevel="0" r="566">
      <c r="A566" s="13" t="n">
        <v>46129</v>
      </c>
      <c r="B566" s="6" t="n">
        <v>107.6</v>
      </c>
      <c r="C566" s="6" t="n">
        <v>107.6</v>
      </c>
      <c r="D566" s="16" t="s">
        <v>539</v>
      </c>
      <c r="E566" s="16"/>
      <c r="F566" s="16"/>
      <c r="G566" s="6" t="s">
        <f>=A566-A565</f>
      </c>
      <c r="H566" s="6" t="s">
        <f>=B566+H565</f>
      </c>
      <c r="I566" s="6" t="s">
        <f>=G566*H565</f>
      </c>
    </row>
    <row collapsed="false" customFormat="false" customHeight="false" hidden="false" ht="12.1" outlineLevel="0" r="567">
      <c r="A567" s="13" t="n">
        <v>46135</v>
      </c>
      <c r="B567" s="6" t="n">
        <v>-67.32</v>
      </c>
      <c r="C567" s="6" t="n">
        <v>-67.32</v>
      </c>
      <c r="D567" s="16" t="s">
        <v>195</v>
      </c>
      <c r="E567" s="16"/>
      <c r="F567" s="16"/>
      <c r="G567" s="6" t="s">
        <f>=A567-A566</f>
      </c>
      <c r="H567" s="6" t="s">
        <f>=B567+H566</f>
      </c>
      <c r="I567" s="6" t="s">
        <f>=G567*H566</f>
      </c>
    </row>
    <row collapsed="false" customFormat="false" customHeight="false" hidden="false" ht="12.1" outlineLevel="0" r="568">
      <c r="A568" s="13" t="n">
        <v>46135</v>
      </c>
      <c r="B568" s="6" t="n">
        <v>67.32</v>
      </c>
      <c r="C568" s="6" t="n">
        <v>67.32</v>
      </c>
      <c r="D568" s="16" t="s">
        <v>540</v>
      </c>
      <c r="E568" s="16"/>
      <c r="F568" s="16"/>
      <c r="G568" s="6" t="s">
        <f>=A568-A567</f>
      </c>
      <c r="H568" s="6" t="s">
        <f>=B568+H567</f>
      </c>
      <c r="I568" s="6" t="s">
        <f>=G568*H567</f>
      </c>
    </row>
    <row collapsed="false" customFormat="false" customHeight="false" hidden="false" ht="12.1" outlineLevel="0" r="569">
      <c r="A569" s="13" t="n">
        <v>46137</v>
      </c>
      <c r="B569" s="6" t="n">
        <v>-225.2</v>
      </c>
      <c r="C569" s="6" t="n">
        <v>-225.2</v>
      </c>
      <c r="D569" s="16" t="s">
        <v>532</v>
      </c>
      <c r="E569" s="16"/>
      <c r="F569" s="16"/>
      <c r="G569" s="6" t="s">
        <f>=A569-A568</f>
      </c>
      <c r="H569" s="6" t="s">
        <f>=B569+H568</f>
      </c>
      <c r="I569" s="6" t="s">
        <f>=G569*H568</f>
      </c>
    </row>
    <row collapsed="false" customFormat="false" customHeight="false" hidden="false" ht="12.1" outlineLevel="0" r="570">
      <c r="A570" s="13" t="n">
        <v>46139</v>
      </c>
      <c r="B570" s="6" t="n">
        <v>225.2</v>
      </c>
      <c r="C570" s="6" t="n">
        <v>225.2</v>
      </c>
      <c r="D570" s="16" t="s">
        <v>541</v>
      </c>
      <c r="E570" s="16"/>
      <c r="F570" s="16"/>
      <c r="G570" s="6" t="s">
        <f>=A570-A569</f>
      </c>
      <c r="H570" s="6" t="s">
        <f>=B570+H569</f>
      </c>
      <c r="I570" s="6" t="s">
        <f>=G570*H569</f>
      </c>
    </row>
    <row collapsed="false" customFormat="false" customHeight="false" hidden="false" ht="12.1" outlineLevel="0" r="571">
      <c r="A571" s="13" t="n">
        <v>46140</v>
      </c>
      <c r="B571" s="6" t="n">
        <v>4848.14</v>
      </c>
      <c r="C571" s="6" t="n">
        <v>4848.14</v>
      </c>
      <c r="D571" s="16" t="s">
        <v>542</v>
      </c>
      <c r="E571" s="16"/>
      <c r="F571" s="16"/>
      <c r="G571" s="6" t="s">
        <f>=A571-A570</f>
      </c>
      <c r="H571" s="6" t="s">
        <f>=B571+H570</f>
      </c>
      <c r="I571" s="6" t="s">
        <f>=G571*H570</f>
      </c>
    </row>
    <row collapsed="false" customFormat="false" customHeight="false" hidden="false" ht="12.1" outlineLevel="0" r="572">
      <c r="A572" s="13" t="n">
        <v>46146</v>
      </c>
      <c r="B572" s="6" t="n">
        <v>-12577</v>
      </c>
      <c r="C572" s="6" t="n">
        <v>-12577</v>
      </c>
      <c r="D572" s="16" t="s">
        <v>543</v>
      </c>
      <c r="E572" s="16"/>
      <c r="F572" s="16"/>
      <c r="G572" s="6" t="s">
        <f>=A572-A571</f>
      </c>
      <c r="H572" s="6" t="s">
        <f>=B572+H571</f>
      </c>
      <c r="I572" s="6" t="s">
        <f>=G572*H571</f>
      </c>
    </row>
    <row collapsed="false" customFormat="false" customHeight="false" hidden="false" ht="12.1" outlineLevel="0" r="573">
      <c r="A573" s="13" t="n">
        <v>46149</v>
      </c>
      <c r="B573" s="6" t="n">
        <v>-76796.3</v>
      </c>
      <c r="C573" s="6" t="n">
        <v>-76796.3</v>
      </c>
      <c r="D573" s="16" t="s">
        <v>544</v>
      </c>
      <c r="E573" s="16"/>
      <c r="F573" s="16"/>
      <c r="G573" s="6" t="s">
        <f>=A573-A572</f>
      </c>
      <c r="H573" s="6" t="s">
        <f>=B573+H572</f>
      </c>
      <c r="I573" s="6" t="s">
        <f>=G573*H572</f>
      </c>
    </row>
    <row collapsed="false" customFormat="false" customHeight="false" hidden="false" ht="12.1" outlineLevel="0" r="574">
      <c r="A574" s="13" t="n">
        <v>46150</v>
      </c>
      <c r="B574" s="6" t="n">
        <v>-2565.78</v>
      </c>
      <c r="C574" s="6" t="n">
        <v>-2565.78</v>
      </c>
      <c r="D574" s="16" t="s">
        <v>545</v>
      </c>
      <c r="E574" s="16"/>
      <c r="F574" s="16"/>
      <c r="G574" s="6" t="s">
        <f>=A574-A573</f>
      </c>
      <c r="H574" s="6" t="s">
        <f>=B574+H573</f>
      </c>
      <c r="I574" s="6" t="s">
        <f>=G574*H573</f>
      </c>
    </row>
    <row collapsed="false" customFormat="false" customHeight="false" hidden="false" ht="12.1" outlineLevel="0" r="575">
      <c r="A575" s="13" t="n">
        <v>46150</v>
      </c>
      <c r="B575" s="6" t="n">
        <v>30000</v>
      </c>
      <c r="C575" s="6" t="n">
        <v>30000</v>
      </c>
      <c r="D575" s="16" t="s">
        <v>151</v>
      </c>
      <c r="E575" s="16"/>
      <c r="F575" s="16"/>
      <c r="G575" s="6" t="s">
        <f>=A575-A574</f>
      </c>
      <c r="H575" s="6" t="s">
        <f>=B575+H574</f>
      </c>
      <c r="I575" s="6" t="s">
        <f>=G575*H574</f>
      </c>
    </row>
    <row collapsed="false" customFormat="false" customHeight="false" hidden="false" ht="12.1" outlineLevel="0" r="576">
      <c r="A576" s="13" t="n">
        <v>46154</v>
      </c>
      <c r="B576" s="6" t="n">
        <v>76514.2</v>
      </c>
      <c r="C576" s="6" t="n">
        <v>76514.2</v>
      </c>
      <c r="D576" s="16" t="s">
        <v>546</v>
      </c>
      <c r="E576" s="16"/>
      <c r="F576" s="16"/>
      <c r="G576" s="6" t="s">
        <f>=A576-A575</f>
      </c>
      <c r="H576" s="6" t="s">
        <f>=B576+H575</f>
      </c>
      <c r="I576" s="6" t="s">
        <f>=G576*H575</f>
      </c>
    </row>
    <row collapsed="false" customFormat="false" customHeight="false" hidden="false" ht="12.1" outlineLevel="0" r="577">
      <c r="A577" s="13" t="n">
        <v>46154</v>
      </c>
      <c r="B577" s="6" t="n">
        <v>2556.339422</v>
      </c>
      <c r="C577" s="6" t="n">
        <v>2556.339422</v>
      </c>
      <c r="D577" s="16" t="s">
        <v>547</v>
      </c>
      <c r="E577" s="16"/>
      <c r="F577" s="16"/>
      <c r="G577" s="6" t="s">
        <f>=A577-A576</f>
      </c>
      <c r="H577" s="6" t="s">
        <f>=B577+H576</f>
      </c>
      <c r="I577" s="6" t="s">
        <f>=G577*H576</f>
      </c>
    </row>
    <row collapsed="false" customFormat="false" customHeight="false" hidden="false" ht="12.1" outlineLevel="0" r="578">
      <c r="A578" s="13" t="n">
        <v>46156</v>
      </c>
      <c r="B578" s="6" t="n">
        <v>-78.22</v>
      </c>
      <c r="C578" s="6" t="n">
        <v>-78.22</v>
      </c>
      <c r="D578" s="16" t="s">
        <v>548</v>
      </c>
      <c r="E578" s="16"/>
      <c r="F578" s="16"/>
      <c r="G578" s="6" t="s">
        <f>=A578-A577</f>
      </c>
      <c r="H578" s="6" t="s">
        <f>=B578+H577</f>
      </c>
      <c r="I578" s="6" t="s">
        <f>=G578*H577</f>
      </c>
    </row>
    <row collapsed="false" customFormat="false" customHeight="false" hidden="false" ht="12.1" outlineLevel="0" r="579">
      <c r="A579" s="13" t="n">
        <v>46156</v>
      </c>
      <c r="B579" s="6" t="n">
        <v>78.22</v>
      </c>
      <c r="C579" s="6" t="n">
        <v>78.22</v>
      </c>
      <c r="D579" s="16" t="s">
        <v>549</v>
      </c>
      <c r="E579" s="16"/>
      <c r="F579" s="16"/>
      <c r="G579" s="6" t="s">
        <f>=A579-A578</f>
      </c>
      <c r="H579" s="6" t="s">
        <f>=B579+H578</f>
      </c>
      <c r="I579" s="6" t="s">
        <f>=G579*H578</f>
      </c>
    </row>
    <row collapsed="false" customFormat="false" customHeight="false" hidden="false" ht="12.1" outlineLevel="0" r="580">
      <c r="A580" s="13" t="n">
        <v>46157</v>
      </c>
      <c r="B580" s="6" t="n">
        <v>913.2</v>
      </c>
      <c r="C580" s="6" t="n">
        <v>913.2</v>
      </c>
      <c r="D580" s="16" t="s">
        <v>550</v>
      </c>
      <c r="E580" s="16"/>
      <c r="F580" s="16"/>
      <c r="G580" s="6" t="s">
        <f>=A580-A579</f>
      </c>
      <c r="H580" s="6" t="s">
        <f>=B580+H579</f>
      </c>
      <c r="I580" s="6" t="s">
        <f>=G580*H579</f>
      </c>
    </row>
    <row collapsed="false" customFormat="false" customHeight="false" hidden="false" ht="12.1" outlineLevel="0" r="581">
      <c r="A581" s="13" t="n">
        <v>46158</v>
      </c>
      <c r="B581" s="6" t="n">
        <v>-104.88</v>
      </c>
      <c r="C581" s="6" t="n">
        <v>-104.88</v>
      </c>
      <c r="D581" s="16" t="s">
        <v>551</v>
      </c>
      <c r="E581" s="16"/>
      <c r="F581" s="16"/>
      <c r="G581" s="6" t="s">
        <f>=A581-A580</f>
      </c>
      <c r="H581" s="6" t="s">
        <f>=B581+H580</f>
      </c>
      <c r="I581" s="6" t="s">
        <f>=G581*H580</f>
      </c>
    </row>
    <row collapsed="false" customFormat="false" customHeight="false" hidden="false" ht="12.1" outlineLevel="0" r="582">
      <c r="A582" s="13" t="n">
        <v>46160</v>
      </c>
      <c r="B582" s="6" t="n">
        <v>-197.2</v>
      </c>
      <c r="C582" s="6" t="n">
        <v>-197.2</v>
      </c>
      <c r="D582" s="16" t="s">
        <v>552</v>
      </c>
      <c r="E582" s="16"/>
      <c r="F582" s="16"/>
      <c r="G582" s="6" t="s">
        <f>=A582-A581</f>
      </c>
      <c r="H582" s="6" t="s">
        <f>=B582+H581</f>
      </c>
      <c r="I582" s="6" t="s">
        <f>=G582*H581</f>
      </c>
    </row>
    <row collapsed="false" customFormat="false" customHeight="false" hidden="false" ht="12.1" outlineLevel="0" r="583">
      <c r="A583" s="13" t="n">
        <v>46161</v>
      </c>
      <c r="B583" s="6" t="n">
        <v>104.88</v>
      </c>
      <c r="C583" s="6" t="n">
        <v>104.88</v>
      </c>
      <c r="D583" s="16" t="s">
        <v>553</v>
      </c>
      <c r="E583" s="16"/>
      <c r="F583" s="16"/>
      <c r="G583" s="6" t="s">
        <f>=A583-A582</f>
      </c>
      <c r="H583" s="6" t="s">
        <f>=B583+H582</f>
      </c>
      <c r="I583" s="6" t="s">
        <f>=G583*H582</f>
      </c>
    </row>
    <row collapsed="false" customFormat="false" customHeight="false" hidden="false" ht="12.1" outlineLevel="0" r="584">
      <c r="A584" s="13" t="n">
        <v>46161</v>
      </c>
      <c r="B584" s="6" t="n">
        <v>12581</v>
      </c>
      <c r="C584" s="6" t="n">
        <v>12581</v>
      </c>
      <c r="D584" s="16" t="s">
        <v>518</v>
      </c>
      <c r="E584" s="16"/>
      <c r="F584" s="16"/>
      <c r="G584" s="6" t="s">
        <f>=A584-A583</f>
      </c>
      <c r="H584" s="6" t="s">
        <f>=B584+H583</f>
      </c>
      <c r="I584" s="6" t="s">
        <f>=G584*H583</f>
      </c>
    </row>
    <row collapsed="false" customFormat="false" customHeight="false" hidden="false" ht="12.1" outlineLevel="0" r="585">
      <c r="A585" s="13" t="n">
        <v>46162</v>
      </c>
      <c r="B585" s="6" t="n">
        <v>197.2</v>
      </c>
      <c r="C585" s="6" t="n">
        <v>197.2</v>
      </c>
      <c r="D585" s="16" t="s">
        <v>554</v>
      </c>
      <c r="E585" s="16"/>
      <c r="F585" s="16"/>
      <c r="G585" s="6" t="s">
        <f>=A585-A584</f>
      </c>
      <c r="H585" s="6" t="s">
        <f>=B585+H584</f>
      </c>
      <c r="I585" s="6" t="s">
        <f>=G585*H584</f>
      </c>
    </row>
    <row collapsed="false" customFormat="false" customHeight="false" hidden="false" ht="12.1" outlineLevel="0" r="586">
      <c r="A586" s="13" t="n">
        <v>46167</v>
      </c>
      <c r="B586" s="6" t="n">
        <v>-313</v>
      </c>
      <c r="C586" s="6" t="n">
        <v>-313</v>
      </c>
      <c r="D586" s="16" t="s">
        <v>555</v>
      </c>
      <c r="E586" s="16"/>
      <c r="F586" s="16"/>
      <c r="G586" s="6" t="s">
        <f>=A586-A585</f>
      </c>
      <c r="H586" s="6" t="s">
        <f>=B586+H585</f>
      </c>
      <c r="I586" s="6" t="s">
        <f>=G586*H585</f>
      </c>
    </row>
    <row collapsed="false" customFormat="false" customHeight="false" hidden="false" ht="12.1" outlineLevel="0" r="587">
      <c r="A587" s="13" t="n">
        <v>46167</v>
      </c>
      <c r="B587" s="6" t="n">
        <v>-270.24</v>
      </c>
      <c r="C587" s="6" t="n">
        <v>-270.24</v>
      </c>
      <c r="D587" s="16" t="s">
        <v>556</v>
      </c>
      <c r="E587" s="16"/>
      <c r="F587" s="16"/>
      <c r="G587" s="6" t="s">
        <f>=A587-A586</f>
      </c>
      <c r="H587" s="6" t="s">
        <f>=B587+H586</f>
      </c>
      <c r="I587" s="6" t="s">
        <f>=G587*H586</f>
      </c>
    </row>
    <row collapsed="false" customFormat="false" customHeight="false" hidden="false" ht="12.1" outlineLevel="0" r="588">
      <c r="A588" s="13" t="n">
        <v>46168</v>
      </c>
      <c r="B588" s="6" t="n">
        <v>225.2</v>
      </c>
      <c r="C588" s="6" t="n">
        <v>225.2</v>
      </c>
      <c r="D588" s="16" t="s">
        <v>557</v>
      </c>
      <c r="E588" s="16"/>
      <c r="F588" s="16"/>
      <c r="G588" s="6" t="s">
        <f>=A588-A587</f>
      </c>
      <c r="H588" s="6" t="s">
        <f>=B588+H587</f>
      </c>
      <c r="I588" s="6" t="s">
        <f>=G588*H587</f>
      </c>
    </row>
    <row collapsed="false" customFormat="false" customHeight="false" hidden="false" ht="12.1" outlineLevel="0" r="589">
      <c r="A589" s="13" t="n">
        <v>46175</v>
      </c>
      <c r="B589" s="6" t="n">
        <v>313</v>
      </c>
      <c r="C589" s="6" t="n">
        <v>313</v>
      </c>
      <c r="D589" s="16" t="s">
        <v>558</v>
      </c>
      <c r="E589" s="16"/>
      <c r="F589" s="16"/>
      <c r="G589" s="6" t="s">
        <f>=A589-A588</f>
      </c>
      <c r="H589" s="6" t="s">
        <f>=B589+H588</f>
      </c>
      <c r="I589" s="6" t="s">
        <f>=G589*H588</f>
      </c>
    </row>
    <row collapsed="false" customFormat="false" customHeight="false" hidden="false" ht="12.1" outlineLevel="0" r="590">
      <c r="A590" s="13" t="n">
        <v>46176</v>
      </c>
      <c r="B590" s="6" t="n">
        <v>-610.8</v>
      </c>
      <c r="C590" s="6" t="n">
        <v>-610.8</v>
      </c>
      <c r="D590" s="16" t="s">
        <v>436</v>
      </c>
      <c r="E590" s="16"/>
      <c r="F590" s="16"/>
      <c r="G590" s="6" t="s">
        <f>=A590-A589</f>
      </c>
      <c r="H590" s="6" t="s">
        <f>=B590+H589</f>
      </c>
      <c r="I590" s="6" t="s">
        <f>=G590*H589</f>
      </c>
    </row>
    <row collapsed="false" customFormat="false" customHeight="false" hidden="false" ht="12.1" outlineLevel="0" r="591">
      <c r="A591" s="13" t="n">
        <v>46176</v>
      </c>
      <c r="B591" s="6" t="n">
        <v>610.8</v>
      </c>
      <c r="C591" s="6" t="n">
        <v>610.8</v>
      </c>
      <c r="D591" s="16" t="s">
        <v>559</v>
      </c>
      <c r="E591" s="16"/>
      <c r="F591" s="16"/>
      <c r="G591" s="6" t="s">
        <f>=A591-A590</f>
      </c>
      <c r="H591" s="6" t="s">
        <f>=B591+H590</f>
      </c>
      <c r="I591" s="6" t="s">
        <f>=G591*H590</f>
      </c>
    </row>
    <row collapsed="false" customFormat="false" customHeight="false" hidden="false" ht="12.1" outlineLevel="0" r="592">
      <c r="A592" s="13" t="n">
        <v>46179</v>
      </c>
      <c r="B592" s="6" t="n">
        <v>30000</v>
      </c>
      <c r="C592" s="6" t="n">
        <v>30000</v>
      </c>
      <c r="D592" s="16" t="s">
        <v>151</v>
      </c>
      <c r="E592" s="16"/>
      <c r="F592" s="16"/>
      <c r="G592" s="6" t="s">
        <f>=A592-A591</f>
      </c>
      <c r="H592" s="6" t="s">
        <f>=B592+H591</f>
      </c>
      <c r="I592" s="6" t="s">
        <f>=G592*H591</f>
      </c>
    </row>
    <row collapsed="false" customFormat="false" customHeight="false" hidden="false" ht="12.1" outlineLevel="0" r="593">
      <c r="A593" s="13" t="n">
        <v>46186</v>
      </c>
      <c r="B593" s="6" t="n">
        <v>-76.1</v>
      </c>
      <c r="C593" s="6" t="n">
        <v>-76.1</v>
      </c>
      <c r="D593" s="16" t="s">
        <v>560</v>
      </c>
      <c r="E593" s="16"/>
      <c r="F593" s="16"/>
      <c r="G593" s="6" t="s">
        <f>=A593-A592</f>
      </c>
      <c r="H593" s="6" t="s">
        <f>=B593+H592</f>
      </c>
      <c r="I593" s="6" t="s">
        <f>=G593*H592</f>
      </c>
    </row>
    <row collapsed="false" customFormat="false" customHeight="false" hidden="false" ht="12.1" outlineLevel="0" r="594">
      <c r="A594" s="13" t="n">
        <v>46188</v>
      </c>
      <c r="B594" s="6" t="n">
        <v>-103.2</v>
      </c>
      <c r="C594" s="6" t="n">
        <v>-103.2</v>
      </c>
      <c r="D594" s="16" t="s">
        <v>561</v>
      </c>
      <c r="E594" s="16"/>
      <c r="F594" s="16"/>
      <c r="G594" s="6" t="s">
        <f>=A594-A593</f>
      </c>
      <c r="H594" s="6" t="s">
        <f>=B594+H593</f>
      </c>
      <c r="I594" s="6" t="s">
        <f>=G594*H593</f>
      </c>
    </row>
    <row collapsed="false" customFormat="false" customHeight="false" hidden="false" ht="12.1" outlineLevel="0" r="595">
      <c r="A595" s="13" t="n">
        <v>46188</v>
      </c>
      <c r="B595" s="6" t="n">
        <v>76.1</v>
      </c>
      <c r="C595" s="6" t="n">
        <v>76.1</v>
      </c>
      <c r="D595" s="16" t="s">
        <v>562</v>
      </c>
      <c r="E595" s="16"/>
      <c r="F595" s="16"/>
      <c r="G595" s="6" t="s">
        <f>=A595-A594</f>
      </c>
      <c r="H595" s="6" t="s">
        <f>=B595+H594</f>
      </c>
      <c r="I595" s="6" t="s">
        <f>=G595*H594</f>
      </c>
    </row>
    <row collapsed="false" customFormat="false" customHeight="false" hidden="false" ht="12.1" outlineLevel="0" r="596">
      <c r="A596" s="13" t="n">
        <v>46189</v>
      </c>
      <c r="B596" s="6" t="n">
        <v>103.2</v>
      </c>
      <c r="C596" s="6" t="n">
        <v>103.2</v>
      </c>
      <c r="D596" s="16" t="s">
        <v>563</v>
      </c>
      <c r="E596" s="16"/>
      <c r="F596" s="16"/>
      <c r="G596" s="6" t="s">
        <f>=A596-A595</f>
      </c>
      <c r="H596" s="6" t="s">
        <f>=B596+H595</f>
      </c>
      <c r="I596" s="6" t="s">
        <f>=G596*H595</f>
      </c>
    </row>
    <row collapsed="false" customFormat="false" customHeight="false" hidden="false" ht="12.1" outlineLevel="0" r="597">
      <c r="A597" s="13" t="n">
        <v>46190</v>
      </c>
      <c r="B597" s="6" t="n">
        <v>-6070.69</v>
      </c>
      <c r="C597" s="6" t="n">
        <v>-6070.69</v>
      </c>
      <c r="D597" s="16" t="s">
        <v>564</v>
      </c>
      <c r="E597" s="16"/>
      <c r="F597" s="16"/>
      <c r="G597" s="6" t="s">
        <f>=A597-A596</f>
      </c>
      <c r="H597" s="6" t="s">
        <f>=B597+H596</f>
      </c>
      <c r="I597" s="6" t="s">
        <f>=G597*H596</f>
      </c>
    </row>
    <row collapsed="false" customFormat="false" customHeight="false" hidden="false" ht="12.1" outlineLevel="0" r="598">
      <c r="A598" s="13" t="n">
        <v>46190</v>
      </c>
      <c r="B598" s="6" t="n">
        <v>10000</v>
      </c>
      <c r="C598" s="6" t="n">
        <v>10000</v>
      </c>
      <c r="D598" s="16" t="s">
        <v>151</v>
      </c>
      <c r="E598" s="16"/>
      <c r="F598" s="16"/>
      <c r="G598" s="6" t="s">
        <f>=A598-A597</f>
      </c>
      <c r="H598" s="6" t="s">
        <f>=B598+H597</f>
      </c>
      <c r="I598" s="6" t="s">
        <f>=G598*H597</f>
      </c>
    </row>
    <row collapsed="false" customFormat="false" customHeight="false" hidden="false" ht="12.1" outlineLevel="0" r="599">
      <c r="A599" s="13" t="n">
        <v>46192</v>
      </c>
      <c r="B599" s="6" t="n">
        <v>10000</v>
      </c>
      <c r="C599" s="6" t="n">
        <v>10000</v>
      </c>
      <c r="D599" s="16" t="s">
        <v>151</v>
      </c>
      <c r="E599" s="16"/>
      <c r="F599" s="16"/>
      <c r="G599" s="6" t="s">
        <f>=A599-A598</f>
      </c>
      <c r="H599" s="6" t="s">
        <f>=B599+H598</f>
      </c>
      <c r="I599" s="6" t="s">
        <f>=G599*H598</f>
      </c>
    </row>
    <row collapsed="false" customFormat="false" customHeight="false" hidden="false" ht="12.1" outlineLevel="0" r="600">
      <c r="A600" s="13" t="n">
        <v>46197</v>
      </c>
      <c r="B600" s="6" t="n">
        <v>-270.24</v>
      </c>
      <c r="C600" s="6" t="n">
        <v>-270.24</v>
      </c>
      <c r="D600" s="16" t="s">
        <v>556</v>
      </c>
      <c r="E600" s="16"/>
      <c r="F600" s="16"/>
      <c r="G600" s="6" t="s">
        <f>=A600-A599</f>
      </c>
      <c r="H600" s="6" t="s">
        <f>=B600+H599</f>
      </c>
      <c r="I600" s="6" t="s">
        <f>=G600*H599</f>
      </c>
    </row>
    <row collapsed="false" customFormat="false" customHeight="false" hidden="false" ht="12.1" outlineLevel="0" r="601">
      <c r="A601" s="13" t="n">
        <v>46197</v>
      </c>
      <c r="B601" s="6" t="n">
        <v>270.24</v>
      </c>
      <c r="C601" s="6" t="n">
        <v>270.24</v>
      </c>
      <c r="D601" s="16" t="s">
        <v>565</v>
      </c>
      <c r="E601" s="16"/>
      <c r="F601" s="16"/>
      <c r="G601" s="6" t="s">
        <f>=A601-A600</f>
      </c>
      <c r="H601" s="6" t="s">
        <f>=B601+H600</f>
      </c>
      <c r="I601" s="6" t="s">
        <f>=G601*H600</f>
      </c>
    </row>
    <row collapsed="false" customFormat="false" customHeight="false" hidden="false" ht="12.1" outlineLevel="0" r="602">
      <c r="A602" s="13" t="n">
        <v>46201</v>
      </c>
      <c r="B602" s="6" t="n">
        <v>50000</v>
      </c>
      <c r="C602" s="6" t="n">
        <v>50000</v>
      </c>
      <c r="D602" s="16" t="s">
        <v>151</v>
      </c>
      <c r="E602" s="16"/>
      <c r="F602" s="16"/>
      <c r="G602" s="6" t="s">
        <f>=A602-A601</f>
      </c>
      <c r="H602" s="6" t="s">
        <f>=B602+H601</f>
      </c>
      <c r="I602" s="6" t="s">
        <f>=G602*H601</f>
      </c>
    </row>
    <row collapsed="false" customFormat="false" customHeight="false" hidden="false" ht="12.1" outlineLevel="0" r="603">
      <c r="A603" s="13" t="n">
        <v>46203</v>
      </c>
      <c r="B603" s="6" t="n">
        <v>-631</v>
      </c>
      <c r="C603" s="6" t="n">
        <v>-631</v>
      </c>
      <c r="D603" s="16" t="s">
        <v>566</v>
      </c>
      <c r="E603" s="16"/>
      <c r="F603" s="16"/>
      <c r="G603" s="6" t="s">
        <f>=A603-A602</f>
      </c>
      <c r="H603" s="6" t="s">
        <f>=B603+H602</f>
      </c>
      <c r="I603" s="6" t="s">
        <f>=G603*H602</f>
      </c>
    </row>
    <row collapsed="false" customFormat="false" customHeight="false" hidden="false" ht="12.1" outlineLevel="0" r="604">
      <c r="A604" s="13" t="n">
        <v>46205</v>
      </c>
      <c r="B604" s="6" t="n">
        <v>6070.69</v>
      </c>
      <c r="C604" s="6" t="n">
        <v>6070.69</v>
      </c>
      <c r="D604" s="16" t="s">
        <v>567</v>
      </c>
      <c r="E604" s="16"/>
      <c r="F604" s="16"/>
      <c r="G604" s="6" t="s">
        <f>=A604-A603</f>
      </c>
      <c r="H604" s="6" t="s">
        <f>=B604+H603</f>
      </c>
      <c r="I604" s="6" t="s">
        <f>=G604*H603</f>
      </c>
    </row>
    <row collapsed="false" customFormat="false" customHeight="false" hidden="false" ht="12.1" outlineLevel="0" r="605">
      <c r="A605" s="13" t="n">
        <v>46208</v>
      </c>
      <c r="B605" s="6" t="n">
        <v>10000</v>
      </c>
      <c r="C605" s="6" t="n">
        <v>10000</v>
      </c>
      <c r="D605" s="16" t="s">
        <v>151</v>
      </c>
      <c r="E605" s="16"/>
      <c r="F605" s="16"/>
      <c r="G605" s="6" t="s">
        <f>=A605-A604</f>
      </c>
      <c r="H605" s="6" t="s">
        <f>=B605+H604</f>
      </c>
      <c r="I605" s="6" t="s">
        <f>=G605*H604</f>
      </c>
    </row>
    <row collapsed="false" customFormat="false" customHeight="false" hidden="false" ht="12.1" outlineLevel="0" r="606">
      <c r="A606" s="13" t="n">
        <v>46209</v>
      </c>
      <c r="B606" s="6" t="n">
        <v>-2446</v>
      </c>
      <c r="C606" s="6" t="n">
        <v>-2446</v>
      </c>
      <c r="D606" s="16" t="s">
        <v>568</v>
      </c>
      <c r="E606" s="16"/>
      <c r="F606" s="16"/>
      <c r="G606" s="6" t="s">
        <f>=A606-A605</f>
      </c>
      <c r="H606" s="6" t="s">
        <f>=B606+H605</f>
      </c>
      <c r="I606" s="6" t="s">
        <f>=G606*H605</f>
      </c>
    </row>
    <row collapsed="false" customFormat="false" customHeight="false" hidden="false" ht="12.1" outlineLevel="0" r="607">
      <c r="A607" s="13" t="n">
        <v>46209</v>
      </c>
      <c r="B607" s="6" t="n">
        <v>-20.85</v>
      </c>
      <c r="C607" s="6" t="n">
        <v>-20.85</v>
      </c>
      <c r="D607" s="16" t="s">
        <v>569</v>
      </c>
      <c r="E607" s="16"/>
      <c r="F607" s="16"/>
      <c r="G607" s="6" t="s">
        <f>=A607-A606</f>
      </c>
      <c r="H607" s="6" t="s">
        <f>=B607+H606</f>
      </c>
      <c r="I607" s="6" t="s">
        <f>=G607*H606</f>
      </c>
    </row>
    <row collapsed="false" customFormat="false" customHeight="false" hidden="false" ht="12.1" outlineLevel="0" r="608">
      <c r="A608" s="13" t="n">
        <v>46210</v>
      </c>
      <c r="B608" s="6" t="n">
        <v>-2984</v>
      </c>
      <c r="C608" s="6" t="n">
        <v>-2984</v>
      </c>
      <c r="D608" s="16" t="s">
        <v>570</v>
      </c>
      <c r="E608" s="16"/>
      <c r="F608" s="16"/>
      <c r="G608" s="6" t="s">
        <f>=A608-A607</f>
      </c>
      <c r="H608" s="6" t="s">
        <f>=B608+H607</f>
      </c>
      <c r="I608" s="6" t="s">
        <f>=G608*H607</f>
      </c>
    </row>
    <row collapsed="false" customFormat="false" customHeight="false" hidden="false" ht="12.1" outlineLevel="0" r="609">
      <c r="A609" s="13" t="n">
        <v>46212</v>
      </c>
      <c r="B609" s="6" t="n">
        <v>-2436</v>
      </c>
      <c r="C609" s="6" t="n">
        <v>-2436</v>
      </c>
      <c r="D609" s="16" t="s">
        <v>571</v>
      </c>
      <c r="E609" s="16"/>
      <c r="F609" s="16"/>
      <c r="G609" s="6" t="s">
        <f>=A609-A608</f>
      </c>
      <c r="H609" s="6" t="s">
        <f>=B609+H608</f>
      </c>
      <c r="I609" s="6" t="s">
        <f>=G609*H608</f>
      </c>
    </row>
    <row collapsed="false" customFormat="false" customHeight="false" hidden="false" ht="12.1" outlineLevel="0" r="610">
      <c r="A610" s="13" t="n">
        <v>46212</v>
      </c>
      <c r="B610" s="6" t="n">
        <v>-363.68</v>
      </c>
      <c r="C610" s="6" t="n">
        <v>-363.68</v>
      </c>
      <c r="D610" s="16" t="s">
        <v>572</v>
      </c>
      <c r="E610" s="16"/>
      <c r="F610" s="16"/>
      <c r="G610" s="6" t="s">
        <f>=A610-A609</f>
      </c>
      <c r="H610" s="6" t="s">
        <f>=B610+H609</f>
      </c>
      <c r="I610" s="6" t="s">
        <f>=G610*H609</f>
      </c>
    </row>
    <row collapsed="false" customFormat="false" customHeight="false" hidden="false" ht="12.1" outlineLevel="0" r="611">
      <c r="A611" s="13" t="n">
        <v>46212</v>
      </c>
      <c r="B611" s="6" t="n">
        <v>-2724.2</v>
      </c>
      <c r="C611" s="6" t="n">
        <v>-2724.2</v>
      </c>
      <c r="D611" s="16" t="s">
        <v>573</v>
      </c>
      <c r="E611" s="16"/>
      <c r="F611" s="16"/>
      <c r="G611" s="6" t="s">
        <f>=A611-A610</f>
      </c>
      <c r="H611" s="6" t="s">
        <f>=B611+H610</f>
      </c>
      <c r="I611" s="6" t="s">
        <f>=G611*H610</f>
      </c>
    </row>
    <row collapsed="false" customFormat="false" customHeight="false" hidden="false" ht="12.1" outlineLevel="0" r="612">
      <c r="A612" s="13" t="n">
        <v>46212</v>
      </c>
      <c r="B612" s="6" t="n">
        <v>10000</v>
      </c>
      <c r="C612" s="6" t="n">
        <v>10000</v>
      </c>
      <c r="D612" s="16" t="s">
        <v>151</v>
      </c>
      <c r="E612" s="16"/>
      <c r="F612" s="16"/>
      <c r="G612" s="6" t="s">
        <f>=A612-A611</f>
      </c>
      <c r="H612" s="6" t="s">
        <f>=B612+H611</f>
      </c>
      <c r="I612" s="6" t="s">
        <f>=G612*H611</f>
      </c>
    </row>
    <row collapsed="false" customFormat="false" customHeight="false" hidden="false" ht="12.1" outlineLevel="0" r="613">
      <c r="A613" s="13" t="n">
        <v>46214</v>
      </c>
      <c r="B613" s="6" t="n">
        <v>30000</v>
      </c>
      <c r="C613" s="6" t="n">
        <v>30000</v>
      </c>
      <c r="D613" s="16" t="s">
        <v>151</v>
      </c>
      <c r="E613" s="16"/>
      <c r="F613" s="16"/>
      <c r="G613" s="6" t="s">
        <f>=A613-A612</f>
      </c>
      <c r="H613" s="6" t="s">
        <f>=B613+H612</f>
      </c>
      <c r="I613" s="6" t="s">
        <f>=G613*H612</f>
      </c>
    </row>
    <row collapsed="false" customFormat="false" customHeight="false" hidden="false" ht="12.1" outlineLevel="0" r="614">
      <c r="A614" s="13" t="n">
        <v>46216</v>
      </c>
      <c r="B614" s="6" t="n">
        <v>-101.2</v>
      </c>
      <c r="C614" s="6" t="n">
        <v>-101.2</v>
      </c>
      <c r="D614" s="16" t="s">
        <v>574</v>
      </c>
      <c r="E614" s="16"/>
      <c r="F614" s="16"/>
      <c r="G614" s="6" t="s">
        <f>=A614-A613</f>
      </c>
      <c r="H614" s="6" t="s">
        <f>=B614+H613</f>
      </c>
      <c r="I614" s="6" t="s">
        <f>=G614*H613</f>
      </c>
    </row>
    <row collapsed="false" customFormat="false" customHeight="false" hidden="false" ht="12.1" outlineLevel="0" r="615">
      <c r="A615" s="13" t="n">
        <v>46216</v>
      </c>
      <c r="B615" s="6" t="n">
        <v>-81.26</v>
      </c>
      <c r="C615" s="6" t="n">
        <v>-81.26</v>
      </c>
      <c r="D615" s="16" t="s">
        <v>575</v>
      </c>
      <c r="E615" s="16"/>
      <c r="F615" s="16"/>
      <c r="G615" s="6" t="s">
        <f>=A615-A614</f>
      </c>
      <c r="H615" s="6" t="s">
        <f>=B615+H614</f>
      </c>
      <c r="I615" s="6" t="s">
        <f>=G615*H614</f>
      </c>
    </row>
    <row collapsed="false" customFormat="false" customHeight="false" hidden="false" ht="12.1" outlineLevel="0" r="616">
      <c r="A616" s="13" t="n">
        <v>46216</v>
      </c>
      <c r="B616" s="6" t="n">
        <v>631</v>
      </c>
      <c r="C616" s="6" t="n">
        <v>631</v>
      </c>
      <c r="D616" s="16" t="s">
        <v>576</v>
      </c>
      <c r="E616" s="16"/>
      <c r="F616" s="16"/>
      <c r="G616" s="6" t="s">
        <f>=A616-A615</f>
      </c>
      <c r="H616" s="6" t="s">
        <f>=B616+H615</f>
      </c>
      <c r="I616" s="6" t="s">
        <f>=G616*H615</f>
      </c>
    </row>
    <row collapsed="false" customFormat="false" customHeight="false" hidden="false" ht="12.1" outlineLevel="0" r="617">
      <c r="A617" s="13" t="n">
        <v>46216</v>
      </c>
      <c r="B617" s="6" t="n">
        <v>80.48</v>
      </c>
      <c r="C617" s="6" t="n">
        <v>80.48</v>
      </c>
      <c r="D617" s="16" t="s">
        <v>577</v>
      </c>
      <c r="E617" s="16"/>
      <c r="F617" s="16"/>
      <c r="G617" s="6" t="s">
        <f>=A617-A616</f>
      </c>
      <c r="H617" s="6" t="s">
        <f>=B617+H616</f>
      </c>
      <c r="I617" s="6" t="s">
        <f>=G617*H616</f>
      </c>
    </row>
    <row collapsed="false" customFormat="false" customHeight="false" hidden="false" ht="12.1" outlineLevel="0" r="618">
      <c r="A618" s="13" t="n">
        <v>46218</v>
      </c>
      <c r="B618" s="6" t="n">
        <v>-102.16</v>
      </c>
      <c r="C618" s="6" t="n">
        <v>-102.16</v>
      </c>
      <c r="D618" s="16" t="s">
        <v>578</v>
      </c>
      <c r="E618" s="16"/>
      <c r="F618" s="16"/>
      <c r="G618" s="6" t="s">
        <f>=A618-A617</f>
      </c>
      <c r="H618" s="6" t="s">
        <f>=B618+H617</f>
      </c>
      <c r="I618" s="6" t="s">
        <f>=G618*H617</f>
      </c>
    </row>
    <row collapsed="false" customFormat="false" customHeight="false" hidden="false" ht="12.1" outlineLevel="0" r="619">
      <c r="A619" s="13" t="n">
        <v>46218</v>
      </c>
      <c r="B619" s="6" t="n">
        <v>-1061.05</v>
      </c>
      <c r="C619" s="6" t="n">
        <v>-1061.05</v>
      </c>
      <c r="D619" s="16" t="s">
        <v>579</v>
      </c>
      <c r="E619" s="16"/>
      <c r="F619" s="16"/>
      <c r="G619" s="6" t="s">
        <f>=A619-A618</f>
      </c>
      <c r="H619" s="6" t="s">
        <f>=B619+H618</f>
      </c>
      <c r="I619" s="6" t="s">
        <f>=G619*H618</f>
      </c>
    </row>
    <row collapsed="false" customFormat="false" customHeight="false" hidden="false" ht="12.1" outlineLevel="0" r="620">
      <c r="A620" s="13" t="n">
        <v>46218</v>
      </c>
      <c r="B620" s="6" t="n">
        <v>-1111.1</v>
      </c>
      <c r="C620" s="6" t="n">
        <v>-1111.1</v>
      </c>
      <c r="D620" s="16" t="s">
        <v>580</v>
      </c>
      <c r="E620" s="16"/>
      <c r="F620" s="16"/>
      <c r="G620" s="6" t="s">
        <f>=A620-A619</f>
      </c>
      <c r="H620" s="6" t="s">
        <f>=B620+H619</f>
      </c>
      <c r="I620" s="6" t="s">
        <f>=G620*H619</f>
      </c>
    </row>
    <row collapsed="false" customFormat="false" customHeight="false" hidden="false" ht="12.1" outlineLevel="0" r="621">
      <c r="A621" s="13" t="n">
        <v>46218</v>
      </c>
      <c r="B621" s="6" t="n">
        <v>101.2</v>
      </c>
      <c r="C621" s="6" t="n">
        <v>101.2</v>
      </c>
      <c r="D621" s="16" t="s">
        <v>554</v>
      </c>
      <c r="E621" s="16"/>
      <c r="F621" s="16"/>
      <c r="G621" s="6" t="s">
        <f>=A621-A620</f>
      </c>
      <c r="H621" s="6" t="s">
        <f>=B621+H620</f>
      </c>
      <c r="I621" s="6" t="s">
        <f>=G621*H620</f>
      </c>
    </row>
    <row collapsed="false" customFormat="false" customHeight="false" hidden="false" ht="12.1" outlineLevel="0" r="622">
      <c r="A622" s="13" t="n">
        <v>46219</v>
      </c>
      <c r="B622" s="6" t="n">
        <v>-1906.5</v>
      </c>
      <c r="C622" s="6" t="n">
        <v>-1906.5</v>
      </c>
      <c r="D622" s="16" t="s">
        <v>581</v>
      </c>
      <c r="E622" s="16"/>
      <c r="F622" s="16"/>
      <c r="G622" s="6" t="s">
        <f>=A622-A621</f>
      </c>
      <c r="H622" s="6" t="s">
        <f>=B622+H621</f>
      </c>
      <c r="I622" s="6" t="s">
        <f>=G622*H621</f>
      </c>
    </row>
    <row collapsed="false" customFormat="false" customHeight="false" hidden="false" ht="12.1" outlineLevel="0" r="623">
      <c r="A623" s="13" t="n">
        <v>46219</v>
      </c>
      <c r="B623" s="6" t="n">
        <v>-813</v>
      </c>
      <c r="C623" s="6" t="n">
        <v>-813</v>
      </c>
      <c r="D623" s="16" t="s">
        <v>582</v>
      </c>
      <c r="E623" s="16"/>
      <c r="F623" s="16"/>
      <c r="G623" s="6" t="s">
        <f>=A623-A622</f>
      </c>
      <c r="H623" s="6" t="s">
        <f>=B623+H622</f>
      </c>
      <c r="I623" s="6" t="s">
        <f>=G623*H622</f>
      </c>
    </row>
    <row collapsed="false" customFormat="false" customHeight="false" hidden="false" ht="12.1" outlineLevel="0" r="624">
      <c r="A624" s="13" t="n">
        <v>46219</v>
      </c>
      <c r="B624" s="6" t="n">
        <v>102.16</v>
      </c>
      <c r="C624" s="6" t="n">
        <v>102.16</v>
      </c>
      <c r="D624" s="16" t="s">
        <v>583</v>
      </c>
      <c r="E624" s="16"/>
      <c r="F624" s="16"/>
      <c r="G624" s="6" t="s">
        <f>=A624-A623</f>
      </c>
      <c r="H624" s="6" t="s">
        <f>=B624+H623</f>
      </c>
      <c r="I624" s="6" t="s">
        <f>=G624*H623</f>
      </c>
    </row>
    <row collapsed="false" customFormat="false" customHeight="false" hidden="false" ht="12.1" outlineLevel="0" r="625">
      <c r="A625" s="13" t="n">
        <v>46221</v>
      </c>
      <c r="B625" s="6" t="n">
        <v>30000</v>
      </c>
      <c r="C625" s="6" t="n">
        <v>30000</v>
      </c>
      <c r="D625" s="16" t="s">
        <v>151</v>
      </c>
      <c r="E625" s="16"/>
      <c r="F625" s="16"/>
      <c r="G625" s="6" t="s">
        <f>=A625-A624</f>
      </c>
      <c r="H625" s="6" t="s">
        <f>=B625+H624</f>
      </c>
      <c r="I625" s="6" t="s">
        <f>=G625*H624</f>
      </c>
    </row>
    <row collapsed="false" customFormat="false" customHeight="false" hidden="false" ht="12.1" outlineLevel="0" r="626">
      <c r="A626" s="13" t="n">
        <v>46223</v>
      </c>
      <c r="B626" s="6" t="n">
        <v>-26525.4</v>
      </c>
      <c r="C626" s="6" t="n">
        <v>-26525.4</v>
      </c>
      <c r="D626" s="16" t="s">
        <v>584</v>
      </c>
      <c r="E626" s="16"/>
      <c r="F626" s="16"/>
      <c r="G626" s="6" t="s">
        <f>=A626-A625</f>
      </c>
      <c r="H626" s="6" t="s">
        <f>=B626+H625</f>
      </c>
      <c r="I626" s="6" t="s">
        <f>=G626*H625</f>
      </c>
    </row>
    <row collapsed="false" customFormat="false" customHeight="false" hidden="false" ht="12.1" outlineLevel="0" r="627">
      <c r="A627" s="13" t="n">
        <v>46223</v>
      </c>
      <c r="B627" s="6" t="n">
        <v>-169.2</v>
      </c>
      <c r="C627" s="6" t="n">
        <v>-169.2</v>
      </c>
      <c r="D627" s="16" t="s">
        <v>585</v>
      </c>
      <c r="E627" s="16"/>
      <c r="F627" s="16"/>
      <c r="G627" s="6" t="s">
        <f>=A627-A626</f>
      </c>
      <c r="H627" s="6" t="s">
        <f>=B627+H626</f>
      </c>
      <c r="I627" s="6" t="s">
        <f>=G627*H626</f>
      </c>
    </row>
    <row collapsed="false" customFormat="false" customHeight="false" hidden="false" ht="12.1" outlineLevel="0" r="628">
      <c r="A628" s="13" t="n">
        <v>46223</v>
      </c>
      <c r="B628" s="6" t="n">
        <v>-9824</v>
      </c>
      <c r="C628" s="6" t="n">
        <v>-9824</v>
      </c>
      <c r="D628" s="16" t="s">
        <v>586</v>
      </c>
      <c r="E628" s="16"/>
      <c r="F628" s="16"/>
      <c r="G628" s="6" t="s">
        <f>=A628-A627</f>
      </c>
      <c r="H628" s="6" t="s">
        <f>=B628+H627</f>
      </c>
      <c r="I628" s="6" t="s">
        <f>=G628*H627</f>
      </c>
    </row>
    <row collapsed="false" customFormat="false" customHeight="false" hidden="false" ht="12.1" outlineLevel="0" r="629">
      <c r="A629" s="13" t="n">
        <v>46223</v>
      </c>
      <c r="B629" s="6" t="n">
        <v>-2664.55</v>
      </c>
      <c r="C629" s="6" t="n">
        <v>-2664.55</v>
      </c>
      <c r="D629" s="16" t="s">
        <v>587</v>
      </c>
      <c r="E629" s="16"/>
      <c r="F629" s="16"/>
      <c r="G629" s="6" t="s">
        <f>=A629-A628</f>
      </c>
      <c r="H629" s="6" t="s">
        <f>=B629+H628</f>
      </c>
      <c r="I629" s="6" t="s">
        <f>=G629*H628</f>
      </c>
    </row>
    <row collapsed="false" customFormat="false" customHeight="false" hidden="false" ht="12.1" outlineLevel="0" r="630">
      <c r="A630" s="13" t="n">
        <v>46223</v>
      </c>
      <c r="B630" s="6" t="n">
        <v>2446</v>
      </c>
      <c r="C630" s="6" t="n">
        <v>2446</v>
      </c>
      <c r="D630" s="16" t="s">
        <v>588</v>
      </c>
      <c r="E630" s="16"/>
      <c r="F630" s="16"/>
      <c r="G630" s="6" t="s">
        <f>=A630-A629</f>
      </c>
      <c r="H630" s="6" t="s">
        <f>=B630+H629</f>
      </c>
      <c r="I630" s="6" t="s">
        <f>=G630*H629</f>
      </c>
    </row>
    <row collapsed="false" customFormat="false" customHeight="false" hidden="false" ht="12.1" outlineLevel="0" r="631">
      <c r="A631" s="13" t="n">
        <v>46223</v>
      </c>
      <c r="B631" s="6" t="n">
        <v>2984</v>
      </c>
      <c r="C631" s="6" t="n">
        <v>2984</v>
      </c>
      <c r="D631" s="16" t="s">
        <v>589</v>
      </c>
      <c r="E631" s="16"/>
      <c r="F631" s="16"/>
      <c r="G631" s="6" t="s">
        <f>=A631-A630</f>
      </c>
      <c r="H631" s="6" t="s">
        <f>=B631+H630</f>
      </c>
      <c r="I631" s="6" t="s">
        <f>=G631*H630</f>
      </c>
    </row>
    <row collapsed="false" customFormat="false" customHeight="false" hidden="false" ht="12.1" outlineLevel="0" r="632">
      <c r="A632" s="13" t="n">
        <v>46225</v>
      </c>
      <c r="B632" s="6" t="n">
        <v>1906.5</v>
      </c>
      <c r="C632" s="6" t="n">
        <v>1906.5</v>
      </c>
      <c r="D632" s="16" t="s">
        <v>590</v>
      </c>
      <c r="E632" s="16"/>
      <c r="F632" s="16"/>
      <c r="G632" s="6" t="s">
        <f>=A632-A631</f>
      </c>
      <c r="H632" s="6" t="s">
        <f>=B632+H631</f>
      </c>
      <c r="I632" s="6" t="s">
        <f>=G632*H631</f>
      </c>
    </row>
    <row collapsed="false" customFormat="false" customHeight="false" hidden="false" ht="12.1" outlineLevel="0" r="633">
      <c r="A633" s="13" t="n">
        <v>46226</v>
      </c>
      <c r="B633" s="6" t="n">
        <v>-67.32</v>
      </c>
      <c r="C633" s="6" t="n">
        <v>-67.32</v>
      </c>
      <c r="D633" s="16" t="s">
        <v>195</v>
      </c>
      <c r="E633" s="16"/>
      <c r="F633" s="16"/>
      <c r="G633" s="6" t="s">
        <f>=A633-A632</f>
      </c>
      <c r="H633" s="6" t="s">
        <f>=B633+H632</f>
      </c>
      <c r="I633" s="6" t="s">
        <f>=G633*H632</f>
      </c>
    </row>
    <row collapsed="false" customFormat="false" customHeight="false" hidden="false" ht="12.1" outlineLevel="0" r="634">
      <c r="A634" s="13" t="n">
        <v>46226</v>
      </c>
      <c r="B634" s="6" t="n">
        <v>2724.2</v>
      </c>
      <c r="C634" s="6" t="n">
        <v>2724.2</v>
      </c>
      <c r="D634" s="16" t="s">
        <v>591</v>
      </c>
      <c r="E634" s="16"/>
      <c r="F634" s="16"/>
      <c r="G634" s="6" t="s">
        <f>=A634-A633</f>
      </c>
      <c r="H634" s="6" t="s">
        <f>=B634+H633</f>
      </c>
      <c r="I634" s="6" t="s">
        <f>=G634*H633</f>
      </c>
    </row>
    <row collapsed="false" customFormat="false" customHeight="false" hidden="false" ht="12.1" outlineLevel="0" r="635">
      <c r="A635" s="13" t="n">
        <v>46226</v>
      </c>
      <c r="B635" s="6" t="n">
        <v>67.32</v>
      </c>
      <c r="C635" s="6" t="n">
        <v>67.32</v>
      </c>
      <c r="D635" s="16" t="s">
        <v>592</v>
      </c>
      <c r="E635" s="16"/>
      <c r="F635" s="16"/>
      <c r="G635" s="6" t="s">
        <f>=A635-A634</f>
      </c>
      <c r="H635" s="6" t="s">
        <f>=B635+H634</f>
      </c>
      <c r="I635" s="6" t="s">
        <f>=G635*H634</f>
      </c>
    </row>
    <row collapsed="false" customFormat="false" customHeight="false" hidden="false" ht="12.1" outlineLevel="0" r="636">
      <c r="A636" s="13" t="n">
        <v>46227</v>
      </c>
      <c r="B636" s="6" t="n">
        <v>-270.24</v>
      </c>
      <c r="C636" s="6" t="n">
        <v>-270.24</v>
      </c>
      <c r="D636" s="16" t="s">
        <v>556</v>
      </c>
      <c r="E636" s="16"/>
      <c r="F636" s="16"/>
      <c r="G636" s="6" t="s">
        <f>=A636-A635</f>
      </c>
      <c r="H636" s="6" t="s">
        <f>=B636+H635</f>
      </c>
      <c r="I636" s="6" t="s">
        <f>=G636*H635</f>
      </c>
    </row>
    <row collapsed="false" customFormat="false" customHeight="false" hidden="false" ht="12.1" outlineLevel="0" r="637">
      <c r="A637" s="13" t="n">
        <v>46227</v>
      </c>
      <c r="B637" s="6" t="n">
        <v>363.68</v>
      </c>
      <c r="C637" s="6" t="n">
        <v>363.68</v>
      </c>
      <c r="D637" s="16" t="s">
        <v>593</v>
      </c>
      <c r="E637" s="16"/>
      <c r="F637" s="16"/>
      <c r="G637" s="6" t="s">
        <f>=A637-A636</f>
      </c>
      <c r="H637" s="6" t="s">
        <f>=B637+H636</f>
      </c>
      <c r="I637" s="6" t="s">
        <f>=G637*H636</f>
      </c>
    </row>
    <row collapsed="false" customFormat="false" customHeight="false" hidden="false" ht="12.1" outlineLevel="0" r="638">
      <c r="A638" s="13" t="n">
        <v>46227</v>
      </c>
      <c r="B638" s="6" t="n">
        <v>270.24</v>
      </c>
      <c r="C638" s="6" t="n">
        <v>270.24</v>
      </c>
      <c r="D638" s="16" t="s">
        <v>594</v>
      </c>
      <c r="E638" s="16"/>
      <c r="F638" s="16"/>
      <c r="G638" s="6" t="s">
        <f>=A638-A637</f>
      </c>
      <c r="H638" s="6" t="s">
        <f>=B638+H637</f>
      </c>
      <c r="I638" s="6" t="s">
        <f>=G638*H637</f>
      </c>
    </row>
    <row collapsed="false" customFormat="false" customHeight="false" hidden="false" ht="12.1" outlineLevel="0" r="639">
      <c r="A639" s="13" t="n">
        <v>46227</v>
      </c>
      <c r="B639" s="6" t="n">
        <v>2460</v>
      </c>
      <c r="C639" s="6" t="n">
        <v>2460</v>
      </c>
      <c r="D639" s="16" t="s">
        <v>595</v>
      </c>
      <c r="E639" s="16"/>
      <c r="F639" s="16"/>
      <c r="G639" s="6" t="s">
        <f>=A639-A638</f>
      </c>
      <c r="H639" s="6" t="s">
        <f>=B639+H638</f>
      </c>
      <c r="I639" s="6" t="s">
        <f>=G639*H638</f>
      </c>
    </row>
    <row collapsed="false" customFormat="false" customHeight="false" hidden="false" ht="12.1" outlineLevel="0" r="640">
      <c r="A640" s="13" t="n">
        <v>46228</v>
      </c>
      <c r="B640" s="6" t="n">
        <v>10000</v>
      </c>
      <c r="C640" s="6" t="n">
        <v>10000</v>
      </c>
      <c r="D640" s="16" t="s">
        <v>151</v>
      </c>
      <c r="E640" s="16"/>
      <c r="F640" s="16"/>
      <c r="G640" s="6" t="s">
        <f>=A640-A639</f>
      </c>
      <c r="H640" s="6" t="s">
        <f>=B640+H639</f>
      </c>
      <c r="I640" s="6" t="s">
        <f>=G640*H639</f>
      </c>
    </row>
    <row collapsed="false" customFormat="false" customHeight="false" hidden="false" ht="12.1" outlineLevel="0" r="641">
      <c r="A641" s="13" t="n">
        <v>46233</v>
      </c>
      <c r="B641" s="6" t="n">
        <v>1061.05</v>
      </c>
      <c r="C641" s="6" t="n">
        <v>1061.05</v>
      </c>
      <c r="D641" s="16" t="s">
        <v>596</v>
      </c>
      <c r="E641" s="16"/>
      <c r="F641" s="16"/>
      <c r="G641" s="6" t="s">
        <f>=A641-A640</f>
      </c>
      <c r="H641" s="6" t="s">
        <f>=B641+H640</f>
      </c>
      <c r="I641" s="6" t="s">
        <f>=G641*H640</f>
      </c>
    </row>
    <row collapsed="false" customFormat="false" customHeight="false" hidden="false" ht="12.1" outlineLevel="0" r="642">
      <c r="A642" s="13" t="n">
        <v>46233</v>
      </c>
      <c r="B642" s="6" t="n">
        <v>1111.1</v>
      </c>
      <c r="C642" s="6" t="n">
        <v>1111.1</v>
      </c>
      <c r="D642" s="16" t="s">
        <v>597</v>
      </c>
      <c r="E642" s="16"/>
      <c r="F642" s="16"/>
      <c r="G642" s="6" t="s">
        <f>=A642-A641</f>
      </c>
      <c r="H642" s="6" t="s">
        <f>=B642+H641</f>
      </c>
      <c r="I642" s="6" t="s">
        <f>=G642*H641</f>
      </c>
    </row>
    <row collapsed="false" customFormat="false" customHeight="false" hidden="false" ht="12.1" outlineLevel="0" r="643">
      <c r="A643" s="13" t="n">
        <v>46234</v>
      </c>
      <c r="B643" s="6" t="n">
        <v>814</v>
      </c>
      <c r="C643" s="6" t="n">
        <v>814</v>
      </c>
      <c r="D643" s="16" t="s">
        <v>598</v>
      </c>
      <c r="E643" s="16"/>
      <c r="F643" s="16"/>
      <c r="G643" s="6" t="s">
        <f>=A643-A642</f>
      </c>
      <c r="H643" s="6" t="s">
        <f>=B643+H642</f>
      </c>
      <c r="I643" s="6" t="s">
        <f>=G643*H642</f>
      </c>
    </row>
    <row collapsed="false" customFormat="false" customHeight="false" hidden="false" ht="12.1" outlineLevel="0" r="644">
      <c r="A644" s="13" t="n">
        <v>46238</v>
      </c>
      <c r="B644" s="6" t="n">
        <v>9837</v>
      </c>
      <c r="C644" s="6" t="n">
        <v>9837</v>
      </c>
      <c r="D644" s="16" t="s">
        <v>599</v>
      </c>
      <c r="E644" s="16"/>
      <c r="F644" s="16"/>
      <c r="G644" s="6" t="s">
        <f>=A644-A643</f>
      </c>
      <c r="H644" s="6" t="s">
        <f>=B644+H643</f>
      </c>
      <c r="I644" s="6" t="s">
        <f>=G644*H643</f>
      </c>
    </row>
    <row collapsed="false" customFormat="false" customHeight="false" hidden="false" ht="12.1" outlineLevel="0" r="645">
      <c r="A645" s="13" t="n">
        <v>46238</v>
      </c>
      <c r="B645" s="6" t="n">
        <v>26559.4</v>
      </c>
      <c r="C645" s="6" t="n">
        <v>26559.4</v>
      </c>
      <c r="D645" s="16" t="s">
        <v>600</v>
      </c>
      <c r="E645" s="16"/>
      <c r="F645" s="16"/>
      <c r="G645" s="6" t="s">
        <f>=A645-A644</f>
      </c>
      <c r="H645" s="6" t="s">
        <f>=B645+H644</f>
      </c>
      <c r="I645" s="6" t="s">
        <f>=G645*H644</f>
      </c>
    </row>
    <row collapsed="false" customFormat="false" customHeight="false" hidden="false" ht="12.1" outlineLevel="0" r="646">
      <c r="A646" s="13" t="n">
        <v>46238</v>
      </c>
      <c r="B646" s="6" t="n">
        <v>2691.55</v>
      </c>
      <c r="C646" s="6" t="n">
        <v>2691.55</v>
      </c>
      <c r="D646" s="16" t="s">
        <v>601</v>
      </c>
      <c r="E646" s="16"/>
      <c r="F646" s="16"/>
      <c r="G646" s="6" t="s">
        <f>=A646-A645</f>
      </c>
      <c r="H646" s="6" t="s">
        <f>=B646+H645</f>
      </c>
      <c r="I646" s="6" t="s">
        <f>=G646*H645</f>
      </c>
    </row>
    <row collapsed="false" customFormat="false" customHeight="false" hidden="false" ht="12.1" outlineLevel="0" r="647">
      <c r="A647" s="13" t="n">
        <v>46238</v>
      </c>
      <c r="B647" s="6" t="n">
        <v>169.2</v>
      </c>
      <c r="C647" s="6" t="n">
        <v>169.2</v>
      </c>
      <c r="D647" s="16" t="s">
        <v>602</v>
      </c>
      <c r="E647" s="16"/>
      <c r="F647" s="16"/>
      <c r="G647" s="6" t="s">
        <f>=A647-A646</f>
      </c>
      <c r="H647" s="6" t="s">
        <f>=B647+H646</f>
      </c>
      <c r="I647" s="6" t="s">
        <f>=G647*H646</f>
      </c>
    </row>
    <row collapsed="false" customFormat="false" customHeight="false" hidden="false" ht="12.1" outlineLevel="0" r="648">
      <c r="A648" s="13" t="n">
        <v>46240</v>
      </c>
      <c r="B648" s="6" t="n">
        <v>-4143.72</v>
      </c>
      <c r="C648" s="6" t="n">
        <v>-4143.72</v>
      </c>
      <c r="D648" s="16" t="s">
        <v>603</v>
      </c>
      <c r="E648" s="16"/>
      <c r="F648" s="16"/>
      <c r="G648" s="6" t="s">
        <f>=A648-A647</f>
      </c>
      <c r="H648" s="6" t="s">
        <f>=B648+H647</f>
      </c>
      <c r="I648" s="6" t="s">
        <f>=G648*H647</f>
      </c>
    </row>
    <row collapsed="false" customFormat="false" customHeight="false" hidden="false" ht="12.1" outlineLevel="0" r="649">
      <c r="A649" s="13" t="n">
        <v>46244</v>
      </c>
      <c r="B649" s="6" t="n">
        <v>-756.4</v>
      </c>
      <c r="C649" s="6" t="n">
        <v>-756.4</v>
      </c>
      <c r="D649" s="16" t="s">
        <v>604</v>
      </c>
      <c r="E649" s="16"/>
      <c r="F649" s="16"/>
      <c r="G649" s="6" t="s">
        <f>=A649-A648</f>
      </c>
      <c r="H649" s="6" t="s">
        <f>=B649+H648</f>
      </c>
      <c r="I649" s="6" t="s">
        <f>=G649*H648</f>
      </c>
    </row>
    <row collapsed="false" customFormat="false" customHeight="false" hidden="false" ht="12.1" outlineLevel="0" r="650">
      <c r="A650" s="13" t="n">
        <v>46244</v>
      </c>
      <c r="B650" s="6" t="n">
        <v>30000</v>
      </c>
      <c r="C650" s="6" t="n">
        <v>30000</v>
      </c>
      <c r="D650" s="16" t="s">
        <v>151</v>
      </c>
      <c r="E650" s="16"/>
      <c r="F650" s="16"/>
      <c r="G650" s="6" t="s">
        <f>=A650-A649</f>
      </c>
      <c r="H650" s="6" t="s">
        <f>=B650+H649</f>
      </c>
      <c r="I650" s="6" t="s">
        <f>=G650*H649</f>
      </c>
    </row>
    <row collapsed="false" customFormat="false" customHeight="false" hidden="false" ht="12.1" outlineLevel="0" r="651">
      <c r="A651" s="13" t="n">
        <v>46245</v>
      </c>
      <c r="B651" s="6" t="n">
        <v>4143.72</v>
      </c>
      <c r="C651" s="6" t="n">
        <v>4143.72</v>
      </c>
      <c r="D651" s="16" t="s">
        <v>605</v>
      </c>
      <c r="E651" s="16"/>
      <c r="F651" s="16"/>
      <c r="G651" s="6" t="s">
        <f>=A651-A650</f>
      </c>
      <c r="H651" s="6" t="s">
        <f>=B651+H650</f>
      </c>
      <c r="I651" s="6" t="s">
        <f>=G651*H650</f>
      </c>
    </row>
    <row collapsed="false" customFormat="false" customHeight="false" hidden="false" ht="12.1" outlineLevel="0" r="652">
      <c r="A652" s="13" t="n">
        <v>46246</v>
      </c>
      <c r="B652" s="6" t="n">
        <v>-87.32</v>
      </c>
      <c r="C652" s="6" t="n">
        <v>-87.32</v>
      </c>
      <c r="D652" s="16" t="s">
        <v>606</v>
      </c>
      <c r="E652" s="16"/>
      <c r="F652" s="16"/>
      <c r="G652" s="6" t="s">
        <f>=A652-A651</f>
      </c>
      <c r="H652" s="6" t="s">
        <f>=B652+H651</f>
      </c>
      <c r="I652" s="6" t="s">
        <f>=G652*H651</f>
      </c>
    </row>
    <row collapsed="false" customFormat="false" customHeight="false" hidden="false" ht="12.1" outlineLevel="0" r="653">
      <c r="A653" s="13" t="n">
        <v>46246</v>
      </c>
      <c r="B653" s="6" t="n">
        <v>87.56</v>
      </c>
      <c r="C653" s="6" t="n">
        <v>87.56</v>
      </c>
      <c r="D653" s="16" t="s">
        <v>607</v>
      </c>
      <c r="E653" s="16"/>
      <c r="F653" s="16"/>
      <c r="G653" s="6" t="s">
        <f>=A653-A652</f>
      </c>
      <c r="H653" s="6" t="s">
        <f>=B653+H652</f>
      </c>
      <c r="I653" s="6" t="s">
        <f>=G653*H652</f>
      </c>
    </row>
    <row collapsed="false" customFormat="false" customHeight="false" hidden="false" ht="12.1" outlineLevel="0" r="654">
      <c r="A654" s="13" t="n">
        <v>46248</v>
      </c>
      <c r="B654" s="6" t="n">
        <v>-100.8</v>
      </c>
      <c r="C654" s="6" t="n">
        <v>-100.8</v>
      </c>
      <c r="D654" s="16" t="s">
        <v>608</v>
      </c>
      <c r="E654" s="16"/>
      <c r="F654" s="16"/>
      <c r="G654" s="6" t="s">
        <f>=A654-A653</f>
      </c>
      <c r="H654" s="6" t="s">
        <f>=B654+H653</f>
      </c>
      <c r="I654" s="6" t="s">
        <f>=G654*H653</f>
      </c>
    </row>
    <row collapsed="false" customFormat="false" customHeight="false" hidden="false" ht="12.1" outlineLevel="0" r="655">
      <c r="A655" s="13" t="n">
        <v>46251</v>
      </c>
      <c r="B655" s="6" t="n">
        <v>-67.8</v>
      </c>
      <c r="C655" s="6" t="n">
        <v>-67.8</v>
      </c>
      <c r="D655" s="16" t="s">
        <v>609</v>
      </c>
      <c r="E655" s="16"/>
      <c r="F655" s="16"/>
      <c r="G655" s="6" t="s">
        <f>=A655-A654</f>
      </c>
      <c r="H655" s="6" t="s">
        <f>=B655+H654</f>
      </c>
      <c r="I655" s="6" t="s">
        <f>=G655*H654</f>
      </c>
    </row>
    <row collapsed="false" customFormat="false" customHeight="false" hidden="false" ht="12.1" outlineLevel="0" r="656">
      <c r="A656" s="13" t="n">
        <v>46251</v>
      </c>
      <c r="B656" s="6" t="n">
        <v>100.8</v>
      </c>
      <c r="C656" s="6" t="n">
        <v>100.8</v>
      </c>
      <c r="D656" s="16" t="s">
        <v>610</v>
      </c>
      <c r="E656" s="16"/>
      <c r="F656" s="16"/>
      <c r="G656" s="6" t="s">
        <f>=A656-A655</f>
      </c>
      <c r="H656" s="6" t="s">
        <f>=B656+H655</f>
      </c>
      <c r="I656" s="6" t="s">
        <f>=G656*H655</f>
      </c>
    </row>
    <row collapsed="false" customFormat="false" customHeight="false" hidden="false" ht="12.1" outlineLevel="0" r="657">
      <c r="A657" s="13" t="n">
        <v>46251</v>
      </c>
      <c r="B657" s="6" t="n">
        <v>67.8</v>
      </c>
      <c r="C657" s="6" t="n">
        <v>67.8</v>
      </c>
      <c r="D657" s="16" t="s">
        <v>611</v>
      </c>
      <c r="E657" s="16"/>
      <c r="F657" s="16"/>
      <c r="G657" s="6" t="s">
        <f>=A657-A656</f>
      </c>
      <c r="H657" s="6" t="s">
        <f>=B657+H656</f>
      </c>
      <c r="I657" s="6" t="s">
        <f>=G657*H656</f>
      </c>
    </row>
    <row collapsed="false" customFormat="false" customHeight="false" hidden="false" ht="12.1" outlineLevel="0" r="658">
      <c r="A658" s="13" t="n">
        <v>46252</v>
      </c>
      <c r="B658" s="6" t="n">
        <v>756.4</v>
      </c>
      <c r="C658" s="6" t="n">
        <v>756.4</v>
      </c>
      <c r="D658" s="16" t="s">
        <v>558</v>
      </c>
      <c r="E658" s="16"/>
      <c r="F658" s="16"/>
      <c r="G658" s="6" t="s">
        <f>=A658-A657</f>
      </c>
      <c r="H658" s="6" t="s">
        <f>=B658+H657</f>
      </c>
      <c r="I658" s="6" t="s">
        <f>=G658*H657</f>
      </c>
    </row>
    <row collapsed="false" customFormat="false" customHeight="false" hidden="false" ht="12.1" outlineLevel="0" r="659">
      <c r="A659" s="13" t="n">
        <v>46257</v>
      </c>
      <c r="B659" s="6" t="n">
        <v>-292.76</v>
      </c>
      <c r="C659" s="6" t="n">
        <v>-292.76</v>
      </c>
      <c r="D659" s="16" t="s">
        <v>612</v>
      </c>
      <c r="E659" s="16"/>
      <c r="F659" s="16"/>
      <c r="G659" s="6" t="s">
        <f>=A659-A658</f>
      </c>
      <c r="H659" s="6" t="s">
        <f>=B659+H658</f>
      </c>
      <c r="I659" s="6" t="s">
        <f>=G659*H658</f>
      </c>
    </row>
    <row collapsed="false" customFormat="false" customHeight="false" hidden="false" ht="12.1" outlineLevel="0" r="660">
      <c r="A660" s="13" t="n">
        <v>46257</v>
      </c>
      <c r="B660" s="6" t="n">
        <v>-117.36</v>
      </c>
      <c r="C660" s="6" t="n">
        <v>-117.36</v>
      </c>
      <c r="D660" s="16" t="s">
        <v>613</v>
      </c>
      <c r="E660" s="16"/>
      <c r="F660" s="16"/>
      <c r="G660" s="6" t="s">
        <f>=A660-A659</f>
      </c>
      <c r="H660" s="6" t="s">
        <f>=B660+H659</f>
      </c>
      <c r="I660" s="6" t="s">
        <f>=G660*H659</f>
      </c>
    </row>
    <row collapsed="false" customFormat="false" customHeight="false" hidden="false" ht="12.1" outlineLevel="0" r="661">
      <c r="A661" s="13" t="n">
        <v>46258</v>
      </c>
      <c r="B661" s="6" t="n">
        <v>117.36</v>
      </c>
      <c r="C661" s="6" t="n">
        <v>117.36</v>
      </c>
      <c r="D661" s="16" t="s">
        <v>614</v>
      </c>
      <c r="E661" s="16"/>
      <c r="F661" s="16"/>
      <c r="G661" s="6" t="s">
        <f>=A661-A660</f>
      </c>
      <c r="H661" s="6" t="s">
        <f>=B661+H660</f>
      </c>
      <c r="I661" s="6" t="s">
        <f>=G661*H660</f>
      </c>
    </row>
    <row collapsed="false" customFormat="false" customHeight="false" hidden="false" ht="12.1" outlineLevel="0" r="662">
      <c r="A662" s="13" t="n">
        <v>46258</v>
      </c>
      <c r="B662" s="6" t="n">
        <v>292.76</v>
      </c>
      <c r="C662" s="6" t="n">
        <v>292.76</v>
      </c>
      <c r="D662" s="16" t="s">
        <v>615</v>
      </c>
      <c r="E662" s="16"/>
      <c r="F662" s="16"/>
      <c r="G662" s="6" t="s">
        <f>=A662-A661</f>
      </c>
      <c r="H662" s="6" t="s">
        <f>=B662+H661</f>
      </c>
      <c r="I662" s="6" t="s">
        <f>=G662*H661</f>
      </c>
    </row>
    <row collapsed="false" customFormat="false" customHeight="false" hidden="false" ht="12.1" outlineLevel="0" r="663">
      <c r="A663" s="13" t="n">
        <v>46259</v>
      </c>
      <c r="B663" s="6" t="n">
        <v>-67.8</v>
      </c>
      <c r="C663" s="6" t="n">
        <v>-67.8</v>
      </c>
      <c r="D663" s="16" t="s">
        <v>616</v>
      </c>
      <c r="E663" s="16"/>
      <c r="F663" s="16"/>
      <c r="G663" s="6" t="s">
        <f>=A663-A662</f>
      </c>
      <c r="H663" s="6" t="s">
        <f>=B663+H662</f>
      </c>
      <c r="I663" s="6" t="s">
        <f>=G663*H662</f>
      </c>
    </row>
    <row collapsed="false" customFormat="false" customHeight="false" hidden="false" ht="12.1" outlineLevel="0" r="664">
      <c r="A664" s="13" t="n">
        <v>46259</v>
      </c>
      <c r="B664" s="6" t="n">
        <v>67.8</v>
      </c>
      <c r="C664" s="6" t="n">
        <v>67.8</v>
      </c>
      <c r="D664" s="16" t="s">
        <v>617</v>
      </c>
      <c r="E664" s="16"/>
      <c r="F664" s="16"/>
      <c r="G664" s="6" t="s">
        <f>=A664-A663</f>
      </c>
      <c r="H664" s="6" t="s">
        <f>=B664+H663</f>
      </c>
      <c r="I664" s="6" t="s">
        <f>=G664*H663</f>
      </c>
    </row>
    <row collapsed="false" customFormat="false" customHeight="false" hidden="false" ht="12.1" outlineLevel="0" r="665">
      <c r="A665" s="12" t="n">
        <v>46261</v>
      </c>
      <c r="B665" s="5" t="n">
        <v>-1720447.71</v>
      </c>
      <c r="C665" s="5" t="n">
        <v>-1720447.71</v>
      </c>
      <c r="D665" s="14" t="s">
        <v>618</v>
      </c>
      <c r="E665" s="16"/>
      <c r="F665" s="16"/>
      <c r="G665" s="6" t="s">
        <f>=A665-A664</f>
      </c>
      <c r="H665" s="6" t="s">
        <f>=B665+H664</f>
      </c>
      <c r="I665" s="6" t="s">
        <f>=G665*H664</f>
      </c>
    </row>
    <row collapsed="false" customFormat="false" customHeight="false" hidden="false" ht="12.1" outlineLevel="0" r="666">
      <c r="A666" s="13"/>
      <c r="B666" s="9" t="s">
        <f>=XIRR(B2:B665,A2:A665)</f>
      </c>
      <c r="C666" s="9" t="s">
        <f>=XIRR(C2:C665,A2:A665)</f>
      </c>
      <c r="D666" s="16" t="s">
        <v>619</v>
      </c>
      <c r="E666" s="16"/>
      <c r="F666" s="16"/>
      <c r="G666" s="7"/>
      <c r="H666" s="2" t="s">
        <v>620</v>
      </c>
      <c r="I666" s="6" t="s">
        <f>=SUM(I2:I665)/365</f>
      </c>
    </row>
    <row collapsed="false" customFormat="false" customHeight="false" hidden="false" ht="12.1" outlineLevel="0" r="667">
      <c r="A667" s="13"/>
      <c r="B667" s="5" t="s">
        <f>=-SUM(B2:B665)</f>
      </c>
      <c r="C667" s="5" t="s">
        <f>=-SUM(C2:C665)</f>
      </c>
      <c r="D667" s="16" t="s">
        <v>621</v>
      </c>
      <c r="E667" s="16"/>
      <c r="F667" s="16"/>
      <c r="G667" s="7"/>
      <c r="H667" s="14" t="s">
        <v>622</v>
      </c>
      <c r="I667" s="9" t="s">
        <f>=B667/I666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E19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56</v>
      </c>
      <c r="AP1" s="0"/>
      <c r="AQ1" s="0"/>
      <c r="AR1" s="4" t="s">
        <v>59</v>
      </c>
      <c r="AS1" s="0"/>
      <c r="AT1" s="0"/>
      <c r="AU1" s="4" t="s">
        <v>62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75</v>
      </c>
      <c r="BN1" s="0"/>
      <c r="BO1" s="0"/>
      <c r="BP1" s="4" t="s">
        <v>77</v>
      </c>
      <c r="BQ1" s="0"/>
      <c r="BR1" s="0"/>
      <c r="BS1" s="4" t="s">
        <v>79</v>
      </c>
      <c r="BT1" s="0"/>
      <c r="BU1" s="0"/>
      <c r="BV1" s="4" t="s">
        <v>81</v>
      </c>
      <c r="BW1" s="0"/>
      <c r="BX1" s="0"/>
      <c r="BY1" s="4" t="s">
        <v>83</v>
      </c>
      <c r="BZ1" s="0"/>
      <c r="CA1" s="0"/>
      <c r="CB1" s="4" t="s">
        <v>85</v>
      </c>
      <c r="CC1" s="0"/>
      <c r="CD1" s="0"/>
      <c r="CE1" s="4" t="s">
        <v>87</v>
      </c>
      <c r="CF1" s="0"/>
      <c r="CG1" s="0"/>
      <c r="CH1" s="4" t="s">
        <v>89</v>
      </c>
      <c r="CI1" s="0"/>
      <c r="CJ1" s="0"/>
      <c r="CK1" s="4" t="s">
        <v>91</v>
      </c>
      <c r="CL1" s="0"/>
      <c r="CM1" s="0"/>
      <c r="CN1" s="4" t="s">
        <v>93</v>
      </c>
      <c r="CO1" s="0"/>
      <c r="CP1" s="0"/>
      <c r="CQ1" s="4" t="s">
        <v>95</v>
      </c>
      <c r="CR1" s="0"/>
      <c r="CS1" s="0"/>
      <c r="CT1" s="4" t="s">
        <v>98</v>
      </c>
      <c r="CU1" s="0"/>
      <c r="CV1" s="0"/>
      <c r="CW1" s="4" t="s">
        <v>101</v>
      </c>
      <c r="CX1" s="0"/>
      <c r="CY1" s="0"/>
      <c r="CZ1" s="4" t="s">
        <v>104</v>
      </c>
      <c r="DA1" s="0"/>
      <c r="DB1" s="0"/>
      <c r="DC1" s="4" t="s">
        <v>108</v>
      </c>
      <c r="DD1" s="0"/>
      <c r="DE1" s="0"/>
      <c r="DF1" s="4" t="s">
        <v>111</v>
      </c>
      <c r="DG1" s="0"/>
      <c r="DH1" s="0"/>
      <c r="DI1" s="4" t="s">
        <v>114</v>
      </c>
      <c r="DJ1" s="0"/>
      <c r="DK1" s="0"/>
      <c r="DL1" s="4" t="s">
        <v>117</v>
      </c>
      <c r="DM1" s="0"/>
      <c r="DN1" s="0"/>
      <c r="DO1" s="4" t="s">
        <v>120</v>
      </c>
      <c r="DP1" s="0"/>
      <c r="DQ1" s="0"/>
      <c r="DR1" s="4" t="s">
        <v>123</v>
      </c>
      <c r="DS1" s="0"/>
      <c r="DT1" s="0"/>
      <c r="DU1" s="4" t="s">
        <v>126</v>
      </c>
      <c r="DV1" s="0"/>
      <c r="DW1" s="0"/>
      <c r="DX1" s="4" t="s">
        <v>129</v>
      </c>
      <c r="DY1" s="0"/>
      <c r="DZ1" s="0"/>
      <c r="EA1" s="4" t="s">
        <v>132</v>
      </c>
      <c r="EB1" s="0"/>
      <c r="EC1" s="0"/>
      <c r="ED1" s="4" t="s">
        <v>135</v>
      </c>
      <c r="EE1" s="0"/>
    </row>
    <row collapsed="false" customFormat="false" customHeight="false" hidden="false" ht="12.1" outlineLevel="0" r="2">
      <c r="A2" s="11" t="n">
        <v>44439</v>
      </c>
      <c r="B2" s="6" t="n">
        <v>13104.28</v>
      </c>
      <c r="C2" s="0" t="s">
        <v>623</v>
      </c>
      <c r="D2" s="11" t="n">
        <v>45243</v>
      </c>
      <c r="E2" s="6" t="n">
        <v>14564.73</v>
      </c>
      <c r="F2" s="0" t="s">
        <v>623</v>
      </c>
      <c r="G2" s="11" t="n">
        <v>44370</v>
      </c>
      <c r="H2" s="6" t="n">
        <v>1538.06</v>
      </c>
      <c r="I2" s="0" t="s">
        <v>623</v>
      </c>
      <c r="J2" s="11" t="n">
        <v>44914</v>
      </c>
      <c r="K2" s="6" t="n">
        <v>3560.14</v>
      </c>
      <c r="L2" s="0" t="s">
        <v>623</v>
      </c>
      <c r="M2" s="11" t="n">
        <v>45209</v>
      </c>
      <c r="N2" s="6" t="n">
        <v>5285.76</v>
      </c>
      <c r="O2" s="0" t="s">
        <v>623</v>
      </c>
      <c r="P2" s="11" t="n">
        <v>44566</v>
      </c>
      <c r="Q2" s="6" t="n">
        <v>5493.8</v>
      </c>
      <c r="R2" s="0" t="s">
        <v>623</v>
      </c>
      <c r="S2" s="11" t="n">
        <v>45210</v>
      </c>
      <c r="T2" s="6" t="n">
        <v>2504.5</v>
      </c>
      <c r="U2" s="0" t="s">
        <v>623</v>
      </c>
      <c r="V2" s="11" t="n">
        <v>45205</v>
      </c>
      <c r="W2" s="6" t="n">
        <v>5681.51</v>
      </c>
      <c r="X2" s="0" t="s">
        <v>623</v>
      </c>
      <c r="Y2" s="11" t="n">
        <v>45541</v>
      </c>
      <c r="Z2" s="6" t="n">
        <v>3296.98</v>
      </c>
      <c r="AA2" s="0" t="s">
        <v>623</v>
      </c>
      <c r="AB2" s="11" t="n">
        <v>45160</v>
      </c>
      <c r="AC2" s="6" t="n">
        <v>7152.29</v>
      </c>
      <c r="AD2" s="0" t="s">
        <v>623</v>
      </c>
      <c r="AE2" s="11" t="n">
        <v>44357</v>
      </c>
      <c r="AF2" s="6" t="n">
        <v>4591.18</v>
      </c>
      <c r="AG2" s="0" t="s">
        <v>623</v>
      </c>
      <c r="AH2" s="11" t="n">
        <v>44405</v>
      </c>
      <c r="AI2" s="6" t="n">
        <v>11296.81</v>
      </c>
      <c r="AJ2" s="0" t="s">
        <v>623</v>
      </c>
      <c r="AK2" s="11" t="n">
        <v>46028</v>
      </c>
      <c r="AL2" s="6" t="n">
        <v>8275.96</v>
      </c>
      <c r="AM2" s="0" t="s">
        <v>623</v>
      </c>
      <c r="AN2" s="11" t="n">
        <v>44333</v>
      </c>
      <c r="AO2" s="6" t="n">
        <v>2700.98</v>
      </c>
      <c r="AP2" s="0" t="s">
        <v>623</v>
      </c>
      <c r="AQ2" s="11" t="n">
        <v>45287</v>
      </c>
      <c r="AR2" s="6" t="n">
        <v>16383.82</v>
      </c>
      <c r="AS2" s="0" t="s">
        <v>623</v>
      </c>
      <c r="AT2" s="11" t="n">
        <v>45244</v>
      </c>
      <c r="AU2" s="6" t="n">
        <v>2001.3</v>
      </c>
      <c r="AV2" s="0" t="s">
        <v>623</v>
      </c>
      <c r="AW2" s="11" t="n">
        <v>45217</v>
      </c>
      <c r="AX2" s="6" t="n">
        <v>1396.04</v>
      </c>
      <c r="AY2" s="0" t="s">
        <v>623</v>
      </c>
      <c r="AZ2" s="11" t="n">
        <v>45705</v>
      </c>
      <c r="BA2" s="6" t="n">
        <v>1514.38</v>
      </c>
      <c r="BB2" s="0" t="s">
        <v>624</v>
      </c>
      <c r="BC2" s="11" t="n">
        <v>44370</v>
      </c>
      <c r="BD2" s="6" t="n">
        <v>3417.36</v>
      </c>
      <c r="BE2" s="0" t="s">
        <v>623</v>
      </c>
      <c r="BF2" s="11" t="n">
        <v>45351</v>
      </c>
      <c r="BG2" s="6" t="n">
        <v>3219.93</v>
      </c>
      <c r="BH2" s="0" t="s">
        <v>623</v>
      </c>
      <c r="BI2" s="11" t="n">
        <v>45209</v>
      </c>
      <c r="BJ2" s="6" t="n">
        <v>4132.48</v>
      </c>
      <c r="BK2" s="0" t="s">
        <v>623</v>
      </c>
      <c r="BL2" s="11" t="n">
        <v>44560</v>
      </c>
      <c r="BM2" s="6" t="n">
        <v>-13.26</v>
      </c>
      <c r="BN2" s="0" t="s">
        <v>164</v>
      </c>
      <c r="BO2" s="11" t="n">
        <v>45639</v>
      </c>
      <c r="BP2" s="6" t="n">
        <v>3084.95</v>
      </c>
      <c r="BQ2" s="0" t="s">
        <v>623</v>
      </c>
      <c r="BR2" s="11" t="n">
        <v>44312</v>
      </c>
      <c r="BS2" s="6" t="n">
        <v>716.95</v>
      </c>
      <c r="BT2" s="0" t="s">
        <v>623</v>
      </c>
      <c r="BU2" s="11" t="n">
        <v>46150</v>
      </c>
      <c r="BV2" s="6" t="n">
        <v>4023.03</v>
      </c>
      <c r="BW2" s="0" t="s">
        <v>623</v>
      </c>
      <c r="BX2" s="11" t="n">
        <v>45383</v>
      </c>
      <c r="BY2" s="6" t="n">
        <v>7970.28</v>
      </c>
      <c r="BZ2" s="0" t="s">
        <v>623</v>
      </c>
      <c r="CA2" s="11" t="n">
        <v>44341</v>
      </c>
      <c r="CB2" s="6" t="n">
        <v>2876.99</v>
      </c>
      <c r="CC2" s="0" t="s">
        <v>623</v>
      </c>
      <c r="CD2" s="11" t="n">
        <v>46014</v>
      </c>
      <c r="CE2" s="6" t="n">
        <v>4622.98</v>
      </c>
      <c r="CF2" s="0" t="s">
        <v>623</v>
      </c>
      <c r="CG2" s="11" t="n">
        <v>46212</v>
      </c>
      <c r="CH2" s="6" t="n">
        <v>2398.94</v>
      </c>
      <c r="CI2" s="0" t="s">
        <v>623</v>
      </c>
      <c r="CJ2" s="11" t="n">
        <v>44441</v>
      </c>
      <c r="CK2" s="6" t="n">
        <v>22108.51</v>
      </c>
      <c r="CL2" s="0" t="s">
        <v>623</v>
      </c>
      <c r="CM2" s="11" t="n">
        <v>44609</v>
      </c>
      <c r="CN2" s="6" t="n">
        <v>894.23</v>
      </c>
      <c r="CO2" s="0" t="s">
        <v>623</v>
      </c>
      <c r="CP2" s="11" t="n">
        <v>44938</v>
      </c>
      <c r="CQ2" s="6" t="n">
        <v>585.39936</v>
      </c>
      <c r="CR2" s="0" t="s">
        <v>625</v>
      </c>
      <c r="CS2" s="11" t="n">
        <v>44293</v>
      </c>
      <c r="CT2" s="6" t="n">
        <v>45495.9</v>
      </c>
      <c r="CU2" s="0" t="s">
        <v>623</v>
      </c>
      <c r="CV2" s="11" t="n">
        <v>45309</v>
      </c>
      <c r="CW2" s="6" t="n">
        <v>284.88</v>
      </c>
      <c r="CX2" s="0" t="s">
        <v>623</v>
      </c>
      <c r="CY2" s="11" t="n">
        <v>45324</v>
      </c>
      <c r="CZ2" s="6" t="s">
        <f>=37514.711891</f>
      </c>
      <c r="DA2" s="0" t="s">
        <v>623</v>
      </c>
      <c r="DB2" s="11" t="n">
        <v>45953</v>
      </c>
      <c r="DC2" s="6" t="s">
        <f>=1742.03</f>
      </c>
      <c r="DD2" s="0" t="s">
        <v>623</v>
      </c>
      <c r="DE2" s="11" t="n">
        <v>46091</v>
      </c>
      <c r="DF2" s="6" t="s">
        <f>=15682.19</f>
      </c>
      <c r="DG2" s="0" t="s">
        <v>623</v>
      </c>
      <c r="DH2" s="11" t="n">
        <v>46244</v>
      </c>
      <c r="DI2" s="6" t="s">
        <f>=5225.94</f>
      </c>
      <c r="DJ2" s="0" t="s">
        <v>623</v>
      </c>
      <c r="DK2" s="11" t="n">
        <v>45552</v>
      </c>
      <c r="DL2" s="6" t="s">
        <f>=2549.92</f>
      </c>
      <c r="DM2" s="0" t="s">
        <v>623</v>
      </c>
      <c r="DN2" s="11" t="n">
        <v>45558</v>
      </c>
      <c r="DO2" s="6" t="s">
        <f>=5002.5</f>
      </c>
      <c r="DP2" s="0" t="s">
        <v>623</v>
      </c>
      <c r="DQ2" s="11" t="n">
        <v>46248</v>
      </c>
      <c r="DR2" s="6" t="s">
        <f>=8224.99</f>
      </c>
      <c r="DS2" s="0" t="s">
        <v>623</v>
      </c>
      <c r="DT2" s="11" t="n">
        <v>46248</v>
      </c>
      <c r="DU2" s="6" t="s">
        <f>=5100.38</f>
      </c>
      <c r="DV2" s="0" t="s">
        <v>623</v>
      </c>
      <c r="DW2" s="11" t="n">
        <v>46244</v>
      </c>
      <c r="DX2" s="6" t="s">
        <f>=5060.25</f>
      </c>
      <c r="DY2" s="0" t="s">
        <v>623</v>
      </c>
      <c r="DZ2" s="11" t="n">
        <v>46244</v>
      </c>
      <c r="EA2" s="6" t="s">
        <f>=5039.65</f>
      </c>
      <c r="EB2" s="0" t="s">
        <v>623</v>
      </c>
      <c r="EC2" s="11" t="n">
        <v>44805</v>
      </c>
      <c r="ED2" s="6" t="s">
        <f>=896.4</f>
      </c>
      <c r="EE2" s="0" t="s">
        <v>623</v>
      </c>
    </row>
    <row collapsed="false" customFormat="false" customHeight="false" hidden="false" ht="12.1" outlineLevel="0" r="3">
      <c r="A3" s="11" t="n">
        <v>44441</v>
      </c>
      <c r="B3" s="6" t="n">
        <v>-13329.56</v>
      </c>
      <c r="C3" s="0" t="s">
        <v>626</v>
      </c>
      <c r="D3" s="11" t="n">
        <v>45244</v>
      </c>
      <c r="E3" s="6" t="n">
        <v>14480.18</v>
      </c>
      <c r="F3" s="0" t="s">
        <v>623</v>
      </c>
      <c r="G3" s="11" t="n">
        <v>44383</v>
      </c>
      <c r="H3" s="6" t="n">
        <v>4953.43</v>
      </c>
      <c r="I3" s="0" t="s">
        <v>623</v>
      </c>
      <c r="J3" s="11" t="n">
        <v>44934</v>
      </c>
      <c r="K3" s="6" t="n">
        <v>-11.31</v>
      </c>
      <c r="L3" s="0" t="s">
        <v>183</v>
      </c>
      <c r="M3" s="11" t="n">
        <v>45217</v>
      </c>
      <c r="N3" s="6" t="n">
        <v>8065.03</v>
      </c>
      <c r="O3" s="0" t="s">
        <v>623</v>
      </c>
      <c r="P3" s="11" t="n">
        <v>44609</v>
      </c>
      <c r="Q3" s="6" t="n">
        <v>553.38</v>
      </c>
      <c r="R3" s="0" t="s">
        <v>623</v>
      </c>
      <c r="S3" s="11" t="n">
        <v>45217</v>
      </c>
      <c r="T3" s="6" t="n">
        <v>626.98</v>
      </c>
      <c r="U3" s="0" t="s">
        <v>623</v>
      </c>
      <c r="V3" s="11" t="n">
        <v>45210</v>
      </c>
      <c r="W3" s="6" t="n">
        <v>-215.86</v>
      </c>
      <c r="X3" s="0" t="s">
        <v>225</v>
      </c>
      <c r="Y3" s="11" t="n">
        <v>45545</v>
      </c>
      <c r="Z3" s="6" t="n">
        <v>6608.96</v>
      </c>
      <c r="AA3" s="0" t="s">
        <v>623</v>
      </c>
      <c r="AB3" s="11" t="n">
        <v>45215</v>
      </c>
      <c r="AC3" s="6" t="n">
        <v>6996.19</v>
      </c>
      <c r="AD3" s="0" t="s">
        <v>623</v>
      </c>
      <c r="AE3" s="11" t="n">
        <v>44389</v>
      </c>
      <c r="AF3" s="6" t="n">
        <v>-4796.67</v>
      </c>
      <c r="AG3" s="0" t="s">
        <v>626</v>
      </c>
      <c r="AH3" s="11" t="n">
        <v>44406</v>
      </c>
      <c r="AI3" s="6" t="n">
        <v>-25787.11</v>
      </c>
      <c r="AJ3" s="0" t="s">
        <v>626</v>
      </c>
      <c r="AK3" s="11" t="n">
        <v>46150</v>
      </c>
      <c r="AL3" s="6" t="n">
        <v>2340.25</v>
      </c>
      <c r="AM3" s="0" t="s">
        <v>623</v>
      </c>
      <c r="AN3" s="11" t="n">
        <v>44344</v>
      </c>
      <c r="AO3" s="6" t="n">
        <v>919.44</v>
      </c>
      <c r="AP3" s="0" t="s">
        <v>623</v>
      </c>
      <c r="AQ3" s="11" t="n">
        <v>45419</v>
      </c>
      <c r="AR3" s="6" t="n">
        <v>1555.53</v>
      </c>
      <c r="AS3" s="0" t="s">
        <v>623</v>
      </c>
      <c r="AT3" s="11" t="n">
        <v>45281</v>
      </c>
      <c r="AU3" s="6" t="n">
        <v>1969.28</v>
      </c>
      <c r="AV3" s="0" t="s">
        <v>623</v>
      </c>
      <c r="AW3" s="11" t="n">
        <v>45288</v>
      </c>
      <c r="AX3" s="6" t="n">
        <v>6955.17</v>
      </c>
      <c r="AY3" s="0" t="s">
        <v>623</v>
      </c>
      <c r="AZ3" s="11" t="n">
        <v>45705</v>
      </c>
      <c r="BA3" s="6" t="n">
        <v>8875.26</v>
      </c>
      <c r="BB3" s="0" t="s">
        <v>623</v>
      </c>
      <c r="BC3" s="11" t="n">
        <v>44383</v>
      </c>
      <c r="BD3" s="6" t="n">
        <v>-3487.58</v>
      </c>
      <c r="BE3" s="0" t="s">
        <v>626</v>
      </c>
      <c r="BF3" s="11" t="n">
        <v>45352</v>
      </c>
      <c r="BG3" s="6" t="n">
        <v>1591.45</v>
      </c>
      <c r="BH3" s="0" t="s">
        <v>623</v>
      </c>
      <c r="BI3" s="11" t="n">
        <v>45212</v>
      </c>
      <c r="BJ3" s="6" t="n">
        <v>1963.38</v>
      </c>
      <c r="BK3" s="0" t="s">
        <v>623</v>
      </c>
      <c r="BL3" s="11" t="n">
        <v>44560</v>
      </c>
      <c r="BM3" s="6" t="n">
        <v>13999.69</v>
      </c>
      <c r="BN3" s="0" t="s">
        <v>623</v>
      </c>
      <c r="BO3" s="11" t="n">
        <v>45702</v>
      </c>
      <c r="BP3" s="6" t="n">
        <v>3876.03</v>
      </c>
      <c r="BQ3" s="0" t="s">
        <v>623</v>
      </c>
      <c r="BR3" s="11" t="n">
        <v>44334</v>
      </c>
      <c r="BS3" s="6" t="n">
        <v>643.15</v>
      </c>
      <c r="BT3" s="0" t="s">
        <v>623</v>
      </c>
      <c r="BU3" s="11" t="n">
        <v>46166</v>
      </c>
      <c r="BV3" s="6" t="n">
        <v>4015.9</v>
      </c>
      <c r="BW3" s="0" t="s">
        <v>623</v>
      </c>
      <c r="BX3" s="11" t="n">
        <v>45439</v>
      </c>
      <c r="BY3" s="6" t="n">
        <v>7881.73</v>
      </c>
      <c r="BZ3" s="0" t="s">
        <v>623</v>
      </c>
      <c r="CA3" s="11" t="n">
        <v>44362</v>
      </c>
      <c r="CB3" s="6" t="n">
        <v>-225</v>
      </c>
      <c r="CC3" s="0" t="s">
        <v>153</v>
      </c>
      <c r="CD3" s="11" t="n">
        <v>46048</v>
      </c>
      <c r="CE3" s="6" t="n">
        <v>5484.89</v>
      </c>
      <c r="CF3" s="0" t="s">
        <v>623</v>
      </c>
      <c r="CG3" s="11" t="n">
        <v>46261</v>
      </c>
      <c r="CH3" s="8" t="s">
        <f>=-Портфель!J30</f>
      </c>
      <c r="CI3" s="0" t="s">
        <v>627</v>
      </c>
      <c r="CJ3" s="11" t="n">
        <v>44488</v>
      </c>
      <c r="CK3" s="6" t="n">
        <v>-23587.65</v>
      </c>
      <c r="CL3" s="0" t="s">
        <v>626</v>
      </c>
      <c r="CM3" s="11" t="n">
        <v>44610</v>
      </c>
      <c r="CN3" s="6" t="n">
        <v>870.6</v>
      </c>
      <c r="CO3" s="0" t="s">
        <v>623</v>
      </c>
      <c r="CP3" s="11" t="n">
        <v>45156</v>
      </c>
      <c r="CQ3" s="6" t="n">
        <v>1236.94</v>
      </c>
      <c r="CR3" s="0" t="s">
        <v>623</v>
      </c>
      <c r="CS3" s="11" t="n">
        <v>44298</v>
      </c>
      <c r="CT3" s="6" t="n">
        <v>20357.08</v>
      </c>
      <c r="CU3" s="0" t="s">
        <v>623</v>
      </c>
      <c r="CV3" s="11" t="n">
        <v>45314</v>
      </c>
      <c r="CW3" s="6" t="n">
        <v>1812.11</v>
      </c>
      <c r="CX3" s="0" t="s">
        <v>623</v>
      </c>
      <c r="CY3" s="11" t="n">
        <v>45370</v>
      </c>
      <c r="CZ3" s="6" t="s">
        <f>=-581.79</f>
      </c>
      <c r="DA3" s="0" t="s">
        <v>281</v>
      </c>
      <c r="DB3" s="11" t="n">
        <v>45957</v>
      </c>
      <c r="DC3" s="6" t="s">
        <f>=-22.52</f>
      </c>
      <c r="DD3" s="0" t="s">
        <v>491</v>
      </c>
      <c r="DE3" s="11" t="n">
        <v>46096</v>
      </c>
      <c r="DF3" s="6" t="s">
        <f>=-83.82</f>
      </c>
      <c r="DG3" s="0" t="s">
        <v>526</v>
      </c>
      <c r="DH3" s="11" t="n">
        <v>46248</v>
      </c>
      <c r="DI3" s="6" t="s">
        <f>=5186.43</f>
      </c>
      <c r="DJ3" s="0" t="s">
        <v>623</v>
      </c>
      <c r="DK3" s="11" t="n">
        <v>45558</v>
      </c>
      <c r="DL3" s="6" t="s">
        <f>=2517.97</f>
      </c>
      <c r="DM3" s="0" t="s">
        <v>623</v>
      </c>
      <c r="DN3" s="11" t="n">
        <v>45588</v>
      </c>
      <c r="DO3" s="6" t="s">
        <f>=-83</f>
      </c>
      <c r="DP3" s="0" t="s">
        <v>371</v>
      </c>
      <c r="DQ3" s="11" t="n">
        <v>46257</v>
      </c>
      <c r="DR3" s="6" t="s">
        <f>=-117.36</f>
      </c>
      <c r="DS3" s="0" t="s">
        <v>613</v>
      </c>
      <c r="DT3" s="11" t="n">
        <v>46261</v>
      </c>
      <c r="DU3" s="8" t="s">
        <f>=-Портфель!J45</f>
      </c>
      <c r="DV3" s="0" t="s">
        <v>627</v>
      </c>
      <c r="DW3" s="11" t="n">
        <v>46251</v>
      </c>
      <c r="DX3" s="6" t="s">
        <f>=-67.8</f>
      </c>
      <c r="DY3" s="0" t="s">
        <v>609</v>
      </c>
      <c r="DZ3" s="11" t="n">
        <v>46259</v>
      </c>
      <c r="EA3" s="6" t="s">
        <f>=-67.8</f>
      </c>
      <c r="EB3" s="0" t="s">
        <v>616</v>
      </c>
      <c r="EC3" s="11" t="n">
        <v>44806</v>
      </c>
      <c r="ED3" s="6" t="s">
        <f>=890.85</f>
      </c>
      <c r="EE3" s="0" t="s">
        <v>623</v>
      </c>
    </row>
    <row collapsed="false" customFormat="false" customHeight="false" hidden="false" ht="12.1" outlineLevel="0" r="4">
      <c r="A4" s="11" t="n">
        <v>44442</v>
      </c>
      <c r="B4" s="6" t="n">
        <v>32722.66</v>
      </c>
      <c r="C4" s="0" t="s">
        <v>623</v>
      </c>
      <c r="D4" s="11" t="n">
        <v>45277</v>
      </c>
      <c r="E4" s="6" t="n">
        <v>-1556</v>
      </c>
      <c r="F4" s="0" t="s">
        <v>246</v>
      </c>
      <c r="G4" s="11" t="n">
        <v>44385</v>
      </c>
      <c r="H4" s="6" t="n">
        <v>-8196.72</v>
      </c>
      <c r="I4" s="0" t="s">
        <v>626</v>
      </c>
      <c r="J4" s="11" t="n">
        <v>44998</v>
      </c>
      <c r="K4" s="6" t="n">
        <v>1365.82</v>
      </c>
      <c r="L4" s="0" t="s">
        <v>623</v>
      </c>
      <c r="M4" s="11" t="n">
        <v>45484</v>
      </c>
      <c r="N4" s="6" t="n">
        <v>-1449</v>
      </c>
      <c r="O4" s="0" t="s">
        <v>332</v>
      </c>
      <c r="P4" s="11" t="n">
        <v>44708</v>
      </c>
      <c r="Q4" s="6" t="n">
        <v>4038.77</v>
      </c>
      <c r="R4" s="0" t="s">
        <v>623</v>
      </c>
      <c r="S4" s="11" t="n">
        <v>45244</v>
      </c>
      <c r="T4" s="6" t="n">
        <v>1221.33</v>
      </c>
      <c r="U4" s="0" t="s">
        <v>623</v>
      </c>
      <c r="V4" s="11" t="n">
        <v>45289</v>
      </c>
      <c r="W4" s="6" t="n">
        <v>4227.13</v>
      </c>
      <c r="X4" s="0" t="s">
        <v>623</v>
      </c>
      <c r="Y4" s="11" t="n">
        <v>45559</v>
      </c>
      <c r="Z4" s="6" t="n">
        <v>7122.52</v>
      </c>
      <c r="AA4" s="0" t="s">
        <v>623</v>
      </c>
      <c r="AB4" s="11" t="n">
        <v>45372</v>
      </c>
      <c r="AC4" s="6" t="n">
        <v>3098.36</v>
      </c>
      <c r="AD4" s="0" t="s">
        <v>623</v>
      </c>
      <c r="AE4" s="11" t="n">
        <v>44391</v>
      </c>
      <c r="AF4" s="6" t="n">
        <v>28147.49</v>
      </c>
      <c r="AG4" s="0" t="s">
        <v>623</v>
      </c>
      <c r="AH4" s="11" t="n">
        <v>44406</v>
      </c>
      <c r="AI4" s="6" t="n">
        <v>14320.92</v>
      </c>
      <c r="AJ4" s="0" t="s">
        <v>623</v>
      </c>
      <c r="AK4" s="11" t="n">
        <v>46181</v>
      </c>
      <c r="AL4" s="6" t="n">
        <v>23999.4</v>
      </c>
      <c r="AM4" s="0" t="s">
        <v>623</v>
      </c>
      <c r="AN4" s="11" t="n">
        <v>44379</v>
      </c>
      <c r="AO4" s="6" t="n">
        <v>3556.46</v>
      </c>
      <c r="AP4" s="0" t="s">
        <v>623</v>
      </c>
      <c r="AQ4" s="11" t="n">
        <v>45453</v>
      </c>
      <c r="AR4" s="6" t="n">
        <v>1391.03</v>
      </c>
      <c r="AS4" s="0" t="s">
        <v>623</v>
      </c>
      <c r="AT4" s="11" t="n">
        <v>45350</v>
      </c>
      <c r="AU4" s="6" t="n">
        <v>-4011.39</v>
      </c>
      <c r="AV4" s="0" t="s">
        <v>626</v>
      </c>
      <c r="AW4" s="11" t="n">
        <v>45383</v>
      </c>
      <c r="AX4" s="6" t="n">
        <v>7516.51</v>
      </c>
      <c r="AY4" s="0" t="s">
        <v>623</v>
      </c>
      <c r="AZ4" s="11" t="n">
        <v>45742</v>
      </c>
      <c r="BA4" s="6" t="n">
        <v>7725.07</v>
      </c>
      <c r="BB4" s="0" t="s">
        <v>623</v>
      </c>
      <c r="BC4" s="11" t="n">
        <v>45590</v>
      </c>
      <c r="BD4" s="6" t="n">
        <v>7814.68</v>
      </c>
      <c r="BE4" s="0" t="s">
        <v>623</v>
      </c>
      <c r="BF4" s="11" t="n">
        <v>45439</v>
      </c>
      <c r="BG4" s="6" t="n">
        <v>1631.48</v>
      </c>
      <c r="BH4" s="0" t="s">
        <v>623</v>
      </c>
      <c r="BI4" s="11" t="n">
        <v>45217</v>
      </c>
      <c r="BJ4" s="6" t="n">
        <v>1970.38</v>
      </c>
      <c r="BK4" s="0" t="s">
        <v>623</v>
      </c>
      <c r="BL4" s="11" t="n">
        <v>45022</v>
      </c>
      <c r="BM4" s="6" t="n">
        <v>-16.69</v>
      </c>
      <c r="BN4" s="0" t="s">
        <v>193</v>
      </c>
      <c r="BO4" s="11" t="n">
        <v>45782</v>
      </c>
      <c r="BP4" s="6" t="n">
        <v>-517.4</v>
      </c>
      <c r="BQ4" s="0" t="s">
        <v>425</v>
      </c>
      <c r="BR4" s="11" t="n">
        <v>44347</v>
      </c>
      <c r="BS4" s="6" t="n">
        <v>3152.18</v>
      </c>
      <c r="BT4" s="0" t="s">
        <v>623</v>
      </c>
      <c r="BU4" s="11" t="n">
        <v>46261</v>
      </c>
      <c r="BV4" s="8" t="s">
        <f>=-Портфель!J26</f>
      </c>
      <c r="BW4" s="0" t="s">
        <v>627</v>
      </c>
      <c r="BX4" s="11" t="n">
        <v>45488</v>
      </c>
      <c r="BY4" s="6" t="n">
        <v>-717.26</v>
      </c>
      <c r="BZ4" s="0" t="s">
        <v>333</v>
      </c>
      <c r="CA4" s="11" t="n">
        <v>44397</v>
      </c>
      <c r="CB4" s="6" t="n">
        <v>2391.65</v>
      </c>
      <c r="CC4" s="0" t="s">
        <v>623</v>
      </c>
      <c r="CD4" s="11" t="n">
        <v>46160</v>
      </c>
      <c r="CE4" s="6" t="n">
        <v>-197.2</v>
      </c>
      <c r="CF4" s="0" t="s">
        <v>552</v>
      </c>
      <c r="CG4" s="0"/>
      <c r="CH4" s="10" t="s">
        <f>=XIRR(CH2:CH3,CG2:CG3)</f>
      </c>
      <c r="CI4" s="0"/>
      <c r="CJ4" s="11" t="n">
        <v>44490</v>
      </c>
      <c r="CK4" s="6" t="n">
        <v>16768.11</v>
      </c>
      <c r="CL4" s="0" t="s">
        <v>623</v>
      </c>
      <c r="CM4" s="11" t="n">
        <v>46261</v>
      </c>
      <c r="CN4" s="8" t="s">
        <f>=-Портфель!J32</f>
      </c>
      <c r="CO4" s="0" t="s">
        <v>627</v>
      </c>
      <c r="CP4" s="11" t="n">
        <v>45217</v>
      </c>
      <c r="CQ4" s="6" t="n">
        <v>2371.42</v>
      </c>
      <c r="CR4" s="0" t="s">
        <v>623</v>
      </c>
      <c r="CS4" s="11" t="n">
        <v>44386</v>
      </c>
      <c r="CT4" s="6" t="n">
        <v>-6860.16</v>
      </c>
      <c r="CU4" s="0" t="s">
        <v>626</v>
      </c>
      <c r="CV4" s="11" t="n">
        <v>45317</v>
      </c>
      <c r="CW4" s="6" t="n">
        <v>410.43</v>
      </c>
      <c r="CX4" s="0" t="s">
        <v>623</v>
      </c>
      <c r="CY4" s="11" t="n">
        <v>45552</v>
      </c>
      <c r="CZ4" s="6" t="s">
        <f>=-582.99</f>
      </c>
      <c r="DA4" s="0" t="s">
        <v>357</v>
      </c>
      <c r="DB4" s="11" t="n">
        <v>45957</v>
      </c>
      <c r="DC4" s="6" t="s">
        <f>=853.26</f>
      </c>
      <c r="DD4" s="0" t="s">
        <v>623</v>
      </c>
      <c r="DE4" s="11" t="n">
        <v>46126</v>
      </c>
      <c r="DF4" s="6" t="s">
        <f>=-81.6</f>
      </c>
      <c r="DG4" s="0" t="s">
        <v>536</v>
      </c>
      <c r="DH4" s="11" t="n">
        <v>46261</v>
      </c>
      <c r="DI4" s="8" t="s">
        <f>=-Портфель!J41</f>
      </c>
      <c r="DJ4" s="0" t="s">
        <v>627</v>
      </c>
      <c r="DK4" s="11" t="n">
        <v>45582</v>
      </c>
      <c r="DL4" s="6" t="s">
        <f>=3288.64</f>
      </c>
      <c r="DM4" s="0" t="s">
        <v>623</v>
      </c>
      <c r="DN4" s="11" t="n">
        <v>45590</v>
      </c>
      <c r="DO4" s="6" t="s">
        <f>=1001.56</f>
      </c>
      <c r="DP4" s="0" t="s">
        <v>623</v>
      </c>
      <c r="DQ4" s="11" t="n">
        <v>46261</v>
      </c>
      <c r="DR4" s="8" t="s">
        <f>=-Портфель!J44</f>
      </c>
      <c r="DS4" s="0" t="s">
        <v>627</v>
      </c>
      <c r="DT4" s="0"/>
      <c r="DU4" s="10" t="s">
        <f>=XIRR(DU2:DU3,DT2:DT3)</f>
      </c>
      <c r="DV4" s="0"/>
      <c r="DW4" s="11" t="n">
        <v>46261</v>
      </c>
      <c r="DX4" s="8" t="s">
        <f>=-Портфель!J46</f>
      </c>
      <c r="DY4" s="0" t="s">
        <v>627</v>
      </c>
      <c r="DZ4" s="11" t="n">
        <v>46261</v>
      </c>
      <c r="EA4" s="8" t="s">
        <f>=-Портфель!J47</f>
      </c>
      <c r="EB4" s="0" t="s">
        <v>627</v>
      </c>
      <c r="EC4" s="11" t="n">
        <v>44861</v>
      </c>
      <c r="ED4" s="6" t="s">
        <f>=-33.66</f>
      </c>
      <c r="EE4" s="0" t="s">
        <v>178</v>
      </c>
    </row>
    <row collapsed="false" customFormat="false" customHeight="false" hidden="false" ht="12.1" outlineLevel="0" r="5">
      <c r="A5" s="11" t="n">
        <v>44488</v>
      </c>
      <c r="B5" s="6" t="n">
        <v>-36559.64</v>
      </c>
      <c r="C5" s="0" t="s">
        <v>626</v>
      </c>
      <c r="D5" s="11" t="n">
        <v>45278</v>
      </c>
      <c r="E5" s="6" t="n">
        <v>6555.43</v>
      </c>
      <c r="F5" s="0" t="s">
        <v>623</v>
      </c>
      <c r="G5" s="11" t="n">
        <v>44385</v>
      </c>
      <c r="H5" s="6" t="n">
        <v>1616.12</v>
      </c>
      <c r="I5" s="0" t="s">
        <v>623</v>
      </c>
      <c r="J5" s="11" t="n">
        <v>45103</v>
      </c>
      <c r="K5" s="6" t="n">
        <v>4142.73</v>
      </c>
      <c r="L5" s="0" t="s">
        <v>623</v>
      </c>
      <c r="M5" s="11" t="n">
        <v>45499</v>
      </c>
      <c r="N5" s="6" t="n">
        <v>2946.87</v>
      </c>
      <c r="O5" s="0" t="s">
        <v>623</v>
      </c>
      <c r="P5" s="11" t="n">
        <v>44753</v>
      </c>
      <c r="Q5" s="6" t="n">
        <v>-411.6</v>
      </c>
      <c r="R5" s="0" t="s">
        <v>169</v>
      </c>
      <c r="S5" s="11" t="n">
        <v>45246</v>
      </c>
      <c r="T5" s="6" t="n">
        <v>609.47</v>
      </c>
      <c r="U5" s="0" t="s">
        <v>623</v>
      </c>
      <c r="V5" s="11" t="n">
        <v>45300</v>
      </c>
      <c r="W5" s="6" t="n">
        <v>-458.55</v>
      </c>
      <c r="X5" s="0" t="s">
        <v>266</v>
      </c>
      <c r="Y5" s="11" t="n">
        <v>45560</v>
      </c>
      <c r="Z5" s="6" t="n">
        <v>2114.47</v>
      </c>
      <c r="AA5" s="0" t="s">
        <v>623</v>
      </c>
      <c r="AB5" s="11" t="n">
        <v>45621</v>
      </c>
      <c r="AC5" s="6" t="n">
        <v>-402.5</v>
      </c>
      <c r="AD5" s="0" t="s">
        <v>388</v>
      </c>
      <c r="AE5" s="11" t="n">
        <v>44396</v>
      </c>
      <c r="AF5" s="6" t="n">
        <v>11648.06</v>
      </c>
      <c r="AG5" s="0" t="s">
        <v>623</v>
      </c>
      <c r="AH5" s="11" t="n">
        <v>44407</v>
      </c>
      <c r="AI5" s="6" t="n">
        <v>56912.8</v>
      </c>
      <c r="AJ5" s="0" t="s">
        <v>623</v>
      </c>
      <c r="AK5" s="11" t="n">
        <v>46210</v>
      </c>
      <c r="AL5" s="6" t="n">
        <v>-2984</v>
      </c>
      <c r="AM5" s="0" t="s">
        <v>570</v>
      </c>
      <c r="AN5" s="11" t="n">
        <v>44382</v>
      </c>
      <c r="AO5" s="6" t="n">
        <v>-231.8</v>
      </c>
      <c r="AP5" s="0" t="s">
        <v>159</v>
      </c>
      <c r="AQ5" s="11" t="n">
        <v>45499</v>
      </c>
      <c r="AR5" s="6" t="n">
        <v>1270.96</v>
      </c>
      <c r="AS5" s="0" t="s">
        <v>623</v>
      </c>
      <c r="AT5" s="11" t="n">
        <v>45650</v>
      </c>
      <c r="AU5" s="6" t="n">
        <v>1865.12</v>
      </c>
      <c r="AV5" s="0" t="s">
        <v>623</v>
      </c>
      <c r="AW5" s="11" t="n">
        <v>45420</v>
      </c>
      <c r="AX5" s="6" t="n">
        <v>1921.95</v>
      </c>
      <c r="AY5" s="0" t="s">
        <v>623</v>
      </c>
      <c r="AZ5" s="11" t="n">
        <v>45883</v>
      </c>
      <c r="BA5" s="6" t="n">
        <v>11561.13</v>
      </c>
      <c r="BB5" s="0" t="s">
        <v>623</v>
      </c>
      <c r="BC5" s="11" t="n">
        <v>45650</v>
      </c>
      <c r="BD5" s="6" t="n">
        <v>-1950.73</v>
      </c>
      <c r="BE5" s="0" t="s">
        <v>626</v>
      </c>
      <c r="BF5" s="11" t="n">
        <v>45491</v>
      </c>
      <c r="BG5" s="6" t="n">
        <v>-616.8</v>
      </c>
      <c r="BH5" s="0" t="s">
        <v>339</v>
      </c>
      <c r="BI5" s="11" t="n">
        <v>45383</v>
      </c>
      <c r="BJ5" s="6" t="n">
        <v>8834.1</v>
      </c>
      <c r="BK5" s="0" t="s">
        <v>623</v>
      </c>
      <c r="BL5" s="11" t="n">
        <v>45114</v>
      </c>
      <c r="BM5" s="6" t="n">
        <v>-19.44</v>
      </c>
      <c r="BN5" s="0" t="s">
        <v>205</v>
      </c>
      <c r="BO5" s="11" t="n">
        <v>45936</v>
      </c>
      <c r="BP5" s="6" t="n">
        <v>-289.2</v>
      </c>
      <c r="BQ5" s="0" t="s">
        <v>478</v>
      </c>
      <c r="BR5" s="11" t="n">
        <v>44364</v>
      </c>
      <c r="BS5" s="6" t="n">
        <v>-57.15</v>
      </c>
      <c r="BT5" s="0" t="s">
        <v>154</v>
      </c>
      <c r="BU5" s="0"/>
      <c r="BV5" s="10" t="s">
        <f>=XIRR(BV2:BV4,BU2:BU4)</f>
      </c>
      <c r="BW5" s="0"/>
      <c r="BX5" s="11" t="n">
        <v>45582</v>
      </c>
      <c r="BY5" s="6" t="n">
        <v>4908.44</v>
      </c>
      <c r="BZ5" s="0" t="s">
        <v>623</v>
      </c>
      <c r="CA5" s="11" t="n">
        <v>44398</v>
      </c>
      <c r="CB5" s="6" t="n">
        <v>2363.64</v>
      </c>
      <c r="CC5" s="0" t="s">
        <v>623</v>
      </c>
      <c r="CD5" s="11" t="n">
        <v>46216</v>
      </c>
      <c r="CE5" s="6" t="n">
        <v>-101.2</v>
      </c>
      <c r="CF5" s="0" t="s">
        <v>574</v>
      </c>
      <c r="CG5" s="0"/>
      <c r="CH5" s="8" t="s">
        <f>=-SUM(CH2:CH3)</f>
      </c>
      <c r="CI5" s="0" t="s">
        <v>628</v>
      </c>
      <c r="CJ5" s="11" t="n">
        <v>44522</v>
      </c>
      <c r="CK5" s="6" t="n">
        <v>-14700.3</v>
      </c>
      <c r="CL5" s="0" t="s">
        <v>626</v>
      </c>
      <c r="CM5" s="0"/>
      <c r="CN5" s="10" t="s">
        <f>=XIRR(CN2:CN4,CM2:CM4)</f>
      </c>
      <c r="CO5" s="0"/>
      <c r="CP5" s="11" t="n">
        <v>45558</v>
      </c>
      <c r="CQ5" s="6" t="n">
        <v>-2606.64</v>
      </c>
      <c r="CR5" s="0" t="s">
        <v>626</v>
      </c>
      <c r="CS5" s="11" t="n">
        <v>44400</v>
      </c>
      <c r="CT5" s="6" t="n">
        <v>-10334.04</v>
      </c>
      <c r="CU5" s="0" t="s">
        <v>626</v>
      </c>
      <c r="CV5" s="11" t="n">
        <v>45321</v>
      </c>
      <c r="CW5" s="6" t="n">
        <v>1555.78</v>
      </c>
      <c r="CX5" s="0" t="s">
        <v>623</v>
      </c>
      <c r="CY5" s="11" t="n">
        <v>45615</v>
      </c>
      <c r="CZ5" s="6" t="s">
        <f>=13657.190235</f>
      </c>
      <c r="DA5" s="0" t="s">
        <v>623</v>
      </c>
      <c r="DB5" s="11" t="n">
        <v>45964</v>
      </c>
      <c r="DC5" s="6" t="s">
        <f>=2609.18</f>
      </c>
      <c r="DD5" s="0" t="s">
        <v>623</v>
      </c>
      <c r="DE5" s="11" t="n">
        <v>46156</v>
      </c>
      <c r="DF5" s="6" t="s">
        <f>=-78.22</f>
      </c>
      <c r="DG5" s="0" t="s">
        <v>548</v>
      </c>
      <c r="DH5" s="0"/>
      <c r="DI5" s="10" t="s">
        <f>=XIRR(DI2:DI4,DH2:DH4)</f>
      </c>
      <c r="DJ5" s="0"/>
      <c r="DK5" s="11" t="n">
        <v>45630</v>
      </c>
      <c r="DL5" s="6" t="s">
        <f>=-681.3</f>
      </c>
      <c r="DM5" s="0" t="s">
        <v>389</v>
      </c>
      <c r="DN5" s="11" t="n">
        <v>45618</v>
      </c>
      <c r="DO5" s="6" t="s">
        <f>=-106.5</f>
      </c>
      <c r="DP5" s="0" t="s">
        <v>386</v>
      </c>
      <c r="DQ5" s="0"/>
      <c r="DR5" s="10" t="s">
        <f>=XIRR(DR2:DR4,DQ2:DQ4)</f>
      </c>
      <c r="DS5" s="0"/>
      <c r="DT5" s="0"/>
      <c r="DU5" s="8" t="s">
        <f>=-SUM(DU2:DU3)</f>
      </c>
      <c r="DV5" s="0" t="s">
        <v>628</v>
      </c>
      <c r="DW5" s="0"/>
      <c r="DX5" s="10" t="s">
        <f>=XIRR(DX2:DX4,DW2:DW4)</f>
      </c>
      <c r="DY5" s="0"/>
      <c r="DZ5" s="0"/>
      <c r="EA5" s="10" t="s">
        <f>=XIRR(EA2:EA4,DZ2:DZ4)</f>
      </c>
      <c r="EB5" s="0"/>
      <c r="EC5" s="11" t="n">
        <v>44952</v>
      </c>
      <c r="ED5" s="6" t="s">
        <f>=-33.66</f>
      </c>
      <c r="EE5" s="0" t="s">
        <v>178</v>
      </c>
    </row>
    <row collapsed="false" customFormat="false" customHeight="false" hidden="false" ht="12.1" outlineLevel="0" r="6">
      <c r="A6" s="11" t="n">
        <v>44609</v>
      </c>
      <c r="B6" s="6" t="n">
        <v>2598.8</v>
      </c>
      <c r="C6" s="0" t="s">
        <v>623</v>
      </c>
      <c r="D6" s="11" t="n">
        <v>45288</v>
      </c>
      <c r="E6" s="6" t="n">
        <v>6744.55</v>
      </c>
      <c r="F6" s="0" t="s">
        <v>623</v>
      </c>
      <c r="G6" s="11" t="n">
        <v>44433</v>
      </c>
      <c r="H6" s="6" t="n">
        <v>10267.12</v>
      </c>
      <c r="I6" s="0" t="s">
        <v>623</v>
      </c>
      <c r="J6" s="11" t="n">
        <v>45104</v>
      </c>
      <c r="K6" s="6" t="n">
        <v>-655.21</v>
      </c>
      <c r="L6" s="0" t="s">
        <v>201</v>
      </c>
      <c r="M6" s="11" t="n">
        <v>45541</v>
      </c>
      <c r="N6" s="6" t="n">
        <v>2540.12</v>
      </c>
      <c r="O6" s="0" t="s">
        <v>623</v>
      </c>
      <c r="P6" s="11" t="n">
        <v>44803</v>
      </c>
      <c r="Q6" s="6" t="n">
        <v>363.45</v>
      </c>
      <c r="R6" s="0" t="s">
        <v>623</v>
      </c>
      <c r="S6" s="11" t="n">
        <v>45254</v>
      </c>
      <c r="T6" s="6" t="n">
        <v>1934.06</v>
      </c>
      <c r="U6" s="0" t="s">
        <v>623</v>
      </c>
      <c r="V6" s="11" t="n">
        <v>45409</v>
      </c>
      <c r="W6" s="6" t="n">
        <v>720.33</v>
      </c>
      <c r="X6" s="0" t="s">
        <v>623</v>
      </c>
      <c r="Y6" s="11" t="n">
        <v>45579</v>
      </c>
      <c r="Z6" s="6" t="n">
        <v>-1265.88</v>
      </c>
      <c r="AA6" s="0" t="s">
        <v>368</v>
      </c>
      <c r="AB6" s="11" t="n">
        <v>45706</v>
      </c>
      <c r="AC6" s="6" t="n">
        <v>3417.05</v>
      </c>
      <c r="AD6" s="0" t="s">
        <v>623</v>
      </c>
      <c r="AE6" s="11" t="n">
        <v>44397</v>
      </c>
      <c r="AF6" s="6" t="n">
        <v>-3508</v>
      </c>
      <c r="AG6" s="0" t="s">
        <v>161</v>
      </c>
      <c r="AH6" s="11" t="n">
        <v>44407</v>
      </c>
      <c r="AI6" s="6" t="n">
        <v>-45490</v>
      </c>
      <c r="AJ6" s="0" t="s">
        <v>626</v>
      </c>
      <c r="AK6" s="11" t="n">
        <v>46228</v>
      </c>
      <c r="AL6" s="6" t="n">
        <v>13703.72</v>
      </c>
      <c r="AM6" s="0" t="s">
        <v>623</v>
      </c>
      <c r="AN6" s="11" t="n">
        <v>44406</v>
      </c>
      <c r="AO6" s="6" t="n">
        <v>861.7</v>
      </c>
      <c r="AP6" s="0" t="s">
        <v>623</v>
      </c>
      <c r="AQ6" s="11" t="n">
        <v>45628</v>
      </c>
      <c r="AR6" s="6" t="n">
        <v>1141.88</v>
      </c>
      <c r="AS6" s="0" t="s">
        <v>623</v>
      </c>
      <c r="AT6" s="11" t="n">
        <v>45702</v>
      </c>
      <c r="AU6" s="6" t="n">
        <v>4542.32</v>
      </c>
      <c r="AV6" s="0" t="s">
        <v>623</v>
      </c>
      <c r="AW6" s="11" t="n">
        <v>45440</v>
      </c>
      <c r="AX6" s="6" t="n">
        <v>1942.56</v>
      </c>
      <c r="AY6" s="0" t="s">
        <v>623</v>
      </c>
      <c r="AZ6" s="11" t="n">
        <v>46228</v>
      </c>
      <c r="BA6" s="6" t="n">
        <v>9935.32</v>
      </c>
      <c r="BB6" s="0" t="s">
        <v>623</v>
      </c>
      <c r="BC6" s="11" t="n">
        <v>45650</v>
      </c>
      <c r="BD6" s="6" t="n">
        <v>3896.34</v>
      </c>
      <c r="BE6" s="0" t="s">
        <v>623</v>
      </c>
      <c r="BF6" s="11" t="n">
        <v>45491</v>
      </c>
      <c r="BG6" s="6" t="n">
        <v>1288.77</v>
      </c>
      <c r="BH6" s="0" t="s">
        <v>623</v>
      </c>
      <c r="BI6" s="11" t="n">
        <v>45439</v>
      </c>
      <c r="BJ6" s="6" t="n">
        <v>-1770.4</v>
      </c>
      <c r="BK6" s="0" t="s">
        <v>311</v>
      </c>
      <c r="BL6" s="11" t="n">
        <v>45205</v>
      </c>
      <c r="BM6" s="6" t="n">
        <v>-20.93</v>
      </c>
      <c r="BN6" s="0" t="s">
        <v>223</v>
      </c>
      <c r="BO6" s="11" t="n">
        <v>45952</v>
      </c>
      <c r="BP6" s="6" t="n">
        <v>3433.16</v>
      </c>
      <c r="BQ6" s="0" t="s">
        <v>623</v>
      </c>
      <c r="BR6" s="11" t="n">
        <v>44364</v>
      </c>
      <c r="BS6" s="6" t="n">
        <v>-109.65</v>
      </c>
      <c r="BT6" s="0" t="s">
        <v>155</v>
      </c>
      <c r="BU6" s="0"/>
      <c r="BV6" s="8" t="s">
        <f>=-SUM(BV2:BV4)</f>
      </c>
      <c r="BW6" s="0" t="s">
        <v>628</v>
      </c>
      <c r="BX6" s="11" t="n">
        <v>45639</v>
      </c>
      <c r="BY6" s="6" t="n">
        <v>4413.15</v>
      </c>
      <c r="BZ6" s="0" t="s">
        <v>623</v>
      </c>
      <c r="CA6" s="11" t="n">
        <v>44404</v>
      </c>
      <c r="CB6" s="6" t="n">
        <v>-4840.64</v>
      </c>
      <c r="CC6" s="0" t="s">
        <v>626</v>
      </c>
      <c r="CD6" s="11" t="n">
        <v>46261</v>
      </c>
      <c r="CE6" s="8" t="s">
        <f>=-Портфель!J29</f>
      </c>
      <c r="CF6" s="0" t="s">
        <v>627</v>
      </c>
      <c r="CG6" s="0"/>
      <c r="CH6" s="0"/>
      <c r="CI6" s="0"/>
      <c r="CJ6" s="11" t="n">
        <v>46091</v>
      </c>
      <c r="CK6" s="6" t="n">
        <v>855.41</v>
      </c>
      <c r="CL6" s="0" t="s">
        <v>623</v>
      </c>
      <c r="CM6" s="0"/>
      <c r="CN6" s="8" t="s">
        <f>=-SUM(CN2:CN4)</f>
      </c>
      <c r="CO6" s="0" t="s">
        <v>628</v>
      </c>
      <c r="CP6" s="11" t="n">
        <v>45582</v>
      </c>
      <c r="CQ6" s="6" t="n">
        <v>-5.62</v>
      </c>
      <c r="CR6" s="0" t="s">
        <v>626</v>
      </c>
      <c r="CS6" s="11" t="n">
        <v>44404</v>
      </c>
      <c r="CT6" s="6" t="n">
        <v>6920.65</v>
      </c>
      <c r="CU6" s="0" t="s">
        <v>623</v>
      </c>
      <c r="CV6" s="11" t="n">
        <v>45350</v>
      </c>
      <c r="CW6" s="6" t="n">
        <v>-4117.58</v>
      </c>
      <c r="CX6" s="0" t="s">
        <v>626</v>
      </c>
      <c r="CY6" s="11" t="n">
        <v>45684</v>
      </c>
      <c r="CZ6" s="6" t="s">
        <f>=14055.502737</f>
      </c>
      <c r="DA6" s="0" t="s">
        <v>623</v>
      </c>
      <c r="DB6" s="11" t="n">
        <v>45979</v>
      </c>
      <c r="DC6" s="6" t="s">
        <f>=2755.94</f>
      </c>
      <c r="DD6" s="0" t="s">
        <v>623</v>
      </c>
      <c r="DE6" s="11" t="n">
        <v>46186</v>
      </c>
      <c r="DF6" s="6" t="s">
        <f>=-76.1</f>
      </c>
      <c r="DG6" s="0" t="s">
        <v>560</v>
      </c>
      <c r="DH6" s="0"/>
      <c r="DI6" s="8" t="s">
        <f>=-SUM(DI2:DI4)</f>
      </c>
      <c r="DJ6" s="0" t="s">
        <v>628</v>
      </c>
      <c r="DK6" s="11" t="n">
        <v>45812</v>
      </c>
      <c r="DL6" s="6" t="s">
        <f>=-610.8</f>
      </c>
      <c r="DM6" s="0" t="s">
        <v>436</v>
      </c>
      <c r="DN6" s="11" t="n">
        <v>45648</v>
      </c>
      <c r="DO6" s="6" t="s">
        <f>=-109.5</f>
      </c>
      <c r="DP6" s="0" t="s">
        <v>394</v>
      </c>
      <c r="DQ6" s="0"/>
      <c r="DR6" s="8" t="s">
        <f>=-SUM(DR2:DR4)</f>
      </c>
      <c r="DS6" s="0" t="s">
        <v>628</v>
      </c>
      <c r="DT6" s="0"/>
      <c r="DU6" s="0"/>
      <c r="DV6" s="0"/>
      <c r="DW6" s="0"/>
      <c r="DX6" s="8" t="s">
        <f>=-SUM(DX2:DX4)</f>
      </c>
      <c r="DY6" s="0" t="s">
        <v>628</v>
      </c>
      <c r="DZ6" s="0"/>
      <c r="EA6" s="8" t="s">
        <f>=-SUM(EA2:EA4)</f>
      </c>
      <c r="EB6" s="0" t="s">
        <v>628</v>
      </c>
      <c r="EC6" s="11" t="n">
        <v>45015</v>
      </c>
      <c r="ED6" s="6" t="s">
        <f>=1685.04</f>
      </c>
      <c r="EE6" s="0" t="s">
        <v>623</v>
      </c>
    </row>
    <row collapsed="false" customFormat="false" customHeight="false" hidden="false" ht="12.1" outlineLevel="0" r="7">
      <c r="A7" s="11" t="n">
        <v>44616</v>
      </c>
      <c r="B7" s="6" t="n">
        <v>1018.5</v>
      </c>
      <c r="C7" s="0" t="s">
        <v>623</v>
      </c>
      <c r="D7" s="11" t="n">
        <v>45355</v>
      </c>
      <c r="E7" s="6" t="n">
        <v>7472.98</v>
      </c>
      <c r="F7" s="0" t="s">
        <v>623</v>
      </c>
      <c r="G7" s="11" t="n">
        <v>44434</v>
      </c>
      <c r="H7" s="6" t="n">
        <v>3376.33</v>
      </c>
      <c r="I7" s="0" t="s">
        <v>623</v>
      </c>
      <c r="J7" s="11" t="n">
        <v>45161</v>
      </c>
      <c r="K7" s="6" t="n">
        <v>2064.74</v>
      </c>
      <c r="L7" s="0" t="s">
        <v>623</v>
      </c>
      <c r="M7" s="11" t="n">
        <v>45558</v>
      </c>
      <c r="N7" s="6" t="n">
        <v>13668.69</v>
      </c>
      <c r="O7" s="0" t="s">
        <v>623</v>
      </c>
      <c r="P7" s="11" t="n">
        <v>44938</v>
      </c>
      <c r="Q7" s="6" t="n">
        <v>-372.19</v>
      </c>
      <c r="R7" s="0" t="s">
        <v>185</v>
      </c>
      <c r="S7" s="11" t="n">
        <v>45259</v>
      </c>
      <c r="T7" s="6" t="n">
        <v>4465.68</v>
      </c>
      <c r="U7" s="0" t="s">
        <v>623</v>
      </c>
      <c r="V7" s="11" t="n">
        <v>45420</v>
      </c>
      <c r="W7" s="6" t="n">
        <v>720.53</v>
      </c>
      <c r="X7" s="0" t="s">
        <v>623</v>
      </c>
      <c r="Y7" s="11" t="n">
        <v>45579</v>
      </c>
      <c r="Z7" s="6" t="n">
        <v>1293.98</v>
      </c>
      <c r="AA7" s="0" t="s">
        <v>623</v>
      </c>
      <c r="AB7" s="11" t="n">
        <v>45793</v>
      </c>
      <c r="AC7" s="6" t="n">
        <v>-167</v>
      </c>
      <c r="AD7" s="0" t="s">
        <v>429</v>
      </c>
      <c r="AE7" s="11" t="n">
        <v>44403</v>
      </c>
      <c r="AF7" s="6" t="n">
        <v>3834.65</v>
      </c>
      <c r="AG7" s="0" t="s">
        <v>623</v>
      </c>
      <c r="AH7" s="11" t="n">
        <v>44414</v>
      </c>
      <c r="AI7" s="6" t="n">
        <v>2818.25</v>
      </c>
      <c r="AJ7" s="0" t="s">
        <v>623</v>
      </c>
      <c r="AK7" s="11" t="n">
        <v>46261</v>
      </c>
      <c r="AL7" s="8" t="s">
        <f>=-Портфель!J14</f>
      </c>
      <c r="AM7" s="0" t="s">
        <v>627</v>
      </c>
      <c r="AN7" s="11" t="n">
        <v>44484</v>
      </c>
      <c r="AO7" s="6" t="n">
        <v>872.5</v>
      </c>
      <c r="AP7" s="0" t="s">
        <v>623</v>
      </c>
      <c r="AQ7" s="11" t="n">
        <v>45639</v>
      </c>
      <c r="AR7" s="6" t="n">
        <v>1997.6</v>
      </c>
      <c r="AS7" s="0" t="s">
        <v>623</v>
      </c>
      <c r="AT7" s="11" t="n">
        <v>45706</v>
      </c>
      <c r="AU7" s="6" t="n">
        <v>2360.82</v>
      </c>
      <c r="AV7" s="0" t="s">
        <v>623</v>
      </c>
      <c r="AW7" s="11" t="n">
        <v>45456</v>
      </c>
      <c r="AX7" s="6" t="n">
        <v>1815.69</v>
      </c>
      <c r="AY7" s="0" t="s">
        <v>623</v>
      </c>
      <c r="AZ7" s="11" t="n">
        <v>46234</v>
      </c>
      <c r="BA7" s="6" t="n">
        <v>1142.26</v>
      </c>
      <c r="BB7" s="0" t="s">
        <v>623</v>
      </c>
      <c r="BC7" s="11" t="n">
        <v>45753</v>
      </c>
      <c r="BD7" s="6" t="n">
        <v>2107.26</v>
      </c>
      <c r="BE7" s="0" t="s">
        <v>623</v>
      </c>
      <c r="BF7" s="11" t="n">
        <v>45499</v>
      </c>
      <c r="BG7" s="6" t="n">
        <v>1391.33</v>
      </c>
      <c r="BH7" s="0" t="s">
        <v>623</v>
      </c>
      <c r="BI7" s="11" t="n">
        <v>45439</v>
      </c>
      <c r="BJ7" s="6" t="n">
        <v>2194.11</v>
      </c>
      <c r="BK7" s="0" t="s">
        <v>623</v>
      </c>
      <c r="BL7" s="11" t="n">
        <v>45289</v>
      </c>
      <c r="BM7" s="6" t="n">
        <v>-18.96</v>
      </c>
      <c r="BN7" s="0" t="s">
        <v>262</v>
      </c>
      <c r="BO7" s="11" t="n">
        <v>45982</v>
      </c>
      <c r="BP7" s="6" t="n">
        <v>3410.84</v>
      </c>
      <c r="BQ7" s="0" t="s">
        <v>623</v>
      </c>
      <c r="BR7" s="11" t="n">
        <v>44370</v>
      </c>
      <c r="BS7" s="6" t="n">
        <v>-4445.06</v>
      </c>
      <c r="BT7" s="0" t="s">
        <v>626</v>
      </c>
      <c r="BU7" s="0"/>
      <c r="BV7" s="0"/>
      <c r="BW7" s="0"/>
      <c r="BX7" s="11" t="n">
        <v>46261</v>
      </c>
      <c r="BY7" s="8" t="s">
        <f>=-Портфель!J27</f>
      </c>
      <c r="BZ7" s="0" t="s">
        <v>627</v>
      </c>
      <c r="CA7" s="11" t="n">
        <v>44414</v>
      </c>
      <c r="CB7" s="6" t="n">
        <v>-2430.31</v>
      </c>
      <c r="CC7" s="0" t="s">
        <v>626</v>
      </c>
      <c r="CD7" s="0"/>
      <c r="CE7" s="10" t="s">
        <f>=XIRR(CE2:CE6,CD2:CD6)</f>
      </c>
      <c r="CF7" s="0"/>
      <c r="CG7" s="0"/>
      <c r="CH7" s="0"/>
      <c r="CI7" s="0"/>
      <c r="CJ7" s="11" t="n">
        <v>46150</v>
      </c>
      <c r="CK7" s="6" t="n">
        <v>916.89</v>
      </c>
      <c r="CL7" s="0" t="s">
        <v>623</v>
      </c>
      <c r="CM7" s="0"/>
      <c r="CN7" s="0"/>
      <c r="CO7" s="0"/>
      <c r="CP7" s="11" t="n">
        <v>45583</v>
      </c>
      <c r="CQ7" s="6" t="n">
        <v>-8.82</v>
      </c>
      <c r="CR7" s="0" t="s">
        <v>626</v>
      </c>
      <c r="CS7" s="11" t="n">
        <v>44404</v>
      </c>
      <c r="CT7" s="6" t="n">
        <v>-57097.87</v>
      </c>
      <c r="CU7" s="0" t="s">
        <v>626</v>
      </c>
      <c r="CV7" s="11" t="n">
        <v>45379</v>
      </c>
      <c r="CW7" s="6" t="n">
        <v>1834.95</v>
      </c>
      <c r="CX7" s="0" t="s">
        <v>623</v>
      </c>
      <c r="CY7" s="11" t="n">
        <v>45734</v>
      </c>
      <c r="CZ7" s="6" t="s">
        <f>=-2603.05</f>
      </c>
      <c r="DA7" s="0" t="s">
        <v>414</v>
      </c>
      <c r="DB7" s="11" t="n">
        <v>45980</v>
      </c>
      <c r="DC7" s="6" t="s">
        <f>=1828.15</f>
      </c>
      <c r="DD7" s="0" t="s">
        <v>623</v>
      </c>
      <c r="DE7" s="11" t="n">
        <v>46216</v>
      </c>
      <c r="DF7" s="6" t="s">
        <f>=-81.26</f>
      </c>
      <c r="DG7" s="0" t="s">
        <v>575</v>
      </c>
      <c r="DH7" s="0"/>
      <c r="DI7" s="0"/>
      <c r="DJ7" s="0"/>
      <c r="DK7" s="11" t="n">
        <v>45994</v>
      </c>
      <c r="DL7" s="6" t="s">
        <f>=-610.8</f>
      </c>
      <c r="DM7" s="0" t="s">
        <v>436</v>
      </c>
      <c r="DN7" s="11" t="n">
        <v>45678</v>
      </c>
      <c r="DO7" s="6" t="s">
        <f>=-109.5</f>
      </c>
      <c r="DP7" s="0" t="s">
        <v>394</v>
      </c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11" t="n">
        <v>45043</v>
      </c>
      <c r="ED7" s="6" t="s">
        <f>=-67.32</f>
      </c>
      <c r="EE7" s="0" t="s">
        <v>195</v>
      </c>
    </row>
    <row collapsed="false" customFormat="false" customHeight="false" hidden="false" ht="12.1" outlineLevel="0" r="8">
      <c r="A8" s="11" t="n">
        <v>44909</v>
      </c>
      <c r="B8" s="6" t="n">
        <v>2741.64</v>
      </c>
      <c r="C8" s="0" t="s">
        <v>623</v>
      </c>
      <c r="D8" s="11" t="n">
        <v>45373</v>
      </c>
      <c r="E8" s="6" t="n">
        <v>7374.42</v>
      </c>
      <c r="F8" s="0" t="s">
        <v>623</v>
      </c>
      <c r="G8" s="11" t="n">
        <v>44438</v>
      </c>
      <c r="H8" s="6" t="n">
        <v>-13806.43</v>
      </c>
      <c r="I8" s="0" t="s">
        <v>626</v>
      </c>
      <c r="J8" s="11" t="n">
        <v>45420</v>
      </c>
      <c r="K8" s="6" t="n">
        <v>4294.58</v>
      </c>
      <c r="L8" s="0" t="s">
        <v>623</v>
      </c>
      <c r="M8" s="11" t="n">
        <v>45569</v>
      </c>
      <c r="N8" s="6" t="n">
        <v>5269.16</v>
      </c>
      <c r="O8" s="0" t="s">
        <v>623</v>
      </c>
      <c r="P8" s="11" t="n">
        <v>45016</v>
      </c>
      <c r="Q8" s="6" t="n">
        <v>1901.89</v>
      </c>
      <c r="R8" s="0" t="s">
        <v>623</v>
      </c>
      <c r="S8" s="11" t="n">
        <v>45266</v>
      </c>
      <c r="T8" s="6" t="n">
        <v>1881.83</v>
      </c>
      <c r="U8" s="0" t="s">
        <v>623</v>
      </c>
      <c r="V8" s="11" t="n">
        <v>45439</v>
      </c>
      <c r="W8" s="6" t="n">
        <v>2828.99</v>
      </c>
      <c r="X8" s="0" t="s">
        <v>623</v>
      </c>
      <c r="Y8" s="11" t="n">
        <v>45590</v>
      </c>
      <c r="Z8" s="6" t="n">
        <v>600.36</v>
      </c>
      <c r="AA8" s="0" t="s">
        <v>623</v>
      </c>
      <c r="AB8" s="11" t="n">
        <v>45855</v>
      </c>
      <c r="AC8" s="6" t="n">
        <v>-172</v>
      </c>
      <c r="AD8" s="0" t="s">
        <v>449</v>
      </c>
      <c r="AE8" s="11" t="n">
        <v>44404</v>
      </c>
      <c r="AF8" s="6" t="n">
        <v>-38243.48</v>
      </c>
      <c r="AG8" s="0" t="s">
        <v>626</v>
      </c>
      <c r="AH8" s="11" t="n">
        <v>44426</v>
      </c>
      <c r="AI8" s="6" t="n">
        <v>-14862.19</v>
      </c>
      <c r="AJ8" s="0" t="s">
        <v>626</v>
      </c>
      <c r="AK8" s="0"/>
      <c r="AL8" s="10" t="s">
        <f>=XIRR(AL2:AL7,AK2:AK7)</f>
      </c>
      <c r="AM8" s="0"/>
      <c r="AN8" s="11" t="n">
        <v>44616</v>
      </c>
      <c r="AO8" s="6" t="n">
        <v>4302.98</v>
      </c>
      <c r="AP8" s="0" t="s">
        <v>623</v>
      </c>
      <c r="AQ8" s="11" t="n">
        <v>46167</v>
      </c>
      <c r="AR8" s="6" t="n">
        <v>1272.97</v>
      </c>
      <c r="AS8" s="0" t="s">
        <v>623</v>
      </c>
      <c r="AT8" s="11" t="n">
        <v>45723</v>
      </c>
      <c r="AU8" s="6" t="n">
        <v>6359.61</v>
      </c>
      <c r="AV8" s="0" t="s">
        <v>623</v>
      </c>
      <c r="AW8" s="11" t="n">
        <v>45461</v>
      </c>
      <c r="AX8" s="6" t="n">
        <v>-432.9</v>
      </c>
      <c r="AY8" s="0" t="s">
        <v>313</v>
      </c>
      <c r="AZ8" s="11" t="n">
        <v>46240</v>
      </c>
      <c r="BA8" s="6" t="n">
        <v>-4143.72</v>
      </c>
      <c r="BB8" s="0" t="s">
        <v>603</v>
      </c>
      <c r="BC8" s="11" t="n">
        <v>45845</v>
      </c>
      <c r="BD8" s="6" t="n">
        <v>-1827</v>
      </c>
      <c r="BE8" s="0" t="s">
        <v>444</v>
      </c>
      <c r="BF8" s="11" t="n">
        <v>45541</v>
      </c>
      <c r="BG8" s="6" t="n">
        <v>2600.56</v>
      </c>
      <c r="BH8" s="0" t="s">
        <v>623</v>
      </c>
      <c r="BI8" s="11" t="n">
        <v>45453</v>
      </c>
      <c r="BJ8" s="6" t="n">
        <v>1904.34</v>
      </c>
      <c r="BK8" s="0" t="s">
        <v>623</v>
      </c>
      <c r="BL8" s="11" t="n">
        <v>45379</v>
      </c>
      <c r="BM8" s="6" t="n">
        <v>-19.44</v>
      </c>
      <c r="BN8" s="0" t="s">
        <v>295</v>
      </c>
      <c r="BO8" s="11" t="n">
        <v>46261</v>
      </c>
      <c r="BP8" s="8" t="s">
        <f>=-Портфель!J24</f>
      </c>
      <c r="BQ8" s="0" t="s">
        <v>627</v>
      </c>
      <c r="BR8" s="11" t="n">
        <v>44412</v>
      </c>
      <c r="BS8" s="6" t="n">
        <v>697.99</v>
      </c>
      <c r="BT8" s="0" t="s">
        <v>623</v>
      </c>
      <c r="BU8" s="0"/>
      <c r="BV8" s="0"/>
      <c r="BW8" s="0"/>
      <c r="BX8" s="0"/>
      <c r="BY8" s="10" t="s">
        <f>=XIRR(BY2:BY7,BX2:BX7)</f>
      </c>
      <c r="BZ8" s="0"/>
      <c r="CA8" s="11" t="n">
        <v>46150</v>
      </c>
      <c r="CB8" s="6" t="n">
        <v>6337.8</v>
      </c>
      <c r="CC8" s="0" t="s">
        <v>623</v>
      </c>
      <c r="CD8" s="0"/>
      <c r="CE8" s="8" t="s">
        <f>=-SUM(CE2:CE6)</f>
      </c>
      <c r="CF8" s="0" t="s">
        <v>628</v>
      </c>
      <c r="CG8" s="0"/>
      <c r="CH8" s="0"/>
      <c r="CI8" s="0"/>
      <c r="CJ8" s="11" t="n">
        <v>46223</v>
      </c>
      <c r="CK8" s="6" t="n">
        <v>-169.2</v>
      </c>
      <c r="CL8" s="0" t="s">
        <v>585</v>
      </c>
      <c r="CM8" s="0"/>
      <c r="CN8" s="0"/>
      <c r="CO8" s="0"/>
      <c r="CP8" s="11" t="n">
        <v>45639</v>
      </c>
      <c r="CQ8" s="6" t="n">
        <v>-427.87</v>
      </c>
      <c r="CR8" s="0" t="s">
        <v>626</v>
      </c>
      <c r="CS8" s="11" t="n">
        <v>44406</v>
      </c>
      <c r="CT8" s="6" t="n">
        <v>3421.52</v>
      </c>
      <c r="CU8" s="0" t="s">
        <v>623</v>
      </c>
      <c r="CV8" s="11" t="n">
        <v>45383</v>
      </c>
      <c r="CW8" s="6" t="n">
        <v>625.49</v>
      </c>
      <c r="CX8" s="0" t="s">
        <v>623</v>
      </c>
      <c r="CY8" s="11" t="n">
        <v>45915</v>
      </c>
      <c r="CZ8" s="6" t="s">
        <f>=23643.13896</f>
      </c>
      <c r="DA8" s="0" t="s">
        <v>623</v>
      </c>
      <c r="DB8" s="11" t="n">
        <v>45986</v>
      </c>
      <c r="DC8" s="6" t="s">
        <f>=7253.76</f>
      </c>
      <c r="DD8" s="0" t="s">
        <v>623</v>
      </c>
      <c r="DE8" s="11" t="n">
        <v>46246</v>
      </c>
      <c r="DF8" s="6" t="s">
        <f>=-87.32</f>
      </c>
      <c r="DG8" s="0" t="s">
        <v>606</v>
      </c>
      <c r="DH8" s="0"/>
      <c r="DI8" s="0"/>
      <c r="DJ8" s="0"/>
      <c r="DK8" s="11" t="n">
        <v>46176</v>
      </c>
      <c r="DL8" s="6" t="s">
        <f>=-610.8</f>
      </c>
      <c r="DM8" s="0" t="s">
        <v>436</v>
      </c>
      <c r="DN8" s="11" t="n">
        <v>45708</v>
      </c>
      <c r="DO8" s="6" t="s">
        <f>=-109.5</f>
      </c>
      <c r="DP8" s="0" t="s">
        <v>394</v>
      </c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11" t="n">
        <v>45134</v>
      </c>
      <c r="ED8" s="6" t="s">
        <f>=-67.32</f>
      </c>
      <c r="EE8" s="0" t="s">
        <v>195</v>
      </c>
    </row>
    <row collapsed="false" customFormat="false" customHeight="false" hidden="false" ht="12.1" outlineLevel="0" r="9">
      <c r="A9" s="11" t="n">
        <v>44910</v>
      </c>
      <c r="B9" s="6" t="n">
        <v>1351.81</v>
      </c>
      <c r="C9" s="0" t="s">
        <v>623</v>
      </c>
      <c r="D9" s="11" t="n">
        <v>45418</v>
      </c>
      <c r="E9" s="6" t="n">
        <v>39886.42</v>
      </c>
      <c r="F9" s="0" t="s">
        <v>623</v>
      </c>
      <c r="G9" s="11" t="n">
        <v>44439</v>
      </c>
      <c r="H9" s="6" t="n">
        <v>10345.16</v>
      </c>
      <c r="I9" s="0" t="s">
        <v>623</v>
      </c>
      <c r="J9" s="11" t="n">
        <v>45475</v>
      </c>
      <c r="K9" s="6" t="n">
        <v>-1742.08</v>
      </c>
      <c r="L9" s="0" t="s">
        <v>325</v>
      </c>
      <c r="M9" s="11" t="n">
        <v>45590</v>
      </c>
      <c r="N9" s="6" t="n">
        <v>2492.6</v>
      </c>
      <c r="O9" s="0" t="s">
        <v>623</v>
      </c>
      <c r="P9" s="11" t="n">
        <v>45044</v>
      </c>
      <c r="Q9" s="6" t="n">
        <v>1577.75</v>
      </c>
      <c r="R9" s="0" t="s">
        <v>623</v>
      </c>
      <c r="S9" s="11" t="n">
        <v>45272</v>
      </c>
      <c r="T9" s="6" t="n">
        <v>621.47</v>
      </c>
      <c r="U9" s="0" t="s">
        <v>623</v>
      </c>
      <c r="V9" s="11" t="n">
        <v>45453</v>
      </c>
      <c r="W9" s="6" t="n">
        <v>1355.81</v>
      </c>
      <c r="X9" s="0" t="s">
        <v>623</v>
      </c>
      <c r="Y9" s="11" t="n">
        <v>45628</v>
      </c>
      <c r="Z9" s="6" t="n">
        <v>1701.12</v>
      </c>
      <c r="AA9" s="0" t="s">
        <v>623</v>
      </c>
      <c r="AB9" s="11" t="n">
        <v>45936</v>
      </c>
      <c r="AC9" s="6" t="n">
        <v>-183</v>
      </c>
      <c r="AD9" s="0" t="s">
        <v>477</v>
      </c>
      <c r="AE9" s="11" t="n">
        <v>44407</v>
      </c>
      <c r="AF9" s="6" t="n">
        <v>87980.43</v>
      </c>
      <c r="AG9" s="0" t="s">
        <v>623</v>
      </c>
      <c r="AH9" s="11" t="n">
        <v>44426</v>
      </c>
      <c r="AI9" s="6" t="n">
        <v>2953.05</v>
      </c>
      <c r="AJ9" s="0" t="s">
        <v>623</v>
      </c>
      <c r="AK9" s="0"/>
      <c r="AL9" s="8" t="s">
        <f>=-SUM(AL2:AL7)</f>
      </c>
      <c r="AM9" s="0" t="s">
        <v>628</v>
      </c>
      <c r="AN9" s="11" t="n">
        <v>44784</v>
      </c>
      <c r="AO9" s="6" t="n">
        <v>-3797.37</v>
      </c>
      <c r="AP9" s="0" t="s">
        <v>626</v>
      </c>
      <c r="AQ9" s="11" t="n">
        <v>46179</v>
      </c>
      <c r="AR9" s="6" t="n">
        <v>5287.97</v>
      </c>
      <c r="AS9" s="0" t="s">
        <v>623</v>
      </c>
      <c r="AT9" s="11" t="n">
        <v>45741</v>
      </c>
      <c r="AU9" s="6" t="n">
        <v>2110.77</v>
      </c>
      <c r="AV9" s="0" t="s">
        <v>623</v>
      </c>
      <c r="AW9" s="11" t="n">
        <v>45461</v>
      </c>
      <c r="AX9" s="6" t="n">
        <v>-2165.63</v>
      </c>
      <c r="AY9" s="0" t="s">
        <v>314</v>
      </c>
      <c r="AZ9" s="11" t="n">
        <v>46261</v>
      </c>
      <c r="BA9" s="8" t="s">
        <f>=-Портфель!J19</f>
      </c>
      <c r="BB9" s="0" t="s">
        <v>627</v>
      </c>
      <c r="BC9" s="11" t="n">
        <v>45912</v>
      </c>
      <c r="BD9" s="6" t="n">
        <v>2132.27</v>
      </c>
      <c r="BE9" s="0" t="s">
        <v>623</v>
      </c>
      <c r="BF9" s="11" t="n">
        <v>45545</v>
      </c>
      <c r="BG9" s="6" t="n">
        <v>1319.29</v>
      </c>
      <c r="BH9" s="0" t="s">
        <v>623</v>
      </c>
      <c r="BI9" s="11" t="n">
        <v>45499</v>
      </c>
      <c r="BJ9" s="6" t="n">
        <v>1665.2</v>
      </c>
      <c r="BK9" s="0" t="s">
        <v>623</v>
      </c>
      <c r="BL9" s="11" t="n">
        <v>45481</v>
      </c>
      <c r="BM9" s="6" t="n">
        <v>-18.51</v>
      </c>
      <c r="BN9" s="0" t="s">
        <v>326</v>
      </c>
      <c r="BO9" s="0"/>
      <c r="BP9" s="10" t="s">
        <f>=XIRR(BP2:BP8,BO2:BO8)</f>
      </c>
      <c r="BQ9" s="0"/>
      <c r="BR9" s="11" t="n">
        <v>44412</v>
      </c>
      <c r="BS9" s="6" t="n">
        <v>-699.86</v>
      </c>
      <c r="BT9" s="0" t="s">
        <v>626</v>
      </c>
      <c r="BU9" s="0"/>
      <c r="BV9" s="0"/>
      <c r="BW9" s="0"/>
      <c r="BX9" s="0"/>
      <c r="BY9" s="8" t="s">
        <f>=-SUM(BY2:BY7)</f>
      </c>
      <c r="BZ9" s="0" t="s">
        <v>628</v>
      </c>
      <c r="CA9" s="11" t="n">
        <v>46203</v>
      </c>
      <c r="CB9" s="6" t="n">
        <v>-631</v>
      </c>
      <c r="CC9" s="0" t="s">
        <v>566</v>
      </c>
      <c r="CD9" s="0"/>
      <c r="CE9" s="0"/>
      <c r="CF9" s="0"/>
      <c r="CG9" s="0"/>
      <c r="CH9" s="0"/>
      <c r="CI9" s="0"/>
      <c r="CJ9" s="11" t="n">
        <v>46261</v>
      </c>
      <c r="CK9" s="8" t="s">
        <f>=-Портфель!J31</f>
      </c>
      <c r="CL9" s="0" t="s">
        <v>627</v>
      </c>
      <c r="CM9" s="0"/>
      <c r="CN9" s="0"/>
      <c r="CO9" s="0"/>
      <c r="CP9" s="11" t="n">
        <v>46261</v>
      </c>
      <c r="CQ9" s="8" t="s">
        <f>=-Портфель!J33</f>
      </c>
      <c r="CR9" s="0" t="s">
        <v>627</v>
      </c>
      <c r="CS9" s="11" t="n">
        <v>44406</v>
      </c>
      <c r="CT9" s="6" t="n">
        <v>-3433.68</v>
      </c>
      <c r="CU9" s="0" t="s">
        <v>626</v>
      </c>
      <c r="CV9" s="11" t="n">
        <v>45393</v>
      </c>
      <c r="CW9" s="6" t="n">
        <v>845.92</v>
      </c>
      <c r="CX9" s="0" t="s">
        <v>623</v>
      </c>
      <c r="CY9" s="11" t="n">
        <v>45916</v>
      </c>
      <c r="CZ9" s="6" t="s">
        <f>=-2601.9</f>
      </c>
      <c r="DA9" s="0" t="s">
        <v>471</v>
      </c>
      <c r="DB9" s="11" t="n">
        <v>45987</v>
      </c>
      <c r="DC9" s="6" t="s">
        <f>=-123.86</f>
      </c>
      <c r="DD9" s="0" t="s">
        <v>501</v>
      </c>
      <c r="DE9" s="11" t="n">
        <v>46261</v>
      </c>
      <c r="DF9" s="8" t="s">
        <f>=-Портфель!J40</f>
      </c>
      <c r="DG9" s="0" t="s">
        <v>627</v>
      </c>
      <c r="DH9" s="0"/>
      <c r="DI9" s="0"/>
      <c r="DJ9" s="0"/>
      <c r="DK9" s="11" t="n">
        <v>46212</v>
      </c>
      <c r="DL9" s="6" t="s">
        <f>=836.5</f>
      </c>
      <c r="DM9" s="0" t="s">
        <v>623</v>
      </c>
      <c r="DN9" s="11" t="n">
        <v>45738</v>
      </c>
      <c r="DO9" s="6" t="s">
        <f>=-109.5</f>
      </c>
      <c r="DP9" s="0" t="s">
        <v>394</v>
      </c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11" t="n">
        <v>45225</v>
      </c>
      <c r="ED9" s="6" t="s">
        <f>=-67.32</f>
      </c>
      <c r="EE9" s="0" t="s">
        <v>195</v>
      </c>
    </row>
    <row collapsed="false" customFormat="false" customHeight="false" hidden="false" ht="12.1" outlineLevel="0" r="10">
      <c r="A10" s="11" t="n">
        <v>44971</v>
      </c>
      <c r="B10" s="6" t="n">
        <v>3240.64</v>
      </c>
      <c r="C10" s="0" t="s">
        <v>623</v>
      </c>
      <c r="D10" s="11" t="n">
        <v>45419</v>
      </c>
      <c r="E10" s="6" t="n">
        <v>-5632</v>
      </c>
      <c r="F10" s="0" t="s">
        <v>307</v>
      </c>
      <c r="G10" s="11" t="n">
        <v>44440</v>
      </c>
      <c r="H10" s="6" t="n">
        <v>-10792.51</v>
      </c>
      <c r="I10" s="0" t="s">
        <v>626</v>
      </c>
      <c r="J10" s="11" t="n">
        <v>45475</v>
      </c>
      <c r="K10" s="6" t="n">
        <v>2017.71</v>
      </c>
      <c r="L10" s="0" t="s">
        <v>623</v>
      </c>
      <c r="M10" s="11" t="n">
        <v>45628</v>
      </c>
      <c r="N10" s="6" t="n">
        <v>2352.81</v>
      </c>
      <c r="O10" s="0" t="s">
        <v>623</v>
      </c>
      <c r="P10" s="11" t="n">
        <v>45076</v>
      </c>
      <c r="Q10" s="6" t="n">
        <v>2216.33</v>
      </c>
      <c r="R10" s="0" t="s">
        <v>623</v>
      </c>
      <c r="S10" s="11" t="n">
        <v>45288</v>
      </c>
      <c r="T10" s="6" t="n">
        <v>16273.05</v>
      </c>
      <c r="U10" s="0" t="s">
        <v>623</v>
      </c>
      <c r="V10" s="11" t="n">
        <v>45482</v>
      </c>
      <c r="W10" s="6" t="n">
        <v>-503.91</v>
      </c>
      <c r="X10" s="0" t="s">
        <v>328</v>
      </c>
      <c r="Y10" s="11" t="n">
        <v>45630</v>
      </c>
      <c r="Z10" s="6" t="n">
        <v>542.33</v>
      </c>
      <c r="AA10" s="0" t="s">
        <v>623</v>
      </c>
      <c r="AB10" s="11" t="n">
        <v>45982</v>
      </c>
      <c r="AC10" s="6" t="n">
        <v>3083.85</v>
      </c>
      <c r="AD10" s="0" t="s">
        <v>623</v>
      </c>
      <c r="AE10" s="11" t="n">
        <v>44438</v>
      </c>
      <c r="AF10" s="6" t="n">
        <v>-11552.48</v>
      </c>
      <c r="AG10" s="0" t="s">
        <v>626</v>
      </c>
      <c r="AH10" s="11" t="n">
        <v>44439</v>
      </c>
      <c r="AI10" s="6" t="n">
        <v>24532.79</v>
      </c>
      <c r="AJ10" s="0" t="s">
        <v>623</v>
      </c>
      <c r="AK10" s="0"/>
      <c r="AL10" s="0"/>
      <c r="AM10" s="0"/>
      <c r="AN10" s="11" t="n">
        <v>44844</v>
      </c>
      <c r="AO10" s="6" t="n">
        <v>304.01</v>
      </c>
      <c r="AP10" s="0" t="s">
        <v>623</v>
      </c>
      <c r="AQ10" s="11" t="n">
        <v>46211</v>
      </c>
      <c r="AR10" s="6" t="n">
        <v>4483.49</v>
      </c>
      <c r="AS10" s="0" t="s">
        <v>623</v>
      </c>
      <c r="AT10" s="11" t="n">
        <v>45753</v>
      </c>
      <c r="AU10" s="6" t="n">
        <v>3886.13</v>
      </c>
      <c r="AV10" s="0" t="s">
        <v>623</v>
      </c>
      <c r="AW10" s="11" t="n">
        <v>45461</v>
      </c>
      <c r="AX10" s="6" t="n">
        <v>3204.32</v>
      </c>
      <c r="AY10" s="0" t="s">
        <v>623</v>
      </c>
      <c r="AZ10" s="0"/>
      <c r="BA10" s="10" t="s">
        <f>=XIRR(BA2:BA9,AZ2:AZ9)</f>
      </c>
      <c r="BB10" s="0"/>
      <c r="BC10" s="11" t="n">
        <v>45952</v>
      </c>
      <c r="BD10" s="6" t="n">
        <v>2072.74</v>
      </c>
      <c r="BE10" s="0" t="s">
        <v>623</v>
      </c>
      <c r="BF10" s="11" t="n">
        <v>45590</v>
      </c>
      <c r="BG10" s="6" t="n">
        <v>1303.78</v>
      </c>
      <c r="BH10" s="0" t="s">
        <v>623</v>
      </c>
      <c r="BI10" s="11" t="n">
        <v>45541</v>
      </c>
      <c r="BJ10" s="6" t="n">
        <v>8355.81</v>
      </c>
      <c r="BK10" s="0" t="s">
        <v>623</v>
      </c>
      <c r="BL10" s="11" t="n">
        <v>45572</v>
      </c>
      <c r="BM10" s="6" t="n">
        <v>-19.92</v>
      </c>
      <c r="BN10" s="0" t="s">
        <v>364</v>
      </c>
      <c r="BO10" s="0"/>
      <c r="BP10" s="8" t="s">
        <f>=-SUM(BP2:BP8)</f>
      </c>
      <c r="BQ10" s="0" t="s">
        <v>628</v>
      </c>
      <c r="BR10" s="11" t="n">
        <v>45545</v>
      </c>
      <c r="BS10" s="6" t="n">
        <v>8661.19</v>
      </c>
      <c r="BT10" s="0" t="s">
        <v>623</v>
      </c>
      <c r="BU10" s="0"/>
      <c r="BV10" s="0"/>
      <c r="BW10" s="0"/>
      <c r="BX10" s="0"/>
      <c r="BY10" s="0"/>
      <c r="BZ10" s="0"/>
      <c r="CA10" s="11" t="n">
        <v>46261</v>
      </c>
      <c r="CB10" s="8" t="s">
        <f>=-Портфель!J28</f>
      </c>
      <c r="CC10" s="0" t="s">
        <v>627</v>
      </c>
      <c r="CD10" s="0"/>
      <c r="CE10" s="0"/>
      <c r="CF10" s="0"/>
      <c r="CG10" s="0"/>
      <c r="CH10" s="0"/>
      <c r="CI10" s="0"/>
      <c r="CJ10" s="0"/>
      <c r="CK10" s="10" t="s">
        <f>=XIRR(CK2:CK9,CJ2:CJ9)</f>
      </c>
      <c r="CL10" s="0"/>
      <c r="CM10" s="0"/>
      <c r="CN10" s="0"/>
      <c r="CO10" s="0"/>
      <c r="CP10" s="0"/>
      <c r="CQ10" s="10" t="s">
        <f>=XIRR(CQ2:CQ9,CP2:CP9)</f>
      </c>
      <c r="CR10" s="0"/>
      <c r="CS10" s="11" t="n">
        <v>44574</v>
      </c>
      <c r="CT10" s="6" t="n">
        <v>49222.58</v>
      </c>
      <c r="CU10" s="0" t="s">
        <v>623</v>
      </c>
      <c r="CV10" s="11" t="n">
        <v>45398</v>
      </c>
      <c r="CW10" s="6" t="n">
        <v>77.06</v>
      </c>
      <c r="CX10" s="0" t="s">
        <v>623</v>
      </c>
      <c r="CY10" s="11" t="n">
        <v>46098</v>
      </c>
      <c r="CZ10" s="6" t="s">
        <f>=-2664.41</f>
      </c>
      <c r="DA10" s="0" t="s">
        <v>528</v>
      </c>
      <c r="DB10" s="11" t="n">
        <v>46014</v>
      </c>
      <c r="DC10" s="6" t="s">
        <f>=13232.89</f>
      </c>
      <c r="DD10" s="0" t="s">
        <v>623</v>
      </c>
      <c r="DE10" s="0"/>
      <c r="DF10" s="10" t="s">
        <f>=XIRR(DF2:DF9,DE2:DE9)</f>
      </c>
      <c r="DG10" s="0"/>
      <c r="DH10" s="0"/>
      <c r="DI10" s="0"/>
      <c r="DJ10" s="0"/>
      <c r="DK10" s="11" t="n">
        <v>46261</v>
      </c>
      <c r="DL10" s="8" t="s">
        <f>=-Портфель!J42</f>
      </c>
      <c r="DM10" s="0" t="s">
        <v>627</v>
      </c>
      <c r="DN10" s="11" t="n">
        <v>45768</v>
      </c>
      <c r="DO10" s="6" t="s">
        <f>=-109.5</f>
      </c>
      <c r="DP10" s="0" t="s">
        <v>394</v>
      </c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11" t="n">
        <v>45316</v>
      </c>
      <c r="ED10" s="6" t="s">
        <f>=-67.32</f>
      </c>
      <c r="EE10" s="0" t="s">
        <v>195</v>
      </c>
    </row>
    <row collapsed="false" customFormat="false" customHeight="false" hidden="false" ht="12.1" outlineLevel="0" r="11">
      <c r="A11" s="11" t="n">
        <v>45016</v>
      </c>
      <c r="B11" s="6" t="n">
        <v>2143.28</v>
      </c>
      <c r="C11" s="0" t="s">
        <v>623</v>
      </c>
      <c r="D11" s="11" t="n">
        <v>45419</v>
      </c>
      <c r="E11" s="6" t="n">
        <v>38435.05</v>
      </c>
      <c r="F11" s="0" t="s">
        <v>623</v>
      </c>
      <c r="G11" s="11" t="n">
        <v>44441</v>
      </c>
      <c r="H11" s="6" t="n">
        <v>9060.26</v>
      </c>
      <c r="I11" s="0" t="s">
        <v>623</v>
      </c>
      <c r="J11" s="11" t="n">
        <v>45685</v>
      </c>
      <c r="K11" s="6" t="n">
        <v>6612.97</v>
      </c>
      <c r="L11" s="0" t="s">
        <v>623</v>
      </c>
      <c r="M11" s="11" t="n">
        <v>45650</v>
      </c>
      <c r="N11" s="6" t="n">
        <v>2638.38</v>
      </c>
      <c r="O11" s="0" t="s">
        <v>623</v>
      </c>
      <c r="P11" s="11" t="n">
        <v>45118</v>
      </c>
      <c r="Q11" s="6" t="n">
        <v>-546.95</v>
      </c>
      <c r="R11" s="0" t="s">
        <v>209</v>
      </c>
      <c r="S11" s="11" t="n">
        <v>45299</v>
      </c>
      <c r="T11" s="6" t="n">
        <v>14450.75</v>
      </c>
      <c r="U11" s="0" t="s">
        <v>623</v>
      </c>
      <c r="V11" s="11" t="n">
        <v>45497</v>
      </c>
      <c r="W11" s="6" t="n">
        <v>3254.45</v>
      </c>
      <c r="X11" s="0" t="s">
        <v>623</v>
      </c>
      <c r="Y11" s="11" t="n">
        <v>45639</v>
      </c>
      <c r="Z11" s="6" t="n">
        <v>7750.95</v>
      </c>
      <c r="AA11" s="0" t="s">
        <v>623</v>
      </c>
      <c r="AB11" s="11" t="n">
        <v>46030</v>
      </c>
      <c r="AC11" s="6" t="n">
        <v>-219</v>
      </c>
      <c r="AD11" s="0" t="s">
        <v>509</v>
      </c>
      <c r="AE11" s="11" t="n">
        <v>44439</v>
      </c>
      <c r="AF11" s="6" t="n">
        <v>-15503.25</v>
      </c>
      <c r="AG11" s="0" t="s">
        <v>626</v>
      </c>
      <c r="AH11" s="11" t="n">
        <v>44440</v>
      </c>
      <c r="AI11" s="6" t="n">
        <v>-28100.11</v>
      </c>
      <c r="AJ11" s="0" t="s">
        <v>626</v>
      </c>
      <c r="AK11" s="0"/>
      <c r="AL11" s="0"/>
      <c r="AM11" s="0"/>
      <c r="AN11" s="11" t="n">
        <v>44907</v>
      </c>
      <c r="AO11" s="6" t="n">
        <v>387.03</v>
      </c>
      <c r="AP11" s="0" t="s">
        <v>623</v>
      </c>
      <c r="AQ11" s="11" t="n">
        <v>46261</v>
      </c>
      <c r="AR11" s="8" t="s">
        <f>=-Портфель!J16</f>
      </c>
      <c r="AS11" s="0" t="s">
        <v>627</v>
      </c>
      <c r="AT11" s="11" t="n">
        <v>45848</v>
      </c>
      <c r="AU11" s="6" t="n">
        <v>-2272</v>
      </c>
      <c r="AV11" s="0" t="s">
        <v>447</v>
      </c>
      <c r="AW11" s="11" t="n">
        <v>45499</v>
      </c>
      <c r="AX11" s="6" t="n">
        <v>2885.33</v>
      </c>
      <c r="AY11" s="0" t="s">
        <v>623</v>
      </c>
      <c r="AZ11" s="0"/>
      <c r="BA11" s="8" t="s">
        <f>=-SUM(BA2:BA9)</f>
      </c>
      <c r="BB11" s="0" t="s">
        <v>628</v>
      </c>
      <c r="BC11" s="11" t="n">
        <v>46212</v>
      </c>
      <c r="BD11" s="6" t="n">
        <v>-2436</v>
      </c>
      <c r="BE11" s="0" t="s">
        <v>571</v>
      </c>
      <c r="BF11" s="11" t="n">
        <v>45628</v>
      </c>
      <c r="BG11" s="6" t="n">
        <v>1004.11</v>
      </c>
      <c r="BH11" s="0" t="s">
        <v>623</v>
      </c>
      <c r="BI11" s="11" t="n">
        <v>45982</v>
      </c>
      <c r="BJ11" s="6" t="n">
        <v>2075.24</v>
      </c>
      <c r="BK11" s="0" t="s">
        <v>623</v>
      </c>
      <c r="BL11" s="11" t="n">
        <v>45656</v>
      </c>
      <c r="BM11" s="6" t="n">
        <v>-21.35</v>
      </c>
      <c r="BN11" s="0" t="s">
        <v>401</v>
      </c>
      <c r="BO11" s="0"/>
      <c r="BP11" s="0"/>
      <c r="BQ11" s="0"/>
      <c r="BR11" s="11" t="n">
        <v>45560</v>
      </c>
      <c r="BS11" s="6" t="n">
        <v>446.77</v>
      </c>
      <c r="BT11" s="0" t="s">
        <v>623</v>
      </c>
      <c r="BU11" s="0"/>
      <c r="BV11" s="0"/>
      <c r="BW11" s="0"/>
      <c r="BX11" s="0"/>
      <c r="BY11" s="0"/>
      <c r="BZ11" s="0"/>
      <c r="CA11" s="0"/>
      <c r="CB11" s="10" t="s">
        <f>=XIRR(CB2:CB10,CA2:CA10)</f>
      </c>
      <c r="CC11" s="0"/>
      <c r="CD11" s="0"/>
      <c r="CE11" s="0"/>
      <c r="CF11" s="0"/>
      <c r="CG11" s="0"/>
      <c r="CH11" s="0"/>
      <c r="CI11" s="0"/>
      <c r="CJ11" s="0"/>
      <c r="CK11" s="8" t="s">
        <f>=-SUM(CK2:CK9)</f>
      </c>
      <c r="CL11" s="0" t="s">
        <v>628</v>
      </c>
      <c r="CM11" s="0"/>
      <c r="CN11" s="0"/>
      <c r="CO11" s="0"/>
      <c r="CP11" s="0"/>
      <c r="CQ11" s="8" t="s">
        <f>=-SUM(CQ2:CQ9)</f>
      </c>
      <c r="CR11" s="0" t="s">
        <v>628</v>
      </c>
      <c r="CS11" s="11" t="n">
        <v>45525</v>
      </c>
      <c r="CT11" s="6" t="n">
        <v>-47569.75</v>
      </c>
      <c r="CU11" s="0" t="s">
        <v>626</v>
      </c>
      <c r="CV11" s="11" t="n">
        <v>45400</v>
      </c>
      <c r="CW11" s="6" t="n">
        <v>488.43</v>
      </c>
      <c r="CX11" s="0" t="s">
        <v>623</v>
      </c>
      <c r="CY11" s="11" t="n">
        <v>46160</v>
      </c>
      <c r="CZ11" s="6" t="s">
        <f>=76010.65645</f>
      </c>
      <c r="DA11" s="0" t="s">
        <v>623</v>
      </c>
      <c r="DB11" s="11" t="n">
        <v>46017</v>
      </c>
      <c r="DC11" s="6" t="s">
        <f>=-405.36</f>
      </c>
      <c r="DD11" s="0" t="s">
        <v>506</v>
      </c>
      <c r="DE11" s="0"/>
      <c r="DF11" s="8" t="s">
        <f>=-SUM(DF2:DF9)</f>
      </c>
      <c r="DG11" s="0" t="s">
        <v>628</v>
      </c>
      <c r="DH11" s="0"/>
      <c r="DI11" s="0"/>
      <c r="DJ11" s="0"/>
      <c r="DK11" s="0"/>
      <c r="DL11" s="10" t="s">
        <f>=XIRR(DL2:DL10,DK2:DK10)</f>
      </c>
      <c r="DM11" s="0"/>
      <c r="DN11" s="11" t="n">
        <v>45798</v>
      </c>
      <c r="DO11" s="6" t="s">
        <f>=-109.5</f>
      </c>
      <c r="DP11" s="0" t="s">
        <v>394</v>
      </c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11" t="n">
        <v>45407</v>
      </c>
      <c r="ED11" s="6" t="s">
        <f>=-67.32</f>
      </c>
      <c r="EE11" s="0" t="s">
        <v>195</v>
      </c>
    </row>
    <row collapsed="false" customFormat="false" customHeight="false" hidden="false" ht="12.1" outlineLevel="0" r="12">
      <c r="A12" s="11" t="n">
        <v>45057</v>
      </c>
      <c r="B12" s="6" t="n">
        <v>-1740</v>
      </c>
      <c r="C12" s="0" t="s">
        <v>199</v>
      </c>
      <c r="D12" s="11" t="n">
        <v>45439</v>
      </c>
      <c r="E12" s="6" t="n">
        <v>7562.54</v>
      </c>
      <c r="F12" s="0" t="s">
        <v>623</v>
      </c>
      <c r="G12" s="11" t="n">
        <v>44441</v>
      </c>
      <c r="H12" s="6" t="n">
        <v>-9195.03</v>
      </c>
      <c r="I12" s="0" t="s">
        <v>626</v>
      </c>
      <c r="J12" s="11" t="n">
        <v>45713</v>
      </c>
      <c r="K12" s="6" t="n">
        <v>6305.28</v>
      </c>
      <c r="L12" s="0" t="s">
        <v>623</v>
      </c>
      <c r="M12" s="11" t="n">
        <v>45705</v>
      </c>
      <c r="N12" s="6" t="n">
        <v>3154.09</v>
      </c>
      <c r="O12" s="0" t="s">
        <v>623</v>
      </c>
      <c r="P12" s="11" t="n">
        <v>45222</v>
      </c>
      <c r="Q12" s="6" t="n">
        <v>1780.22</v>
      </c>
      <c r="R12" s="0" t="s">
        <v>623</v>
      </c>
      <c r="S12" s="11" t="n">
        <v>45300</v>
      </c>
      <c r="T12" s="6" t="n">
        <v>-1989.05</v>
      </c>
      <c r="U12" s="0" t="s">
        <v>267</v>
      </c>
      <c r="V12" s="11" t="n">
        <v>45498</v>
      </c>
      <c r="W12" s="6" t="n">
        <v>3245.95</v>
      </c>
      <c r="X12" s="0" t="s">
        <v>623</v>
      </c>
      <c r="Y12" s="11" t="n">
        <v>45643</v>
      </c>
      <c r="Z12" s="6" t="n">
        <v>537.18</v>
      </c>
      <c r="AA12" s="0" t="s">
        <v>623</v>
      </c>
      <c r="AB12" s="11" t="n">
        <v>46150</v>
      </c>
      <c r="AC12" s="6" t="n">
        <v>3052.84</v>
      </c>
      <c r="AD12" s="0" t="s">
        <v>623</v>
      </c>
      <c r="AE12" s="11" t="n">
        <v>44440</v>
      </c>
      <c r="AF12" s="6" t="n">
        <v>-61613.27</v>
      </c>
      <c r="AG12" s="0" t="s">
        <v>626</v>
      </c>
      <c r="AH12" s="11" t="n">
        <v>44441</v>
      </c>
      <c r="AI12" s="6" t="n">
        <v>9401.91</v>
      </c>
      <c r="AJ12" s="0" t="s">
        <v>623</v>
      </c>
      <c r="AK12" s="0"/>
      <c r="AL12" s="0"/>
      <c r="AM12" s="0"/>
      <c r="AN12" s="11" t="n">
        <v>44909</v>
      </c>
      <c r="AO12" s="6" t="n">
        <v>382.33</v>
      </c>
      <c r="AP12" s="0" t="s">
        <v>623</v>
      </c>
      <c r="AQ12" s="0"/>
      <c r="AR12" s="10" t="s">
        <f>=XIRR(AR2:AR11,AQ2:AQ11)</f>
      </c>
      <c r="AS12" s="0"/>
      <c r="AT12" s="11" t="n">
        <v>45883</v>
      </c>
      <c r="AU12" s="6" t="n">
        <v>3732.44</v>
      </c>
      <c r="AV12" s="0" t="s">
        <v>623</v>
      </c>
      <c r="AW12" s="11" t="n">
        <v>45541</v>
      </c>
      <c r="AX12" s="6" t="n">
        <v>4974.19</v>
      </c>
      <c r="AY12" s="0" t="s">
        <v>623</v>
      </c>
      <c r="AZ12" s="0"/>
      <c r="BA12" s="0"/>
      <c r="BB12" s="0"/>
      <c r="BC12" s="11" t="n">
        <v>46212</v>
      </c>
      <c r="BD12" s="6" t="n">
        <v>3645.18</v>
      </c>
      <c r="BE12" s="0" t="s">
        <v>623</v>
      </c>
      <c r="BF12" s="11" t="n">
        <v>45643</v>
      </c>
      <c r="BG12" s="6" t="n">
        <v>902.54</v>
      </c>
      <c r="BH12" s="0" t="s">
        <v>623</v>
      </c>
      <c r="BI12" s="11" t="n">
        <v>46261</v>
      </c>
      <c r="BJ12" s="8" t="s">
        <f>=-Портфель!J22</f>
      </c>
      <c r="BK12" s="0" t="s">
        <v>627</v>
      </c>
      <c r="BL12" s="11" t="n">
        <v>45747</v>
      </c>
      <c r="BM12" s="6" t="n">
        <v>-17.57</v>
      </c>
      <c r="BN12" s="0" t="s">
        <v>417</v>
      </c>
      <c r="BO12" s="0"/>
      <c r="BP12" s="0"/>
      <c r="BQ12" s="0"/>
      <c r="BR12" s="11" t="n">
        <v>45582</v>
      </c>
      <c r="BS12" s="6" t="n">
        <v>-455.74</v>
      </c>
      <c r="BT12" s="0" t="s">
        <v>370</v>
      </c>
      <c r="BU12" s="0"/>
      <c r="BV12" s="0"/>
      <c r="BW12" s="0"/>
      <c r="BX12" s="0"/>
      <c r="BY12" s="0"/>
      <c r="BZ12" s="0"/>
      <c r="CA12" s="0"/>
      <c r="CB12" s="8" t="s">
        <f>=-SUM(CB2:CB10)</f>
      </c>
      <c r="CC12" s="0" t="s">
        <v>628</v>
      </c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11" t="n">
        <v>45590</v>
      </c>
      <c r="CT12" s="6" t="n">
        <v>-4860.69</v>
      </c>
      <c r="CU12" s="0" t="s">
        <v>626</v>
      </c>
      <c r="CV12" s="11" t="n">
        <v>45401</v>
      </c>
      <c r="CW12" s="6" t="n">
        <v>926.88</v>
      </c>
      <c r="CX12" s="0" t="s">
        <v>623</v>
      </c>
      <c r="CY12" s="11" t="n">
        <v>46261</v>
      </c>
      <c r="CZ12" s="8" t="s">
        <f>=-Портфель!J38</f>
      </c>
      <c r="DA12" s="0" t="s">
        <v>627</v>
      </c>
      <c r="DB12" s="11" t="n">
        <v>46047</v>
      </c>
      <c r="DC12" s="6" t="s">
        <f>=-405.36</f>
      </c>
      <c r="DD12" s="0" t="s">
        <v>506</v>
      </c>
      <c r="DE12" s="0"/>
      <c r="DF12" s="0"/>
      <c r="DG12" s="0"/>
      <c r="DH12" s="0"/>
      <c r="DI12" s="0"/>
      <c r="DJ12" s="0"/>
      <c r="DK12" s="0"/>
      <c r="DL12" s="8" t="s">
        <f>=-SUM(DL2:DL10)</f>
      </c>
      <c r="DM12" s="0" t="s">
        <v>628</v>
      </c>
      <c r="DN12" s="11" t="n">
        <v>45828</v>
      </c>
      <c r="DO12" s="6" t="s">
        <f>=-108.3</f>
      </c>
      <c r="DP12" s="0" t="s">
        <v>441</v>
      </c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11" t="n">
        <v>45498</v>
      </c>
      <c r="ED12" s="6" t="s">
        <f>=-67.32</f>
      </c>
      <c r="EE12" s="0" t="s">
        <v>195</v>
      </c>
    </row>
    <row collapsed="false" customFormat="false" customHeight="false" hidden="false" ht="12.1" outlineLevel="0" r="13">
      <c r="A13" s="11" t="n">
        <v>45061</v>
      </c>
      <c r="B13" s="6" t="n">
        <v>2299.88</v>
      </c>
      <c r="C13" s="0" t="s">
        <v>623</v>
      </c>
      <c r="D13" s="11" t="n">
        <v>45453</v>
      </c>
      <c r="E13" s="6" t="n">
        <v>7337.9</v>
      </c>
      <c r="F13" s="0" t="s">
        <v>623</v>
      </c>
      <c r="G13" s="11" t="n">
        <v>44560</v>
      </c>
      <c r="H13" s="6" t="n">
        <v>10333.16</v>
      </c>
      <c r="I13" s="0" t="s">
        <v>623</v>
      </c>
      <c r="J13" s="11" t="n">
        <v>45841</v>
      </c>
      <c r="K13" s="6" t="n">
        <v>-3612.37</v>
      </c>
      <c r="L13" s="0" t="s">
        <v>443</v>
      </c>
      <c r="M13" s="11" t="n">
        <v>45723</v>
      </c>
      <c r="N13" s="6" t="n">
        <v>6277.97</v>
      </c>
      <c r="O13" s="0" t="s">
        <v>623</v>
      </c>
      <c r="P13" s="11" t="n">
        <v>45299</v>
      </c>
      <c r="Q13" s="6" t="n">
        <v>1202.82</v>
      </c>
      <c r="R13" s="0" t="s">
        <v>623</v>
      </c>
      <c r="S13" s="11" t="n">
        <v>45300</v>
      </c>
      <c r="T13" s="6" t="n">
        <v>2745.65</v>
      </c>
      <c r="U13" s="0" t="s">
        <v>623</v>
      </c>
      <c r="V13" s="11" t="n">
        <v>45499</v>
      </c>
      <c r="W13" s="6" t="n">
        <v>646.19</v>
      </c>
      <c r="X13" s="0" t="s">
        <v>623</v>
      </c>
      <c r="Y13" s="11" t="n">
        <v>45651</v>
      </c>
      <c r="Z13" s="6" t="n">
        <v>5606.31</v>
      </c>
      <c r="AA13" s="0" t="s">
        <v>623</v>
      </c>
      <c r="AB13" s="11" t="n">
        <v>46167</v>
      </c>
      <c r="AC13" s="6" t="n">
        <v>-313</v>
      </c>
      <c r="AD13" s="0" t="s">
        <v>555</v>
      </c>
      <c r="AE13" s="11" t="n">
        <v>45212</v>
      </c>
      <c r="AF13" s="6" t="n">
        <v>5293.67</v>
      </c>
      <c r="AG13" s="0" t="s">
        <v>623</v>
      </c>
      <c r="AH13" s="11" t="n">
        <v>44475</v>
      </c>
      <c r="AI13" s="6" t="n">
        <v>-11485.04</v>
      </c>
      <c r="AJ13" s="0" t="s">
        <v>626</v>
      </c>
      <c r="AK13" s="0"/>
      <c r="AL13" s="0"/>
      <c r="AM13" s="0"/>
      <c r="AN13" s="11" t="n">
        <v>44910</v>
      </c>
      <c r="AO13" s="6" t="n">
        <v>372.82</v>
      </c>
      <c r="AP13" s="0" t="s">
        <v>623</v>
      </c>
      <c r="AQ13" s="0"/>
      <c r="AR13" s="8" t="s">
        <f>=-SUM(AR2:AR11)</f>
      </c>
      <c r="AS13" s="0" t="s">
        <v>628</v>
      </c>
      <c r="AT13" s="11" t="n">
        <v>45912</v>
      </c>
      <c r="AU13" s="6" t="n">
        <v>1726.93</v>
      </c>
      <c r="AV13" s="0" t="s">
        <v>623</v>
      </c>
      <c r="AW13" s="11" t="n">
        <v>45545</v>
      </c>
      <c r="AX13" s="6" t="n">
        <v>-567.26</v>
      </c>
      <c r="AY13" s="0" t="s">
        <v>356</v>
      </c>
      <c r="AZ13" s="0"/>
      <c r="BA13" s="0"/>
      <c r="BB13" s="0"/>
      <c r="BC13" s="11" t="n">
        <v>46221</v>
      </c>
      <c r="BD13" s="6" t="n">
        <v>158.44</v>
      </c>
      <c r="BE13" s="0" t="s">
        <v>623</v>
      </c>
      <c r="BF13" s="11" t="n">
        <v>45702</v>
      </c>
      <c r="BG13" s="6" t="n">
        <v>1209.93</v>
      </c>
      <c r="BH13" s="0" t="s">
        <v>623</v>
      </c>
      <c r="BI13" s="0"/>
      <c r="BJ13" s="10" t="s">
        <f>=XIRR(BJ2:BJ12,BI2:BI12)</f>
      </c>
      <c r="BK13" s="0"/>
      <c r="BL13" s="11" t="n">
        <v>45845</v>
      </c>
      <c r="BM13" s="6" t="n">
        <v>-16.56</v>
      </c>
      <c r="BN13" s="0" t="s">
        <v>445</v>
      </c>
      <c r="BO13" s="0"/>
      <c r="BP13" s="0"/>
      <c r="BQ13" s="0"/>
      <c r="BR13" s="11" t="n">
        <v>45582</v>
      </c>
      <c r="BS13" s="6" t="n">
        <v>3748.65</v>
      </c>
      <c r="BT13" s="0" t="s">
        <v>623</v>
      </c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11" t="n">
        <v>46261</v>
      </c>
      <c r="CT13" s="8" t="s">
        <f>=-Портфель!J35</f>
      </c>
      <c r="CU13" s="0" t="s">
        <v>627</v>
      </c>
      <c r="CV13" s="11" t="n">
        <v>45405</v>
      </c>
      <c r="CW13" s="6" t="n">
        <v>-4830.19</v>
      </c>
      <c r="CX13" s="0" t="s">
        <v>626</v>
      </c>
      <c r="CY13" s="0"/>
      <c r="CZ13" s="10" t="s">
        <f>=XIRR(CZ2:CZ12,CY2:CY12)</f>
      </c>
      <c r="DA13" s="0"/>
      <c r="DB13" s="11" t="n">
        <v>46077</v>
      </c>
      <c r="DC13" s="6" t="s">
        <f>=-405.36</f>
      </c>
      <c r="DD13" s="0" t="s">
        <v>506</v>
      </c>
      <c r="DE13" s="0"/>
      <c r="DF13" s="0"/>
      <c r="DG13" s="0"/>
      <c r="DH13" s="0"/>
      <c r="DI13" s="0"/>
      <c r="DJ13" s="0"/>
      <c r="DK13" s="0"/>
      <c r="DL13" s="0"/>
      <c r="DM13" s="0"/>
      <c r="DN13" s="11" t="n">
        <v>45858</v>
      </c>
      <c r="DO13" s="6" t="s">
        <f>=-104.52</f>
      </c>
      <c r="DP13" s="0" t="s">
        <v>455</v>
      </c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11" t="n">
        <v>45589</v>
      </c>
      <c r="ED13" s="6" t="s">
        <f>=-67.32</f>
      </c>
      <c r="EE13" s="0" t="s">
        <v>195</v>
      </c>
    </row>
    <row collapsed="false" customFormat="false" customHeight="false" hidden="false" ht="12.1" outlineLevel="0" r="14">
      <c r="A14" s="11" t="n">
        <v>45071</v>
      </c>
      <c r="B14" s="6" t="n">
        <v>2430.56</v>
      </c>
      <c r="C14" s="0" t="s">
        <v>623</v>
      </c>
      <c r="D14" s="11" t="n">
        <v>45464</v>
      </c>
      <c r="E14" s="6" t="n">
        <v>7083.75</v>
      </c>
      <c r="F14" s="0" t="s">
        <v>623</v>
      </c>
      <c r="G14" s="11" t="n">
        <v>44609</v>
      </c>
      <c r="H14" s="6" t="n">
        <v>1551.27</v>
      </c>
      <c r="I14" s="0" t="s">
        <v>623</v>
      </c>
      <c r="J14" s="11" t="n">
        <v>45862</v>
      </c>
      <c r="K14" s="6" t="n">
        <v>2266.36</v>
      </c>
      <c r="L14" s="0" t="s">
        <v>623</v>
      </c>
      <c r="M14" s="11" t="n">
        <v>45826</v>
      </c>
      <c r="N14" s="6" t="n">
        <v>3118.47</v>
      </c>
      <c r="O14" s="0" t="s">
        <v>623</v>
      </c>
      <c r="P14" s="11" t="n">
        <v>45302</v>
      </c>
      <c r="Q14" s="6" t="n">
        <v>-1070.8</v>
      </c>
      <c r="R14" s="0" t="s">
        <v>269</v>
      </c>
      <c r="S14" s="11" t="n">
        <v>45317</v>
      </c>
      <c r="T14" s="6" t="n">
        <v>690.71</v>
      </c>
      <c r="U14" s="0" t="s">
        <v>623</v>
      </c>
      <c r="V14" s="11" t="n">
        <v>45506</v>
      </c>
      <c r="W14" s="6" t="n">
        <v>608.46</v>
      </c>
      <c r="X14" s="0" t="s">
        <v>623</v>
      </c>
      <c r="Y14" s="11" t="n">
        <v>45685</v>
      </c>
      <c r="Z14" s="6" t="n">
        <v>1857.81</v>
      </c>
      <c r="AA14" s="0" t="s">
        <v>623</v>
      </c>
      <c r="AB14" s="11" t="n">
        <v>46167</v>
      </c>
      <c r="AC14" s="6" t="n">
        <v>1520.51</v>
      </c>
      <c r="AD14" s="0" t="s">
        <v>623</v>
      </c>
      <c r="AE14" s="11" t="n">
        <v>45309</v>
      </c>
      <c r="AF14" s="6" t="n">
        <v>5592.35</v>
      </c>
      <c r="AG14" s="0" t="s">
        <v>623</v>
      </c>
      <c r="AH14" s="11" t="n">
        <v>44477</v>
      </c>
      <c r="AI14" s="6" t="n">
        <v>22001.33</v>
      </c>
      <c r="AJ14" s="0" t="s">
        <v>623</v>
      </c>
      <c r="AK14" s="0"/>
      <c r="AL14" s="0"/>
      <c r="AM14" s="0"/>
      <c r="AN14" s="11" t="n">
        <v>44965</v>
      </c>
      <c r="AO14" s="6" t="n">
        <v>478.29</v>
      </c>
      <c r="AP14" s="0" t="s">
        <v>623</v>
      </c>
      <c r="AQ14" s="0"/>
      <c r="AR14" s="0"/>
      <c r="AS14" s="0"/>
      <c r="AT14" s="11" t="n">
        <v>45919</v>
      </c>
      <c r="AU14" s="6" t="n">
        <v>3403.44</v>
      </c>
      <c r="AV14" s="0" t="s">
        <v>623</v>
      </c>
      <c r="AW14" s="11" t="n">
        <v>45545</v>
      </c>
      <c r="AX14" s="6" t="n">
        <v>1253.95</v>
      </c>
      <c r="AY14" s="0" t="s">
        <v>623</v>
      </c>
      <c r="AZ14" s="0"/>
      <c r="BA14" s="0"/>
      <c r="BB14" s="0"/>
      <c r="BC14" s="11" t="n">
        <v>46261</v>
      </c>
      <c r="BD14" s="8" t="s">
        <f>=-Портфель!J20</f>
      </c>
      <c r="BE14" s="0" t="s">
        <v>627</v>
      </c>
      <c r="BF14" s="11" t="n">
        <v>45855</v>
      </c>
      <c r="BG14" s="6" t="n">
        <v>-2242.25</v>
      </c>
      <c r="BH14" s="0" t="s">
        <v>450</v>
      </c>
      <c r="BI14" s="0"/>
      <c r="BJ14" s="8" t="s">
        <f>=-SUM(BJ2:BJ12)</f>
      </c>
      <c r="BK14" s="0" t="s">
        <v>628</v>
      </c>
      <c r="BL14" s="11" t="n">
        <v>45933</v>
      </c>
      <c r="BM14" s="6" t="n">
        <v>-17.01</v>
      </c>
      <c r="BN14" s="0" t="s">
        <v>475</v>
      </c>
      <c r="BO14" s="0"/>
      <c r="BP14" s="0"/>
      <c r="BQ14" s="0"/>
      <c r="BR14" s="11" t="n">
        <v>45590</v>
      </c>
      <c r="BS14" s="6" t="n">
        <v>1550.33</v>
      </c>
      <c r="BT14" s="0" t="s">
        <v>623</v>
      </c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10" t="s">
        <f>=XIRR(CT2:CT13,CS2:CS13)</f>
      </c>
      <c r="CU14" s="0"/>
      <c r="CV14" s="11" t="n">
        <v>45406</v>
      </c>
      <c r="CW14" s="6" t="n">
        <v>399.45</v>
      </c>
      <c r="CX14" s="0" t="s">
        <v>623</v>
      </c>
      <c r="CY14" s="0"/>
      <c r="CZ14" s="8" t="s">
        <f>=-SUM(CZ2:CZ12)</f>
      </c>
      <c r="DA14" s="0" t="s">
        <v>628</v>
      </c>
      <c r="DB14" s="11" t="n">
        <v>46079</v>
      </c>
      <c r="DC14" s="6" t="s">
        <f>=-12553.27</f>
      </c>
      <c r="DD14" s="0" t="s">
        <v>626</v>
      </c>
      <c r="DE14" s="0"/>
      <c r="DF14" s="0"/>
      <c r="DG14" s="0"/>
      <c r="DH14" s="0"/>
      <c r="DI14" s="0"/>
      <c r="DJ14" s="0"/>
      <c r="DK14" s="0"/>
      <c r="DL14" s="0"/>
      <c r="DM14" s="0"/>
      <c r="DN14" s="11" t="n">
        <v>45863</v>
      </c>
      <c r="DO14" s="6" t="s">
        <f>=2004.08</f>
      </c>
      <c r="DP14" s="0" t="s">
        <v>623</v>
      </c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11" t="n">
        <v>45680</v>
      </c>
      <c r="ED14" s="6" t="s">
        <f>=-67.32</f>
      </c>
      <c r="EE14" s="0" t="s">
        <v>195</v>
      </c>
    </row>
    <row collapsed="false" customFormat="false" customHeight="false" hidden="false" ht="12.1" outlineLevel="0" r="15">
      <c r="A15" s="11" t="n">
        <v>45078</v>
      </c>
      <c r="B15" s="6" t="n">
        <v>2426.56</v>
      </c>
      <c r="C15" s="0" t="s">
        <v>623</v>
      </c>
      <c r="D15" s="11" t="n">
        <v>45488</v>
      </c>
      <c r="E15" s="6" t="n">
        <v>6810.08</v>
      </c>
      <c r="F15" s="0" t="s">
        <v>623</v>
      </c>
      <c r="G15" s="11" t="n">
        <v>44686</v>
      </c>
      <c r="H15" s="6" t="n">
        <v>-266.39</v>
      </c>
      <c r="I15" s="0" t="s">
        <v>165</v>
      </c>
      <c r="J15" s="11" t="n">
        <v>45912</v>
      </c>
      <c r="K15" s="6" t="n">
        <v>2662.6</v>
      </c>
      <c r="L15" s="0" t="s">
        <v>623</v>
      </c>
      <c r="M15" s="11" t="n">
        <v>45856</v>
      </c>
      <c r="N15" s="6" t="n">
        <v>-6365.4</v>
      </c>
      <c r="O15" s="0" t="s">
        <v>452</v>
      </c>
      <c r="P15" s="11" t="n">
        <v>45439</v>
      </c>
      <c r="Q15" s="6" t="n">
        <v>1709.38</v>
      </c>
      <c r="R15" s="0" t="s">
        <v>623</v>
      </c>
      <c r="S15" s="11" t="n">
        <v>45482</v>
      </c>
      <c r="T15" s="6" t="n">
        <v>-1532.9</v>
      </c>
      <c r="U15" s="0" t="s">
        <v>329</v>
      </c>
      <c r="V15" s="11" t="n">
        <v>45541</v>
      </c>
      <c r="W15" s="6" t="n">
        <v>11671</v>
      </c>
      <c r="X15" s="0" t="s">
        <v>623</v>
      </c>
      <c r="Y15" s="11" t="n">
        <v>45705</v>
      </c>
      <c r="Z15" s="6" t="n">
        <v>647.94</v>
      </c>
      <c r="AA15" s="0" t="s">
        <v>623</v>
      </c>
      <c r="AB15" s="11" t="n">
        <v>46181</v>
      </c>
      <c r="AC15" s="6" t="n">
        <v>291.75</v>
      </c>
      <c r="AD15" s="0" t="s">
        <v>623</v>
      </c>
      <c r="AE15" s="11" t="n">
        <v>45350</v>
      </c>
      <c r="AF15" s="6" t="n">
        <v>6261.63</v>
      </c>
      <c r="AG15" s="0" t="s">
        <v>623</v>
      </c>
      <c r="AH15" s="11" t="n">
        <v>44477</v>
      </c>
      <c r="AI15" s="6" t="n">
        <v>-11062.33</v>
      </c>
      <c r="AJ15" s="0" t="s">
        <v>626</v>
      </c>
      <c r="AK15" s="0"/>
      <c r="AL15" s="0"/>
      <c r="AM15" s="0"/>
      <c r="AN15" s="11" t="n">
        <v>44999</v>
      </c>
      <c r="AO15" s="6" t="n">
        <v>593.66</v>
      </c>
      <c r="AP15" s="0" t="s">
        <v>623</v>
      </c>
      <c r="AQ15" s="0"/>
      <c r="AR15" s="0"/>
      <c r="AS15" s="0"/>
      <c r="AT15" s="11" t="n">
        <v>45964</v>
      </c>
      <c r="AU15" s="6" t="n">
        <v>1627.38</v>
      </c>
      <c r="AV15" s="0" t="s">
        <v>623</v>
      </c>
      <c r="AW15" s="11" t="n">
        <v>45590</v>
      </c>
      <c r="AX15" s="6" t="n">
        <v>1154.49</v>
      </c>
      <c r="AY15" s="0" t="s">
        <v>623</v>
      </c>
      <c r="AZ15" s="0"/>
      <c r="BA15" s="0"/>
      <c r="BB15" s="0"/>
      <c r="BC15" s="0"/>
      <c r="BD15" s="10" t="s">
        <f>=XIRR(BD2:BD14,BC2:BC14)</f>
      </c>
      <c r="BE15" s="0"/>
      <c r="BF15" s="11" t="n">
        <v>45870</v>
      </c>
      <c r="BG15" s="6" t="n">
        <v>1302.78</v>
      </c>
      <c r="BH15" s="0" t="s">
        <v>623</v>
      </c>
      <c r="BI15" s="0"/>
      <c r="BJ15" s="0"/>
      <c r="BK15" s="0"/>
      <c r="BL15" s="11" t="n">
        <v>46020</v>
      </c>
      <c r="BM15" s="6" t="n">
        <v>-16.32</v>
      </c>
      <c r="BN15" s="0" t="s">
        <v>508</v>
      </c>
      <c r="BO15" s="0"/>
      <c r="BP15" s="0"/>
      <c r="BQ15" s="0"/>
      <c r="BR15" s="11" t="n">
        <v>45639</v>
      </c>
      <c r="BS15" s="6" t="n">
        <v>623.68</v>
      </c>
      <c r="BT15" s="0" t="s">
        <v>623</v>
      </c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8" t="s">
        <f>=-SUM(CT2:CT13)</f>
      </c>
      <c r="CU15" s="0" t="s">
        <v>628</v>
      </c>
      <c r="CV15" s="11" t="n">
        <v>45407</v>
      </c>
      <c r="CW15" s="6" t="n">
        <v>25.78</v>
      </c>
      <c r="CX15" s="0" t="s">
        <v>623</v>
      </c>
      <c r="CY15" s="0"/>
      <c r="CZ15" s="0"/>
      <c r="DA15" s="0"/>
      <c r="DB15" s="11" t="n">
        <v>46107</v>
      </c>
      <c r="DC15" s="6" t="s">
        <f>=-225.2</f>
      </c>
      <c r="DD15" s="0" t="s">
        <v>532</v>
      </c>
      <c r="DE15" s="0"/>
      <c r="DF15" s="0"/>
      <c r="DG15" s="0"/>
      <c r="DH15" s="0"/>
      <c r="DI15" s="0"/>
      <c r="DJ15" s="0"/>
      <c r="DK15" s="0"/>
      <c r="DL15" s="0"/>
      <c r="DM15" s="0"/>
      <c r="DN15" s="11" t="n">
        <v>45888</v>
      </c>
      <c r="DO15" s="6" t="s">
        <f>=-131.52</f>
      </c>
      <c r="DP15" s="0" t="s">
        <v>469</v>
      </c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11" t="n">
        <v>45771</v>
      </c>
      <c r="ED15" s="6" t="s">
        <f>=-67.32</f>
      </c>
      <c r="EE15" s="0" t="s">
        <v>195</v>
      </c>
    </row>
    <row collapsed="false" customFormat="false" customHeight="false" hidden="false" ht="12.1" outlineLevel="0" r="16">
      <c r="A16" s="11" t="n">
        <v>45096</v>
      </c>
      <c r="B16" s="6" t="n">
        <v>2419.65</v>
      </c>
      <c r="C16" s="0" t="s">
        <v>623</v>
      </c>
      <c r="D16" s="11" t="n">
        <v>45506</v>
      </c>
      <c r="E16" s="6" t="n">
        <v>6645.99</v>
      </c>
      <c r="F16" s="0" t="s">
        <v>623</v>
      </c>
      <c r="G16" s="11" t="n">
        <v>44803</v>
      </c>
      <c r="H16" s="6" t="n">
        <v>2285.98</v>
      </c>
      <c r="I16" s="0" t="s">
        <v>623</v>
      </c>
      <c r="J16" s="11" t="n">
        <v>45919</v>
      </c>
      <c r="K16" s="6" t="n">
        <v>2529.01</v>
      </c>
      <c r="L16" s="0" t="s">
        <v>623</v>
      </c>
      <c r="M16" s="11" t="n">
        <v>45885</v>
      </c>
      <c r="N16" s="6" t="n">
        <v>624.99</v>
      </c>
      <c r="O16" s="0" t="s">
        <v>623</v>
      </c>
      <c r="P16" s="11" t="n">
        <v>45482</v>
      </c>
      <c r="Q16" s="6" t="n">
        <v>-1085.43</v>
      </c>
      <c r="R16" s="0" t="s">
        <v>327</v>
      </c>
      <c r="S16" s="11" t="n">
        <v>45488</v>
      </c>
      <c r="T16" s="6" t="n">
        <v>2606.76</v>
      </c>
      <c r="U16" s="0" t="s">
        <v>623</v>
      </c>
      <c r="V16" s="11" t="n">
        <v>45573</v>
      </c>
      <c r="W16" s="6" t="n">
        <v>-1828</v>
      </c>
      <c r="X16" s="0" t="s">
        <v>365</v>
      </c>
      <c r="Y16" s="11" t="n">
        <v>45706</v>
      </c>
      <c r="Z16" s="6" t="n">
        <v>642.43</v>
      </c>
      <c r="AA16" s="0" t="s">
        <v>623</v>
      </c>
      <c r="AB16" s="11" t="n">
        <v>46192</v>
      </c>
      <c r="AC16" s="6" t="n">
        <v>4260.45</v>
      </c>
      <c r="AD16" s="0" t="s">
        <v>623</v>
      </c>
      <c r="AE16" s="11" t="n">
        <v>45401</v>
      </c>
      <c r="AF16" s="6" t="n">
        <v>6840.1</v>
      </c>
      <c r="AG16" s="0" t="s">
        <v>623</v>
      </c>
      <c r="AH16" s="11" t="n">
        <v>44481</v>
      </c>
      <c r="AI16" s="6" t="n">
        <v>-11038.34</v>
      </c>
      <c r="AJ16" s="0" t="s">
        <v>626</v>
      </c>
      <c r="AK16" s="0"/>
      <c r="AL16" s="0"/>
      <c r="AM16" s="0"/>
      <c r="AN16" s="11" t="n">
        <v>45006</v>
      </c>
      <c r="AO16" s="6" t="n">
        <v>1200.72</v>
      </c>
      <c r="AP16" s="0" t="s">
        <v>623</v>
      </c>
      <c r="AQ16" s="0"/>
      <c r="AR16" s="0"/>
      <c r="AS16" s="0"/>
      <c r="AT16" s="11" t="n">
        <v>46212</v>
      </c>
      <c r="AU16" s="6" t="n">
        <v>-2724.2</v>
      </c>
      <c r="AV16" s="0" t="s">
        <v>573</v>
      </c>
      <c r="AW16" s="11" t="n">
        <v>45639</v>
      </c>
      <c r="AX16" s="6" t="n">
        <v>2189.31</v>
      </c>
      <c r="AY16" s="0" t="s">
        <v>623</v>
      </c>
      <c r="AZ16" s="0"/>
      <c r="BA16" s="0"/>
      <c r="BB16" s="0"/>
      <c r="BC16" s="0"/>
      <c r="BD16" s="8" t="s">
        <f>=-SUM(BD2:BD14)</f>
      </c>
      <c r="BE16" s="0" t="s">
        <v>628</v>
      </c>
      <c r="BF16" s="11" t="n">
        <v>45912</v>
      </c>
      <c r="BG16" s="6" t="n">
        <v>1293.38</v>
      </c>
      <c r="BH16" s="0" t="s">
        <v>623</v>
      </c>
      <c r="BI16" s="0"/>
      <c r="BJ16" s="0"/>
      <c r="BK16" s="0"/>
      <c r="BL16" s="11" t="n">
        <v>46111</v>
      </c>
      <c r="BM16" s="6" t="n">
        <v>-21.91</v>
      </c>
      <c r="BN16" s="0" t="s">
        <v>534</v>
      </c>
      <c r="BO16" s="0"/>
      <c r="BP16" s="0"/>
      <c r="BQ16" s="0"/>
      <c r="BR16" s="11" t="n">
        <v>45643</v>
      </c>
      <c r="BS16" s="6" t="n">
        <v>896.03</v>
      </c>
      <c r="BT16" s="0" t="s">
        <v>623</v>
      </c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11" t="n">
        <v>45408</v>
      </c>
      <c r="CW16" s="6" t="n">
        <v>-425.6</v>
      </c>
      <c r="CX16" s="0" t="s">
        <v>626</v>
      </c>
      <c r="CY16" s="0"/>
      <c r="CZ16" s="0"/>
      <c r="DA16" s="0"/>
      <c r="DB16" s="11" t="n">
        <v>46137</v>
      </c>
      <c r="DC16" s="6" t="s">
        <f>=-225.2</f>
      </c>
      <c r="DD16" s="0" t="s">
        <v>532</v>
      </c>
      <c r="DE16" s="0"/>
      <c r="DF16" s="0"/>
      <c r="DG16" s="0"/>
      <c r="DH16" s="0"/>
      <c r="DI16" s="0"/>
      <c r="DJ16" s="0"/>
      <c r="DK16" s="0"/>
      <c r="DL16" s="0"/>
      <c r="DM16" s="0"/>
      <c r="DN16" s="11" t="n">
        <v>45918</v>
      </c>
      <c r="DO16" s="6" t="s">
        <f>=-126.24</f>
      </c>
      <c r="DP16" s="0" t="s">
        <v>473</v>
      </c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11" t="n">
        <v>45862</v>
      </c>
      <c r="ED16" s="6" t="s">
        <f>=-67.32</f>
      </c>
      <c r="EE16" s="0" t="s">
        <v>195</v>
      </c>
    </row>
    <row collapsed="false" customFormat="false" customHeight="false" hidden="false" ht="12.1" outlineLevel="0" r="17">
      <c r="A17" s="11" t="n">
        <v>45142</v>
      </c>
      <c r="B17" s="6" t="n">
        <v>5367.22</v>
      </c>
      <c r="C17" s="0" t="s">
        <v>623</v>
      </c>
      <c r="D17" s="11" t="n">
        <v>45541</v>
      </c>
      <c r="E17" s="6" t="n">
        <v>12654.08</v>
      </c>
      <c r="F17" s="0" t="s">
        <v>623</v>
      </c>
      <c r="G17" s="11" t="n">
        <v>44843</v>
      </c>
      <c r="H17" s="6" t="n">
        <v>-352</v>
      </c>
      <c r="I17" s="0" t="s">
        <v>173</v>
      </c>
      <c r="J17" s="11" t="n">
        <v>46190</v>
      </c>
      <c r="K17" s="6" t="n">
        <v>-6070.69</v>
      </c>
      <c r="L17" s="0" t="s">
        <v>564</v>
      </c>
      <c r="M17" s="11" t="n">
        <v>45912</v>
      </c>
      <c r="N17" s="6" t="n">
        <v>2728.95</v>
      </c>
      <c r="O17" s="0" t="s">
        <v>623</v>
      </c>
      <c r="P17" s="11" t="n">
        <v>45482</v>
      </c>
      <c r="Q17" s="6" t="n">
        <v>1580.4</v>
      </c>
      <c r="R17" s="0" t="s">
        <v>623</v>
      </c>
      <c r="S17" s="11" t="n">
        <v>45495</v>
      </c>
      <c r="T17" s="6" t="n">
        <v>664.3</v>
      </c>
      <c r="U17" s="0" t="s">
        <v>623</v>
      </c>
      <c r="V17" s="11" t="n">
        <v>45610</v>
      </c>
      <c r="W17" s="6" t="n">
        <v>2269.76</v>
      </c>
      <c r="X17" s="0" t="s">
        <v>623</v>
      </c>
      <c r="Y17" s="11" t="n">
        <v>45723</v>
      </c>
      <c r="Z17" s="6" t="n">
        <v>613.12</v>
      </c>
      <c r="AA17" s="0" t="s">
        <v>623</v>
      </c>
      <c r="AB17" s="11" t="n">
        <v>46201</v>
      </c>
      <c r="AC17" s="6" t="n">
        <v>9577.41</v>
      </c>
      <c r="AD17" s="0" t="s">
        <v>623</v>
      </c>
      <c r="AE17" s="11" t="n">
        <v>45439</v>
      </c>
      <c r="AF17" s="6" t="n">
        <v>6954.67</v>
      </c>
      <c r="AG17" s="0" t="s">
        <v>623</v>
      </c>
      <c r="AH17" s="11" t="n">
        <v>44481</v>
      </c>
      <c r="AI17" s="6" t="n">
        <v>3642.51</v>
      </c>
      <c r="AJ17" s="0" t="s">
        <v>623</v>
      </c>
      <c r="AK17" s="0"/>
      <c r="AL17" s="0"/>
      <c r="AM17" s="0"/>
      <c r="AN17" s="11" t="n">
        <v>45008</v>
      </c>
      <c r="AO17" s="6" t="n">
        <v>1165.9</v>
      </c>
      <c r="AP17" s="0" t="s">
        <v>623</v>
      </c>
      <c r="AQ17" s="0"/>
      <c r="AR17" s="0"/>
      <c r="AS17" s="0"/>
      <c r="AT17" s="11" t="n">
        <v>46212</v>
      </c>
      <c r="AU17" s="6" t="n">
        <v>3008.91</v>
      </c>
      <c r="AV17" s="0" t="s">
        <v>623</v>
      </c>
      <c r="AW17" s="11" t="n">
        <v>45643</v>
      </c>
      <c r="AX17" s="6" t="n">
        <v>-1067.5</v>
      </c>
      <c r="AY17" s="0" t="s">
        <v>392</v>
      </c>
      <c r="AZ17" s="0"/>
      <c r="BA17" s="0"/>
      <c r="BB17" s="0"/>
      <c r="BC17" s="0"/>
      <c r="BD17" s="0"/>
      <c r="BE17" s="0"/>
      <c r="BF17" s="11" t="n">
        <v>46223</v>
      </c>
      <c r="BG17" s="6" t="n">
        <v>-2664.55</v>
      </c>
      <c r="BH17" s="0" t="s">
        <v>587</v>
      </c>
      <c r="BI17" s="0"/>
      <c r="BJ17" s="0"/>
      <c r="BK17" s="0"/>
      <c r="BL17" s="11" t="n">
        <v>46209</v>
      </c>
      <c r="BM17" s="6" t="n">
        <v>-20.85</v>
      </c>
      <c r="BN17" s="0" t="s">
        <v>569</v>
      </c>
      <c r="BO17" s="0"/>
      <c r="BP17" s="0"/>
      <c r="BQ17" s="0"/>
      <c r="BR17" s="11" t="n">
        <v>45705</v>
      </c>
      <c r="BS17" s="6" t="n">
        <v>381.13</v>
      </c>
      <c r="BT17" s="0" t="s">
        <v>623</v>
      </c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11" t="n">
        <v>45412</v>
      </c>
      <c r="CW17" s="6" t="n">
        <v>129.24</v>
      </c>
      <c r="CX17" s="0" t="s">
        <v>623</v>
      </c>
      <c r="CY17" s="0"/>
      <c r="CZ17" s="0"/>
      <c r="DA17" s="0"/>
      <c r="DB17" s="11" t="n">
        <v>46165</v>
      </c>
      <c r="DC17" s="6" t="s">
        <f>=3582.37</f>
      </c>
      <c r="DD17" s="0" t="s">
        <v>623</v>
      </c>
      <c r="DE17" s="0"/>
      <c r="DF17" s="0"/>
      <c r="DG17" s="0"/>
      <c r="DH17" s="0"/>
      <c r="DI17" s="0"/>
      <c r="DJ17" s="0"/>
      <c r="DK17" s="0"/>
      <c r="DL17" s="0"/>
      <c r="DM17" s="0"/>
      <c r="DN17" s="11" t="n">
        <v>45948</v>
      </c>
      <c r="DO17" s="6" t="s">
        <f>=-119.92</f>
      </c>
      <c r="DP17" s="0" t="s">
        <v>484</v>
      </c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11" t="n">
        <v>45953</v>
      </c>
      <c r="ED17" s="6" t="s">
        <f>=-67.32</f>
      </c>
      <c r="EE17" s="0" t="s">
        <v>195</v>
      </c>
    </row>
    <row collapsed="false" customFormat="false" customHeight="false" hidden="false" ht="12.1" outlineLevel="0" r="18">
      <c r="A18" s="11" t="n">
        <v>45161</v>
      </c>
      <c r="B18" s="6" t="n">
        <v>2577.44</v>
      </c>
      <c r="C18" s="0" t="s">
        <v>623</v>
      </c>
      <c r="D18" s="11" t="n">
        <v>45545</v>
      </c>
      <c r="E18" s="6" t="n">
        <v>19246.54</v>
      </c>
      <c r="F18" s="0" t="s">
        <v>623</v>
      </c>
      <c r="G18" s="11" t="n">
        <v>44904</v>
      </c>
      <c r="H18" s="6" t="n">
        <v>1039.82</v>
      </c>
      <c r="I18" s="0" t="s">
        <v>623</v>
      </c>
      <c r="J18" s="11" t="n">
        <v>46190</v>
      </c>
      <c r="K18" s="6" t="n">
        <v>11003.6</v>
      </c>
      <c r="L18" s="0" t="s">
        <v>623</v>
      </c>
      <c r="M18" s="11" t="n">
        <v>45919</v>
      </c>
      <c r="N18" s="6" t="n">
        <v>2664.79</v>
      </c>
      <c r="O18" s="0" t="s">
        <v>623</v>
      </c>
      <c r="P18" s="11" t="n">
        <v>45488</v>
      </c>
      <c r="Q18" s="6" t="n">
        <v>509.36</v>
      </c>
      <c r="R18" s="0" t="s">
        <v>623</v>
      </c>
      <c r="S18" s="11" t="n">
        <v>45541</v>
      </c>
      <c r="T18" s="6" t="n">
        <v>5871.52</v>
      </c>
      <c r="U18" s="0" t="s">
        <v>623</v>
      </c>
      <c r="V18" s="11" t="n">
        <v>45639</v>
      </c>
      <c r="W18" s="6" t="n">
        <v>4502.7</v>
      </c>
      <c r="X18" s="0" t="s">
        <v>623</v>
      </c>
      <c r="Y18" s="11" t="n">
        <v>45753</v>
      </c>
      <c r="Z18" s="6" t="n">
        <v>4864.72</v>
      </c>
      <c r="AA18" s="0" t="s">
        <v>623</v>
      </c>
      <c r="AB18" s="11" t="n">
        <v>46211</v>
      </c>
      <c r="AC18" s="6" t="n">
        <v>4641.74</v>
      </c>
      <c r="AD18" s="0" t="s">
        <v>623</v>
      </c>
      <c r="AE18" s="11" t="n">
        <v>45491</v>
      </c>
      <c r="AF18" s="6" t="n">
        <v>-5346</v>
      </c>
      <c r="AG18" s="0" t="s">
        <v>338</v>
      </c>
      <c r="AH18" s="11" t="n">
        <v>44482</v>
      </c>
      <c r="AI18" s="6" t="n">
        <v>7215.6</v>
      </c>
      <c r="AJ18" s="0" t="s">
        <v>623</v>
      </c>
      <c r="AK18" s="0"/>
      <c r="AL18" s="0"/>
      <c r="AM18" s="0"/>
      <c r="AN18" s="11" t="n">
        <v>45092</v>
      </c>
      <c r="AO18" s="6" t="n">
        <v>894.94</v>
      </c>
      <c r="AP18" s="0" t="s">
        <v>623</v>
      </c>
      <c r="AQ18" s="0"/>
      <c r="AR18" s="0"/>
      <c r="AS18" s="0"/>
      <c r="AT18" s="11" t="n">
        <v>46261</v>
      </c>
      <c r="AU18" s="8" t="s">
        <f>=-Портфель!J17</f>
      </c>
      <c r="AV18" s="0" t="s">
        <v>627</v>
      </c>
      <c r="AW18" s="11" t="n">
        <v>45643</v>
      </c>
      <c r="AX18" s="6" t="n">
        <v>1021.41</v>
      </c>
      <c r="AY18" s="0" t="s">
        <v>623</v>
      </c>
      <c r="AZ18" s="0"/>
      <c r="BA18" s="0"/>
      <c r="BB18" s="0"/>
      <c r="BC18" s="0"/>
      <c r="BD18" s="0"/>
      <c r="BE18" s="0"/>
      <c r="BF18" s="11" t="n">
        <v>46261</v>
      </c>
      <c r="BG18" s="8" t="s">
        <f>=-Портфель!J21</f>
      </c>
      <c r="BH18" s="0" t="s">
        <v>627</v>
      </c>
      <c r="BI18" s="0"/>
      <c r="BJ18" s="0"/>
      <c r="BK18" s="0"/>
      <c r="BL18" s="11" t="n">
        <v>46261</v>
      </c>
      <c r="BM18" s="8" t="s">
        <f>=-Портфель!J23</f>
      </c>
      <c r="BN18" s="0" t="s">
        <v>627</v>
      </c>
      <c r="BO18" s="0"/>
      <c r="BP18" s="0"/>
      <c r="BQ18" s="0"/>
      <c r="BR18" s="11" t="n">
        <v>46261</v>
      </c>
      <c r="BS18" s="8" t="s">
        <f>=-Портфель!J25</f>
      </c>
      <c r="BT18" s="0" t="s">
        <v>627</v>
      </c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11" t="n">
        <v>45415</v>
      </c>
      <c r="CW18" s="6" t="n">
        <v>43123.13</v>
      </c>
      <c r="CX18" s="0" t="s">
        <v>623</v>
      </c>
      <c r="CY18" s="0"/>
      <c r="CZ18" s="0"/>
      <c r="DA18" s="0"/>
      <c r="DB18" s="11" t="n">
        <v>46167</v>
      </c>
      <c r="DC18" s="6" t="s">
        <f>=-270.24</f>
      </c>
      <c r="DD18" s="0" t="s">
        <v>556</v>
      </c>
      <c r="DE18" s="0"/>
      <c r="DF18" s="0"/>
      <c r="DG18" s="0"/>
      <c r="DH18" s="0"/>
      <c r="DI18" s="0"/>
      <c r="DJ18" s="0"/>
      <c r="DK18" s="0"/>
      <c r="DL18" s="0"/>
      <c r="DM18" s="0"/>
      <c r="DN18" s="11" t="n">
        <v>45978</v>
      </c>
      <c r="DO18" s="6" t="s">
        <f>=-117.84</f>
      </c>
      <c r="DP18" s="0" t="s">
        <v>499</v>
      </c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11" t="n">
        <v>46044</v>
      </c>
      <c r="ED18" s="6" t="s">
        <f>=-67.32</f>
      </c>
      <c r="EE18" s="0" t="s">
        <v>195</v>
      </c>
    </row>
    <row collapsed="false" customFormat="false" customHeight="false" hidden="false" ht="12.1" outlineLevel="0" r="19">
      <c r="A19" s="11" t="n">
        <v>45217</v>
      </c>
      <c r="B19" s="6" t="n">
        <v>8077.35</v>
      </c>
      <c r="C19" s="0" t="s">
        <v>623</v>
      </c>
      <c r="D19" s="11" t="n">
        <v>45558</v>
      </c>
      <c r="E19" s="6" t="n">
        <v>6960.68</v>
      </c>
      <c r="F19" s="0" t="s">
        <v>623</v>
      </c>
      <c r="G19" s="11" t="n">
        <v>44907</v>
      </c>
      <c r="H19" s="6" t="n">
        <v>1034.82</v>
      </c>
      <c r="I19" s="0" t="s">
        <v>623</v>
      </c>
      <c r="J19" s="11" t="n">
        <v>46201</v>
      </c>
      <c r="K19" s="6" t="n">
        <v>16432.35</v>
      </c>
      <c r="L19" s="0" t="s">
        <v>623</v>
      </c>
      <c r="M19" s="11" t="n">
        <v>45952</v>
      </c>
      <c r="N19" s="6" t="n">
        <v>7284.17</v>
      </c>
      <c r="O19" s="0" t="s">
        <v>623</v>
      </c>
      <c r="P19" s="11" t="n">
        <v>45499</v>
      </c>
      <c r="Q19" s="6" t="n">
        <v>521.21</v>
      </c>
      <c r="R19" s="0" t="s">
        <v>623</v>
      </c>
      <c r="S19" s="11" t="n">
        <v>45573</v>
      </c>
      <c r="T19" s="6" t="n">
        <v>-2825</v>
      </c>
      <c r="U19" s="0" t="s">
        <v>366</v>
      </c>
      <c r="V19" s="11" t="n">
        <v>45650</v>
      </c>
      <c r="W19" s="6" t="n">
        <v>623.97</v>
      </c>
      <c r="X19" s="0" t="s">
        <v>623</v>
      </c>
      <c r="Y19" s="11" t="n">
        <v>45826</v>
      </c>
      <c r="Z19" s="6" t="n">
        <v>3239.24</v>
      </c>
      <c r="AA19" s="0" t="s">
        <v>623</v>
      </c>
      <c r="AB19" s="11" t="n">
        <v>46227</v>
      </c>
      <c r="AC19" s="6" t="n">
        <v>3088.73</v>
      </c>
      <c r="AD19" s="0" t="s">
        <v>623</v>
      </c>
      <c r="AE19" s="11" t="n">
        <v>45491</v>
      </c>
      <c r="AF19" s="6" t="n">
        <v>4730.34</v>
      </c>
      <c r="AG19" s="0" t="s">
        <v>623</v>
      </c>
      <c r="AH19" s="11" t="n">
        <v>44488</v>
      </c>
      <c r="AI19" s="6" t="n">
        <v>-10928.53</v>
      </c>
      <c r="AJ19" s="0" t="s">
        <v>626</v>
      </c>
      <c r="AK19" s="0"/>
      <c r="AL19" s="0"/>
      <c r="AM19" s="0"/>
      <c r="AN19" s="11" t="n">
        <v>45097</v>
      </c>
      <c r="AO19" s="6" t="n">
        <v>869.92</v>
      </c>
      <c r="AP19" s="0" t="s">
        <v>623</v>
      </c>
      <c r="AQ19" s="0"/>
      <c r="AR19" s="0"/>
      <c r="AS19" s="0"/>
      <c r="AT19" s="0"/>
      <c r="AU19" s="10" t="s">
        <f>=XIRR(AU2:AU18,AT2:AT18)</f>
      </c>
      <c r="AV19" s="0"/>
      <c r="AW19" s="11" t="n">
        <v>45885</v>
      </c>
      <c r="AX19" s="6" t="n">
        <v>1088.05</v>
      </c>
      <c r="AY19" s="0" t="s">
        <v>623</v>
      </c>
      <c r="AZ19" s="0"/>
      <c r="BA19" s="0"/>
      <c r="BB19" s="0"/>
      <c r="BC19" s="0"/>
      <c r="BD19" s="0"/>
      <c r="BE19" s="0"/>
      <c r="BF19" s="0"/>
      <c r="BG19" s="10" t="s">
        <f>=XIRR(BG2:BG18,BF2:BF18)</f>
      </c>
      <c r="BH19" s="0"/>
      <c r="BI19" s="0"/>
      <c r="BJ19" s="0"/>
      <c r="BK19" s="0"/>
      <c r="BL19" s="0"/>
      <c r="BM19" s="10" t="s">
        <f>=XIRR(BM2:BM18,BL2:BL18)</f>
      </c>
      <c r="BN19" s="0"/>
      <c r="BO19" s="0"/>
      <c r="BP19" s="0"/>
      <c r="BQ19" s="0"/>
      <c r="BR19" s="0"/>
      <c r="BS19" s="10" t="s">
        <f>=XIRR(BS2:BS18,BR2:BR18)</f>
      </c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11" t="n">
        <v>45419</v>
      </c>
      <c r="CW19" s="6" t="n">
        <v>-43274.68</v>
      </c>
      <c r="CX19" s="0" t="s">
        <v>626</v>
      </c>
      <c r="CY19" s="0"/>
      <c r="CZ19" s="0"/>
      <c r="DA19" s="0"/>
      <c r="DB19" s="11" t="n">
        <v>46197</v>
      </c>
      <c r="DC19" s="6" t="s">
        <f>=-270.24</f>
      </c>
      <c r="DD19" s="0" t="s">
        <v>556</v>
      </c>
      <c r="DE19" s="0"/>
      <c r="DF19" s="0"/>
      <c r="DG19" s="0"/>
      <c r="DH19" s="0"/>
      <c r="DI19" s="0"/>
      <c r="DJ19" s="0"/>
      <c r="DK19" s="0"/>
      <c r="DL19" s="0"/>
      <c r="DM19" s="0"/>
      <c r="DN19" s="11" t="n">
        <v>46008</v>
      </c>
      <c r="DO19" s="6" t="s">
        <f>=-116.4</f>
      </c>
      <c r="DP19" s="0" t="s">
        <v>504</v>
      </c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11" t="n">
        <v>46135</v>
      </c>
      <c r="ED19" s="6" t="s">
        <f>=-67.32</f>
      </c>
      <c r="EE19" s="0" t="s">
        <v>195</v>
      </c>
    </row>
    <row collapsed="false" customFormat="false" customHeight="false" hidden="false" ht="12.1" outlineLevel="0" r="20">
      <c r="A20" s="11" t="n">
        <v>45244</v>
      </c>
      <c r="B20" s="6" t="n">
        <v>5656.4</v>
      </c>
      <c r="C20" s="0" t="s">
        <v>623</v>
      </c>
      <c r="D20" s="11" t="n">
        <v>45583</v>
      </c>
      <c r="E20" s="6" t="n">
        <v>6928.65</v>
      </c>
      <c r="F20" s="0" t="s">
        <v>623</v>
      </c>
      <c r="G20" s="11" t="n">
        <v>45048</v>
      </c>
      <c r="H20" s="6" t="n">
        <v>1293.35</v>
      </c>
      <c r="I20" s="0" t="s">
        <v>623</v>
      </c>
      <c r="J20" s="11" t="n">
        <v>46261</v>
      </c>
      <c r="K20" s="8" t="s">
        <f>=-Портфель!J5</f>
      </c>
      <c r="L20" s="0" t="s">
        <v>627</v>
      </c>
      <c r="M20" s="11" t="n">
        <v>45966</v>
      </c>
      <c r="N20" s="6" t="n">
        <v>9413.64</v>
      </c>
      <c r="O20" s="0" t="s">
        <v>623</v>
      </c>
      <c r="P20" s="11" t="n">
        <v>45545</v>
      </c>
      <c r="Q20" s="6" t="n">
        <v>953.17</v>
      </c>
      <c r="R20" s="0" t="s">
        <v>623</v>
      </c>
      <c r="S20" s="11" t="n">
        <v>45573</v>
      </c>
      <c r="T20" s="6" t="n">
        <v>4379.73</v>
      </c>
      <c r="U20" s="0" t="s">
        <v>623</v>
      </c>
      <c r="V20" s="11" t="n">
        <v>45665</v>
      </c>
      <c r="W20" s="6" t="n">
        <v>-1028.52</v>
      </c>
      <c r="X20" s="0" t="s">
        <v>402</v>
      </c>
      <c r="Y20" s="11" t="n">
        <v>45846</v>
      </c>
      <c r="Z20" s="6" t="n">
        <v>-1893.8</v>
      </c>
      <c r="AA20" s="0" t="s">
        <v>446</v>
      </c>
      <c r="AB20" s="11" t="n">
        <v>46238</v>
      </c>
      <c r="AC20" s="6" t="n">
        <v>6004.32</v>
      </c>
      <c r="AD20" s="0" t="s">
        <v>623</v>
      </c>
      <c r="AE20" s="11" t="n">
        <v>45541</v>
      </c>
      <c r="AF20" s="6" t="n">
        <v>9443.73</v>
      </c>
      <c r="AG20" s="0" t="s">
        <v>623</v>
      </c>
      <c r="AH20" s="11" t="n">
        <v>44609</v>
      </c>
      <c r="AI20" s="6" t="n">
        <v>3244.44</v>
      </c>
      <c r="AJ20" s="0" t="s">
        <v>623</v>
      </c>
      <c r="AK20" s="0"/>
      <c r="AL20" s="0"/>
      <c r="AM20" s="0"/>
      <c r="AN20" s="11" t="n">
        <v>45111</v>
      </c>
      <c r="AO20" s="6" t="n">
        <v>866.62</v>
      </c>
      <c r="AP20" s="0" t="s">
        <v>623</v>
      </c>
      <c r="AQ20" s="0"/>
      <c r="AR20" s="0"/>
      <c r="AS20" s="0"/>
      <c r="AT20" s="0"/>
      <c r="AU20" s="8" t="s">
        <f>=-SUM(AU2:AU18)</f>
      </c>
      <c r="AV20" s="0" t="s">
        <v>628</v>
      </c>
      <c r="AW20" s="11" t="n">
        <v>46205</v>
      </c>
      <c r="AX20" s="6" t="n">
        <v>5993.59</v>
      </c>
      <c r="AY20" s="0" t="s">
        <v>623</v>
      </c>
      <c r="AZ20" s="0"/>
      <c r="BA20" s="0"/>
      <c r="BB20" s="0"/>
      <c r="BC20" s="0"/>
      <c r="BD20" s="0"/>
      <c r="BE20" s="0"/>
      <c r="BF20" s="0"/>
      <c r="BG20" s="8" t="s">
        <f>=-SUM(BG2:BG18)</f>
      </c>
      <c r="BH20" s="0" t="s">
        <v>628</v>
      </c>
      <c r="BI20" s="0"/>
      <c r="BJ20" s="0"/>
      <c r="BK20" s="0"/>
      <c r="BL20" s="0"/>
      <c r="BM20" s="8" t="s">
        <f>=-SUM(BM2:BM18)</f>
      </c>
      <c r="BN20" s="0" t="s">
        <v>628</v>
      </c>
      <c r="BO20" s="0"/>
      <c r="BP20" s="0"/>
      <c r="BQ20" s="0"/>
      <c r="BR20" s="0"/>
      <c r="BS20" s="8" t="s">
        <f>=-SUM(BS2:BS18)</f>
      </c>
      <c r="BT20" s="0" t="s">
        <v>628</v>
      </c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11" t="n">
        <v>45419</v>
      </c>
      <c r="CW20" s="6" t="n">
        <v>3395.75</v>
      </c>
      <c r="CX20" s="0" t="s">
        <v>623</v>
      </c>
      <c r="CY20" s="0"/>
      <c r="CZ20" s="0"/>
      <c r="DA20" s="0"/>
      <c r="DB20" s="11" t="n">
        <v>46227</v>
      </c>
      <c r="DC20" s="6" t="s">
        <f>=-270.24</f>
      </c>
      <c r="DD20" s="0" t="s">
        <v>556</v>
      </c>
      <c r="DE20" s="0"/>
      <c r="DF20" s="0"/>
      <c r="DG20" s="0"/>
      <c r="DH20" s="0"/>
      <c r="DI20" s="0"/>
      <c r="DJ20" s="0"/>
      <c r="DK20" s="0"/>
      <c r="DL20" s="0"/>
      <c r="DM20" s="0"/>
      <c r="DN20" s="11" t="n">
        <v>46038</v>
      </c>
      <c r="DO20" s="6" t="s">
        <f>=-114.08</f>
      </c>
      <c r="DP20" s="0" t="s">
        <v>514</v>
      </c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11" t="n">
        <v>46226</v>
      </c>
      <c r="ED20" s="6" t="s">
        <f>=-67.32</f>
      </c>
      <c r="EE20" s="0" t="s">
        <v>195</v>
      </c>
    </row>
    <row collapsed="false" customFormat="false" customHeight="false" hidden="false" ht="12.1" outlineLevel="0" r="21">
      <c r="A21" s="11" t="n">
        <v>45245</v>
      </c>
      <c r="B21" s="6" t="n">
        <v>2793.37</v>
      </c>
      <c r="C21" s="0" t="s">
        <v>623</v>
      </c>
      <c r="D21" s="11" t="n">
        <v>45590</v>
      </c>
      <c r="E21" s="6" t="n">
        <v>6941.16</v>
      </c>
      <c r="F21" s="0" t="s">
        <v>623</v>
      </c>
      <c r="G21" s="11" t="n">
        <v>45049</v>
      </c>
      <c r="H21" s="6" t="n">
        <v>-579.38</v>
      </c>
      <c r="I21" s="0" t="s">
        <v>198</v>
      </c>
      <c r="J21" s="0"/>
      <c r="K21" s="10" t="s">
        <f>=XIRR(K2:K20,J2:J20)</f>
      </c>
      <c r="L21" s="0"/>
      <c r="M21" s="11" t="n">
        <v>46014</v>
      </c>
      <c r="N21" s="6" t="n">
        <v>1792.55</v>
      </c>
      <c r="O21" s="0" t="s">
        <v>623</v>
      </c>
      <c r="P21" s="11" t="n">
        <v>45555</v>
      </c>
      <c r="Q21" s="6" t="n">
        <v>526.28</v>
      </c>
      <c r="R21" s="0" t="s">
        <v>623</v>
      </c>
      <c r="S21" s="11" t="n">
        <v>45590</v>
      </c>
      <c r="T21" s="6" t="n">
        <v>1745.85</v>
      </c>
      <c r="U21" s="0" t="s">
        <v>623</v>
      </c>
      <c r="V21" s="11" t="n">
        <v>45702</v>
      </c>
      <c r="W21" s="6" t="n">
        <v>1378.22</v>
      </c>
      <c r="X21" s="0" t="s">
        <v>623</v>
      </c>
      <c r="Y21" s="11" t="n">
        <v>45885</v>
      </c>
      <c r="Z21" s="6" t="n">
        <v>2679.86</v>
      </c>
      <c r="AA21" s="0" t="s">
        <v>623</v>
      </c>
      <c r="AB21" s="11" t="n">
        <v>46244</v>
      </c>
      <c r="AC21" s="6" t="n">
        <v>-756.4</v>
      </c>
      <c r="AD21" s="0" t="s">
        <v>604</v>
      </c>
      <c r="AE21" s="11" t="n">
        <v>45559</v>
      </c>
      <c r="AF21" s="6" t="n">
        <v>5484.79</v>
      </c>
      <c r="AG21" s="0" t="s">
        <v>623</v>
      </c>
      <c r="AH21" s="11" t="n">
        <v>44610</v>
      </c>
      <c r="AI21" s="6" t="n">
        <v>3092.15</v>
      </c>
      <c r="AJ21" s="0" t="s">
        <v>623</v>
      </c>
      <c r="AK21" s="0"/>
      <c r="AL21" s="0"/>
      <c r="AM21" s="0"/>
      <c r="AN21" s="11" t="n">
        <v>45112</v>
      </c>
      <c r="AO21" s="6" t="n">
        <v>-823</v>
      </c>
      <c r="AP21" s="0" t="s">
        <v>204</v>
      </c>
      <c r="AQ21" s="0"/>
      <c r="AR21" s="0"/>
      <c r="AS21" s="0"/>
      <c r="AT21" s="0"/>
      <c r="AU21" s="0"/>
      <c r="AV21" s="0"/>
      <c r="AW21" s="11" t="n">
        <v>46261</v>
      </c>
      <c r="AX21" s="8" t="s">
        <f>=-Портфель!J18</f>
      </c>
      <c r="AY21" s="0" t="s">
        <v>627</v>
      </c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11" t="n">
        <v>45420</v>
      </c>
      <c r="CW21" s="6" t="n">
        <v>-3396.47</v>
      </c>
      <c r="CX21" s="0" t="s">
        <v>626</v>
      </c>
      <c r="CY21" s="0"/>
      <c r="CZ21" s="0"/>
      <c r="DA21" s="0"/>
      <c r="DB21" s="11" t="n">
        <v>46233</v>
      </c>
      <c r="DC21" s="6" t="s">
        <f>=1782.67</f>
      </c>
      <c r="DD21" s="0" t="s">
        <v>623</v>
      </c>
      <c r="DE21" s="0"/>
      <c r="DF21" s="0"/>
      <c r="DG21" s="0"/>
      <c r="DH21" s="0"/>
      <c r="DI21" s="0"/>
      <c r="DJ21" s="0"/>
      <c r="DK21" s="0"/>
      <c r="DL21" s="0"/>
      <c r="DM21" s="0"/>
      <c r="DN21" s="11" t="n">
        <v>46068</v>
      </c>
      <c r="DO21" s="6" t="s">
        <f>=-113.12</f>
      </c>
      <c r="DP21" s="0" t="s">
        <v>523</v>
      </c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11" t="n">
        <v>46261</v>
      </c>
      <c r="ED21" s="8" t="s">
        <f>=-Портфель!J48</f>
      </c>
      <c r="EE21" s="0" t="s">
        <v>627</v>
      </c>
    </row>
    <row collapsed="false" customFormat="false" customHeight="false" hidden="false" ht="12.1" outlineLevel="0" r="22">
      <c r="A22" s="11" t="n">
        <v>45254</v>
      </c>
      <c r="B22" s="6" t="n">
        <v>2852.91</v>
      </c>
      <c r="C22" s="0" t="s">
        <v>623</v>
      </c>
      <c r="D22" s="11" t="n">
        <v>45628</v>
      </c>
      <c r="E22" s="6" t="n">
        <v>6834.6</v>
      </c>
      <c r="F22" s="0" t="s">
        <v>623</v>
      </c>
      <c r="G22" s="11" t="n">
        <v>45071</v>
      </c>
      <c r="H22" s="6" t="n">
        <v>1291.97</v>
      </c>
      <c r="I22" s="0" t="s">
        <v>623</v>
      </c>
      <c r="J22" s="0"/>
      <c r="K22" s="8" t="s">
        <f>=-SUM(K2:K20)</f>
      </c>
      <c r="L22" s="0" t="s">
        <v>628</v>
      </c>
      <c r="M22" s="11" t="n">
        <v>46048</v>
      </c>
      <c r="N22" s="6" t="n">
        <v>2119.61</v>
      </c>
      <c r="O22" s="0" t="s">
        <v>623</v>
      </c>
      <c r="P22" s="11" t="n">
        <v>45558</v>
      </c>
      <c r="Q22" s="6" t="n">
        <v>1053.54</v>
      </c>
      <c r="R22" s="0" t="s">
        <v>623</v>
      </c>
      <c r="S22" s="11" t="n">
        <v>45665</v>
      </c>
      <c r="T22" s="6" t="n">
        <v>-1437.05</v>
      </c>
      <c r="U22" s="0" t="s">
        <v>403</v>
      </c>
      <c r="V22" s="11" t="n">
        <v>45810</v>
      </c>
      <c r="W22" s="6" t="n">
        <v>-2625.7</v>
      </c>
      <c r="X22" s="0" t="s">
        <v>433</v>
      </c>
      <c r="Y22" s="11" t="n">
        <v>45912</v>
      </c>
      <c r="Z22" s="6" t="n">
        <v>2586.15</v>
      </c>
      <c r="AA22" s="0" t="s">
        <v>623</v>
      </c>
      <c r="AB22" s="11" t="n">
        <v>46261</v>
      </c>
      <c r="AC22" s="8" t="s">
        <f>=-Портфель!J11</f>
      </c>
      <c r="AD22" s="0" t="s">
        <v>627</v>
      </c>
      <c r="AE22" s="11" t="n">
        <v>45855</v>
      </c>
      <c r="AF22" s="6" t="n">
        <v>-6655</v>
      </c>
      <c r="AG22" s="0" t="s">
        <v>448</v>
      </c>
      <c r="AH22" s="11" t="n">
        <v>44708</v>
      </c>
      <c r="AI22" s="6" t="n">
        <v>6020.17</v>
      </c>
      <c r="AJ22" s="0" t="s">
        <v>623</v>
      </c>
      <c r="AK22" s="0"/>
      <c r="AL22" s="0"/>
      <c r="AM22" s="0"/>
      <c r="AN22" s="11" t="n">
        <v>45142</v>
      </c>
      <c r="AO22" s="6" t="n">
        <v>2127.48</v>
      </c>
      <c r="AP22" s="0" t="s">
        <v>623</v>
      </c>
      <c r="AQ22" s="0"/>
      <c r="AR22" s="0"/>
      <c r="AS22" s="0"/>
      <c r="AT22" s="0"/>
      <c r="AU22" s="0"/>
      <c r="AV22" s="0"/>
      <c r="AW22" s="0"/>
      <c r="AX22" s="10" t="s">
        <f>=XIRR(AX2:AX21,AW2:AW21)</f>
      </c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11" t="n">
        <v>45426</v>
      </c>
      <c r="CW22" s="6" t="n">
        <v>1299.6</v>
      </c>
      <c r="CX22" s="0" t="s">
        <v>623</v>
      </c>
      <c r="CY22" s="0"/>
      <c r="CZ22" s="0"/>
      <c r="DA22" s="0"/>
      <c r="DB22" s="11" t="n">
        <v>46257</v>
      </c>
      <c r="DC22" s="6" t="s">
        <f>=-292.76</f>
      </c>
      <c r="DD22" s="0" t="s">
        <v>612</v>
      </c>
      <c r="DE22" s="0"/>
      <c r="DF22" s="0"/>
      <c r="DG22" s="0"/>
      <c r="DH22" s="0"/>
      <c r="DI22" s="0"/>
      <c r="DJ22" s="0"/>
      <c r="DK22" s="0"/>
      <c r="DL22" s="0"/>
      <c r="DM22" s="0"/>
      <c r="DN22" s="11" t="n">
        <v>46098</v>
      </c>
      <c r="DO22" s="6" t="s">
        <f>=-110.32</f>
      </c>
      <c r="DP22" s="0" t="s">
        <v>529</v>
      </c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10" t="s">
        <f>=XIRR(ED2:ED21,EC2:EC21)</f>
      </c>
      <c r="EE22" s="0"/>
    </row>
    <row collapsed="false" customFormat="false" customHeight="false" hidden="false" ht="12.1" outlineLevel="0" r="23">
      <c r="A23" s="11" t="n">
        <v>45266</v>
      </c>
      <c r="B23" s="6" t="n">
        <v>2716.73</v>
      </c>
      <c r="C23" s="0" t="s">
        <v>623</v>
      </c>
      <c r="D23" s="11" t="n">
        <v>45639</v>
      </c>
      <c r="E23" s="6" t="n">
        <v>20376.22</v>
      </c>
      <c r="F23" s="0" t="s">
        <v>623</v>
      </c>
      <c r="G23" s="11" t="n">
        <v>45098</v>
      </c>
      <c r="H23" s="6" t="n">
        <v>1347.81</v>
      </c>
      <c r="I23" s="0" t="s">
        <v>623</v>
      </c>
      <c r="J23" s="0"/>
      <c r="K23" s="0"/>
      <c r="L23" s="0"/>
      <c r="M23" s="11" t="n">
        <v>46223</v>
      </c>
      <c r="N23" s="6" t="n">
        <v>-9824</v>
      </c>
      <c r="O23" s="0" t="s">
        <v>586</v>
      </c>
      <c r="P23" s="11" t="n">
        <v>45573</v>
      </c>
      <c r="Q23" s="6" t="n">
        <v>502.8</v>
      </c>
      <c r="R23" s="0" t="s">
        <v>623</v>
      </c>
      <c r="S23" s="11" t="n">
        <v>45810</v>
      </c>
      <c r="T23" s="6" t="n">
        <v>-3563.45</v>
      </c>
      <c r="U23" s="0" t="s">
        <v>434</v>
      </c>
      <c r="V23" s="11" t="n">
        <v>45885</v>
      </c>
      <c r="W23" s="6" t="n">
        <v>1354.81</v>
      </c>
      <c r="X23" s="0" t="s">
        <v>623</v>
      </c>
      <c r="Y23" s="11" t="n">
        <v>45919</v>
      </c>
      <c r="Z23" s="6" t="n">
        <v>1010</v>
      </c>
      <c r="AA23" s="0" t="s">
        <v>623</v>
      </c>
      <c r="AB23" s="0"/>
      <c r="AC23" s="10" t="s">
        <f>=XIRR(AC2:AC22,AB2:AB22)</f>
      </c>
      <c r="AD23" s="0"/>
      <c r="AE23" s="11" t="n">
        <v>45870</v>
      </c>
      <c r="AF23" s="6" t="n">
        <v>4473.19</v>
      </c>
      <c r="AG23" s="0" t="s">
        <v>623</v>
      </c>
      <c r="AH23" s="11" t="n">
        <v>44742</v>
      </c>
      <c r="AI23" s="6" t="n">
        <v>6268.34</v>
      </c>
      <c r="AJ23" s="0" t="s">
        <v>623</v>
      </c>
      <c r="AK23" s="0"/>
      <c r="AL23" s="0"/>
      <c r="AM23" s="0"/>
      <c r="AN23" s="11" t="n">
        <v>45145</v>
      </c>
      <c r="AO23" s="6" t="n">
        <v>2115.47</v>
      </c>
      <c r="AP23" s="0" t="s">
        <v>623</v>
      </c>
      <c r="AQ23" s="0"/>
      <c r="AR23" s="0"/>
      <c r="AS23" s="0"/>
      <c r="AT23" s="0"/>
      <c r="AU23" s="0"/>
      <c r="AV23" s="0"/>
      <c r="AW23" s="0"/>
      <c r="AX23" s="8" t="s">
        <f>=-SUM(AX2:AX21)</f>
      </c>
      <c r="AY23" s="0" t="s">
        <v>628</v>
      </c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11" t="n">
        <v>45433</v>
      </c>
      <c r="CW23" s="6" t="n">
        <v>35634.95</v>
      </c>
      <c r="CX23" s="0" t="s">
        <v>623</v>
      </c>
      <c r="CY23" s="0"/>
      <c r="CZ23" s="0"/>
      <c r="DA23" s="0"/>
      <c r="DB23" s="11" t="n">
        <v>46261</v>
      </c>
      <c r="DC23" s="8" t="s">
        <f>=-Портфель!J39</f>
      </c>
      <c r="DD23" s="0" t="s">
        <v>627</v>
      </c>
      <c r="DE23" s="0"/>
      <c r="DF23" s="0"/>
      <c r="DG23" s="0"/>
      <c r="DH23" s="0"/>
      <c r="DI23" s="0"/>
      <c r="DJ23" s="0"/>
      <c r="DK23" s="0"/>
      <c r="DL23" s="0"/>
      <c r="DM23" s="0"/>
      <c r="DN23" s="11" t="n">
        <v>46128</v>
      </c>
      <c r="DO23" s="6" t="s">
        <f>=-107.6</f>
      </c>
      <c r="DP23" s="0" t="s">
        <v>538</v>
      </c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8" t="s">
        <f>=-SUM(ED2:ED21)</f>
      </c>
      <c r="EE23" s="0" t="s">
        <v>628</v>
      </c>
    </row>
    <row collapsed="false" customFormat="false" customHeight="false" hidden="false" ht="12.1" outlineLevel="0" r="24">
      <c r="A24" s="11" t="n">
        <v>45271</v>
      </c>
      <c r="B24" s="6" t="n">
        <v>10279.16</v>
      </c>
      <c r="C24" s="0" t="s">
        <v>623</v>
      </c>
      <c r="D24" s="11" t="n">
        <v>45643</v>
      </c>
      <c r="E24" s="6" t="n">
        <v>-15651</v>
      </c>
      <c r="F24" s="0" t="s">
        <v>393</v>
      </c>
      <c r="G24" s="11" t="n">
        <v>45209</v>
      </c>
      <c r="H24" s="6" t="n">
        <v>-420</v>
      </c>
      <c r="I24" s="0" t="s">
        <v>224</v>
      </c>
      <c r="J24" s="0"/>
      <c r="K24" s="0"/>
      <c r="L24" s="0"/>
      <c r="M24" s="11" t="n">
        <v>46261</v>
      </c>
      <c r="N24" s="8" t="s">
        <f>=-Портфель!J6</f>
      </c>
      <c r="O24" s="0" t="s">
        <v>627</v>
      </c>
      <c r="P24" s="11" t="n">
        <v>45582</v>
      </c>
      <c r="Q24" s="6" t="n">
        <v>1468.63</v>
      </c>
      <c r="R24" s="0" t="s">
        <v>623</v>
      </c>
      <c r="S24" s="11" t="n">
        <v>45827</v>
      </c>
      <c r="T24" s="6" t="n">
        <v>3273.96</v>
      </c>
      <c r="U24" s="0" t="s">
        <v>623</v>
      </c>
      <c r="V24" s="11" t="n">
        <v>45912</v>
      </c>
      <c r="W24" s="6" t="n">
        <v>3040.83</v>
      </c>
      <c r="X24" s="0" t="s">
        <v>623</v>
      </c>
      <c r="Y24" s="11" t="n">
        <v>45943</v>
      </c>
      <c r="Z24" s="6" t="n">
        <v>-1384.6</v>
      </c>
      <c r="AA24" s="0" t="s">
        <v>480</v>
      </c>
      <c r="AB24" s="0"/>
      <c r="AC24" s="8" t="s">
        <f>=-SUM(AC2:AC22)</f>
      </c>
      <c r="AD24" s="0" t="s">
        <v>628</v>
      </c>
      <c r="AE24" s="11" t="n">
        <v>45912</v>
      </c>
      <c r="AF24" s="6" t="n">
        <v>2639.18</v>
      </c>
      <c r="AG24" s="0" t="s">
        <v>623</v>
      </c>
      <c r="AH24" s="11" t="n">
        <v>44816</v>
      </c>
      <c r="AI24" s="6" t="n">
        <v>9787.37</v>
      </c>
      <c r="AJ24" s="0" t="s">
        <v>623</v>
      </c>
      <c r="AK24" s="0"/>
      <c r="AL24" s="0"/>
      <c r="AM24" s="0"/>
      <c r="AN24" s="11" t="n">
        <v>45177</v>
      </c>
      <c r="AO24" s="6" t="n">
        <v>2207.52</v>
      </c>
      <c r="AP24" s="0" t="s">
        <v>623</v>
      </c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11" t="n">
        <v>45439</v>
      </c>
      <c r="CW24" s="6" t="n">
        <v>-37031.88</v>
      </c>
      <c r="CX24" s="0" t="s">
        <v>626</v>
      </c>
      <c r="CY24" s="0"/>
      <c r="CZ24" s="0"/>
      <c r="DA24" s="0"/>
      <c r="DB24" s="0"/>
      <c r="DC24" s="10" t="s">
        <f>=XIRR(DC2:DC23,DB2:DB23)</f>
      </c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11" t="n">
        <v>46158</v>
      </c>
      <c r="DO24" s="6" t="s">
        <f>=-104.88</f>
      </c>
      <c r="DP24" s="0" t="s">
        <v>551</v>
      </c>
    </row>
    <row collapsed="false" customFormat="false" customHeight="false" hidden="false" ht="12.1" outlineLevel="0" r="25">
      <c r="A25" s="11" t="n">
        <v>45296</v>
      </c>
      <c r="B25" s="6" t="n">
        <v>8196.71</v>
      </c>
      <c r="C25" s="0" t="s">
        <v>623</v>
      </c>
      <c r="D25" s="11" t="n">
        <v>45643</v>
      </c>
      <c r="E25" s="6" t="n">
        <v>233739.66</v>
      </c>
      <c r="F25" s="0" t="s">
        <v>623</v>
      </c>
      <c r="G25" s="11" t="n">
        <v>45245</v>
      </c>
      <c r="H25" s="6" t="n">
        <v>1578.55</v>
      </c>
      <c r="I25" s="0" t="s">
        <v>623</v>
      </c>
      <c r="J25" s="0"/>
      <c r="K25" s="0"/>
      <c r="L25" s="0"/>
      <c r="M25" s="0"/>
      <c r="N25" s="10" t="s">
        <f>=XIRR(N2:N24,M2:M24)</f>
      </c>
      <c r="O25" s="0"/>
      <c r="P25" s="11" t="n">
        <v>45589</v>
      </c>
      <c r="Q25" s="6" t="n">
        <v>468.88</v>
      </c>
      <c r="R25" s="0" t="s">
        <v>623</v>
      </c>
      <c r="S25" s="11" t="n">
        <v>45870</v>
      </c>
      <c r="T25" s="6" t="n">
        <v>2591.55</v>
      </c>
      <c r="U25" s="0" t="s">
        <v>623</v>
      </c>
      <c r="V25" s="11" t="n">
        <v>45919</v>
      </c>
      <c r="W25" s="6" t="n">
        <v>10601.15</v>
      </c>
      <c r="X25" s="0" t="s">
        <v>623</v>
      </c>
      <c r="Y25" s="11" t="n">
        <v>45952</v>
      </c>
      <c r="Z25" s="6" t="n">
        <v>1478.53</v>
      </c>
      <c r="AA25" s="0" t="s">
        <v>623</v>
      </c>
      <c r="AB25" s="0"/>
      <c r="AC25" s="0"/>
      <c r="AD25" s="0"/>
      <c r="AE25" s="11" t="n">
        <v>45919</v>
      </c>
      <c r="AF25" s="6" t="n">
        <v>1700.72</v>
      </c>
      <c r="AG25" s="0" t="s">
        <v>623</v>
      </c>
      <c r="AH25" s="11" t="n">
        <v>44825</v>
      </c>
      <c r="AI25" s="6" t="n">
        <v>-5890.78</v>
      </c>
      <c r="AJ25" s="0" t="s">
        <v>626</v>
      </c>
      <c r="AK25" s="0"/>
      <c r="AL25" s="0"/>
      <c r="AM25" s="0"/>
      <c r="AN25" s="11" t="n">
        <v>45183</v>
      </c>
      <c r="AO25" s="6" t="n">
        <v>2055.65</v>
      </c>
      <c r="AP25" s="0" t="s">
        <v>623</v>
      </c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11" t="n">
        <v>45439</v>
      </c>
      <c r="CW25" s="6" t="n">
        <v>156.8</v>
      </c>
      <c r="CX25" s="0" t="s">
        <v>623</v>
      </c>
      <c r="CY25" s="0"/>
      <c r="CZ25" s="0"/>
      <c r="DA25" s="0"/>
      <c r="DB25" s="0"/>
      <c r="DC25" s="8" t="s">
        <f>=-SUM(DC2:DC23)</f>
      </c>
      <c r="DD25" s="0" t="s">
        <v>628</v>
      </c>
      <c r="DE25" s="0"/>
      <c r="DF25" s="0"/>
      <c r="DG25" s="0"/>
      <c r="DH25" s="0"/>
      <c r="DI25" s="0"/>
      <c r="DJ25" s="0"/>
      <c r="DK25" s="0"/>
      <c r="DL25" s="0"/>
      <c r="DM25" s="0"/>
      <c r="DN25" s="11" t="n">
        <v>46188</v>
      </c>
      <c r="DO25" s="6" t="s">
        <f>=-103.2</f>
      </c>
      <c r="DP25" s="0" t="s">
        <v>561</v>
      </c>
    </row>
    <row collapsed="false" customFormat="false" customHeight="false" hidden="false" ht="12.1" outlineLevel="0" r="26">
      <c r="A26" s="11" t="n">
        <v>45307</v>
      </c>
      <c r="B26" s="6" t="n">
        <v>13800.4</v>
      </c>
      <c r="C26" s="0" t="s">
        <v>623</v>
      </c>
      <c r="D26" s="11" t="n">
        <v>45643</v>
      </c>
      <c r="E26" s="6" t="n">
        <v>-227446.45</v>
      </c>
      <c r="F26" s="0" t="s">
        <v>626</v>
      </c>
      <c r="G26" s="11" t="n">
        <v>45281</v>
      </c>
      <c r="H26" s="6" t="n">
        <v>1512.51</v>
      </c>
      <c r="I26" s="0" t="s">
        <v>623</v>
      </c>
      <c r="J26" s="0"/>
      <c r="K26" s="0"/>
      <c r="L26" s="0"/>
      <c r="M26" s="0"/>
      <c r="N26" s="8" t="s">
        <f>=-SUM(N2:N24)</f>
      </c>
      <c r="O26" s="0" t="s">
        <v>628</v>
      </c>
      <c r="P26" s="11" t="n">
        <v>45590</v>
      </c>
      <c r="Q26" s="6" t="n">
        <v>460.58</v>
      </c>
      <c r="R26" s="0" t="s">
        <v>623</v>
      </c>
      <c r="S26" s="11" t="n">
        <v>45912</v>
      </c>
      <c r="T26" s="6" t="n">
        <v>640.88</v>
      </c>
      <c r="U26" s="0" t="s">
        <v>623</v>
      </c>
      <c r="V26" s="11" t="n">
        <v>45944</v>
      </c>
      <c r="W26" s="6" t="n">
        <v>-1186.25</v>
      </c>
      <c r="X26" s="0" t="s">
        <v>482</v>
      </c>
      <c r="Y26" s="11" t="n">
        <v>45980</v>
      </c>
      <c r="Z26" s="6" t="n">
        <v>486.09</v>
      </c>
      <c r="AA26" s="0" t="s">
        <v>623</v>
      </c>
      <c r="AB26" s="0"/>
      <c r="AC26" s="0"/>
      <c r="AD26" s="0"/>
      <c r="AE26" s="11" t="n">
        <v>46219</v>
      </c>
      <c r="AF26" s="6" t="n">
        <v>-813</v>
      </c>
      <c r="AG26" s="0" t="s">
        <v>582</v>
      </c>
      <c r="AH26" s="11" t="n">
        <v>44844</v>
      </c>
      <c r="AI26" s="6" t="n">
        <v>1595.61</v>
      </c>
      <c r="AJ26" s="0" t="s">
        <v>623</v>
      </c>
      <c r="AK26" s="0"/>
      <c r="AL26" s="0"/>
      <c r="AM26" s="0"/>
      <c r="AN26" s="11" t="n">
        <v>45217</v>
      </c>
      <c r="AO26" s="6" t="n">
        <v>1232.84</v>
      </c>
      <c r="AP26" s="0" t="s">
        <v>623</v>
      </c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11" t="n">
        <v>45454</v>
      </c>
      <c r="CW26" s="6" t="n">
        <v>578.84</v>
      </c>
      <c r="CX26" s="0" t="s">
        <v>623</v>
      </c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11" t="n">
        <v>46218</v>
      </c>
      <c r="DO26" s="6" t="s">
        <f>=-102.16</f>
      </c>
      <c r="DP26" s="0" t="s">
        <v>578</v>
      </c>
    </row>
    <row collapsed="false" customFormat="false" customHeight="false" hidden="false" ht="12.1" outlineLevel="0" r="27">
      <c r="A27" s="11" t="n">
        <v>45317</v>
      </c>
      <c r="B27" s="6" t="n">
        <v>2730.84</v>
      </c>
      <c r="C27" s="0" t="s">
        <v>623</v>
      </c>
      <c r="D27" s="11" t="n">
        <v>45753</v>
      </c>
      <c r="E27" s="6" t="n">
        <v>26229.73</v>
      </c>
      <c r="F27" s="0" t="s">
        <v>623</v>
      </c>
      <c r="G27" s="11" t="n">
        <v>45287</v>
      </c>
      <c r="H27" s="6" t="n">
        <v>5822.09</v>
      </c>
      <c r="I27" s="0" t="s">
        <v>623</v>
      </c>
      <c r="J27" s="0"/>
      <c r="K27" s="0"/>
      <c r="L27" s="0"/>
      <c r="M27" s="0"/>
      <c r="N27" s="0"/>
      <c r="O27" s="0"/>
      <c r="P27" s="11" t="n">
        <v>45628</v>
      </c>
      <c r="Q27" s="6" t="n">
        <v>976.09</v>
      </c>
      <c r="R27" s="0" t="s">
        <v>623</v>
      </c>
      <c r="S27" s="11" t="n">
        <v>45944</v>
      </c>
      <c r="T27" s="6" t="n">
        <v>-1310.75</v>
      </c>
      <c r="U27" s="0" t="s">
        <v>483</v>
      </c>
      <c r="V27" s="11" t="n">
        <v>45952</v>
      </c>
      <c r="W27" s="6" t="n">
        <v>2739.15</v>
      </c>
      <c r="X27" s="0" t="s">
        <v>623</v>
      </c>
      <c r="Y27" s="11" t="n">
        <v>46090</v>
      </c>
      <c r="Z27" s="6" t="n">
        <v>2233.59</v>
      </c>
      <c r="AA27" s="0" t="s">
        <v>623</v>
      </c>
      <c r="AB27" s="0"/>
      <c r="AC27" s="0"/>
      <c r="AD27" s="0"/>
      <c r="AE27" s="11" t="n">
        <v>46261</v>
      </c>
      <c r="AF27" s="8" t="s">
        <f>=-Портфель!J12</f>
      </c>
      <c r="AG27" s="0" t="s">
        <v>627</v>
      </c>
      <c r="AH27" s="11" t="n">
        <v>44845</v>
      </c>
      <c r="AI27" s="6" t="n">
        <v>-3551.4</v>
      </c>
      <c r="AJ27" s="0" t="s">
        <v>174</v>
      </c>
      <c r="AK27" s="0"/>
      <c r="AL27" s="0"/>
      <c r="AM27" s="0"/>
      <c r="AN27" s="11" t="n">
        <v>45261</v>
      </c>
      <c r="AO27" s="6" t="n">
        <v>1234.54</v>
      </c>
      <c r="AP27" s="0" t="s">
        <v>623</v>
      </c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11" t="n">
        <v>45456</v>
      </c>
      <c r="CW27" s="6" t="n">
        <v>19977.64</v>
      </c>
      <c r="CX27" s="0" t="s">
        <v>623</v>
      </c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11" t="n">
        <v>46248</v>
      </c>
      <c r="DO27" s="6" t="s">
        <f>=-100.8</f>
      </c>
      <c r="DP27" s="0" t="s">
        <v>608</v>
      </c>
    </row>
    <row collapsed="false" customFormat="false" customHeight="false" hidden="false" ht="12.1" outlineLevel="0" r="28">
      <c r="A28" s="11" t="n">
        <v>45383</v>
      </c>
      <c r="B28" s="6" t="n">
        <v>2998.9</v>
      </c>
      <c r="C28" s="0" t="s">
        <v>623</v>
      </c>
      <c r="D28" s="11" t="n">
        <v>45754</v>
      </c>
      <c r="E28" s="6" t="n">
        <v>6382.83</v>
      </c>
      <c r="F28" s="0" t="s">
        <v>623</v>
      </c>
      <c r="G28" s="11" t="n">
        <v>45355</v>
      </c>
      <c r="H28" s="6" t="n">
        <v>1346.21</v>
      </c>
      <c r="I28" s="0" t="s">
        <v>623</v>
      </c>
      <c r="J28" s="0"/>
      <c r="K28" s="0"/>
      <c r="L28" s="0"/>
      <c r="M28" s="0"/>
      <c r="N28" s="0"/>
      <c r="O28" s="0"/>
      <c r="P28" s="11" t="n">
        <v>45639</v>
      </c>
      <c r="Q28" s="6" t="n">
        <v>6775.76</v>
      </c>
      <c r="R28" s="0" t="s">
        <v>623</v>
      </c>
      <c r="S28" s="11" t="n">
        <v>45952</v>
      </c>
      <c r="T28" s="6" t="n">
        <v>2927.26</v>
      </c>
      <c r="U28" s="0" t="s">
        <v>623</v>
      </c>
      <c r="V28" s="11" t="n">
        <v>45959</v>
      </c>
      <c r="W28" s="6" t="n">
        <v>2022.81</v>
      </c>
      <c r="X28" s="0" t="s">
        <v>623</v>
      </c>
      <c r="Y28" s="11" t="n">
        <v>46208</v>
      </c>
      <c r="Z28" s="6" t="n">
        <v>857.31</v>
      </c>
      <c r="AA28" s="0" t="s">
        <v>623</v>
      </c>
      <c r="AB28" s="0"/>
      <c r="AC28" s="0"/>
      <c r="AD28" s="0"/>
      <c r="AE28" s="0"/>
      <c r="AF28" s="10" t="s">
        <f>=XIRR(AF2:AF27,AE2:AE27)</f>
      </c>
      <c r="AG28" s="0"/>
      <c r="AH28" s="11" t="n">
        <v>44909</v>
      </c>
      <c r="AI28" s="6" t="n">
        <v>1611.07</v>
      </c>
      <c r="AJ28" s="0" t="s">
        <v>623</v>
      </c>
      <c r="AK28" s="0"/>
      <c r="AL28" s="0"/>
      <c r="AM28" s="0"/>
      <c r="AN28" s="11" t="n">
        <v>45296</v>
      </c>
      <c r="AO28" s="6" t="n">
        <v>2886.04</v>
      </c>
      <c r="AP28" s="0" t="s">
        <v>623</v>
      </c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11" t="n">
        <v>45457</v>
      </c>
      <c r="CW28" s="6" t="n">
        <v>-20740.6</v>
      </c>
      <c r="CX28" s="0" t="s">
        <v>626</v>
      </c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11" t="n">
        <v>46261</v>
      </c>
      <c r="DO28" s="8" t="s">
        <f>=-Портфель!J43</f>
      </c>
      <c r="DP28" s="0" t="s">
        <v>627</v>
      </c>
    </row>
    <row collapsed="false" customFormat="false" customHeight="false" hidden="false" ht="12.1" outlineLevel="0" r="29">
      <c r="A29" s="11" t="n">
        <v>45439</v>
      </c>
      <c r="B29" s="6" t="n">
        <v>3159.03</v>
      </c>
      <c r="C29" s="0" t="s">
        <v>623</v>
      </c>
      <c r="D29" s="11" t="n">
        <v>45811</v>
      </c>
      <c r="E29" s="6" t="n">
        <v>-19297</v>
      </c>
      <c r="F29" s="0" t="s">
        <v>435</v>
      </c>
      <c r="G29" s="11" t="n">
        <v>45371</v>
      </c>
      <c r="H29" s="6" t="n">
        <v>1356.01</v>
      </c>
      <c r="I29" s="0" t="s">
        <v>623</v>
      </c>
      <c r="J29" s="0"/>
      <c r="K29" s="0"/>
      <c r="L29" s="0"/>
      <c r="M29" s="0"/>
      <c r="N29" s="0"/>
      <c r="O29" s="0"/>
      <c r="P29" s="11" t="n">
        <v>45649</v>
      </c>
      <c r="Q29" s="6" t="n">
        <v>14850.3</v>
      </c>
      <c r="R29" s="0" t="s">
        <v>623</v>
      </c>
      <c r="S29" s="11" t="n">
        <v>46033</v>
      </c>
      <c r="T29" s="6" t="n">
        <v>-778.3</v>
      </c>
      <c r="U29" s="0" t="s">
        <v>511</v>
      </c>
      <c r="V29" s="11" t="n">
        <v>45982</v>
      </c>
      <c r="W29" s="6" t="n">
        <v>580.35</v>
      </c>
      <c r="X29" s="0" t="s">
        <v>623</v>
      </c>
      <c r="Y29" s="11" t="n">
        <v>46209</v>
      </c>
      <c r="Z29" s="6" t="n">
        <v>-2446</v>
      </c>
      <c r="AA29" s="0" t="s">
        <v>568</v>
      </c>
      <c r="AB29" s="0"/>
      <c r="AC29" s="0"/>
      <c r="AD29" s="0"/>
      <c r="AE29" s="0"/>
      <c r="AF29" s="8" t="s">
        <f>=-SUM(AF2:AF27)</f>
      </c>
      <c r="AG29" s="0" t="s">
        <v>628</v>
      </c>
      <c r="AH29" s="11" t="n">
        <v>44910</v>
      </c>
      <c r="AI29" s="6" t="n">
        <v>1585.55</v>
      </c>
      <c r="AJ29" s="0" t="s">
        <v>623</v>
      </c>
      <c r="AK29" s="0"/>
      <c r="AL29" s="0"/>
      <c r="AM29" s="0"/>
      <c r="AN29" s="11" t="n">
        <v>45298</v>
      </c>
      <c r="AO29" s="6" t="n">
        <v>-1814.6</v>
      </c>
      <c r="AP29" s="0" t="s">
        <v>265</v>
      </c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11" t="n">
        <v>45457</v>
      </c>
      <c r="CW29" s="6" t="n">
        <v>14415.64</v>
      </c>
      <c r="CX29" s="0" t="s">
        <v>623</v>
      </c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10" t="s">
        <f>=XIRR(DO2:DO28,DN2:DN28)</f>
      </c>
      <c r="DP29" s="0"/>
    </row>
    <row collapsed="false" customFormat="false" customHeight="false" hidden="false" ht="12.1" outlineLevel="0" r="30">
      <c r="A30" s="11" t="n">
        <v>45453</v>
      </c>
      <c r="B30" s="6" t="n">
        <v>6351.42</v>
      </c>
      <c r="C30" s="0" t="s">
        <v>623</v>
      </c>
      <c r="D30" s="11" t="n">
        <v>45912</v>
      </c>
      <c r="E30" s="6" t="n">
        <v>6429.36</v>
      </c>
      <c r="F30" s="0" t="s">
        <v>623</v>
      </c>
      <c r="G30" s="11" t="n">
        <v>45377</v>
      </c>
      <c r="H30" s="6" t="n">
        <v>-843.98</v>
      </c>
      <c r="I30" s="0" t="s">
        <v>287</v>
      </c>
      <c r="J30" s="0"/>
      <c r="K30" s="0"/>
      <c r="L30" s="0"/>
      <c r="M30" s="0"/>
      <c r="N30" s="0"/>
      <c r="O30" s="0"/>
      <c r="P30" s="11" t="n">
        <v>45650</v>
      </c>
      <c r="Q30" s="6" t="n">
        <v>2863.46</v>
      </c>
      <c r="R30" s="0" t="s">
        <v>623</v>
      </c>
      <c r="S30" s="11" t="n">
        <v>46218</v>
      </c>
      <c r="T30" s="6" t="n">
        <v>-1111.1</v>
      </c>
      <c r="U30" s="0" t="s">
        <v>580</v>
      </c>
      <c r="V30" s="11" t="n">
        <v>46033</v>
      </c>
      <c r="W30" s="6" t="n">
        <v>-742.65</v>
      </c>
      <c r="X30" s="0" t="s">
        <v>510</v>
      </c>
      <c r="Y30" s="11" t="n">
        <v>46238</v>
      </c>
      <c r="Z30" s="6" t="n">
        <v>4695.31</v>
      </c>
      <c r="AA30" s="0" t="s">
        <v>623</v>
      </c>
      <c r="AB30" s="0"/>
      <c r="AC30" s="0"/>
      <c r="AD30" s="0"/>
      <c r="AE30" s="0"/>
      <c r="AF30" s="0"/>
      <c r="AG30" s="0"/>
      <c r="AH30" s="11" t="n">
        <v>45006</v>
      </c>
      <c r="AI30" s="6" t="n">
        <v>1722.59</v>
      </c>
      <c r="AJ30" s="0" t="s">
        <v>623</v>
      </c>
      <c r="AK30" s="0"/>
      <c r="AL30" s="0"/>
      <c r="AM30" s="0"/>
      <c r="AN30" s="11" t="n">
        <v>45493</v>
      </c>
      <c r="AO30" s="6" t="n">
        <v>-3431.5</v>
      </c>
      <c r="AP30" s="0" t="s">
        <v>341</v>
      </c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11" t="n">
        <v>45461</v>
      </c>
      <c r="CW30" s="6" t="n">
        <v>-3191.5</v>
      </c>
      <c r="CX30" s="0" t="s">
        <v>626</v>
      </c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8" t="s">
        <f>=-SUM(DO2:DO28)</f>
      </c>
      <c r="DP30" s="0" t="s">
        <v>628</v>
      </c>
    </row>
    <row collapsed="false" customFormat="false" customHeight="false" hidden="false" ht="12.1" outlineLevel="0" r="31">
      <c r="A31" s="11" t="n">
        <v>45457</v>
      </c>
      <c r="B31" s="6" t="n">
        <v>6328.59</v>
      </c>
      <c r="C31" s="0" t="s">
        <v>623</v>
      </c>
      <c r="D31" s="11" t="n">
        <v>45919</v>
      </c>
      <c r="E31" s="6" t="n">
        <v>31297.27</v>
      </c>
      <c r="F31" s="0" t="s">
        <v>623</v>
      </c>
      <c r="G31" s="11" t="n">
        <v>45453</v>
      </c>
      <c r="H31" s="6" t="n">
        <v>1030.02</v>
      </c>
      <c r="I31" s="0" t="s">
        <v>623</v>
      </c>
      <c r="J31" s="0"/>
      <c r="K31" s="0"/>
      <c r="L31" s="0"/>
      <c r="M31" s="0"/>
      <c r="N31" s="0"/>
      <c r="O31" s="0"/>
      <c r="P31" s="11" t="n">
        <v>45656</v>
      </c>
      <c r="Q31" s="6" t="n">
        <v>603.96</v>
      </c>
      <c r="R31" s="0" t="s">
        <v>623</v>
      </c>
      <c r="S31" s="11" t="n">
        <v>46261</v>
      </c>
      <c r="T31" s="8" t="s">
        <f>=-Портфель!J8</f>
      </c>
      <c r="U31" s="0" t="s">
        <v>627</v>
      </c>
      <c r="V31" s="11" t="n">
        <v>46218</v>
      </c>
      <c r="W31" s="6" t="n">
        <v>-1061.05</v>
      </c>
      <c r="X31" s="0" t="s">
        <v>579</v>
      </c>
      <c r="Y31" s="11" t="n">
        <v>46261</v>
      </c>
      <c r="Z31" s="8" t="s">
        <f>=-Портфель!J10</f>
      </c>
      <c r="AA31" s="0" t="s">
        <v>627</v>
      </c>
      <c r="AB31" s="0"/>
      <c r="AC31" s="0"/>
      <c r="AD31" s="0"/>
      <c r="AE31" s="0"/>
      <c r="AF31" s="0"/>
      <c r="AG31" s="0"/>
      <c r="AH31" s="11" t="n">
        <v>45070</v>
      </c>
      <c r="AI31" s="6" t="n">
        <v>1623.67</v>
      </c>
      <c r="AJ31" s="0" t="s">
        <v>623</v>
      </c>
      <c r="AK31" s="0"/>
      <c r="AL31" s="0"/>
      <c r="AM31" s="0"/>
      <c r="AN31" s="11" t="n">
        <v>45495</v>
      </c>
      <c r="AO31" s="6" t="n">
        <v>3279.47</v>
      </c>
      <c r="AP31" s="0" t="s">
        <v>623</v>
      </c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11" t="n">
        <v>45461</v>
      </c>
      <c r="CW31" s="6" t="n">
        <v>13.19</v>
      </c>
      <c r="CX31" s="0" t="s">
        <v>623</v>
      </c>
    </row>
    <row collapsed="false" customFormat="false" customHeight="false" hidden="false" ht="12.1" outlineLevel="0" r="32">
      <c r="A32" s="11" t="n">
        <v>45464</v>
      </c>
      <c r="B32" s="6" t="n">
        <v>3147.28</v>
      </c>
      <c r="C32" s="0" t="s">
        <v>623</v>
      </c>
      <c r="D32" s="11" t="n">
        <v>45964</v>
      </c>
      <c r="E32" s="6" t="n">
        <v>11090.65</v>
      </c>
      <c r="F32" s="0" t="s">
        <v>623</v>
      </c>
      <c r="G32" s="11" t="n">
        <v>45464</v>
      </c>
      <c r="H32" s="6" t="n">
        <v>1040.83</v>
      </c>
      <c r="I32" s="0" t="s">
        <v>623</v>
      </c>
      <c r="J32" s="0"/>
      <c r="K32" s="0"/>
      <c r="L32" s="0"/>
      <c r="M32" s="0"/>
      <c r="N32" s="0"/>
      <c r="O32" s="0"/>
      <c r="P32" s="11" t="n">
        <v>45667</v>
      </c>
      <c r="Q32" s="6" t="n">
        <v>-3395.29</v>
      </c>
      <c r="R32" s="0" t="s">
        <v>404</v>
      </c>
      <c r="S32" s="0"/>
      <c r="T32" s="10" t="s">
        <f>=XIRR(T2:T31,S2:S31)</f>
      </c>
      <c r="U32" s="0"/>
      <c r="V32" s="11" t="n">
        <v>46225</v>
      </c>
      <c r="W32" s="6" t="n">
        <v>1841.1</v>
      </c>
      <c r="X32" s="0" t="s">
        <v>623</v>
      </c>
      <c r="Y32" s="0"/>
      <c r="Z32" s="10" t="s">
        <f>=XIRR(Z2:Z31,Y2:Y31)</f>
      </c>
      <c r="AA32" s="0"/>
      <c r="AB32" s="0"/>
      <c r="AC32" s="0"/>
      <c r="AD32" s="0"/>
      <c r="AE32" s="0"/>
      <c r="AF32" s="0"/>
      <c r="AG32" s="0"/>
      <c r="AH32" s="11" t="n">
        <v>45272</v>
      </c>
      <c r="AI32" s="6" t="n">
        <v>1626.22</v>
      </c>
      <c r="AJ32" s="0" t="s">
        <v>623</v>
      </c>
      <c r="AK32" s="0"/>
      <c r="AL32" s="0"/>
      <c r="AM32" s="0"/>
      <c r="AN32" s="11" t="n">
        <v>45541</v>
      </c>
      <c r="AO32" s="6" t="n">
        <v>1853.31</v>
      </c>
      <c r="AP32" s="0" t="s">
        <v>623</v>
      </c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11" t="n">
        <v>45464</v>
      </c>
      <c r="CW32" s="6" t="n">
        <v>-11272.4</v>
      </c>
      <c r="CX32" s="0" t="s">
        <v>626</v>
      </c>
    </row>
    <row collapsed="false" customFormat="false" customHeight="false" hidden="false" ht="12.1" outlineLevel="0" r="33">
      <c r="A33" s="11" t="n">
        <v>45484</v>
      </c>
      <c r="B33" s="6" t="n">
        <v>-12458</v>
      </c>
      <c r="C33" s="0" t="s">
        <v>331</v>
      </c>
      <c r="D33" s="11" t="n">
        <v>46014</v>
      </c>
      <c r="E33" s="6" t="n">
        <v>11481.88</v>
      </c>
      <c r="F33" s="0" t="s">
        <v>623</v>
      </c>
      <c r="G33" s="11" t="n">
        <v>45470</v>
      </c>
      <c r="H33" s="6" t="n">
        <v>8406.64</v>
      </c>
      <c r="I33" s="0" t="s">
        <v>623</v>
      </c>
      <c r="J33" s="0"/>
      <c r="K33" s="0"/>
      <c r="L33" s="0"/>
      <c r="M33" s="0"/>
      <c r="N33" s="0"/>
      <c r="O33" s="0"/>
      <c r="P33" s="11" t="n">
        <v>45723</v>
      </c>
      <c r="Q33" s="6" t="n">
        <v>1589.6</v>
      </c>
      <c r="R33" s="0" t="s">
        <v>623</v>
      </c>
      <c r="S33" s="0"/>
      <c r="T33" s="8" t="s">
        <f>=-SUM(T2:T31)</f>
      </c>
      <c r="U33" s="0" t="s">
        <v>628</v>
      </c>
      <c r="V33" s="11" t="n">
        <v>46229</v>
      </c>
      <c r="W33" s="6" t="n">
        <v>476.99</v>
      </c>
      <c r="X33" s="0" t="s">
        <v>623</v>
      </c>
      <c r="Y33" s="0"/>
      <c r="Z33" s="8" t="s">
        <f>=-SUM(Z2:Z31)</f>
      </c>
      <c r="AA33" s="0" t="s">
        <v>628</v>
      </c>
      <c r="AB33" s="0"/>
      <c r="AC33" s="0"/>
      <c r="AD33" s="0"/>
      <c r="AE33" s="0"/>
      <c r="AF33" s="0"/>
      <c r="AG33" s="0"/>
      <c r="AH33" s="11" t="n">
        <v>45279</v>
      </c>
      <c r="AI33" s="6" t="n">
        <v>1655.39</v>
      </c>
      <c r="AJ33" s="0" t="s">
        <v>623</v>
      </c>
      <c r="AK33" s="0"/>
      <c r="AL33" s="0"/>
      <c r="AM33" s="0"/>
      <c r="AN33" s="11" t="n">
        <v>45713</v>
      </c>
      <c r="AO33" s="6" t="n">
        <v>1045.73</v>
      </c>
      <c r="AP33" s="0" t="s">
        <v>623</v>
      </c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11" t="n">
        <v>45469</v>
      </c>
      <c r="CW33" s="6" t="n">
        <v>714.45</v>
      </c>
      <c r="CX33" s="0" t="s">
        <v>623</v>
      </c>
    </row>
    <row collapsed="false" customFormat="false" customHeight="false" hidden="false" ht="12.1" outlineLevel="0" r="34">
      <c r="A34" s="11" t="n">
        <v>45484</v>
      </c>
      <c r="B34" s="6" t="n">
        <v>11564.79</v>
      </c>
      <c r="C34" s="0" t="s">
        <v>623</v>
      </c>
      <c r="D34" s="11" t="n">
        <v>46034</v>
      </c>
      <c r="E34" s="6" t="n">
        <v>-17615</v>
      </c>
      <c r="F34" s="0" t="s">
        <v>513</v>
      </c>
      <c r="G34" s="11" t="n">
        <v>45495</v>
      </c>
      <c r="H34" s="6" t="n">
        <v>2188.11</v>
      </c>
      <c r="I34" s="0" t="s">
        <v>623</v>
      </c>
      <c r="J34" s="0"/>
      <c r="K34" s="0"/>
      <c r="L34" s="0"/>
      <c r="M34" s="0"/>
      <c r="N34" s="0"/>
      <c r="O34" s="0"/>
      <c r="P34" s="11" t="n">
        <v>45771</v>
      </c>
      <c r="Q34" s="6" t="n">
        <v>939.56</v>
      </c>
      <c r="R34" s="0" t="s">
        <v>623</v>
      </c>
      <c r="S34" s="0"/>
      <c r="T34" s="0"/>
      <c r="U34" s="0"/>
      <c r="V34" s="11" t="n">
        <v>46261</v>
      </c>
      <c r="W34" s="8" t="s">
        <f>=-Портфель!J9</f>
      </c>
      <c r="X34" s="0" t="s">
        <v>627</v>
      </c>
      <c r="Y34" s="0"/>
      <c r="Z34" s="0"/>
      <c r="AA34" s="0"/>
      <c r="AB34" s="0"/>
      <c r="AC34" s="0"/>
      <c r="AD34" s="0"/>
      <c r="AE34" s="0"/>
      <c r="AF34" s="0"/>
      <c r="AG34" s="0"/>
      <c r="AH34" s="11" t="n">
        <v>45287</v>
      </c>
      <c r="AI34" s="6" t="n">
        <v>4798.68</v>
      </c>
      <c r="AJ34" s="0" t="s">
        <v>623</v>
      </c>
      <c r="AK34" s="0"/>
      <c r="AL34" s="0"/>
      <c r="AM34" s="0"/>
      <c r="AN34" s="11" t="n">
        <v>45885</v>
      </c>
      <c r="AO34" s="6" t="n">
        <v>904.23</v>
      </c>
      <c r="AP34" s="0" t="s">
        <v>623</v>
      </c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11" t="n">
        <v>45471</v>
      </c>
      <c r="CW34" s="6" t="n">
        <v>410.83</v>
      </c>
      <c r="CX34" s="0" t="s">
        <v>623</v>
      </c>
    </row>
    <row collapsed="false" customFormat="false" customHeight="false" hidden="false" ht="12.1" outlineLevel="0" r="35">
      <c r="A35" s="11" t="n">
        <v>45541</v>
      </c>
      <c r="B35" s="6" t="n">
        <v>5080.84</v>
      </c>
      <c r="C35" s="0" t="s">
        <v>623</v>
      </c>
      <c r="D35" s="11" t="n">
        <v>46048</v>
      </c>
      <c r="E35" s="6" t="n">
        <v>5278.67</v>
      </c>
      <c r="F35" s="0" t="s">
        <v>623</v>
      </c>
      <c r="G35" s="11" t="n">
        <v>45499</v>
      </c>
      <c r="H35" s="6" t="n">
        <v>3215.33</v>
      </c>
      <c r="I35" s="0" t="s">
        <v>623</v>
      </c>
      <c r="J35" s="0"/>
      <c r="K35" s="0"/>
      <c r="L35" s="0"/>
      <c r="M35" s="0"/>
      <c r="N35" s="0"/>
      <c r="O35" s="0"/>
      <c r="P35" s="11" t="n">
        <v>45790</v>
      </c>
      <c r="Q35" s="6" t="n">
        <v>456.17</v>
      </c>
      <c r="R35" s="0" t="s">
        <v>623</v>
      </c>
      <c r="S35" s="0"/>
      <c r="T35" s="0"/>
      <c r="U35" s="0"/>
      <c r="V35" s="0"/>
      <c r="W35" s="10" t="s">
        <f>=XIRR(W2:W34,V2:V34)</f>
      </c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11" t="n">
        <v>45302</v>
      </c>
      <c r="AI35" s="6" t="n">
        <v>3242.14</v>
      </c>
      <c r="AJ35" s="0" t="s">
        <v>623</v>
      </c>
      <c r="AK35" s="0"/>
      <c r="AL35" s="0"/>
      <c r="AM35" s="0"/>
      <c r="AN35" s="11" t="n">
        <v>45912</v>
      </c>
      <c r="AO35" s="6" t="n">
        <v>855.81</v>
      </c>
      <c r="AP35" s="0" t="s">
        <v>623</v>
      </c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11" t="n">
        <v>45474</v>
      </c>
      <c r="CW35" s="6" t="n">
        <v>119.32</v>
      </c>
      <c r="CX35" s="0" t="s">
        <v>623</v>
      </c>
    </row>
    <row collapsed="false" customFormat="false" customHeight="false" hidden="false" ht="12.1" outlineLevel="0" r="36">
      <c r="A36" s="11" t="n">
        <v>45590</v>
      </c>
      <c r="B36" s="6" t="n">
        <v>2489.39</v>
      </c>
      <c r="C36" s="0" t="s">
        <v>623</v>
      </c>
      <c r="D36" s="11" t="n">
        <v>46146</v>
      </c>
      <c r="E36" s="6" t="n">
        <v>-12577</v>
      </c>
      <c r="F36" s="0" t="s">
        <v>543</v>
      </c>
      <c r="G36" s="11" t="n">
        <v>45541</v>
      </c>
      <c r="H36" s="6" t="n">
        <v>7663</v>
      </c>
      <c r="I36" s="0" t="s">
        <v>623</v>
      </c>
      <c r="J36" s="0"/>
      <c r="K36" s="0"/>
      <c r="L36" s="0"/>
      <c r="M36" s="0"/>
      <c r="N36" s="0"/>
      <c r="O36" s="0"/>
      <c r="P36" s="11" t="n">
        <v>45796</v>
      </c>
      <c r="Q36" s="6" t="n">
        <v>2644.89</v>
      </c>
      <c r="R36" s="0" t="s">
        <v>623</v>
      </c>
      <c r="S36" s="0"/>
      <c r="T36" s="0"/>
      <c r="U36" s="0"/>
      <c r="V36" s="0"/>
      <c r="W36" s="8" t="s">
        <f>=-SUM(W2:W34)</f>
      </c>
      <c r="X36" s="0" t="s">
        <v>628</v>
      </c>
      <c r="Y36" s="0"/>
      <c r="Z36" s="0"/>
      <c r="AA36" s="0"/>
      <c r="AB36" s="0"/>
      <c r="AC36" s="0"/>
      <c r="AD36" s="0"/>
      <c r="AE36" s="0"/>
      <c r="AF36" s="0"/>
      <c r="AG36" s="0"/>
      <c r="AH36" s="11" t="n">
        <v>45352</v>
      </c>
      <c r="AI36" s="6" t="n">
        <v>1614.07</v>
      </c>
      <c r="AJ36" s="0" t="s">
        <v>623</v>
      </c>
      <c r="AK36" s="0"/>
      <c r="AL36" s="0"/>
      <c r="AM36" s="0"/>
      <c r="AN36" s="11" t="n">
        <v>46214</v>
      </c>
      <c r="AO36" s="6" t="n">
        <v>1357.42</v>
      </c>
      <c r="AP36" s="0" t="s">
        <v>623</v>
      </c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11" t="n">
        <v>45475</v>
      </c>
      <c r="CW36" s="6" t="n">
        <v>2984.4</v>
      </c>
      <c r="CX36" s="0" t="s">
        <v>623</v>
      </c>
    </row>
    <row collapsed="false" customFormat="false" customHeight="false" hidden="false" ht="12.1" outlineLevel="0" r="37">
      <c r="A37" s="11" t="n">
        <v>45610</v>
      </c>
      <c r="B37" s="6" t="n">
        <v>2494.4</v>
      </c>
      <c r="C37" s="0" t="s">
        <v>623</v>
      </c>
      <c r="D37" s="11" t="n">
        <v>46161</v>
      </c>
      <c r="E37" s="6" t="n">
        <v>15673.9</v>
      </c>
      <c r="F37" s="0" t="s">
        <v>623</v>
      </c>
      <c r="G37" s="11" t="n">
        <v>45545</v>
      </c>
      <c r="H37" s="6" t="n">
        <v>1957.58</v>
      </c>
      <c r="I37" s="0" t="s">
        <v>623</v>
      </c>
      <c r="J37" s="0"/>
      <c r="K37" s="0"/>
      <c r="L37" s="0"/>
      <c r="M37" s="0"/>
      <c r="N37" s="0"/>
      <c r="O37" s="0"/>
      <c r="P37" s="11" t="n">
        <v>45812</v>
      </c>
      <c r="Q37" s="6" t="n">
        <v>438.81</v>
      </c>
      <c r="R37" s="0" t="s">
        <v>623</v>
      </c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11" t="n">
        <v>45414</v>
      </c>
      <c r="AI37" s="6" t="n">
        <v>-32921.82</v>
      </c>
      <c r="AJ37" s="0" t="s">
        <v>626</v>
      </c>
      <c r="AK37" s="0"/>
      <c r="AL37" s="0"/>
      <c r="AM37" s="0"/>
      <c r="AN37" s="11" t="n">
        <v>46219</v>
      </c>
      <c r="AO37" s="6" t="n">
        <v>-1906.5</v>
      </c>
      <c r="AP37" s="0" t="s">
        <v>581</v>
      </c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11" t="n">
        <v>45482</v>
      </c>
      <c r="CW37" s="6" t="n">
        <v>3405.57</v>
      </c>
      <c r="CX37" s="0" t="s">
        <v>623</v>
      </c>
    </row>
    <row collapsed="false" customFormat="false" customHeight="false" hidden="false" ht="12.1" outlineLevel="0" r="38">
      <c r="A38" s="11" t="n">
        <v>45639</v>
      </c>
      <c r="B38" s="6" t="n">
        <v>6874.42</v>
      </c>
      <c r="C38" s="0" t="s">
        <v>623</v>
      </c>
      <c r="D38" s="11" t="n">
        <v>46201</v>
      </c>
      <c r="E38" s="6" t="n">
        <v>13230.44</v>
      </c>
      <c r="F38" s="0" t="s">
        <v>623</v>
      </c>
      <c r="G38" s="11" t="n">
        <v>45558</v>
      </c>
      <c r="H38" s="6" t="n">
        <v>3003.6</v>
      </c>
      <c r="I38" s="0" t="s">
        <v>623</v>
      </c>
      <c r="J38" s="0"/>
      <c r="K38" s="0"/>
      <c r="L38" s="0"/>
      <c r="M38" s="0"/>
      <c r="N38" s="0"/>
      <c r="O38" s="0"/>
      <c r="P38" s="11" t="n">
        <v>45826</v>
      </c>
      <c r="Q38" s="6" t="n">
        <v>4042.84</v>
      </c>
      <c r="R38" s="0" t="s">
        <v>623</v>
      </c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11" t="n">
        <v>45541</v>
      </c>
      <c r="AI38" s="6" t="n">
        <v>12304.38</v>
      </c>
      <c r="AJ38" s="0" t="s">
        <v>623</v>
      </c>
      <c r="AK38" s="0"/>
      <c r="AL38" s="0"/>
      <c r="AM38" s="0"/>
      <c r="AN38" s="11" t="n">
        <v>46261</v>
      </c>
      <c r="AO38" s="8" t="s">
        <f>=-Портфель!J15</f>
      </c>
      <c r="AP38" s="0" t="s">
        <v>627</v>
      </c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11" t="n">
        <v>45484</v>
      </c>
      <c r="CW38" s="6" t="n">
        <v>-7655.55</v>
      </c>
      <c r="CX38" s="0" t="s">
        <v>626</v>
      </c>
    </row>
    <row collapsed="false" customFormat="false" customHeight="false" hidden="false" ht="12.1" outlineLevel="0" r="39">
      <c r="A39" s="11" t="n">
        <v>45643</v>
      </c>
      <c r="B39" s="6" t="n">
        <v>6809.09</v>
      </c>
      <c r="C39" s="0" t="s">
        <v>623</v>
      </c>
      <c r="D39" s="11" t="n">
        <v>46261</v>
      </c>
      <c r="E39" s="8" t="s">
        <f>=-Портфель!J3</f>
      </c>
      <c r="F39" s="0" t="s">
        <v>627</v>
      </c>
      <c r="G39" s="11" t="n">
        <v>45576</v>
      </c>
      <c r="H39" s="6" t="n">
        <v>-1544</v>
      </c>
      <c r="I39" s="0" t="s">
        <v>367</v>
      </c>
      <c r="J39" s="0"/>
      <c r="K39" s="0"/>
      <c r="L39" s="0"/>
      <c r="M39" s="0"/>
      <c r="N39" s="0"/>
      <c r="O39" s="0"/>
      <c r="P39" s="11" t="n">
        <v>45828</v>
      </c>
      <c r="Q39" s="6" t="n">
        <v>2700.72</v>
      </c>
      <c r="R39" s="0" t="s">
        <v>623</v>
      </c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11" t="n">
        <v>45582</v>
      </c>
      <c r="AI39" s="6" t="n">
        <v>1364.22</v>
      </c>
      <c r="AJ39" s="0" t="s">
        <v>623</v>
      </c>
      <c r="AK39" s="0"/>
      <c r="AL39" s="0"/>
      <c r="AM39" s="0"/>
      <c r="AN39" s="0"/>
      <c r="AO39" s="10" t="s">
        <f>=XIRR(AO2:AO38,AN2:AN38)</f>
      </c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11" t="n">
        <v>45484</v>
      </c>
      <c r="CW39" s="6" t="n">
        <v>1105.06</v>
      </c>
      <c r="CX39" s="0" t="s">
        <v>623</v>
      </c>
    </row>
    <row collapsed="false" customFormat="false" customHeight="false" hidden="false" ht="12.1" outlineLevel="0" r="40">
      <c r="A40" s="11" t="n">
        <v>45753</v>
      </c>
      <c r="B40" s="6" t="n">
        <v>2861.32</v>
      </c>
      <c r="C40" s="0" t="s">
        <v>623</v>
      </c>
      <c r="D40" s="0"/>
      <c r="E40" s="10" t="s">
        <f>=XIRR(E2:E39,D2:D39)</f>
      </c>
      <c r="F40" s="0"/>
      <c r="G40" s="11" t="n">
        <v>45639</v>
      </c>
      <c r="H40" s="6" t="n">
        <v>3960.38</v>
      </c>
      <c r="I40" s="0" t="s">
        <v>623</v>
      </c>
      <c r="J40" s="0"/>
      <c r="K40" s="0"/>
      <c r="L40" s="0"/>
      <c r="M40" s="0"/>
      <c r="N40" s="0"/>
      <c r="O40" s="0"/>
      <c r="P40" s="11" t="n">
        <v>45858</v>
      </c>
      <c r="Q40" s="6" t="n">
        <v>-1723.8</v>
      </c>
      <c r="R40" s="0" t="s">
        <v>454</v>
      </c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11" t="n">
        <v>45628</v>
      </c>
      <c r="AI40" s="6" t="n">
        <v>1243.24</v>
      </c>
      <c r="AJ40" s="0" t="s">
        <v>623</v>
      </c>
      <c r="AK40" s="0"/>
      <c r="AL40" s="0"/>
      <c r="AM40" s="0"/>
      <c r="AN40" s="0"/>
      <c r="AO40" s="8" t="s">
        <f>=-SUM(AO2:AO38)</f>
      </c>
      <c r="AP40" s="0" t="s">
        <v>628</v>
      </c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11" t="n">
        <v>45489</v>
      </c>
      <c r="CW40" s="6" t="n">
        <v>480.37</v>
      </c>
      <c r="CX40" s="0" t="s">
        <v>623</v>
      </c>
    </row>
    <row collapsed="false" customFormat="false" customHeight="false" hidden="false" ht="12.1" outlineLevel="0" r="41">
      <c r="A41" s="11" t="n">
        <v>45826</v>
      </c>
      <c r="B41" s="6" t="n">
        <v>6276.16</v>
      </c>
      <c r="C41" s="0" t="s">
        <v>623</v>
      </c>
      <c r="D41" s="0"/>
      <c r="E41" s="8" t="s">
        <f>=-SUM(E2:E39)</f>
      </c>
      <c r="F41" s="0" t="s">
        <v>628</v>
      </c>
      <c r="G41" s="11" t="n">
        <v>45654</v>
      </c>
      <c r="H41" s="6" t="n">
        <v>950.97</v>
      </c>
      <c r="I41" s="0" t="s">
        <v>623</v>
      </c>
      <c r="J41" s="0"/>
      <c r="K41" s="0"/>
      <c r="L41" s="0"/>
      <c r="M41" s="0"/>
      <c r="N41" s="0"/>
      <c r="O41" s="0"/>
      <c r="P41" s="11" t="n">
        <v>45860</v>
      </c>
      <c r="Q41" s="6" t="n">
        <v>419.8</v>
      </c>
      <c r="R41" s="0" t="s">
        <v>623</v>
      </c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11" t="n">
        <v>45705</v>
      </c>
      <c r="AI41" s="6" t="n">
        <v>15857.61</v>
      </c>
      <c r="AJ41" s="0" t="s">
        <v>623</v>
      </c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11" t="n">
        <v>45491</v>
      </c>
      <c r="CW41" s="6" t="n">
        <v>4700.78</v>
      </c>
      <c r="CX41" s="0" t="s">
        <v>623</v>
      </c>
    </row>
    <row collapsed="false" customFormat="false" customHeight="false" hidden="false" ht="12.1" outlineLevel="0" r="42">
      <c r="A42" s="11" t="n">
        <v>45856</v>
      </c>
      <c r="B42" s="6" t="n">
        <v>-18186</v>
      </c>
      <c r="C42" s="0" t="s">
        <v>451</v>
      </c>
      <c r="D42" s="0"/>
      <c r="E42" s="0"/>
      <c r="F42" s="0"/>
      <c r="G42" s="11" t="n">
        <v>45706</v>
      </c>
      <c r="H42" s="6" t="n">
        <v>1252.96</v>
      </c>
      <c r="I42" s="0" t="s">
        <v>623</v>
      </c>
      <c r="J42" s="0"/>
      <c r="K42" s="0"/>
      <c r="L42" s="0"/>
      <c r="M42" s="0"/>
      <c r="N42" s="0"/>
      <c r="O42" s="0"/>
      <c r="P42" s="11" t="n">
        <v>45862</v>
      </c>
      <c r="Q42" s="6" t="n">
        <v>423.1</v>
      </c>
      <c r="R42" s="0" t="s">
        <v>623</v>
      </c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11" t="n">
        <v>45706</v>
      </c>
      <c r="AI42" s="6" t="n">
        <v>12114.66</v>
      </c>
      <c r="AJ42" s="0" t="s">
        <v>623</v>
      </c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11" t="n">
        <v>45495</v>
      </c>
      <c r="CW42" s="6" t="n">
        <v>214.03</v>
      </c>
      <c r="CX42" s="0" t="s">
        <v>623</v>
      </c>
    </row>
    <row collapsed="false" customFormat="false" customHeight="false" hidden="false" ht="12.1" outlineLevel="0" r="43">
      <c r="A43" s="11" t="n">
        <v>45860</v>
      </c>
      <c r="B43" s="6" t="n">
        <v>3104.06</v>
      </c>
      <c r="C43" s="0" t="s">
        <v>623</v>
      </c>
      <c r="D43" s="0"/>
      <c r="E43" s="0"/>
      <c r="F43" s="0"/>
      <c r="G43" s="11" t="n">
        <v>45771</v>
      </c>
      <c r="H43" s="6" t="n">
        <v>16207.32</v>
      </c>
      <c r="I43" s="0" t="s">
        <v>623</v>
      </c>
      <c r="J43" s="0"/>
      <c r="K43" s="0"/>
      <c r="L43" s="0"/>
      <c r="M43" s="0"/>
      <c r="N43" s="0"/>
      <c r="O43" s="0"/>
      <c r="P43" s="11" t="n">
        <v>45870</v>
      </c>
      <c r="Q43" s="6" t="n">
        <v>418.3</v>
      </c>
      <c r="R43" s="0" t="s">
        <v>623</v>
      </c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11" t="n">
        <v>45723</v>
      </c>
      <c r="AI43" s="6" t="n">
        <v>5157.39</v>
      </c>
      <c r="AJ43" s="0" t="s">
        <v>623</v>
      </c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11" t="n">
        <v>45495</v>
      </c>
      <c r="CW43" s="6" t="n">
        <v>-6327.32</v>
      </c>
      <c r="CX43" s="0" t="s">
        <v>626</v>
      </c>
    </row>
    <row collapsed="false" customFormat="false" customHeight="false" hidden="false" ht="12.1" outlineLevel="0" r="44">
      <c r="A44" s="11" t="n">
        <v>45912</v>
      </c>
      <c r="B44" s="6" t="n">
        <v>3034.88</v>
      </c>
      <c r="C44" s="0" t="s">
        <v>623</v>
      </c>
      <c r="D44" s="0"/>
      <c r="E44" s="0"/>
      <c r="F44" s="0"/>
      <c r="G44" s="11" t="n">
        <v>45775</v>
      </c>
      <c r="H44" s="6" t="n">
        <v>-2840.5</v>
      </c>
      <c r="I44" s="0" t="s">
        <v>422</v>
      </c>
      <c r="J44" s="0"/>
      <c r="K44" s="0"/>
      <c r="L44" s="0"/>
      <c r="M44" s="0"/>
      <c r="N44" s="0"/>
      <c r="O44" s="0"/>
      <c r="P44" s="11" t="n">
        <v>45883</v>
      </c>
      <c r="Q44" s="6" t="n">
        <v>941.97</v>
      </c>
      <c r="R44" s="0" t="s">
        <v>623</v>
      </c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11" t="n">
        <v>45885</v>
      </c>
      <c r="AI44" s="6" t="n">
        <v>7051.4</v>
      </c>
      <c r="AJ44" s="0" t="s">
        <v>623</v>
      </c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11" t="n">
        <v>45497</v>
      </c>
      <c r="CW44" s="6" t="n">
        <v>-187.43</v>
      </c>
      <c r="CX44" s="0" t="s">
        <v>626</v>
      </c>
    </row>
    <row collapsed="false" customFormat="false" customHeight="false" hidden="false" ht="12.1" outlineLevel="0" r="45">
      <c r="A45" s="11" t="n">
        <v>45919</v>
      </c>
      <c r="B45" s="6" t="n">
        <v>18619.78</v>
      </c>
      <c r="C45" s="0" t="s">
        <v>623</v>
      </c>
      <c r="D45" s="0"/>
      <c r="E45" s="0"/>
      <c r="F45" s="0"/>
      <c r="G45" s="11" t="n">
        <v>45883</v>
      </c>
      <c r="H45" s="6" t="n">
        <v>3751.65</v>
      </c>
      <c r="I45" s="0" t="s">
        <v>623</v>
      </c>
      <c r="J45" s="0"/>
      <c r="K45" s="0"/>
      <c r="L45" s="0"/>
      <c r="M45" s="0"/>
      <c r="N45" s="0"/>
      <c r="O45" s="0"/>
      <c r="P45" s="11" t="n">
        <v>45912</v>
      </c>
      <c r="Q45" s="6" t="n">
        <v>2241.85</v>
      </c>
      <c r="R45" s="0" t="s">
        <v>623</v>
      </c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11" t="n">
        <v>45912</v>
      </c>
      <c r="AI45" s="6" t="n">
        <v>501.75</v>
      </c>
      <c r="AJ45" s="0" t="s">
        <v>623</v>
      </c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11" t="n">
        <v>45499</v>
      </c>
      <c r="CW45" s="6" t="n">
        <v>14602.4</v>
      </c>
      <c r="CX45" s="0" t="s">
        <v>623</v>
      </c>
    </row>
    <row collapsed="false" customFormat="false" customHeight="false" hidden="false" ht="12.1" outlineLevel="0" r="46">
      <c r="A46" s="11" t="n">
        <v>45952</v>
      </c>
      <c r="B46" s="6" t="n">
        <v>2045.22</v>
      </c>
      <c r="C46" s="0" t="s">
        <v>623</v>
      </c>
      <c r="D46" s="0"/>
      <c r="E46" s="0"/>
      <c r="F46" s="0"/>
      <c r="G46" s="11" t="n">
        <v>45885</v>
      </c>
      <c r="H46" s="6" t="n">
        <v>6234.74</v>
      </c>
      <c r="I46" s="0" t="s">
        <v>623</v>
      </c>
      <c r="J46" s="0"/>
      <c r="K46" s="0"/>
      <c r="L46" s="0"/>
      <c r="M46" s="0"/>
      <c r="N46" s="0"/>
      <c r="O46" s="0"/>
      <c r="P46" s="11" t="n">
        <v>45919</v>
      </c>
      <c r="Q46" s="6" t="n">
        <v>9460.13</v>
      </c>
      <c r="R46" s="0" t="s">
        <v>623</v>
      </c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11" t="n">
        <v>45919</v>
      </c>
      <c r="AI46" s="6" t="n">
        <v>120.58</v>
      </c>
      <c r="AJ46" s="0" t="s">
        <v>623</v>
      </c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11" t="n">
        <v>45499</v>
      </c>
      <c r="CW46" s="6" t="n">
        <v>-14602.41</v>
      </c>
      <c r="CX46" s="0" t="s">
        <v>626</v>
      </c>
    </row>
    <row collapsed="false" customFormat="false" customHeight="false" hidden="false" ht="12.1" outlineLevel="0" r="47">
      <c r="A47" s="11" t="n">
        <v>46161</v>
      </c>
      <c r="B47" s="6" t="n">
        <v>3888.29</v>
      </c>
      <c r="C47" s="0" t="s">
        <v>623</v>
      </c>
      <c r="D47" s="0"/>
      <c r="E47" s="0"/>
      <c r="F47" s="0"/>
      <c r="G47" s="11" t="n">
        <v>45912</v>
      </c>
      <c r="H47" s="6" t="n">
        <v>2405.44</v>
      </c>
      <c r="I47" s="0" t="s">
        <v>623</v>
      </c>
      <c r="J47" s="0"/>
      <c r="K47" s="0"/>
      <c r="L47" s="0"/>
      <c r="M47" s="0"/>
      <c r="N47" s="0"/>
      <c r="O47" s="0"/>
      <c r="P47" s="11" t="n">
        <v>45959</v>
      </c>
      <c r="Q47" s="6" t="n">
        <v>379.93</v>
      </c>
      <c r="R47" s="0" t="s">
        <v>623</v>
      </c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11" t="n">
        <v>45922</v>
      </c>
      <c r="AI47" s="6" t="n">
        <v>120.08</v>
      </c>
      <c r="AJ47" s="0" t="s">
        <v>623</v>
      </c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11" t="n">
        <v>45502</v>
      </c>
      <c r="CW47" s="6" t="n">
        <v>67.07</v>
      </c>
      <c r="CX47" s="0" t="s">
        <v>623</v>
      </c>
    </row>
    <row collapsed="false" customFormat="false" customHeight="false" hidden="false" ht="12.1" outlineLevel="0" r="48">
      <c r="A48" s="11" t="n">
        <v>46192</v>
      </c>
      <c r="B48" s="6" t="n">
        <v>5644.02</v>
      </c>
      <c r="C48" s="0" t="s">
        <v>623</v>
      </c>
      <c r="D48" s="0"/>
      <c r="E48" s="0"/>
      <c r="F48" s="0"/>
      <c r="G48" s="11" t="n">
        <v>45919</v>
      </c>
      <c r="H48" s="6" t="n">
        <v>5842.51</v>
      </c>
      <c r="I48" s="0" t="s">
        <v>623</v>
      </c>
      <c r="J48" s="0"/>
      <c r="K48" s="0"/>
      <c r="L48" s="0"/>
      <c r="M48" s="0"/>
      <c r="N48" s="0"/>
      <c r="O48" s="0"/>
      <c r="P48" s="11" t="n">
        <v>45982</v>
      </c>
      <c r="Q48" s="6" t="n">
        <v>818.89</v>
      </c>
      <c r="R48" s="0" t="s">
        <v>623</v>
      </c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11" t="n">
        <v>45952</v>
      </c>
      <c r="AI48" s="6" t="n">
        <v>120.69</v>
      </c>
      <c r="AJ48" s="0" t="s">
        <v>623</v>
      </c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11" t="n">
        <v>45504</v>
      </c>
      <c r="CW48" s="6" t="n">
        <v>469.95</v>
      </c>
      <c r="CX48" s="0" t="s">
        <v>623</v>
      </c>
    </row>
    <row collapsed="false" customFormat="false" customHeight="false" hidden="false" ht="12.1" outlineLevel="0" r="49">
      <c r="A49" s="11" t="n">
        <v>46201</v>
      </c>
      <c r="B49" s="6" t="n">
        <v>9003.29</v>
      </c>
      <c r="C49" s="0" t="s">
        <v>623</v>
      </c>
      <c r="D49" s="0"/>
      <c r="E49" s="0"/>
      <c r="F49" s="0"/>
      <c r="G49" s="11" t="n">
        <v>45936</v>
      </c>
      <c r="H49" s="6" t="n">
        <v>-2625.5</v>
      </c>
      <c r="I49" s="0" t="s">
        <v>476</v>
      </c>
      <c r="J49" s="0"/>
      <c r="K49" s="0"/>
      <c r="L49" s="0"/>
      <c r="M49" s="0"/>
      <c r="N49" s="0"/>
      <c r="O49" s="0"/>
      <c r="P49" s="11" t="n">
        <v>46034</v>
      </c>
      <c r="Q49" s="6" t="n">
        <v>-1710.2</v>
      </c>
      <c r="R49" s="0" t="s">
        <v>512</v>
      </c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11" t="n">
        <v>46090</v>
      </c>
      <c r="AI49" s="6" t="n">
        <v>21558.83</v>
      </c>
      <c r="AJ49" s="0" t="s">
        <v>623</v>
      </c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11" t="n">
        <v>45505</v>
      </c>
      <c r="CW49" s="6" t="n">
        <v>980.65</v>
      </c>
      <c r="CX49" s="0" t="s">
        <v>623</v>
      </c>
    </row>
    <row collapsed="false" customFormat="false" customHeight="false" hidden="false" ht="12.1" outlineLevel="0" r="50">
      <c r="A50" s="11" t="n">
        <v>46214</v>
      </c>
      <c r="B50" s="6" t="n">
        <v>17464.57</v>
      </c>
      <c r="C50" s="0" t="s">
        <v>623</v>
      </c>
      <c r="D50" s="0"/>
      <c r="E50" s="0"/>
      <c r="F50" s="0"/>
      <c r="G50" s="11" t="n">
        <v>45952</v>
      </c>
      <c r="H50" s="6" t="n">
        <v>5532.32</v>
      </c>
      <c r="I50" s="0" t="s">
        <v>623</v>
      </c>
      <c r="J50" s="0"/>
      <c r="K50" s="0"/>
      <c r="L50" s="0"/>
      <c r="M50" s="0"/>
      <c r="N50" s="0"/>
      <c r="O50" s="0"/>
      <c r="P50" s="11" t="n">
        <v>46166</v>
      </c>
      <c r="Q50" s="6" t="n">
        <v>1976.19</v>
      </c>
      <c r="R50" s="0" t="s">
        <v>623</v>
      </c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11" t="n">
        <v>46150</v>
      </c>
      <c r="AI50" s="6" t="n">
        <v>1167.37</v>
      </c>
      <c r="AJ50" s="0" t="s">
        <v>623</v>
      </c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11" t="n">
        <v>45506</v>
      </c>
      <c r="CW50" s="6" t="n">
        <v>-1520.13</v>
      </c>
      <c r="CX50" s="0" t="s">
        <v>626</v>
      </c>
    </row>
    <row collapsed="false" customFormat="false" customHeight="false" hidden="false" ht="12.1" outlineLevel="0" r="51">
      <c r="A51" s="11" t="n">
        <v>46221</v>
      </c>
      <c r="B51" s="6" t="n">
        <v>29899.13</v>
      </c>
      <c r="C51" s="0" t="s">
        <v>623</v>
      </c>
      <c r="D51" s="0"/>
      <c r="E51" s="0"/>
      <c r="F51" s="0"/>
      <c r="G51" s="11" t="n">
        <v>45982</v>
      </c>
      <c r="H51" s="6" t="n">
        <v>2292.98</v>
      </c>
      <c r="I51" s="0" t="s">
        <v>623</v>
      </c>
      <c r="J51" s="0"/>
      <c r="K51" s="0"/>
      <c r="L51" s="0"/>
      <c r="M51" s="0"/>
      <c r="N51" s="0"/>
      <c r="O51" s="0"/>
      <c r="P51" s="11" t="n">
        <v>46179</v>
      </c>
      <c r="Q51" s="6" t="n">
        <v>387.08</v>
      </c>
      <c r="R51" s="0" t="s">
        <v>623</v>
      </c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11" t="n">
        <v>46213</v>
      </c>
      <c r="AI51" s="6" t="n">
        <v>185.99</v>
      </c>
      <c r="AJ51" s="0" t="s">
        <v>623</v>
      </c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11" t="n">
        <v>45509</v>
      </c>
      <c r="CW51" s="6" t="n">
        <v>100238.9</v>
      </c>
      <c r="CX51" s="0" t="s">
        <v>623</v>
      </c>
    </row>
    <row collapsed="false" customFormat="false" customHeight="false" hidden="false" ht="12.1" outlineLevel="0" r="52">
      <c r="A52" s="11" t="n">
        <v>46223</v>
      </c>
      <c r="B52" s="6" t="n">
        <v>-26525.4</v>
      </c>
      <c r="C52" s="0" t="s">
        <v>584</v>
      </c>
      <c r="D52" s="0"/>
      <c r="E52" s="0"/>
      <c r="F52" s="0"/>
      <c r="G52" s="11" t="n">
        <v>46099</v>
      </c>
      <c r="H52" s="6" t="n">
        <v>36851.73</v>
      </c>
      <c r="I52" s="0" t="s">
        <v>623</v>
      </c>
      <c r="J52" s="0"/>
      <c r="K52" s="0"/>
      <c r="L52" s="0"/>
      <c r="M52" s="0"/>
      <c r="N52" s="0"/>
      <c r="O52" s="0"/>
      <c r="P52" s="11" t="n">
        <v>46201</v>
      </c>
      <c r="Q52" s="6" t="n">
        <v>2617.33</v>
      </c>
      <c r="R52" s="0" t="s">
        <v>623</v>
      </c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11" t="n">
        <v>46261</v>
      </c>
      <c r="AI52" s="8" t="s">
        <f>=-Портфель!J13</f>
      </c>
      <c r="AJ52" s="0" t="s">
        <v>627</v>
      </c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11" t="n">
        <v>45512</v>
      </c>
      <c r="CW52" s="6" t="n">
        <v>29943.67</v>
      </c>
      <c r="CX52" s="0" t="s">
        <v>623</v>
      </c>
    </row>
    <row collapsed="false" customFormat="false" customHeight="false" hidden="false" ht="12.1" outlineLevel="0" r="53">
      <c r="A53" s="11" t="n">
        <v>46238</v>
      </c>
      <c r="B53" s="6" t="n">
        <v>28468.61</v>
      </c>
      <c r="C53" s="0" t="s">
        <v>623</v>
      </c>
      <c r="D53" s="0"/>
      <c r="E53" s="0"/>
      <c r="F53" s="0"/>
      <c r="G53" s="11" t="n">
        <v>46125</v>
      </c>
      <c r="H53" s="6" t="n">
        <v>-4848.14</v>
      </c>
      <c r="I53" s="0" t="s">
        <v>535</v>
      </c>
      <c r="J53" s="0"/>
      <c r="K53" s="0"/>
      <c r="L53" s="0"/>
      <c r="M53" s="0"/>
      <c r="N53" s="0"/>
      <c r="O53" s="0"/>
      <c r="P53" s="11" t="n">
        <v>46212</v>
      </c>
      <c r="Q53" s="6" t="n">
        <v>-363.68</v>
      </c>
      <c r="R53" s="0" t="s">
        <v>572</v>
      </c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10" t="s">
        <f>=XIRR(AI2:AI52,AH2:AH52)</f>
      </c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11" t="n">
        <v>45513</v>
      </c>
      <c r="CW53" s="6" t="n">
        <v>53.98</v>
      </c>
      <c r="CX53" s="0" t="s">
        <v>623</v>
      </c>
    </row>
    <row collapsed="false" customFormat="false" customHeight="false" hidden="false" ht="12.1" outlineLevel="0" r="54">
      <c r="A54" s="11" t="n">
        <v>46261</v>
      </c>
      <c r="B54" s="8" t="s">
        <f>=-Портфель!J2</f>
      </c>
      <c r="C54" s="0" t="s">
        <v>627</v>
      </c>
      <c r="D54" s="0"/>
      <c r="E54" s="0"/>
      <c r="F54" s="0"/>
      <c r="G54" s="11" t="n">
        <v>46261</v>
      </c>
      <c r="H54" s="8" t="s">
        <f>=-Портфель!J4</f>
      </c>
      <c r="I54" s="0" t="s">
        <v>627</v>
      </c>
      <c r="J54" s="0"/>
      <c r="K54" s="0"/>
      <c r="L54" s="0"/>
      <c r="M54" s="0"/>
      <c r="N54" s="0"/>
      <c r="O54" s="0"/>
      <c r="P54" s="11" t="n">
        <v>46226</v>
      </c>
      <c r="Q54" s="6" t="n">
        <v>2828.1</v>
      </c>
      <c r="R54" s="0" t="s">
        <v>623</v>
      </c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8" t="s">
        <f>=-SUM(AI2:AI52)</f>
      </c>
      <c r="AJ54" s="0" t="s">
        <v>628</v>
      </c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11" t="n">
        <v>45526</v>
      </c>
      <c r="CW54" s="6" t="n">
        <v>41439.55</v>
      </c>
      <c r="CX54" s="0" t="s">
        <v>623</v>
      </c>
    </row>
    <row collapsed="false" customFormat="false" customHeight="false" hidden="false" ht="12.1" outlineLevel="0" r="55">
      <c r="A55" s="0"/>
      <c r="B55" s="10" t="s">
        <f>=XIRR(B2:B54,A2:A54)</f>
      </c>
      <c r="C55" s="0"/>
      <c r="D55" s="0"/>
      <c r="E55" s="0"/>
      <c r="F55" s="0"/>
      <c r="G55" s="0"/>
      <c r="H55" s="10" t="s">
        <f>=XIRR(H2:H54,G2:G54)</f>
      </c>
      <c r="I55" s="0"/>
      <c r="J55" s="0"/>
      <c r="K55" s="0"/>
      <c r="L55" s="0"/>
      <c r="M55" s="0"/>
      <c r="N55" s="0"/>
      <c r="O55" s="0"/>
      <c r="P55" s="11" t="n">
        <v>46228</v>
      </c>
      <c r="Q55" s="6" t="n">
        <v>3521.11</v>
      </c>
      <c r="R55" s="0" t="s">
        <v>623</v>
      </c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11" t="n">
        <v>45541</v>
      </c>
      <c r="CW55" s="6" t="n">
        <v>-174081.14</v>
      </c>
      <c r="CX55" s="0" t="s">
        <v>626</v>
      </c>
    </row>
    <row collapsed="false" customFormat="false" customHeight="false" hidden="false" ht="12.1" outlineLevel="0" r="56">
      <c r="A56" s="0"/>
      <c r="B56" s="8" t="s">
        <f>=-SUM(B2:B54)</f>
      </c>
      <c r="C56" s="0" t="s">
        <v>628</v>
      </c>
      <c r="D56" s="0"/>
      <c r="E56" s="0"/>
      <c r="F56" s="0"/>
      <c r="G56" s="0"/>
      <c r="H56" s="8" t="s">
        <f>=-SUM(H2:H54)</f>
      </c>
      <c r="I56" s="0" t="s">
        <v>628</v>
      </c>
      <c r="J56" s="0"/>
      <c r="K56" s="0"/>
      <c r="L56" s="0"/>
      <c r="M56" s="0"/>
      <c r="N56" s="0"/>
      <c r="O56" s="0"/>
      <c r="P56" s="11" t="n">
        <v>46261</v>
      </c>
      <c r="Q56" s="8" t="s">
        <f>=-Портфель!J7</f>
      </c>
      <c r="R56" s="0" t="s">
        <v>627</v>
      </c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11" t="n">
        <v>45544</v>
      </c>
      <c r="CW56" s="6" t="n">
        <v>81570.32</v>
      </c>
      <c r="CX56" s="0" t="s">
        <v>623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10" t="s">
        <f>=XIRR(Q2:Q56,P2:P56)</f>
      </c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11" t="n">
        <v>45545</v>
      </c>
      <c r="CW57" s="6" t="n">
        <v>-81615.03</v>
      </c>
      <c r="CX57" s="0" t="s">
        <v>626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8" t="s">
        <f>=-SUM(Q2:Q56)</f>
      </c>
      <c r="R58" s="0" t="s">
        <v>628</v>
      </c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11" t="n">
        <v>45545</v>
      </c>
      <c r="CW58" s="6" t="n">
        <v>38855.05</v>
      </c>
      <c r="CX58" s="0" t="s">
        <v>623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11" t="n">
        <v>45552</v>
      </c>
      <c r="CW59" s="6" t="n">
        <v>96.16</v>
      </c>
      <c r="CX59" s="0" t="s">
        <v>623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11" t="n">
        <v>45555</v>
      </c>
      <c r="CW60" s="6" t="n">
        <v>41.32</v>
      </c>
      <c r="CX60" s="0" t="s">
        <v>623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11" t="n">
        <v>45558</v>
      </c>
      <c r="CW61" s="6" t="n">
        <v>-39242.59</v>
      </c>
      <c r="CX61" s="0" t="s">
        <v>626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11" t="n">
        <v>45560</v>
      </c>
      <c r="CW62" s="6" t="n">
        <v>13.79</v>
      </c>
      <c r="CX62" s="0" t="s">
        <v>623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11" t="n">
        <v>45562</v>
      </c>
      <c r="CW63" s="6" t="n">
        <v>5319.74</v>
      </c>
      <c r="CX63" s="0" t="s">
        <v>623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11" t="n">
        <v>45569</v>
      </c>
      <c r="CW64" s="6" t="n">
        <v>-5351.12</v>
      </c>
      <c r="CX64" s="0" t="s">
        <v>626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11" t="n">
        <v>45572</v>
      </c>
      <c r="CW65" s="6" t="n">
        <v>83.21</v>
      </c>
      <c r="CX65" s="0" t="s">
        <v>623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11" t="n">
        <v>45573</v>
      </c>
      <c r="CW66" s="6" t="n">
        <v>111</v>
      </c>
      <c r="CX66" s="0" t="s">
        <v>623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11" t="n">
        <v>45579</v>
      </c>
      <c r="CW67" s="6" t="n">
        <v>-194.75</v>
      </c>
      <c r="CX67" s="0" t="s">
        <v>626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11" t="n">
        <v>45579</v>
      </c>
      <c r="CW68" s="6" t="n">
        <v>11047.72</v>
      </c>
      <c r="CX68" s="0" t="s">
        <v>623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11" t="n">
        <v>45582</v>
      </c>
      <c r="CW69" s="6" t="n">
        <v>-11063.43</v>
      </c>
      <c r="CX69" s="0" t="s">
        <v>626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11" t="n">
        <v>45582</v>
      </c>
      <c r="CW70" s="6" t="n">
        <v>6939.13</v>
      </c>
      <c r="CX70" s="0" t="s">
        <v>623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11" t="n">
        <v>45583</v>
      </c>
      <c r="CW71" s="6" t="n">
        <v>-6949.59</v>
      </c>
      <c r="CX71" s="0" t="s">
        <v>626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11" t="n">
        <v>45583</v>
      </c>
      <c r="CW72" s="6" t="n">
        <v>27.91</v>
      </c>
      <c r="CX72" s="0" t="s">
        <v>623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11" t="n">
        <v>45588</v>
      </c>
      <c r="CW73" s="6" t="n">
        <v>13.98</v>
      </c>
      <c r="CX73" s="0" t="s">
        <v>623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11" t="n">
        <v>45589</v>
      </c>
      <c r="CW74" s="6" t="n">
        <v>55.95</v>
      </c>
      <c r="CX74" s="0" t="s">
        <v>623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11" t="n">
        <v>45590</v>
      </c>
      <c r="CW75" s="6" t="n">
        <v>1246.58</v>
      </c>
      <c r="CX75" s="0" t="s">
        <v>623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11" t="n">
        <v>45593</v>
      </c>
      <c r="CW76" s="6" t="n">
        <v>14.01</v>
      </c>
      <c r="CX76" s="0" t="s">
        <v>623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11" t="n">
        <v>45594</v>
      </c>
      <c r="CW77" s="6" t="n">
        <v>238.37</v>
      </c>
      <c r="CX77" s="0" t="s">
        <v>623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11" t="n">
        <v>45595</v>
      </c>
      <c r="CW78" s="6" t="n">
        <v>-1598.83</v>
      </c>
      <c r="CX78" s="0" t="s">
        <v>626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11" t="n">
        <v>45595</v>
      </c>
      <c r="CW79" s="6" t="n">
        <v>14.03</v>
      </c>
      <c r="CX79" s="0" t="s">
        <v>623</v>
      </c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11" t="n">
        <v>45598</v>
      </c>
      <c r="CW80" s="6" t="n">
        <v>337.67</v>
      </c>
      <c r="CX80" s="0" t="s">
        <v>623</v>
      </c>
    </row>
    <row collapsed="false" customFormat="false" customHeight="false" hidden="false" ht="12.1" outlineLevel="0" r="81">
      <c r="A81" s="0"/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11" t="n">
        <v>45611</v>
      </c>
      <c r="CW81" s="6" t="n">
        <v>14.17</v>
      </c>
      <c r="CX81" s="0" t="s">
        <v>623</v>
      </c>
    </row>
    <row collapsed="false" customFormat="false" customHeight="false" hidden="false" ht="12.1" outlineLevel="0" r="82">
      <c r="A82" s="0"/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11" t="n">
        <v>45618</v>
      </c>
      <c r="CW82" s="6" t="n">
        <v>113.86</v>
      </c>
      <c r="CX82" s="0" t="s">
        <v>623</v>
      </c>
    </row>
    <row collapsed="false" customFormat="false" customHeight="false" hidden="false" ht="12.1" outlineLevel="0" r="83">
      <c r="A83" s="0"/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11" t="n">
        <v>45623</v>
      </c>
      <c r="CW83" s="6" t="n">
        <v>14996.26</v>
      </c>
      <c r="CX83" s="0" t="s">
        <v>623</v>
      </c>
    </row>
    <row collapsed="false" customFormat="false" customHeight="false" hidden="false" ht="12.1" outlineLevel="0" r="84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11" t="n">
        <v>45628</v>
      </c>
      <c r="CW84" s="6" t="n">
        <v>-15518.62</v>
      </c>
      <c r="CX84" s="0" t="s">
        <v>626</v>
      </c>
    </row>
    <row collapsed="false" customFormat="false" customHeight="false" hidden="false" ht="12.1" outlineLevel="0" r="85">
      <c r="A85" s="0"/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11" t="n">
        <v>45628</v>
      </c>
      <c r="CW85" s="6" t="n">
        <v>257.3</v>
      </c>
      <c r="CX85" s="0" t="s">
        <v>623</v>
      </c>
    </row>
    <row collapsed="false" customFormat="false" customHeight="false" hidden="false" ht="12.1" outlineLevel="0" r="86">
      <c r="A86" s="0"/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11" t="n">
        <v>45630</v>
      </c>
      <c r="CW86" s="6" t="n">
        <v>143.11</v>
      </c>
      <c r="CX86" s="0" t="s">
        <v>623</v>
      </c>
    </row>
    <row collapsed="false" customFormat="false" customHeight="false" hidden="false" ht="12.1" outlineLevel="0" r="87">
      <c r="A87" s="0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11" t="n">
        <v>45638</v>
      </c>
      <c r="CW87" s="6" t="n">
        <v>5001.97</v>
      </c>
      <c r="CX87" s="0" t="s">
        <v>623</v>
      </c>
    </row>
    <row collapsed="false" customFormat="false" customHeight="false" hidden="false" ht="12.1" outlineLevel="0" r="88">
      <c r="A88" s="0"/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11" t="n">
        <v>45643</v>
      </c>
      <c r="CW88" s="6" t="n">
        <v>-5418.61</v>
      </c>
      <c r="CX88" s="0" t="s">
        <v>626</v>
      </c>
    </row>
    <row collapsed="false" customFormat="false" customHeight="false" hidden="false" ht="12.1" outlineLevel="0" r="89">
      <c r="A89" s="0"/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11" t="n">
        <v>45643</v>
      </c>
      <c r="CW89" s="6" t="n">
        <v>129.74</v>
      </c>
      <c r="CX89" s="0" t="s">
        <v>623</v>
      </c>
    </row>
    <row collapsed="false" customFormat="false" customHeight="false" hidden="false" ht="12.1" outlineLevel="0" r="90">
      <c r="A90" s="0"/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11" t="n">
        <v>45652</v>
      </c>
      <c r="CW90" s="6" t="n">
        <v>434.67</v>
      </c>
      <c r="CX90" s="0" t="s">
        <v>623</v>
      </c>
    </row>
    <row collapsed="false" customFormat="false" customHeight="false" hidden="false" ht="12.1" outlineLevel="0" r="91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11" t="n">
        <v>45654</v>
      </c>
      <c r="CW91" s="6" t="n">
        <v>116.1</v>
      </c>
      <c r="CX91" s="0" t="s">
        <v>623</v>
      </c>
    </row>
    <row collapsed="false" customFormat="false" customHeight="false" hidden="false" ht="12.1" outlineLevel="0" r="92">
      <c r="A92" s="0"/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11" t="n">
        <v>45656</v>
      </c>
      <c r="CW92" s="6" t="n">
        <v>-610.6</v>
      </c>
      <c r="CX92" s="0" t="s">
        <v>626</v>
      </c>
    </row>
    <row collapsed="false" customFormat="false" customHeight="false" hidden="false" ht="12.1" outlineLevel="0" r="93">
      <c r="A93" s="0"/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11" t="n">
        <v>45678</v>
      </c>
      <c r="CW93" s="6" t="n">
        <v>117.56</v>
      </c>
      <c r="CX93" s="0" t="s">
        <v>623</v>
      </c>
    </row>
    <row collapsed="false" customFormat="false" customHeight="false" hidden="false" ht="12.1" outlineLevel="0" r="94">
      <c r="A94" s="0"/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11" t="n">
        <v>45680</v>
      </c>
      <c r="CW94" s="6" t="n">
        <v>2883.36</v>
      </c>
      <c r="CX94" s="0" t="s">
        <v>623</v>
      </c>
    </row>
    <row collapsed="false" customFormat="false" customHeight="false" hidden="false" ht="12.1" outlineLevel="0" r="95">
      <c r="A95" s="0"/>
      <c r="B95" s="0"/>
      <c r="C95" s="0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11" t="n">
        <v>45681</v>
      </c>
      <c r="CW95" s="6" t="n">
        <v>2003.96</v>
      </c>
      <c r="CX95" s="0" t="s">
        <v>623</v>
      </c>
    </row>
    <row collapsed="false" customFormat="false" customHeight="false" hidden="false" ht="12.1" outlineLevel="0" r="96">
      <c r="A96" s="0"/>
      <c r="B96" s="0"/>
      <c r="C96" s="0"/>
      <c r="D96" s="0"/>
      <c r="E96" s="0"/>
      <c r="F96" s="0"/>
      <c r="G96" s="0"/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11" t="n">
        <v>45684</v>
      </c>
      <c r="CW96" s="6" t="n">
        <v>3405.75</v>
      </c>
      <c r="CX96" s="0" t="s">
        <v>623</v>
      </c>
    </row>
    <row collapsed="false" customFormat="false" customHeight="false" hidden="false" ht="12.1" outlineLevel="0" r="97">
      <c r="A97" s="0"/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11" t="n">
        <v>45685</v>
      </c>
      <c r="CW97" s="6" t="n">
        <v>-8497.15</v>
      </c>
      <c r="CX97" s="0" t="s">
        <v>626</v>
      </c>
    </row>
    <row collapsed="false" customFormat="false" customHeight="false" hidden="false" ht="12.1" outlineLevel="0" r="98">
      <c r="A98" s="0"/>
      <c r="B98" s="0"/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11" t="n">
        <v>45685</v>
      </c>
      <c r="CW98" s="6" t="n">
        <v>29.5</v>
      </c>
      <c r="CX98" s="0" t="s">
        <v>623</v>
      </c>
    </row>
    <row collapsed="false" customFormat="false" customHeight="false" hidden="false" ht="12.1" outlineLevel="0" r="99">
      <c r="A99" s="0"/>
      <c r="B99" s="0"/>
      <c r="C99" s="0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11" t="n">
        <v>45706</v>
      </c>
      <c r="CW99" s="6" t="n">
        <v>283.52</v>
      </c>
      <c r="CX99" s="0" t="s">
        <v>623</v>
      </c>
    </row>
    <row collapsed="false" customFormat="false" customHeight="false" hidden="false" ht="12.1" outlineLevel="0" r="100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11" t="n">
        <v>45708</v>
      </c>
      <c r="CW100" s="6" t="n">
        <v>104.57</v>
      </c>
      <c r="CX100" s="0" t="s">
        <v>623</v>
      </c>
    </row>
    <row collapsed="false" customFormat="false" customHeight="false" hidden="false" ht="12.1" outlineLevel="0" r="101">
      <c r="A101" s="0"/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11" t="n">
        <v>45713</v>
      </c>
      <c r="CW101" s="6" t="n">
        <v>164.8</v>
      </c>
      <c r="CX101" s="0" t="s">
        <v>623</v>
      </c>
    </row>
    <row collapsed="false" customFormat="false" customHeight="false" hidden="false" ht="12.1" outlineLevel="0" r="102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11" t="n">
        <v>45740</v>
      </c>
      <c r="CW102" s="6" t="n">
        <v>106.52</v>
      </c>
      <c r="CX102" s="0" t="s">
        <v>623</v>
      </c>
    </row>
    <row collapsed="false" customFormat="false" customHeight="false" hidden="false" ht="12.1" outlineLevel="0" r="103">
      <c r="A103" s="0"/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11" t="n">
        <v>45771</v>
      </c>
      <c r="CW103" s="6" t="n">
        <v>61.97</v>
      </c>
      <c r="CX103" s="0" t="s">
        <v>623</v>
      </c>
    </row>
    <row collapsed="false" customFormat="false" customHeight="false" hidden="false" ht="12.1" outlineLevel="0" r="104">
      <c r="A104" s="0"/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11" t="n">
        <v>45777</v>
      </c>
      <c r="CW104" s="6" t="n">
        <v>15.55</v>
      </c>
      <c r="CX104" s="0" t="s">
        <v>623</v>
      </c>
    </row>
    <row collapsed="false" customFormat="false" customHeight="false" hidden="false" ht="12.1" outlineLevel="0" r="105">
      <c r="A105" s="0"/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11" t="n">
        <v>45790</v>
      </c>
      <c r="CW105" s="6" t="n">
        <v>62.63</v>
      </c>
      <c r="CX105" s="0" t="s">
        <v>623</v>
      </c>
    </row>
    <row collapsed="false" customFormat="false" customHeight="false" hidden="false" ht="12.1" outlineLevel="0" r="106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11" t="n">
        <v>45812</v>
      </c>
      <c r="CW106" s="6" t="n">
        <v>174.39</v>
      </c>
      <c r="CX106" s="0" t="s">
        <v>623</v>
      </c>
    </row>
    <row collapsed="false" customFormat="false" customHeight="false" hidden="false" ht="12.1" outlineLevel="0" r="107">
      <c r="A107" s="0"/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11" t="n">
        <v>45826</v>
      </c>
      <c r="CW107" s="6" t="n">
        <v>2619.82</v>
      </c>
      <c r="CX107" s="0" t="s">
        <v>623</v>
      </c>
    </row>
    <row collapsed="false" customFormat="false" customHeight="false" hidden="false" ht="12.1" outlineLevel="0" r="108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11" t="n">
        <v>45828</v>
      </c>
      <c r="CW108" s="6" t="n">
        <v>320.18</v>
      </c>
      <c r="CX108" s="0" t="s">
        <v>623</v>
      </c>
    </row>
    <row collapsed="false" customFormat="false" customHeight="false" hidden="false" ht="12.1" outlineLevel="0" r="109">
      <c r="A109" s="0"/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11" t="n">
        <v>45856</v>
      </c>
      <c r="CW109" s="6" t="n">
        <v>3623.31</v>
      </c>
      <c r="CX109" s="0" t="s">
        <v>623</v>
      </c>
    </row>
    <row collapsed="false" customFormat="false" customHeight="false" hidden="false" ht="12.1" outlineLevel="0" r="110">
      <c r="A110" s="0"/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0"/>
      <c r="BV110" s="0"/>
      <c r="BW110" s="0"/>
      <c r="BX110" s="0"/>
      <c r="BY110" s="0"/>
      <c r="BZ110" s="0"/>
      <c r="CA110" s="0"/>
      <c r="CB110" s="0"/>
      <c r="CC110" s="0"/>
      <c r="CD110" s="0"/>
      <c r="CE110" s="0"/>
      <c r="CF110" s="0"/>
      <c r="CG110" s="0"/>
      <c r="CH110" s="0"/>
      <c r="CI110" s="0"/>
      <c r="CJ110" s="0"/>
      <c r="CK110" s="0"/>
      <c r="CL110" s="0"/>
      <c r="CM110" s="0"/>
      <c r="CN110" s="0"/>
      <c r="CO110" s="0"/>
      <c r="CP110" s="0"/>
      <c r="CQ110" s="0"/>
      <c r="CR110" s="0"/>
      <c r="CS110" s="0"/>
      <c r="CT110" s="0"/>
      <c r="CU110" s="0"/>
      <c r="CV110" s="11" t="n">
        <v>45862</v>
      </c>
      <c r="CW110" s="6" t="n">
        <v>48.84</v>
      </c>
      <c r="CX110" s="0" t="s">
        <v>623</v>
      </c>
    </row>
    <row collapsed="false" customFormat="false" customHeight="false" hidden="false" ht="12.1" outlineLevel="0" r="111">
      <c r="A111" s="0"/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11" t="n">
        <v>45863</v>
      </c>
      <c r="CW111" s="6" t="n">
        <v>50258.18</v>
      </c>
      <c r="CX111" s="0" t="s">
        <v>623</v>
      </c>
    </row>
    <row collapsed="false" customFormat="false" customHeight="false" hidden="false" ht="12.1" outlineLevel="0" r="112">
      <c r="A112" s="0"/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11" t="n">
        <v>45870</v>
      </c>
      <c r="CW112" s="6" t="n">
        <v>130.91</v>
      </c>
      <c r="CX112" s="0" t="s">
        <v>623</v>
      </c>
    </row>
    <row collapsed="false" customFormat="false" customHeight="false" hidden="false" ht="12.1" outlineLevel="0" r="113">
      <c r="A113" s="0"/>
      <c r="B113" s="0"/>
      <c r="C113" s="0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11" t="n">
        <v>45873</v>
      </c>
      <c r="CW113" s="6" t="n">
        <v>26243.51</v>
      </c>
      <c r="CX113" s="0" t="s">
        <v>623</v>
      </c>
    </row>
    <row collapsed="false" customFormat="false" customHeight="false" hidden="false" ht="12.1" outlineLevel="0" r="114">
      <c r="A114" s="0"/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11" t="n">
        <v>45874</v>
      </c>
      <c r="CW114" s="6" t="n">
        <v>49.16</v>
      </c>
      <c r="CX114" s="0" t="s">
        <v>623</v>
      </c>
    </row>
    <row collapsed="false" customFormat="false" customHeight="false" hidden="false" ht="12.1" outlineLevel="0" r="115">
      <c r="A115" s="0"/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11" t="n">
        <v>45888</v>
      </c>
      <c r="CW115" s="6" t="n">
        <v>197.86</v>
      </c>
      <c r="CX115" s="0" t="s">
        <v>623</v>
      </c>
    </row>
    <row collapsed="false" customFormat="false" customHeight="false" hidden="false" ht="12.1" outlineLevel="0" r="116">
      <c r="A116" s="0"/>
      <c r="B116" s="0"/>
      <c r="C116" s="0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11" t="n">
        <v>45911</v>
      </c>
      <c r="CW116" s="6" t="n">
        <v>450.09</v>
      </c>
      <c r="CX116" s="0" t="s">
        <v>623</v>
      </c>
    </row>
    <row collapsed="false" customFormat="false" customHeight="false" hidden="false" ht="12.1" outlineLevel="0" r="117">
      <c r="A117" s="0"/>
      <c r="B117" s="0"/>
      <c r="C117" s="0"/>
      <c r="D117" s="0"/>
      <c r="E117" s="0"/>
      <c r="F117" s="0"/>
      <c r="G117" s="0"/>
      <c r="H117" s="0"/>
      <c r="I117" s="0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11" t="n">
        <v>45915</v>
      </c>
      <c r="CW117" s="6" t="n">
        <v>16.7</v>
      </c>
      <c r="CX117" s="0" t="s">
        <v>623</v>
      </c>
    </row>
    <row collapsed="false" customFormat="false" customHeight="false" hidden="false" ht="12.1" outlineLevel="0" r="118">
      <c r="A118" s="0"/>
      <c r="B118" s="0"/>
      <c r="C118" s="0"/>
      <c r="D118" s="0"/>
      <c r="E118" s="0"/>
      <c r="F118" s="0"/>
      <c r="G118" s="0"/>
      <c r="H118" s="0"/>
      <c r="I118" s="0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11" t="n">
        <v>45918</v>
      </c>
      <c r="CW118" s="6" t="n">
        <v>133.79</v>
      </c>
      <c r="CX118" s="0" t="s">
        <v>623</v>
      </c>
    </row>
    <row collapsed="false" customFormat="false" customHeight="false" hidden="false" ht="12.1" outlineLevel="0" r="119">
      <c r="A119" s="0"/>
      <c r="B119" s="0"/>
      <c r="C119" s="0"/>
      <c r="D119" s="0"/>
      <c r="E119" s="0"/>
      <c r="F119" s="0"/>
      <c r="G119" s="0"/>
      <c r="H119" s="0"/>
      <c r="I119" s="0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11" t="n">
        <v>45919</v>
      </c>
      <c r="CW119" s="6" t="n">
        <v>-87416.79</v>
      </c>
      <c r="CX119" s="0" t="s">
        <v>626</v>
      </c>
    </row>
    <row collapsed="false" customFormat="false" customHeight="false" hidden="false" ht="12.1" outlineLevel="0" r="120">
      <c r="A120" s="0"/>
      <c r="B120" s="0"/>
      <c r="C120" s="0"/>
      <c r="D120" s="0"/>
      <c r="E120" s="0"/>
      <c r="F120" s="0"/>
      <c r="G120" s="0"/>
      <c r="H120" s="0"/>
      <c r="I120" s="0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11" t="n">
        <v>45922</v>
      </c>
      <c r="CW120" s="6" t="n">
        <v>33.51</v>
      </c>
      <c r="CX120" s="0" t="s">
        <v>623</v>
      </c>
    </row>
    <row collapsed="false" customFormat="false" customHeight="false" hidden="false" ht="12.1" outlineLevel="0" r="121">
      <c r="A121" s="0"/>
      <c r="B121" s="0"/>
      <c r="C121" s="0"/>
      <c r="D121" s="0"/>
      <c r="E121" s="0"/>
      <c r="F121" s="0"/>
      <c r="G121" s="0"/>
      <c r="H121" s="0"/>
      <c r="I121" s="0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11" t="n">
        <v>45939</v>
      </c>
      <c r="CW121" s="6" t="n">
        <v>287.04</v>
      </c>
      <c r="CX121" s="0" t="s">
        <v>623</v>
      </c>
    </row>
    <row collapsed="false" customFormat="false" customHeight="false" hidden="false" ht="12.1" outlineLevel="0" r="122">
      <c r="A122" s="0"/>
      <c r="B122" s="0"/>
      <c r="C122" s="0"/>
      <c r="D122" s="0"/>
      <c r="E122" s="0"/>
      <c r="F122" s="0"/>
      <c r="G122" s="0"/>
      <c r="H122" s="0"/>
      <c r="I122" s="0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11" t="n">
        <v>45943</v>
      </c>
      <c r="CW122" s="6" t="n">
        <v>186.07</v>
      </c>
      <c r="CX122" s="0" t="s">
        <v>623</v>
      </c>
    </row>
    <row collapsed="false" customFormat="false" customHeight="false" hidden="false" ht="12.1" outlineLevel="0" r="123">
      <c r="A123" s="0"/>
      <c r="B123" s="0"/>
      <c r="C123" s="0"/>
      <c r="D123" s="0"/>
      <c r="E123" s="0"/>
      <c r="F123" s="0"/>
      <c r="G123" s="0"/>
      <c r="H123" s="0"/>
      <c r="I123" s="0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11" t="n">
        <v>45944</v>
      </c>
      <c r="CW123" s="6" t="n">
        <v>-507.68</v>
      </c>
      <c r="CX123" s="0" t="s">
        <v>626</v>
      </c>
    </row>
    <row collapsed="false" customFormat="false" customHeight="false" hidden="false" ht="12.1" outlineLevel="0" r="124">
      <c r="A124" s="0"/>
      <c r="B124" s="0"/>
      <c r="C124" s="0"/>
      <c r="D124" s="0"/>
      <c r="E124" s="0"/>
      <c r="F124" s="0"/>
      <c r="G124" s="0"/>
      <c r="H124" s="0"/>
      <c r="I124" s="0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11" t="n">
        <v>45944</v>
      </c>
      <c r="CW124" s="6" t="n">
        <v>16.92</v>
      </c>
      <c r="CX124" s="0" t="s">
        <v>623</v>
      </c>
    </row>
    <row collapsed="false" customFormat="false" customHeight="false" hidden="false" ht="12.1" outlineLevel="0" r="125">
      <c r="A125" s="0"/>
      <c r="B125" s="0"/>
      <c r="C125" s="0"/>
      <c r="D125" s="0"/>
      <c r="E125" s="0"/>
      <c r="F125" s="0"/>
      <c r="G125" s="0"/>
      <c r="H125" s="0"/>
      <c r="I125" s="0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11" t="n">
        <v>45953</v>
      </c>
      <c r="CW125" s="6" t="n">
        <v>16.99</v>
      </c>
      <c r="CX125" s="0" t="s">
        <v>623</v>
      </c>
    </row>
    <row collapsed="false" customFormat="false" customHeight="false" hidden="false" ht="12.1" outlineLevel="0" r="126">
      <c r="A126" s="0"/>
      <c r="B126" s="0"/>
      <c r="C126" s="0"/>
      <c r="D126" s="0"/>
      <c r="E126" s="0"/>
      <c r="F126" s="0"/>
      <c r="G126" s="0"/>
      <c r="H126" s="0"/>
      <c r="I126" s="0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11" t="n">
        <v>45957</v>
      </c>
      <c r="CW126" s="6" t="n">
        <v>527.65</v>
      </c>
      <c r="CX126" s="0" t="s">
        <v>623</v>
      </c>
    </row>
    <row collapsed="false" customFormat="false" customHeight="false" hidden="false" ht="12.1" outlineLevel="0" r="127">
      <c r="A127" s="0"/>
      <c r="B127" s="0"/>
      <c r="C127" s="0"/>
      <c r="D127" s="0"/>
      <c r="E127" s="0"/>
      <c r="F127" s="0"/>
      <c r="G127" s="0"/>
      <c r="H127" s="0"/>
      <c r="I127" s="0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11" t="n">
        <v>45958</v>
      </c>
      <c r="CW127" s="6" t="n">
        <v>732.23</v>
      </c>
      <c r="CX127" s="0" t="s">
        <v>623</v>
      </c>
    </row>
    <row collapsed="false" customFormat="false" customHeight="false" hidden="false" ht="12.1" outlineLevel="0" r="128">
      <c r="A128" s="0"/>
      <c r="B128" s="0"/>
      <c r="C128" s="0"/>
      <c r="D128" s="0"/>
      <c r="E128" s="0"/>
      <c r="F128" s="0"/>
      <c r="G128" s="0"/>
      <c r="H128" s="0"/>
      <c r="I128" s="0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11" t="n">
        <v>45966</v>
      </c>
      <c r="CW128" s="6" t="n">
        <v>256.33</v>
      </c>
      <c r="CX128" s="0" t="s">
        <v>623</v>
      </c>
    </row>
    <row collapsed="false" customFormat="false" customHeight="false" hidden="false" ht="12.1" outlineLevel="0" r="129">
      <c r="A129" s="0"/>
      <c r="B129" s="0"/>
      <c r="C129" s="0"/>
      <c r="D129" s="0"/>
      <c r="E129" s="0"/>
      <c r="F129" s="0"/>
      <c r="G129" s="0"/>
      <c r="H129" s="0"/>
      <c r="I129" s="0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11" t="n">
        <v>45979</v>
      </c>
      <c r="CW129" s="6" t="n">
        <v>-1564.15</v>
      </c>
      <c r="CX129" s="0" t="s">
        <v>626</v>
      </c>
    </row>
    <row collapsed="false" customFormat="false" customHeight="false" hidden="false" ht="12.1" outlineLevel="0" r="130">
      <c r="A130" s="0"/>
      <c r="B130" s="0"/>
      <c r="C130" s="0"/>
      <c r="D130" s="0"/>
      <c r="E130" s="0"/>
      <c r="F130" s="0"/>
      <c r="G130" s="0"/>
      <c r="H130" s="0"/>
      <c r="I130" s="0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11" t="n">
        <v>45981</v>
      </c>
      <c r="CW130" s="6" t="n">
        <v>3681.76</v>
      </c>
      <c r="CX130" s="0" t="s">
        <v>623</v>
      </c>
    </row>
    <row collapsed="false" customFormat="false" customHeight="false" hidden="false" ht="12.1" outlineLevel="0" r="131">
      <c r="A131" s="0"/>
      <c r="B131" s="0"/>
      <c r="C131" s="0"/>
      <c r="D131" s="0"/>
      <c r="E131" s="0"/>
      <c r="F131" s="0"/>
      <c r="G131" s="0"/>
      <c r="H131" s="0"/>
      <c r="I131" s="0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11" t="n">
        <v>45982</v>
      </c>
      <c r="CW131" s="6" t="n">
        <v>-3686.9</v>
      </c>
      <c r="CX131" s="0" t="s">
        <v>626</v>
      </c>
    </row>
    <row collapsed="false" customFormat="false" customHeight="false" hidden="false" ht="12.1" outlineLevel="0" r="132">
      <c r="A132" s="0"/>
      <c r="B132" s="0"/>
      <c r="C132" s="0"/>
      <c r="D132" s="0"/>
      <c r="E132" s="0"/>
      <c r="F132" s="0"/>
      <c r="G132" s="0"/>
      <c r="H132" s="0"/>
      <c r="I132" s="0"/>
      <c r="J132" s="0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0"/>
      <c r="AL132" s="0"/>
      <c r="AM132" s="0"/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0"/>
      <c r="BA132" s="0"/>
      <c r="BB132" s="0"/>
      <c r="BC132" s="0"/>
      <c r="BD132" s="0"/>
      <c r="BE132" s="0"/>
      <c r="BF132" s="0"/>
      <c r="BG132" s="0"/>
      <c r="BH132" s="0"/>
      <c r="BI132" s="0"/>
      <c r="BJ132" s="0"/>
      <c r="BK132" s="0"/>
      <c r="BL132" s="0"/>
      <c r="BM132" s="0"/>
      <c r="BN132" s="0"/>
      <c r="BO132" s="0"/>
      <c r="BP132" s="0"/>
      <c r="BQ132" s="0"/>
      <c r="BR132" s="0"/>
      <c r="BS132" s="0"/>
      <c r="BT132" s="0"/>
      <c r="BU132" s="0"/>
      <c r="BV132" s="0"/>
      <c r="BW132" s="0"/>
      <c r="BX132" s="0"/>
      <c r="BY132" s="0"/>
      <c r="BZ132" s="0"/>
      <c r="CA132" s="0"/>
      <c r="CB132" s="0"/>
      <c r="CC132" s="0"/>
      <c r="CD132" s="0"/>
      <c r="CE132" s="0"/>
      <c r="CF132" s="0"/>
      <c r="CG132" s="0"/>
      <c r="CH132" s="0"/>
      <c r="CI132" s="0"/>
      <c r="CJ132" s="0"/>
      <c r="CK132" s="0"/>
      <c r="CL132" s="0"/>
      <c r="CM132" s="0"/>
      <c r="CN132" s="0"/>
      <c r="CO132" s="0"/>
      <c r="CP132" s="0"/>
      <c r="CQ132" s="0"/>
      <c r="CR132" s="0"/>
      <c r="CS132" s="0"/>
      <c r="CT132" s="0"/>
      <c r="CU132" s="0"/>
      <c r="CV132" s="11" t="n">
        <v>45986</v>
      </c>
      <c r="CW132" s="6" t="n">
        <v>413.87</v>
      </c>
      <c r="CX132" s="0" t="s">
        <v>623</v>
      </c>
    </row>
    <row collapsed="false" customFormat="false" customHeight="false" hidden="false" ht="12.1" outlineLevel="0" r="133">
      <c r="A133" s="0"/>
      <c r="B133" s="0"/>
      <c r="C133" s="0"/>
      <c r="D133" s="0"/>
      <c r="E133" s="0"/>
      <c r="F133" s="0"/>
      <c r="G133" s="0"/>
      <c r="H133" s="0"/>
      <c r="I133" s="0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11" t="n">
        <v>45987</v>
      </c>
      <c r="CW133" s="6" t="n">
        <v>120.77</v>
      </c>
      <c r="CX133" s="0" t="s">
        <v>623</v>
      </c>
    </row>
    <row collapsed="false" customFormat="false" customHeight="false" hidden="false" ht="12.1" outlineLevel="0" r="134">
      <c r="A134" s="0"/>
      <c r="B134" s="0"/>
      <c r="C134" s="0"/>
      <c r="D134" s="0"/>
      <c r="E134" s="0"/>
      <c r="F134" s="0"/>
      <c r="G134" s="0"/>
      <c r="H134" s="0"/>
      <c r="I134" s="0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11" t="n">
        <v>45994</v>
      </c>
      <c r="CW134" s="6" t="n">
        <v>605.8</v>
      </c>
      <c r="CX134" s="0" t="s">
        <v>623</v>
      </c>
    </row>
    <row collapsed="false" customFormat="false" customHeight="false" hidden="false" ht="12.1" outlineLevel="0" r="135">
      <c r="A135" s="0"/>
      <c r="B135" s="0"/>
      <c r="C135" s="0"/>
      <c r="D135" s="0"/>
      <c r="E135" s="0"/>
      <c r="F135" s="0"/>
      <c r="G135" s="0"/>
      <c r="H135" s="0"/>
      <c r="I135" s="0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11" t="n">
        <v>46001</v>
      </c>
      <c r="CW135" s="6" t="n">
        <v>30003.27</v>
      </c>
      <c r="CX135" s="0" t="s">
        <v>623</v>
      </c>
    </row>
    <row collapsed="false" customFormat="false" customHeight="false" hidden="false" ht="12.1" outlineLevel="0" r="136">
      <c r="A136" s="0"/>
      <c r="B136" s="0"/>
      <c r="C136" s="0"/>
      <c r="D136" s="0"/>
      <c r="E136" s="0"/>
      <c r="F136" s="0"/>
      <c r="G136" s="0"/>
      <c r="H136" s="0"/>
      <c r="I136" s="0"/>
      <c r="J136" s="0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11" t="n">
        <v>46008</v>
      </c>
      <c r="CW136" s="6" t="n">
        <v>17.42</v>
      </c>
      <c r="CX136" s="0" t="s">
        <v>623</v>
      </c>
    </row>
    <row collapsed="false" customFormat="false" customHeight="false" hidden="false" ht="12.1" outlineLevel="0" r="137">
      <c r="A137" s="0"/>
      <c r="B137" s="0"/>
      <c r="C137" s="0"/>
      <c r="D137" s="0"/>
      <c r="E137" s="0"/>
      <c r="F137" s="0"/>
      <c r="G137" s="0"/>
      <c r="H137" s="0"/>
      <c r="I137" s="0"/>
      <c r="J137" s="0"/>
      <c r="K137" s="0"/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11" t="n">
        <v>46014</v>
      </c>
      <c r="CW137" s="6" t="n">
        <v>-31341.65</v>
      </c>
      <c r="CX137" s="0" t="s">
        <v>626</v>
      </c>
    </row>
    <row collapsed="false" customFormat="false" customHeight="false" hidden="false" ht="12.1" outlineLevel="0" r="138">
      <c r="A138" s="0"/>
      <c r="B138" s="0"/>
      <c r="C138" s="0"/>
      <c r="D138" s="0"/>
      <c r="E138" s="0"/>
      <c r="F138" s="0"/>
      <c r="G138" s="0"/>
      <c r="H138" s="0"/>
      <c r="I138" s="0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11" t="n">
        <v>46028</v>
      </c>
      <c r="CW138" s="6" t="n">
        <v>17.58</v>
      </c>
      <c r="CX138" s="0" t="s">
        <v>623</v>
      </c>
    </row>
    <row collapsed="false" customFormat="false" customHeight="false" hidden="false" ht="12.1" outlineLevel="0" r="139">
      <c r="A139" s="0"/>
      <c r="B139" s="0"/>
      <c r="C139" s="0"/>
      <c r="D139" s="0"/>
      <c r="E139" s="0"/>
      <c r="F139" s="0"/>
      <c r="G139" s="0"/>
      <c r="H139" s="0"/>
      <c r="I139" s="0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/>
      <c r="CH139" s="0"/>
      <c r="CI139" s="0"/>
      <c r="CJ139" s="0"/>
      <c r="CK139" s="0"/>
      <c r="CL139" s="0"/>
      <c r="CM139" s="0"/>
      <c r="CN139" s="0"/>
      <c r="CO139" s="0"/>
      <c r="CP139" s="0"/>
      <c r="CQ139" s="0"/>
      <c r="CR139" s="0"/>
      <c r="CS139" s="0"/>
      <c r="CT139" s="0"/>
      <c r="CU139" s="0"/>
      <c r="CV139" s="11" t="n">
        <v>46038</v>
      </c>
      <c r="CW139" s="6" t="n">
        <v>5439.13</v>
      </c>
      <c r="CX139" s="0" t="s">
        <v>623</v>
      </c>
    </row>
    <row collapsed="false" customFormat="false" customHeight="false" hidden="false" ht="12.1" outlineLevel="0" r="140">
      <c r="A140" s="0"/>
      <c r="B140" s="0"/>
      <c r="C140" s="0"/>
      <c r="D140" s="0"/>
      <c r="E140" s="0"/>
      <c r="F140" s="0"/>
      <c r="G140" s="0"/>
      <c r="H140" s="0"/>
      <c r="I140" s="0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/>
      <c r="CH140" s="0"/>
      <c r="CI140" s="0"/>
      <c r="CJ140" s="0"/>
      <c r="CK140" s="0"/>
      <c r="CL140" s="0"/>
      <c r="CM140" s="0"/>
      <c r="CN140" s="0"/>
      <c r="CO140" s="0"/>
      <c r="CP140" s="0"/>
      <c r="CQ140" s="0"/>
      <c r="CR140" s="0"/>
      <c r="CS140" s="0"/>
      <c r="CT140" s="0"/>
      <c r="CU140" s="0"/>
      <c r="CV140" s="11" t="n">
        <v>46041</v>
      </c>
      <c r="CW140" s="6" t="n">
        <v>335.7</v>
      </c>
      <c r="CX140" s="0" t="s">
        <v>623</v>
      </c>
    </row>
    <row collapsed="false" customFormat="false" customHeight="false" hidden="false" ht="12.1" outlineLevel="0" r="141">
      <c r="A141" s="0"/>
      <c r="B141" s="0"/>
      <c r="C141" s="0"/>
      <c r="D141" s="0"/>
      <c r="E141" s="0"/>
      <c r="F141" s="0"/>
      <c r="G141" s="0"/>
      <c r="H141" s="0"/>
      <c r="I141" s="0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0"/>
      <c r="BV141" s="0"/>
      <c r="BW141" s="0"/>
      <c r="BX141" s="0"/>
      <c r="BY141" s="0"/>
      <c r="BZ141" s="0"/>
      <c r="CA141" s="0"/>
      <c r="CB141" s="0"/>
      <c r="CC141" s="0"/>
      <c r="CD141" s="0"/>
      <c r="CE141" s="0"/>
      <c r="CF141" s="0"/>
      <c r="CG141" s="0"/>
      <c r="CH141" s="0"/>
      <c r="CI141" s="0"/>
      <c r="CJ141" s="0"/>
      <c r="CK141" s="0"/>
      <c r="CL141" s="0"/>
      <c r="CM141" s="0"/>
      <c r="CN141" s="0"/>
      <c r="CO141" s="0"/>
      <c r="CP141" s="0"/>
      <c r="CQ141" s="0"/>
      <c r="CR141" s="0"/>
      <c r="CS141" s="0"/>
      <c r="CT141" s="0"/>
      <c r="CU141" s="0"/>
      <c r="CV141" s="11" t="n">
        <v>46044</v>
      </c>
      <c r="CW141" s="6" t="n">
        <v>17674.31</v>
      </c>
      <c r="CX141" s="0" t="s">
        <v>623</v>
      </c>
    </row>
    <row collapsed="false" customFormat="false" customHeight="false" hidden="false" ht="12.1" outlineLevel="0" r="142">
      <c r="A142" s="0"/>
      <c r="B142" s="0"/>
      <c r="C142" s="0"/>
      <c r="D142" s="0"/>
      <c r="E142" s="0"/>
      <c r="F142" s="0"/>
      <c r="G142" s="0"/>
      <c r="H142" s="0"/>
      <c r="I142" s="0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0"/>
      <c r="BV142" s="0"/>
      <c r="BW142" s="0"/>
      <c r="BX142" s="0"/>
      <c r="BY142" s="0"/>
      <c r="BZ142" s="0"/>
      <c r="CA142" s="0"/>
      <c r="CB142" s="0"/>
      <c r="CC142" s="0"/>
      <c r="CD142" s="0"/>
      <c r="CE142" s="0"/>
      <c r="CF142" s="0"/>
      <c r="CG142" s="0"/>
      <c r="CH142" s="0"/>
      <c r="CI142" s="0"/>
      <c r="CJ142" s="0"/>
      <c r="CK142" s="0"/>
      <c r="CL142" s="0"/>
      <c r="CM142" s="0"/>
      <c r="CN142" s="0"/>
      <c r="CO142" s="0"/>
      <c r="CP142" s="0"/>
      <c r="CQ142" s="0"/>
      <c r="CR142" s="0"/>
      <c r="CS142" s="0"/>
      <c r="CT142" s="0"/>
      <c r="CU142" s="0"/>
      <c r="CV142" s="11" t="n">
        <v>46048</v>
      </c>
      <c r="CW142" s="6" t="n">
        <v>7159.69</v>
      </c>
      <c r="CX142" s="0" t="s">
        <v>623</v>
      </c>
    </row>
    <row collapsed="false" customFormat="false" customHeight="false" hidden="false" ht="12.1" outlineLevel="0" r="143">
      <c r="A143" s="0"/>
      <c r="B143" s="0"/>
      <c r="C143" s="0"/>
      <c r="D143" s="0"/>
      <c r="E143" s="0"/>
      <c r="F143" s="0"/>
      <c r="G143" s="0"/>
      <c r="H143" s="0"/>
      <c r="I143" s="0"/>
      <c r="J143" s="0"/>
      <c r="K143" s="0"/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  <c r="CS143" s="0"/>
      <c r="CT143" s="0"/>
      <c r="CU143" s="0"/>
      <c r="CV143" s="11" t="n">
        <v>46049</v>
      </c>
      <c r="CW143" s="6" t="n">
        <v>1702.08</v>
      </c>
      <c r="CX143" s="0" t="s">
        <v>623</v>
      </c>
    </row>
    <row collapsed="false" customFormat="false" customHeight="false" hidden="false" ht="12.1" outlineLevel="0" r="144">
      <c r="A144" s="0"/>
      <c r="B144" s="0"/>
      <c r="C144" s="0"/>
      <c r="D144" s="0"/>
      <c r="E144" s="0"/>
      <c r="F144" s="0"/>
      <c r="G144" s="0"/>
      <c r="H144" s="0"/>
      <c r="I144" s="0"/>
      <c r="J144" s="0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0"/>
      <c r="BV144" s="0"/>
      <c r="BW144" s="0"/>
      <c r="BX144" s="0"/>
      <c r="BY144" s="0"/>
      <c r="BZ144" s="0"/>
      <c r="CA144" s="0"/>
      <c r="CB144" s="0"/>
      <c r="CC144" s="0"/>
      <c r="CD144" s="0"/>
      <c r="CE144" s="0"/>
      <c r="CF144" s="0"/>
      <c r="CG144" s="0"/>
      <c r="CH144" s="0"/>
      <c r="CI144" s="0"/>
      <c r="CJ144" s="0"/>
      <c r="CK144" s="0"/>
      <c r="CL144" s="0"/>
      <c r="CM144" s="0"/>
      <c r="CN144" s="0"/>
      <c r="CO144" s="0"/>
      <c r="CP144" s="0"/>
      <c r="CQ144" s="0"/>
      <c r="CR144" s="0"/>
      <c r="CS144" s="0"/>
      <c r="CT144" s="0"/>
      <c r="CU144" s="0"/>
      <c r="CV144" s="11" t="n">
        <v>46050</v>
      </c>
      <c r="CW144" s="6" t="n">
        <v>17.74</v>
      </c>
      <c r="CX144" s="0" t="s">
        <v>623</v>
      </c>
    </row>
    <row collapsed="false" customFormat="false" customHeight="false" hidden="false" ht="12.1" outlineLevel="0" r="145">
      <c r="A145" s="0"/>
      <c r="B145" s="0"/>
      <c r="C145" s="0"/>
      <c r="D145" s="0"/>
      <c r="E145" s="0"/>
      <c r="F145" s="0"/>
      <c r="G145" s="0"/>
      <c r="H145" s="0"/>
      <c r="I145" s="0"/>
      <c r="J145" s="0"/>
      <c r="K145" s="0"/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0"/>
      <c r="BV145" s="0"/>
      <c r="BW145" s="0"/>
      <c r="BX145" s="0"/>
      <c r="BY145" s="0"/>
      <c r="BZ145" s="0"/>
      <c r="CA145" s="0"/>
      <c r="CB145" s="0"/>
      <c r="CC145" s="0"/>
      <c r="CD145" s="0"/>
      <c r="CE145" s="0"/>
      <c r="CF145" s="0"/>
      <c r="CG145" s="0"/>
      <c r="CH145" s="0"/>
      <c r="CI145" s="0"/>
      <c r="CJ145" s="0"/>
      <c r="CK145" s="0"/>
      <c r="CL145" s="0"/>
      <c r="CM145" s="0"/>
      <c r="CN145" s="0"/>
      <c r="CO145" s="0"/>
      <c r="CP145" s="0"/>
      <c r="CQ145" s="0"/>
      <c r="CR145" s="0"/>
      <c r="CS145" s="0"/>
      <c r="CT145" s="0"/>
      <c r="CU145" s="0"/>
      <c r="CV145" s="11" t="n">
        <v>46051</v>
      </c>
      <c r="CW145" s="6" t="n">
        <v>-32437.86</v>
      </c>
      <c r="CX145" s="0" t="s">
        <v>626</v>
      </c>
    </row>
    <row collapsed="false" customFormat="false" customHeight="false" hidden="false" ht="12.1" outlineLevel="0" r="146">
      <c r="A146" s="0"/>
      <c r="B146" s="0"/>
      <c r="C146" s="0"/>
      <c r="D146" s="0"/>
      <c r="E146" s="0"/>
      <c r="F146" s="0"/>
      <c r="G146" s="0"/>
      <c r="H146" s="0"/>
      <c r="I146" s="0"/>
      <c r="J146" s="0"/>
      <c r="K146" s="0"/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/>
      <c r="BM146" s="0"/>
      <c r="BN146" s="0"/>
      <c r="BO146" s="0"/>
      <c r="BP146" s="0"/>
      <c r="BQ146" s="0"/>
      <c r="BR146" s="0"/>
      <c r="BS146" s="0"/>
      <c r="BT146" s="0"/>
      <c r="BU146" s="0"/>
      <c r="BV146" s="0"/>
      <c r="BW146" s="0"/>
      <c r="BX146" s="0"/>
      <c r="BY146" s="0"/>
      <c r="BZ146" s="0"/>
      <c r="CA146" s="0"/>
      <c r="CB146" s="0"/>
      <c r="CC146" s="0"/>
      <c r="CD146" s="0"/>
      <c r="CE146" s="0"/>
      <c r="CF146" s="0"/>
      <c r="CG146" s="0"/>
      <c r="CH146" s="0"/>
      <c r="CI146" s="0"/>
      <c r="CJ146" s="0"/>
      <c r="CK146" s="0"/>
      <c r="CL146" s="0"/>
      <c r="CM146" s="0"/>
      <c r="CN146" s="0"/>
      <c r="CO146" s="0"/>
      <c r="CP146" s="0"/>
      <c r="CQ146" s="0"/>
      <c r="CR146" s="0"/>
      <c r="CS146" s="0"/>
      <c r="CT146" s="0"/>
      <c r="CU146" s="0"/>
      <c r="CV146" s="11" t="n">
        <v>46051</v>
      </c>
      <c r="CW146" s="6" t="n">
        <v>35.49</v>
      </c>
      <c r="CX146" s="0" t="s">
        <v>623</v>
      </c>
    </row>
    <row collapsed="false" customFormat="false" customHeight="false" hidden="false" ht="12.1" outlineLevel="0" r="147">
      <c r="A147" s="0"/>
      <c r="B147" s="0"/>
      <c r="C147" s="0"/>
      <c r="D147" s="0"/>
      <c r="E147" s="0"/>
      <c r="F147" s="0"/>
      <c r="G147" s="0"/>
      <c r="H147" s="0"/>
      <c r="I147" s="0"/>
      <c r="J147" s="0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/>
      <c r="CH147" s="0"/>
      <c r="CI147" s="0"/>
      <c r="CJ147" s="0"/>
      <c r="CK147" s="0"/>
      <c r="CL147" s="0"/>
      <c r="CM147" s="0"/>
      <c r="CN147" s="0"/>
      <c r="CO147" s="0"/>
      <c r="CP147" s="0"/>
      <c r="CQ147" s="0"/>
      <c r="CR147" s="0"/>
      <c r="CS147" s="0"/>
      <c r="CT147" s="0"/>
      <c r="CU147" s="0"/>
      <c r="CV147" s="11" t="n">
        <v>46079</v>
      </c>
      <c r="CW147" s="6" t="n">
        <v>22731.03</v>
      </c>
      <c r="CX147" s="0" t="s">
        <v>623</v>
      </c>
    </row>
    <row collapsed="false" customFormat="false" customHeight="false" hidden="false" ht="12.1" outlineLevel="0" r="148">
      <c r="A148" s="0"/>
      <c r="B148" s="0"/>
      <c r="C148" s="0"/>
      <c r="D148" s="0"/>
      <c r="E148" s="0"/>
      <c r="F148" s="0"/>
      <c r="G148" s="0"/>
      <c r="H148" s="0"/>
      <c r="I148" s="0"/>
      <c r="J148" s="0"/>
      <c r="K148" s="0"/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/>
      <c r="CH148" s="0"/>
      <c r="CI148" s="0"/>
      <c r="CJ148" s="0"/>
      <c r="CK148" s="0"/>
      <c r="CL148" s="0"/>
      <c r="CM148" s="0"/>
      <c r="CN148" s="0"/>
      <c r="CO148" s="0"/>
      <c r="CP148" s="0"/>
      <c r="CQ148" s="0"/>
      <c r="CR148" s="0"/>
      <c r="CS148" s="0"/>
      <c r="CT148" s="0"/>
      <c r="CU148" s="0"/>
      <c r="CV148" s="11" t="n">
        <v>46080</v>
      </c>
      <c r="CW148" s="6" t="n">
        <v>35.96</v>
      </c>
      <c r="CX148" s="0" t="s">
        <v>623</v>
      </c>
    </row>
    <row collapsed="false" customFormat="false" customHeight="false" hidden="false" ht="12.1" outlineLevel="0" r="149">
      <c r="A149" s="0"/>
      <c r="B149" s="0"/>
      <c r="C149" s="0"/>
      <c r="D149" s="0"/>
      <c r="E149" s="0"/>
      <c r="F149" s="0"/>
      <c r="G149" s="0"/>
      <c r="H149" s="0"/>
      <c r="I149" s="0"/>
      <c r="J149" s="0"/>
      <c r="K149" s="0"/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/>
      <c r="CH149" s="0"/>
      <c r="CI149" s="0"/>
      <c r="CJ149" s="0"/>
      <c r="CK149" s="0"/>
      <c r="CL149" s="0"/>
      <c r="CM149" s="0"/>
      <c r="CN149" s="0"/>
      <c r="CO149" s="0"/>
      <c r="CP149" s="0"/>
      <c r="CQ149" s="0"/>
      <c r="CR149" s="0"/>
      <c r="CS149" s="0"/>
      <c r="CT149" s="0"/>
      <c r="CU149" s="0"/>
      <c r="CV149" s="11" t="n">
        <v>46086</v>
      </c>
      <c r="CW149" s="6" t="n">
        <v>34268.27</v>
      </c>
      <c r="CX149" s="0" t="s">
        <v>623</v>
      </c>
    </row>
    <row collapsed="false" customFormat="false" customHeight="false" hidden="false" ht="12.1" outlineLevel="0" r="150">
      <c r="A150" s="0"/>
      <c r="B150" s="0"/>
      <c r="C150" s="0"/>
      <c r="D150" s="0"/>
      <c r="E150" s="0"/>
      <c r="F150" s="0"/>
      <c r="G150" s="0"/>
      <c r="H150" s="0"/>
      <c r="I150" s="0"/>
      <c r="J150" s="0"/>
      <c r="K150" s="0"/>
      <c r="L150" s="0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0"/>
      <c r="BV150" s="0"/>
      <c r="BW150" s="0"/>
      <c r="BX150" s="0"/>
      <c r="BY150" s="0"/>
      <c r="BZ150" s="0"/>
      <c r="CA150" s="0"/>
      <c r="CB150" s="0"/>
      <c r="CC150" s="0"/>
      <c r="CD150" s="0"/>
      <c r="CE150" s="0"/>
      <c r="CF150" s="0"/>
      <c r="CG150" s="0"/>
      <c r="CH150" s="0"/>
      <c r="CI150" s="0"/>
      <c r="CJ150" s="0"/>
      <c r="CK150" s="0"/>
      <c r="CL150" s="0"/>
      <c r="CM150" s="0"/>
      <c r="CN150" s="0"/>
      <c r="CO150" s="0"/>
      <c r="CP150" s="0"/>
      <c r="CQ150" s="0"/>
      <c r="CR150" s="0"/>
      <c r="CS150" s="0"/>
      <c r="CT150" s="0"/>
      <c r="CU150" s="0"/>
      <c r="CV150" s="11" t="n">
        <v>46087</v>
      </c>
      <c r="CW150" s="6" t="n">
        <v>36.06</v>
      </c>
      <c r="CX150" s="0" t="s">
        <v>623</v>
      </c>
    </row>
    <row collapsed="false" customFormat="false" customHeight="false" hidden="false" ht="12.1" outlineLevel="0" r="151">
      <c r="A151" s="0"/>
      <c r="B151" s="0"/>
      <c r="C151" s="0"/>
      <c r="D151" s="0"/>
      <c r="E151" s="0"/>
      <c r="F151" s="0"/>
      <c r="G151" s="0"/>
      <c r="H151" s="0"/>
      <c r="I151" s="0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  <c r="CS151" s="0"/>
      <c r="CT151" s="0"/>
      <c r="CU151" s="0"/>
      <c r="CV151" s="11" t="n">
        <v>46090</v>
      </c>
      <c r="CW151" s="6" t="n">
        <v>-57270.65</v>
      </c>
      <c r="CX151" s="0" t="s">
        <v>626</v>
      </c>
    </row>
    <row collapsed="false" customFormat="false" customHeight="false" hidden="false" ht="12.1" outlineLevel="0" r="152">
      <c r="A152" s="0"/>
      <c r="B152" s="0"/>
      <c r="C152" s="0"/>
      <c r="D152" s="0"/>
      <c r="E152" s="0"/>
      <c r="F152" s="0"/>
      <c r="G152" s="0"/>
      <c r="H152" s="0"/>
      <c r="I152" s="0"/>
      <c r="J152" s="0"/>
      <c r="K152" s="0"/>
      <c r="L152" s="0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0"/>
      <c r="BA152" s="0"/>
      <c r="BB152" s="0"/>
      <c r="BC152" s="0"/>
      <c r="BD152" s="0"/>
      <c r="BE152" s="0"/>
      <c r="BF152" s="0"/>
      <c r="BG152" s="0"/>
      <c r="BH152" s="0"/>
      <c r="BI152" s="0"/>
      <c r="BJ152" s="0"/>
      <c r="BK152" s="0"/>
      <c r="BL152" s="0"/>
      <c r="BM152" s="0"/>
      <c r="BN152" s="0"/>
      <c r="BO152" s="0"/>
      <c r="BP152" s="0"/>
      <c r="BQ152" s="0"/>
      <c r="BR152" s="0"/>
      <c r="BS152" s="0"/>
      <c r="BT152" s="0"/>
      <c r="BU152" s="0"/>
      <c r="BV152" s="0"/>
      <c r="BW152" s="0"/>
      <c r="BX152" s="0"/>
      <c r="BY152" s="0"/>
      <c r="BZ152" s="0"/>
      <c r="CA152" s="0"/>
      <c r="CB152" s="0"/>
      <c r="CC152" s="0"/>
      <c r="CD152" s="0"/>
      <c r="CE152" s="0"/>
      <c r="CF152" s="0"/>
      <c r="CG152" s="0"/>
      <c r="CH152" s="0"/>
      <c r="CI152" s="0"/>
      <c r="CJ152" s="0"/>
      <c r="CK152" s="0"/>
      <c r="CL152" s="0"/>
      <c r="CM152" s="0"/>
      <c r="CN152" s="0"/>
      <c r="CO152" s="0"/>
      <c r="CP152" s="0"/>
      <c r="CQ152" s="0"/>
      <c r="CR152" s="0"/>
      <c r="CS152" s="0"/>
      <c r="CT152" s="0"/>
      <c r="CU152" s="0"/>
      <c r="CV152" s="11" t="n">
        <v>46090</v>
      </c>
      <c r="CW152" s="6" t="n">
        <v>33478.53</v>
      </c>
      <c r="CX152" s="0" t="s">
        <v>623</v>
      </c>
    </row>
    <row collapsed="false" customFormat="false" customHeight="false" hidden="false" ht="12.1" outlineLevel="0" r="153">
      <c r="A153" s="0"/>
      <c r="B153" s="0"/>
      <c r="C153" s="0"/>
      <c r="D153" s="0"/>
      <c r="E153" s="0"/>
      <c r="F153" s="0"/>
      <c r="G153" s="0"/>
      <c r="H153" s="0"/>
      <c r="I153" s="0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0"/>
      <c r="BV153" s="0"/>
      <c r="BW153" s="0"/>
      <c r="BX153" s="0"/>
      <c r="BY153" s="0"/>
      <c r="BZ153" s="0"/>
      <c r="CA153" s="0"/>
      <c r="CB153" s="0"/>
      <c r="CC153" s="0"/>
      <c r="CD153" s="0"/>
      <c r="CE153" s="0"/>
      <c r="CF153" s="0"/>
      <c r="CG153" s="0"/>
      <c r="CH153" s="0"/>
      <c r="CI153" s="0"/>
      <c r="CJ153" s="0"/>
      <c r="CK153" s="0"/>
      <c r="CL153" s="0"/>
      <c r="CM153" s="0"/>
      <c r="CN153" s="0"/>
      <c r="CO153" s="0"/>
      <c r="CP153" s="0"/>
      <c r="CQ153" s="0"/>
      <c r="CR153" s="0"/>
      <c r="CS153" s="0"/>
      <c r="CT153" s="0"/>
      <c r="CU153" s="0"/>
      <c r="CV153" s="11" t="n">
        <v>46091</v>
      </c>
      <c r="CW153" s="6" t="n">
        <v>3464.74</v>
      </c>
      <c r="CX153" s="0" t="s">
        <v>623</v>
      </c>
    </row>
    <row collapsed="false" customFormat="false" customHeight="false" hidden="false" ht="12.1" outlineLevel="0" r="154">
      <c r="A154" s="0"/>
      <c r="B154" s="0"/>
      <c r="C154" s="0"/>
      <c r="D154" s="0"/>
      <c r="E154" s="0"/>
      <c r="F154" s="0"/>
      <c r="G154" s="0"/>
      <c r="H154" s="0"/>
      <c r="I154" s="0"/>
      <c r="J154" s="0"/>
      <c r="K154" s="0"/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0"/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/>
      <c r="BM154" s="0"/>
      <c r="BN154" s="0"/>
      <c r="BO154" s="0"/>
      <c r="BP154" s="0"/>
      <c r="BQ154" s="0"/>
      <c r="BR154" s="0"/>
      <c r="BS154" s="0"/>
      <c r="BT154" s="0"/>
      <c r="BU154" s="0"/>
      <c r="BV154" s="0"/>
      <c r="BW154" s="0"/>
      <c r="BX154" s="0"/>
      <c r="BY154" s="0"/>
      <c r="BZ154" s="0"/>
      <c r="CA154" s="0"/>
      <c r="CB154" s="0"/>
      <c r="CC154" s="0"/>
      <c r="CD154" s="0"/>
      <c r="CE154" s="0"/>
      <c r="CF154" s="0"/>
      <c r="CG154" s="0"/>
      <c r="CH154" s="0"/>
      <c r="CI154" s="0"/>
      <c r="CJ154" s="0"/>
      <c r="CK154" s="0"/>
      <c r="CL154" s="0"/>
      <c r="CM154" s="0"/>
      <c r="CN154" s="0"/>
      <c r="CO154" s="0"/>
      <c r="CP154" s="0"/>
      <c r="CQ154" s="0"/>
      <c r="CR154" s="0"/>
      <c r="CS154" s="0"/>
      <c r="CT154" s="0"/>
      <c r="CU154" s="0"/>
      <c r="CV154" s="11" t="n">
        <v>46096</v>
      </c>
      <c r="CW154" s="6" t="n">
        <v>-37048.32</v>
      </c>
      <c r="CX154" s="0" t="s">
        <v>626</v>
      </c>
    </row>
    <row collapsed="false" customFormat="false" customHeight="false" hidden="false" ht="12.1" outlineLevel="0" r="155">
      <c r="A155" s="0"/>
      <c r="B155" s="0"/>
      <c r="C155" s="0"/>
      <c r="D155" s="0"/>
      <c r="E155" s="0"/>
      <c r="F155" s="0"/>
      <c r="G155" s="0"/>
      <c r="H155" s="0"/>
      <c r="I155" s="0"/>
      <c r="J155" s="0"/>
      <c r="K155" s="0"/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0"/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/>
      <c r="BM155" s="0"/>
      <c r="BN155" s="0"/>
      <c r="BO155" s="0"/>
      <c r="BP155" s="0"/>
      <c r="BQ155" s="0"/>
      <c r="BR155" s="0"/>
      <c r="BS155" s="0"/>
      <c r="BT155" s="0"/>
      <c r="BU155" s="0"/>
      <c r="BV155" s="0"/>
      <c r="BW155" s="0"/>
      <c r="BX155" s="0"/>
      <c r="BY155" s="0"/>
      <c r="BZ155" s="0"/>
      <c r="CA155" s="0"/>
      <c r="CB155" s="0"/>
      <c r="CC155" s="0"/>
      <c r="CD155" s="0"/>
      <c r="CE155" s="0"/>
      <c r="CF155" s="0"/>
      <c r="CG155" s="0"/>
      <c r="CH155" s="0"/>
      <c r="CI155" s="0"/>
      <c r="CJ155" s="0"/>
      <c r="CK155" s="0"/>
      <c r="CL155" s="0"/>
      <c r="CM155" s="0"/>
      <c r="CN155" s="0"/>
      <c r="CO155" s="0"/>
      <c r="CP155" s="0"/>
      <c r="CQ155" s="0"/>
      <c r="CR155" s="0"/>
      <c r="CS155" s="0"/>
      <c r="CT155" s="0"/>
      <c r="CU155" s="0"/>
      <c r="CV155" s="11" t="n">
        <v>46096</v>
      </c>
      <c r="CW155" s="6" t="n">
        <v>18108.11</v>
      </c>
      <c r="CX155" s="0" t="s">
        <v>623</v>
      </c>
    </row>
    <row collapsed="false" customFormat="false" customHeight="false" hidden="false" ht="12.1" outlineLevel="0" r="156">
      <c r="A156" s="0"/>
      <c r="B156" s="0"/>
      <c r="C156" s="0"/>
      <c r="D156" s="0"/>
      <c r="E156" s="0"/>
      <c r="F156" s="0"/>
      <c r="G156" s="0"/>
      <c r="H156" s="0"/>
      <c r="I156" s="0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0"/>
      <c r="BV156" s="0"/>
      <c r="BW156" s="0"/>
      <c r="BX156" s="0"/>
      <c r="BY156" s="0"/>
      <c r="BZ156" s="0"/>
      <c r="CA156" s="0"/>
      <c r="CB156" s="0"/>
      <c r="CC156" s="0"/>
      <c r="CD156" s="0"/>
      <c r="CE156" s="0"/>
      <c r="CF156" s="0"/>
      <c r="CG156" s="0"/>
      <c r="CH156" s="0"/>
      <c r="CI156" s="0"/>
      <c r="CJ156" s="0"/>
      <c r="CK156" s="0"/>
      <c r="CL156" s="0"/>
      <c r="CM156" s="0"/>
      <c r="CN156" s="0"/>
      <c r="CO156" s="0"/>
      <c r="CP156" s="0"/>
      <c r="CQ156" s="0"/>
      <c r="CR156" s="0"/>
      <c r="CS156" s="0"/>
      <c r="CT156" s="0"/>
      <c r="CU156" s="0"/>
      <c r="CV156" s="11" t="n">
        <v>46097</v>
      </c>
      <c r="CW156" s="6" t="n">
        <v>18993.98</v>
      </c>
      <c r="CX156" s="0" t="s">
        <v>623</v>
      </c>
    </row>
    <row collapsed="false" customFormat="false" customHeight="false" hidden="false" ht="12.1" outlineLevel="0" r="157">
      <c r="A157" s="0"/>
      <c r="B157" s="0"/>
      <c r="C157" s="0"/>
      <c r="D157" s="0"/>
      <c r="E157" s="0"/>
      <c r="F157" s="0"/>
      <c r="G157" s="0"/>
      <c r="H157" s="0"/>
      <c r="I157" s="0"/>
      <c r="J157" s="0"/>
      <c r="K157" s="0"/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0"/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/>
      <c r="BM157" s="0"/>
      <c r="BN157" s="0"/>
      <c r="BO157" s="0"/>
      <c r="BP157" s="0"/>
      <c r="BQ157" s="0"/>
      <c r="BR157" s="0"/>
      <c r="BS157" s="0"/>
      <c r="BT157" s="0"/>
      <c r="BU157" s="0"/>
      <c r="BV157" s="0"/>
      <c r="BW157" s="0"/>
      <c r="BX157" s="0"/>
      <c r="BY157" s="0"/>
      <c r="BZ157" s="0"/>
      <c r="CA157" s="0"/>
      <c r="CB157" s="0"/>
      <c r="CC157" s="0"/>
      <c r="CD157" s="0"/>
      <c r="CE157" s="0"/>
      <c r="CF157" s="0"/>
      <c r="CG157" s="0"/>
      <c r="CH157" s="0"/>
      <c r="CI157" s="0"/>
      <c r="CJ157" s="0"/>
      <c r="CK157" s="0"/>
      <c r="CL157" s="0"/>
      <c r="CM157" s="0"/>
      <c r="CN157" s="0"/>
      <c r="CO157" s="0"/>
      <c r="CP157" s="0"/>
      <c r="CQ157" s="0"/>
      <c r="CR157" s="0"/>
      <c r="CS157" s="0"/>
      <c r="CT157" s="0"/>
      <c r="CU157" s="0"/>
      <c r="CV157" s="11" t="n">
        <v>46098</v>
      </c>
      <c r="CW157" s="6" t="n">
        <v>36.19</v>
      </c>
      <c r="CX157" s="0" t="s">
        <v>623</v>
      </c>
    </row>
    <row collapsed="false" customFormat="false" customHeight="false" hidden="false" ht="12.1" outlineLevel="0" r="158">
      <c r="A158" s="0"/>
      <c r="B158" s="0"/>
      <c r="C158" s="0"/>
      <c r="D158" s="0"/>
      <c r="E158" s="0"/>
      <c r="F158" s="0"/>
      <c r="G158" s="0"/>
      <c r="H158" s="0"/>
      <c r="I158" s="0"/>
      <c r="J158" s="0"/>
      <c r="K158" s="0"/>
      <c r="L158" s="0"/>
      <c r="M158" s="0"/>
      <c r="N158" s="0"/>
      <c r="O158" s="0"/>
      <c r="P158" s="0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AB158" s="0"/>
      <c r="AC158" s="0"/>
      <c r="AD158" s="0"/>
      <c r="AE158" s="0"/>
      <c r="AF158" s="0"/>
      <c r="AG158" s="0"/>
      <c r="AH158" s="0"/>
      <c r="AI158" s="0"/>
      <c r="AJ158" s="0"/>
      <c r="AK158" s="0"/>
      <c r="AL158" s="0"/>
      <c r="AM158" s="0"/>
      <c r="AN158" s="0"/>
      <c r="AO158" s="0"/>
      <c r="AP158" s="0"/>
      <c r="AQ158" s="0"/>
      <c r="AR158" s="0"/>
      <c r="AS158" s="0"/>
      <c r="AT158" s="0"/>
      <c r="AU158" s="0"/>
      <c r="AV158" s="0"/>
      <c r="AW158" s="0"/>
      <c r="AX158" s="0"/>
      <c r="AY158" s="0"/>
      <c r="AZ158" s="0"/>
      <c r="BA158" s="0"/>
      <c r="BB158" s="0"/>
      <c r="BC158" s="0"/>
      <c r="BD158" s="0"/>
      <c r="BE158" s="0"/>
      <c r="BF158" s="0"/>
      <c r="BG158" s="0"/>
      <c r="BH158" s="0"/>
      <c r="BI158" s="0"/>
      <c r="BJ158" s="0"/>
      <c r="BK158" s="0"/>
      <c r="BL158" s="0"/>
      <c r="BM158" s="0"/>
      <c r="BN158" s="0"/>
      <c r="BO158" s="0"/>
      <c r="BP158" s="0"/>
      <c r="BQ158" s="0"/>
      <c r="BR158" s="0"/>
      <c r="BS158" s="0"/>
      <c r="BT158" s="0"/>
      <c r="BU158" s="0"/>
      <c r="BV158" s="0"/>
      <c r="BW158" s="0"/>
      <c r="BX158" s="0"/>
      <c r="BY158" s="0"/>
      <c r="BZ158" s="0"/>
      <c r="CA158" s="0"/>
      <c r="CB158" s="0"/>
      <c r="CC158" s="0"/>
      <c r="CD158" s="0"/>
      <c r="CE158" s="0"/>
      <c r="CF158" s="0"/>
      <c r="CG158" s="0"/>
      <c r="CH158" s="0"/>
      <c r="CI158" s="0"/>
      <c r="CJ158" s="0"/>
      <c r="CK158" s="0"/>
      <c r="CL158" s="0"/>
      <c r="CM158" s="0"/>
      <c r="CN158" s="0"/>
      <c r="CO158" s="0"/>
      <c r="CP158" s="0"/>
      <c r="CQ158" s="0"/>
      <c r="CR158" s="0"/>
      <c r="CS158" s="0"/>
      <c r="CT158" s="0"/>
      <c r="CU158" s="0"/>
      <c r="CV158" s="11" t="n">
        <v>46099</v>
      </c>
      <c r="CW158" s="6" t="n">
        <v>108.62</v>
      </c>
      <c r="CX158" s="0" t="s">
        <v>623</v>
      </c>
    </row>
    <row collapsed="false" customFormat="false" customHeight="false" hidden="false" ht="12.1" outlineLevel="0" r="159">
      <c r="A159" s="0"/>
      <c r="B159" s="0"/>
      <c r="C159" s="0"/>
      <c r="D159" s="0"/>
      <c r="E159" s="0"/>
      <c r="F159" s="0"/>
      <c r="G159" s="0"/>
      <c r="H159" s="0"/>
      <c r="I159" s="0"/>
      <c r="J159" s="0"/>
      <c r="K159" s="0"/>
      <c r="L159" s="0"/>
      <c r="M159" s="0"/>
      <c r="N159" s="0"/>
      <c r="O159" s="0"/>
      <c r="P159" s="0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AB159" s="0"/>
      <c r="AC159" s="0"/>
      <c r="AD159" s="0"/>
      <c r="AE159" s="0"/>
      <c r="AF159" s="0"/>
      <c r="AG159" s="0"/>
      <c r="AH159" s="0"/>
      <c r="AI159" s="0"/>
      <c r="AJ159" s="0"/>
      <c r="AK159" s="0"/>
      <c r="AL159" s="0"/>
      <c r="AM159" s="0"/>
      <c r="AN159" s="0"/>
      <c r="AO159" s="0"/>
      <c r="AP159" s="0"/>
      <c r="AQ159" s="0"/>
      <c r="AR159" s="0"/>
      <c r="AS159" s="0"/>
      <c r="AT159" s="0"/>
      <c r="AU159" s="0"/>
      <c r="AV159" s="0"/>
      <c r="AW159" s="0"/>
      <c r="AX159" s="0"/>
      <c r="AY159" s="0"/>
      <c r="AZ159" s="0"/>
      <c r="BA159" s="0"/>
      <c r="BB159" s="0"/>
      <c r="BC159" s="0"/>
      <c r="BD159" s="0"/>
      <c r="BE159" s="0"/>
      <c r="BF159" s="0"/>
      <c r="BG159" s="0"/>
      <c r="BH159" s="0"/>
      <c r="BI159" s="0"/>
      <c r="BJ159" s="0"/>
      <c r="BK159" s="0"/>
      <c r="BL159" s="0"/>
      <c r="BM159" s="0"/>
      <c r="BN159" s="0"/>
      <c r="BO159" s="0"/>
      <c r="BP159" s="0"/>
      <c r="BQ159" s="0"/>
      <c r="BR159" s="0"/>
      <c r="BS159" s="0"/>
      <c r="BT159" s="0"/>
      <c r="BU159" s="0"/>
      <c r="BV159" s="0"/>
      <c r="BW159" s="0"/>
      <c r="BX159" s="0"/>
      <c r="BY159" s="0"/>
      <c r="BZ159" s="0"/>
      <c r="CA159" s="0"/>
      <c r="CB159" s="0"/>
      <c r="CC159" s="0"/>
      <c r="CD159" s="0"/>
      <c r="CE159" s="0"/>
      <c r="CF159" s="0"/>
      <c r="CG159" s="0"/>
      <c r="CH159" s="0"/>
      <c r="CI159" s="0"/>
      <c r="CJ159" s="0"/>
      <c r="CK159" s="0"/>
      <c r="CL159" s="0"/>
      <c r="CM159" s="0"/>
      <c r="CN159" s="0"/>
      <c r="CO159" s="0"/>
      <c r="CP159" s="0"/>
      <c r="CQ159" s="0"/>
      <c r="CR159" s="0"/>
      <c r="CS159" s="0"/>
      <c r="CT159" s="0"/>
      <c r="CU159" s="0"/>
      <c r="CV159" s="11" t="n">
        <v>46099</v>
      </c>
      <c r="CW159" s="6" t="n">
        <v>-37275.11</v>
      </c>
      <c r="CX159" s="0" t="s">
        <v>626</v>
      </c>
    </row>
    <row collapsed="false" customFormat="false" customHeight="false" hidden="false" ht="12.1" outlineLevel="0" r="160">
      <c r="A160" s="0"/>
      <c r="B160" s="0"/>
      <c r="C160" s="0"/>
      <c r="D160" s="0"/>
      <c r="E160" s="0"/>
      <c r="F160" s="0"/>
      <c r="G160" s="0"/>
      <c r="H160" s="0"/>
      <c r="I160" s="0"/>
      <c r="J160" s="0"/>
      <c r="K160" s="0"/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0"/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/>
      <c r="BM160" s="0"/>
      <c r="BN160" s="0"/>
      <c r="BO160" s="0"/>
      <c r="BP160" s="0"/>
      <c r="BQ160" s="0"/>
      <c r="BR160" s="0"/>
      <c r="BS160" s="0"/>
      <c r="BT160" s="0"/>
      <c r="BU160" s="0"/>
      <c r="BV160" s="0"/>
      <c r="BW160" s="0"/>
      <c r="BX160" s="0"/>
      <c r="BY160" s="0"/>
      <c r="BZ160" s="0"/>
      <c r="CA160" s="0"/>
      <c r="CB160" s="0"/>
      <c r="CC160" s="0"/>
      <c r="CD160" s="0"/>
      <c r="CE160" s="0"/>
      <c r="CF160" s="0"/>
      <c r="CG160" s="0"/>
      <c r="CH160" s="0"/>
      <c r="CI160" s="0"/>
      <c r="CJ160" s="0"/>
      <c r="CK160" s="0"/>
      <c r="CL160" s="0"/>
      <c r="CM160" s="0"/>
      <c r="CN160" s="0"/>
      <c r="CO160" s="0"/>
      <c r="CP160" s="0"/>
      <c r="CQ160" s="0"/>
      <c r="CR160" s="0"/>
      <c r="CS160" s="0"/>
      <c r="CT160" s="0"/>
      <c r="CU160" s="0"/>
      <c r="CV160" s="11" t="n">
        <v>46101</v>
      </c>
      <c r="CW160" s="6" t="n">
        <v>417</v>
      </c>
      <c r="CX160" s="0" t="s">
        <v>623</v>
      </c>
    </row>
    <row collapsed="false" customFormat="false" customHeight="false" hidden="false" ht="12.1" outlineLevel="0" r="161">
      <c r="A161" s="0"/>
      <c r="B161" s="0"/>
      <c r="C161" s="0"/>
      <c r="D161" s="0"/>
      <c r="E161" s="0"/>
      <c r="F161" s="0"/>
      <c r="G161" s="0"/>
      <c r="H161" s="0"/>
      <c r="I161" s="0"/>
      <c r="J161" s="0"/>
      <c r="K161" s="0"/>
      <c r="L161" s="0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0"/>
      <c r="AL161" s="0"/>
      <c r="AM161" s="0"/>
      <c r="AN161" s="0"/>
      <c r="AO161" s="0"/>
      <c r="AP161" s="0"/>
      <c r="AQ161" s="0"/>
      <c r="AR161" s="0"/>
      <c r="AS161" s="0"/>
      <c r="AT161" s="0"/>
      <c r="AU161" s="0"/>
      <c r="AV161" s="0"/>
      <c r="AW161" s="0"/>
      <c r="AX161" s="0"/>
      <c r="AY161" s="0"/>
      <c r="AZ161" s="0"/>
      <c r="BA161" s="0"/>
      <c r="BB161" s="0"/>
      <c r="BC161" s="0"/>
      <c r="BD161" s="0"/>
      <c r="BE161" s="0"/>
      <c r="BF161" s="0"/>
      <c r="BG161" s="0"/>
      <c r="BH161" s="0"/>
      <c r="BI161" s="0"/>
      <c r="BJ161" s="0"/>
      <c r="BK161" s="0"/>
      <c r="BL161" s="0"/>
      <c r="BM161" s="0"/>
      <c r="BN161" s="0"/>
      <c r="BO161" s="0"/>
      <c r="BP161" s="0"/>
      <c r="BQ161" s="0"/>
      <c r="BR161" s="0"/>
      <c r="BS161" s="0"/>
      <c r="BT161" s="0"/>
      <c r="BU161" s="0"/>
      <c r="BV161" s="0"/>
      <c r="BW161" s="0"/>
      <c r="BX161" s="0"/>
      <c r="BY161" s="0"/>
      <c r="BZ161" s="0"/>
      <c r="CA161" s="0"/>
      <c r="CB161" s="0"/>
      <c r="CC161" s="0"/>
      <c r="CD161" s="0"/>
      <c r="CE161" s="0"/>
      <c r="CF161" s="0"/>
      <c r="CG161" s="0"/>
      <c r="CH161" s="0"/>
      <c r="CI161" s="0"/>
      <c r="CJ161" s="0"/>
      <c r="CK161" s="0"/>
      <c r="CL161" s="0"/>
      <c r="CM161" s="0"/>
      <c r="CN161" s="0"/>
      <c r="CO161" s="0"/>
      <c r="CP161" s="0"/>
      <c r="CQ161" s="0"/>
      <c r="CR161" s="0"/>
      <c r="CS161" s="0"/>
      <c r="CT161" s="0"/>
      <c r="CU161" s="0"/>
      <c r="CV161" s="11" t="n">
        <v>46107</v>
      </c>
      <c r="CW161" s="6" t="n">
        <v>217.9</v>
      </c>
      <c r="CX161" s="0" t="s">
        <v>623</v>
      </c>
    </row>
    <row collapsed="false" customFormat="false" customHeight="false" hidden="false" ht="12.1" outlineLevel="0" r="162">
      <c r="A162" s="0"/>
      <c r="B162" s="0"/>
      <c r="C162" s="0"/>
      <c r="D162" s="0"/>
      <c r="E162" s="0"/>
      <c r="F162" s="0"/>
      <c r="G162" s="0"/>
      <c r="H162" s="0"/>
      <c r="I162" s="0"/>
      <c r="J162" s="0"/>
      <c r="K162" s="0"/>
      <c r="L162" s="0"/>
      <c r="M162" s="0"/>
      <c r="N162" s="0"/>
      <c r="O162" s="0"/>
      <c r="P162" s="0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AB162" s="0"/>
      <c r="AC162" s="0"/>
      <c r="AD162" s="0"/>
      <c r="AE162" s="0"/>
      <c r="AF162" s="0"/>
      <c r="AG162" s="0"/>
      <c r="AH162" s="0"/>
      <c r="AI162" s="0"/>
      <c r="AJ162" s="0"/>
      <c r="AK162" s="0"/>
      <c r="AL162" s="0"/>
      <c r="AM162" s="0"/>
      <c r="AN162" s="0"/>
      <c r="AO162" s="0"/>
      <c r="AP162" s="0"/>
      <c r="AQ162" s="0"/>
      <c r="AR162" s="0"/>
      <c r="AS162" s="0"/>
      <c r="AT162" s="0"/>
      <c r="AU162" s="0"/>
      <c r="AV162" s="0"/>
      <c r="AW162" s="0"/>
      <c r="AX162" s="0"/>
      <c r="AY162" s="0"/>
      <c r="AZ162" s="0"/>
      <c r="BA162" s="0"/>
      <c r="BB162" s="0"/>
      <c r="BC162" s="0"/>
      <c r="BD162" s="0"/>
      <c r="BE162" s="0"/>
      <c r="BF162" s="0"/>
      <c r="BG162" s="0"/>
      <c r="BH162" s="0"/>
      <c r="BI162" s="0"/>
      <c r="BJ162" s="0"/>
      <c r="BK162" s="0"/>
      <c r="BL162" s="0"/>
      <c r="BM162" s="0"/>
      <c r="BN162" s="0"/>
      <c r="BO162" s="0"/>
      <c r="BP162" s="0"/>
      <c r="BQ162" s="0"/>
      <c r="BR162" s="0"/>
      <c r="BS162" s="0"/>
      <c r="BT162" s="0"/>
      <c r="BU162" s="0"/>
      <c r="BV162" s="0"/>
      <c r="BW162" s="0"/>
      <c r="BX162" s="0"/>
      <c r="BY162" s="0"/>
      <c r="BZ162" s="0"/>
      <c r="CA162" s="0"/>
      <c r="CB162" s="0"/>
      <c r="CC162" s="0"/>
      <c r="CD162" s="0"/>
      <c r="CE162" s="0"/>
      <c r="CF162" s="0"/>
      <c r="CG162" s="0"/>
      <c r="CH162" s="0"/>
      <c r="CI162" s="0"/>
      <c r="CJ162" s="0"/>
      <c r="CK162" s="0"/>
      <c r="CL162" s="0"/>
      <c r="CM162" s="0"/>
      <c r="CN162" s="0"/>
      <c r="CO162" s="0"/>
      <c r="CP162" s="0"/>
      <c r="CQ162" s="0"/>
      <c r="CR162" s="0"/>
      <c r="CS162" s="0"/>
      <c r="CT162" s="0"/>
      <c r="CU162" s="0"/>
      <c r="CV162" s="11" t="n">
        <v>46127</v>
      </c>
      <c r="CW162" s="6" t="n">
        <v>91.49</v>
      </c>
      <c r="CX162" s="0" t="s">
        <v>623</v>
      </c>
    </row>
    <row collapsed="false" customFormat="false" customHeight="false" hidden="false" ht="12.1" outlineLevel="0" r="163">
      <c r="A163" s="0"/>
      <c r="B163" s="0"/>
      <c r="C163" s="0"/>
      <c r="D163" s="0"/>
      <c r="E163" s="0"/>
      <c r="F163" s="0"/>
      <c r="G163" s="0"/>
      <c r="H163" s="0"/>
      <c r="I163" s="0"/>
      <c r="J163" s="0"/>
      <c r="K163" s="0"/>
      <c r="L163" s="0"/>
      <c r="M163" s="0"/>
      <c r="N163" s="0"/>
      <c r="O163" s="0"/>
      <c r="P163" s="0"/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AB163" s="0"/>
      <c r="AC163" s="0"/>
      <c r="AD163" s="0"/>
      <c r="AE163" s="0"/>
      <c r="AF163" s="0"/>
      <c r="AG163" s="0"/>
      <c r="AH163" s="0"/>
      <c r="AI163" s="0"/>
      <c r="AJ163" s="0"/>
      <c r="AK163" s="0"/>
      <c r="AL163" s="0"/>
      <c r="AM163" s="0"/>
      <c r="AN163" s="0"/>
      <c r="AO163" s="0"/>
      <c r="AP163" s="0"/>
      <c r="AQ163" s="0"/>
      <c r="AR163" s="0"/>
      <c r="AS163" s="0"/>
      <c r="AT163" s="0"/>
      <c r="AU163" s="0"/>
      <c r="AV163" s="0"/>
      <c r="AW163" s="0"/>
      <c r="AX163" s="0"/>
      <c r="AY163" s="0"/>
      <c r="AZ163" s="0"/>
      <c r="BA163" s="0"/>
      <c r="BB163" s="0"/>
      <c r="BC163" s="0"/>
      <c r="BD163" s="0"/>
      <c r="BE163" s="0"/>
      <c r="BF163" s="0"/>
      <c r="BG163" s="0"/>
      <c r="BH163" s="0"/>
      <c r="BI163" s="0"/>
      <c r="BJ163" s="0"/>
      <c r="BK163" s="0"/>
      <c r="BL163" s="0"/>
      <c r="BM163" s="0"/>
      <c r="BN163" s="0"/>
      <c r="BO163" s="0"/>
      <c r="BP163" s="0"/>
      <c r="BQ163" s="0"/>
      <c r="BR163" s="0"/>
      <c r="BS163" s="0"/>
      <c r="BT163" s="0"/>
      <c r="BU163" s="0"/>
      <c r="BV163" s="0"/>
      <c r="BW163" s="0"/>
      <c r="BX163" s="0"/>
      <c r="BY163" s="0"/>
      <c r="BZ163" s="0"/>
      <c r="CA163" s="0"/>
      <c r="CB163" s="0"/>
      <c r="CC163" s="0"/>
      <c r="CD163" s="0"/>
      <c r="CE163" s="0"/>
      <c r="CF163" s="0"/>
      <c r="CG163" s="0"/>
      <c r="CH163" s="0"/>
      <c r="CI163" s="0"/>
      <c r="CJ163" s="0"/>
      <c r="CK163" s="0"/>
      <c r="CL163" s="0"/>
      <c r="CM163" s="0"/>
      <c r="CN163" s="0"/>
      <c r="CO163" s="0"/>
      <c r="CP163" s="0"/>
      <c r="CQ163" s="0"/>
      <c r="CR163" s="0"/>
      <c r="CS163" s="0"/>
      <c r="CT163" s="0"/>
      <c r="CU163" s="0"/>
      <c r="CV163" s="11" t="n">
        <v>46131</v>
      </c>
      <c r="CW163" s="6" t="n">
        <v>110</v>
      </c>
      <c r="CX163" s="0" t="s">
        <v>623</v>
      </c>
    </row>
    <row collapsed="false" customFormat="false" customHeight="false" hidden="false" ht="12.1" outlineLevel="0" r="164">
      <c r="A164" s="0"/>
      <c r="B164" s="0"/>
      <c r="C164" s="0"/>
      <c r="D164" s="0"/>
      <c r="E164" s="0"/>
      <c r="F164" s="0"/>
      <c r="G164" s="0"/>
      <c r="H164" s="0"/>
      <c r="I164" s="0"/>
      <c r="J164" s="0"/>
      <c r="K164" s="0"/>
      <c r="L164" s="0"/>
      <c r="M164" s="0"/>
      <c r="N164" s="0"/>
      <c r="O164" s="0"/>
      <c r="P164" s="0"/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AB164" s="0"/>
      <c r="AC164" s="0"/>
      <c r="AD164" s="0"/>
      <c r="AE164" s="0"/>
      <c r="AF164" s="0"/>
      <c r="AG164" s="0"/>
      <c r="AH164" s="0"/>
      <c r="AI164" s="0"/>
      <c r="AJ164" s="0"/>
      <c r="AK164" s="0"/>
      <c r="AL164" s="0"/>
      <c r="AM164" s="0"/>
      <c r="AN164" s="0"/>
      <c r="AO164" s="0"/>
      <c r="AP164" s="0"/>
      <c r="AQ164" s="0"/>
      <c r="AR164" s="0"/>
      <c r="AS164" s="0"/>
      <c r="AT164" s="0"/>
      <c r="AU164" s="0"/>
      <c r="AV164" s="0"/>
      <c r="AW164" s="0"/>
      <c r="AX164" s="0"/>
      <c r="AY164" s="0"/>
      <c r="AZ164" s="0"/>
      <c r="BA164" s="0"/>
      <c r="BB164" s="0"/>
      <c r="BC164" s="0"/>
      <c r="BD164" s="0"/>
      <c r="BE164" s="0"/>
      <c r="BF164" s="0"/>
      <c r="BG164" s="0"/>
      <c r="BH164" s="0"/>
      <c r="BI164" s="0"/>
      <c r="BJ164" s="0"/>
      <c r="BK164" s="0"/>
      <c r="BL164" s="0"/>
      <c r="BM164" s="0"/>
      <c r="BN164" s="0"/>
      <c r="BO164" s="0"/>
      <c r="BP164" s="0"/>
      <c r="BQ164" s="0"/>
      <c r="BR164" s="0"/>
      <c r="BS164" s="0"/>
      <c r="BT164" s="0"/>
      <c r="BU164" s="0"/>
      <c r="BV164" s="0"/>
      <c r="BW164" s="0"/>
      <c r="BX164" s="0"/>
      <c r="BY164" s="0"/>
      <c r="BZ164" s="0"/>
      <c r="CA164" s="0"/>
      <c r="CB164" s="0"/>
      <c r="CC164" s="0"/>
      <c r="CD164" s="0"/>
      <c r="CE164" s="0"/>
      <c r="CF164" s="0"/>
      <c r="CG164" s="0"/>
      <c r="CH164" s="0"/>
      <c r="CI164" s="0"/>
      <c r="CJ164" s="0"/>
      <c r="CK164" s="0"/>
      <c r="CL164" s="0"/>
      <c r="CM164" s="0"/>
      <c r="CN164" s="0"/>
      <c r="CO164" s="0"/>
      <c r="CP164" s="0"/>
      <c r="CQ164" s="0"/>
      <c r="CR164" s="0"/>
      <c r="CS164" s="0"/>
      <c r="CT164" s="0"/>
      <c r="CU164" s="0"/>
      <c r="CV164" s="11" t="n">
        <v>46138</v>
      </c>
      <c r="CW164" s="6" t="n">
        <v>55.16</v>
      </c>
      <c r="CX164" s="0" t="s">
        <v>623</v>
      </c>
    </row>
    <row collapsed="false" customFormat="false" customHeight="false" hidden="false" ht="12.1" outlineLevel="0" r="165">
      <c r="A165" s="0"/>
      <c r="B165" s="0"/>
      <c r="C165" s="0"/>
      <c r="D165" s="0"/>
      <c r="E165" s="0"/>
      <c r="F165" s="0"/>
      <c r="G165" s="0"/>
      <c r="H165" s="0"/>
      <c r="I165" s="0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AB165" s="0"/>
      <c r="AC165" s="0"/>
      <c r="AD165" s="0"/>
      <c r="AE165" s="0"/>
      <c r="AF165" s="0"/>
      <c r="AG165" s="0"/>
      <c r="AH165" s="0"/>
      <c r="AI165" s="0"/>
      <c r="AJ165" s="0"/>
      <c r="AK165" s="0"/>
      <c r="AL165" s="0"/>
      <c r="AM165" s="0"/>
      <c r="AN165" s="0"/>
      <c r="AO165" s="0"/>
      <c r="AP165" s="0"/>
      <c r="AQ165" s="0"/>
      <c r="AR165" s="0"/>
      <c r="AS165" s="0"/>
      <c r="AT165" s="0"/>
      <c r="AU165" s="0"/>
      <c r="AV165" s="0"/>
      <c r="AW165" s="0"/>
      <c r="AX165" s="0"/>
      <c r="AY165" s="0"/>
      <c r="AZ165" s="0"/>
      <c r="BA165" s="0"/>
      <c r="BB165" s="0"/>
      <c r="BC165" s="0"/>
      <c r="BD165" s="0"/>
      <c r="BE165" s="0"/>
      <c r="BF165" s="0"/>
      <c r="BG165" s="0"/>
      <c r="BH165" s="0"/>
      <c r="BI165" s="0"/>
      <c r="BJ165" s="0"/>
      <c r="BK165" s="0"/>
      <c r="BL165" s="0"/>
      <c r="BM165" s="0"/>
      <c r="BN165" s="0"/>
      <c r="BO165" s="0"/>
      <c r="BP165" s="0"/>
      <c r="BQ165" s="0"/>
      <c r="BR165" s="0"/>
      <c r="BS165" s="0"/>
      <c r="BT165" s="0"/>
      <c r="BU165" s="0"/>
      <c r="BV165" s="0"/>
      <c r="BW165" s="0"/>
      <c r="BX165" s="0"/>
      <c r="BY165" s="0"/>
      <c r="BZ165" s="0"/>
      <c r="CA165" s="0"/>
      <c r="CB165" s="0"/>
      <c r="CC165" s="0"/>
      <c r="CD165" s="0"/>
      <c r="CE165" s="0"/>
      <c r="CF165" s="0"/>
      <c r="CG165" s="0"/>
      <c r="CH165" s="0"/>
      <c r="CI165" s="0"/>
      <c r="CJ165" s="0"/>
      <c r="CK165" s="0"/>
      <c r="CL165" s="0"/>
      <c r="CM165" s="0"/>
      <c r="CN165" s="0"/>
      <c r="CO165" s="0"/>
      <c r="CP165" s="0"/>
      <c r="CQ165" s="0"/>
      <c r="CR165" s="0"/>
      <c r="CS165" s="0"/>
      <c r="CT165" s="0"/>
      <c r="CU165" s="0"/>
      <c r="CV165" s="11" t="n">
        <v>46139</v>
      </c>
      <c r="CW165" s="6" t="n">
        <v>239.01</v>
      </c>
      <c r="CX165" s="0" t="s">
        <v>623</v>
      </c>
    </row>
    <row collapsed="false" customFormat="false" customHeight="false" hidden="false" ht="12.1" outlineLevel="0" r="166">
      <c r="A166" s="0"/>
      <c r="B166" s="0"/>
      <c r="C166" s="0"/>
      <c r="D166" s="0"/>
      <c r="E166" s="0"/>
      <c r="F166" s="0"/>
      <c r="G166" s="0"/>
      <c r="H166" s="0"/>
      <c r="I166" s="0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0"/>
      <c r="AL166" s="0"/>
      <c r="AM166" s="0"/>
      <c r="AN166" s="0"/>
      <c r="AO166" s="0"/>
      <c r="AP166" s="0"/>
      <c r="AQ166" s="0"/>
      <c r="AR166" s="0"/>
      <c r="AS166" s="0"/>
      <c r="AT166" s="0"/>
      <c r="AU166" s="0"/>
      <c r="AV166" s="0"/>
      <c r="AW166" s="0"/>
      <c r="AX166" s="0"/>
      <c r="AY166" s="0"/>
      <c r="AZ166" s="0"/>
      <c r="BA166" s="0"/>
      <c r="BB166" s="0"/>
      <c r="BC166" s="0"/>
      <c r="BD166" s="0"/>
      <c r="BE166" s="0"/>
      <c r="BF166" s="0"/>
      <c r="BG166" s="0"/>
      <c r="BH166" s="0"/>
      <c r="BI166" s="0"/>
      <c r="BJ166" s="0"/>
      <c r="BK166" s="0"/>
      <c r="BL166" s="0"/>
      <c r="BM166" s="0"/>
      <c r="BN166" s="0"/>
      <c r="BO166" s="0"/>
      <c r="BP166" s="0"/>
      <c r="BQ166" s="0"/>
      <c r="BR166" s="0"/>
      <c r="BS166" s="0"/>
      <c r="BT166" s="0"/>
      <c r="BU166" s="0"/>
      <c r="BV166" s="0"/>
      <c r="BW166" s="0"/>
      <c r="BX166" s="0"/>
      <c r="BY166" s="0"/>
      <c r="BZ166" s="0"/>
      <c r="CA166" s="0"/>
      <c r="CB166" s="0"/>
      <c r="CC166" s="0"/>
      <c r="CD166" s="0"/>
      <c r="CE166" s="0"/>
      <c r="CF166" s="0"/>
      <c r="CG166" s="0"/>
      <c r="CH166" s="0"/>
      <c r="CI166" s="0"/>
      <c r="CJ166" s="0"/>
      <c r="CK166" s="0"/>
      <c r="CL166" s="0"/>
      <c r="CM166" s="0"/>
      <c r="CN166" s="0"/>
      <c r="CO166" s="0"/>
      <c r="CP166" s="0"/>
      <c r="CQ166" s="0"/>
      <c r="CR166" s="0"/>
      <c r="CS166" s="0"/>
      <c r="CT166" s="0"/>
      <c r="CU166" s="0"/>
      <c r="CV166" s="11" t="n">
        <v>46141</v>
      </c>
      <c r="CW166" s="6" t="n">
        <v>4838.15</v>
      </c>
      <c r="CX166" s="0" t="s">
        <v>623</v>
      </c>
    </row>
    <row collapsed="false" customFormat="false" customHeight="false" hidden="false" ht="12.1" outlineLevel="0" r="167">
      <c r="A167" s="0"/>
      <c r="B167" s="0"/>
      <c r="C167" s="0"/>
      <c r="D167" s="0"/>
      <c r="E167" s="0"/>
      <c r="F167" s="0"/>
      <c r="G167" s="0"/>
      <c r="H167" s="0"/>
      <c r="I167" s="0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0"/>
      <c r="BA167" s="0"/>
      <c r="BB167" s="0"/>
      <c r="BC167" s="0"/>
      <c r="BD167" s="0"/>
      <c r="BE167" s="0"/>
      <c r="BF167" s="0"/>
      <c r="BG167" s="0"/>
      <c r="BH167" s="0"/>
      <c r="BI167" s="0"/>
      <c r="BJ167" s="0"/>
      <c r="BK167" s="0"/>
      <c r="BL167" s="0"/>
      <c r="BM167" s="0"/>
      <c r="BN167" s="0"/>
      <c r="BO167" s="0"/>
      <c r="BP167" s="0"/>
      <c r="BQ167" s="0"/>
      <c r="BR167" s="0"/>
      <c r="BS167" s="0"/>
      <c r="BT167" s="0"/>
      <c r="BU167" s="0"/>
      <c r="BV167" s="0"/>
      <c r="BW167" s="0"/>
      <c r="BX167" s="0"/>
      <c r="BY167" s="0"/>
      <c r="BZ167" s="0"/>
      <c r="CA167" s="0"/>
      <c r="CB167" s="0"/>
      <c r="CC167" s="0"/>
      <c r="CD167" s="0"/>
      <c r="CE167" s="0"/>
      <c r="CF167" s="0"/>
      <c r="CG167" s="0"/>
      <c r="CH167" s="0"/>
      <c r="CI167" s="0"/>
      <c r="CJ167" s="0"/>
      <c r="CK167" s="0"/>
      <c r="CL167" s="0"/>
      <c r="CM167" s="0"/>
      <c r="CN167" s="0"/>
      <c r="CO167" s="0"/>
      <c r="CP167" s="0"/>
      <c r="CQ167" s="0"/>
      <c r="CR167" s="0"/>
      <c r="CS167" s="0"/>
      <c r="CT167" s="0"/>
      <c r="CU167" s="0"/>
      <c r="CV167" s="11" t="n">
        <v>46150</v>
      </c>
      <c r="CW167" s="6" t="n">
        <v>12154.91</v>
      </c>
      <c r="CX167" s="0" t="s">
        <v>623</v>
      </c>
    </row>
    <row collapsed="false" customFormat="false" customHeight="false" hidden="false" ht="12.1" outlineLevel="0" r="168">
      <c r="A168" s="0"/>
      <c r="B168" s="0"/>
      <c r="C168" s="0"/>
      <c r="D168" s="0"/>
      <c r="E168" s="0"/>
      <c r="F168" s="0"/>
      <c r="G168" s="0"/>
      <c r="H168" s="0"/>
      <c r="I168" s="0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0"/>
      <c r="BA168" s="0"/>
      <c r="BB168" s="0"/>
      <c r="BC168" s="0"/>
      <c r="BD168" s="0"/>
      <c r="BE168" s="0"/>
      <c r="BF168" s="0"/>
      <c r="BG168" s="0"/>
      <c r="BH168" s="0"/>
      <c r="BI168" s="0"/>
      <c r="BJ168" s="0"/>
      <c r="BK168" s="0"/>
      <c r="BL168" s="0"/>
      <c r="BM168" s="0"/>
      <c r="BN168" s="0"/>
      <c r="BO168" s="0"/>
      <c r="BP168" s="0"/>
      <c r="BQ168" s="0"/>
      <c r="BR168" s="0"/>
      <c r="BS168" s="0"/>
      <c r="BT168" s="0"/>
      <c r="BU168" s="0"/>
      <c r="BV168" s="0"/>
      <c r="BW168" s="0"/>
      <c r="BX168" s="0"/>
      <c r="BY168" s="0"/>
      <c r="BZ168" s="0"/>
      <c r="CA168" s="0"/>
      <c r="CB168" s="0"/>
      <c r="CC168" s="0"/>
      <c r="CD168" s="0"/>
      <c r="CE168" s="0"/>
      <c r="CF168" s="0"/>
      <c r="CG168" s="0"/>
      <c r="CH168" s="0"/>
      <c r="CI168" s="0"/>
      <c r="CJ168" s="0"/>
      <c r="CK168" s="0"/>
      <c r="CL168" s="0"/>
      <c r="CM168" s="0"/>
      <c r="CN168" s="0"/>
      <c r="CO168" s="0"/>
      <c r="CP168" s="0"/>
      <c r="CQ168" s="0"/>
      <c r="CR168" s="0"/>
      <c r="CS168" s="0"/>
      <c r="CT168" s="0"/>
      <c r="CU168" s="0"/>
      <c r="CV168" s="11" t="n">
        <v>46153</v>
      </c>
      <c r="CW168" s="6" t="n">
        <v>18.48</v>
      </c>
      <c r="CX168" s="0" t="s">
        <v>623</v>
      </c>
    </row>
    <row collapsed="false" customFormat="false" customHeight="false" hidden="false" ht="12.1" outlineLevel="0" r="169">
      <c r="A169" s="0"/>
      <c r="B169" s="0"/>
      <c r="C169" s="0"/>
      <c r="D169" s="0"/>
      <c r="E169" s="0"/>
      <c r="F169" s="0"/>
      <c r="G169" s="0"/>
      <c r="H169" s="0"/>
      <c r="I169" s="0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  <c r="AI169" s="0"/>
      <c r="AJ169" s="0"/>
      <c r="AK169" s="0"/>
      <c r="AL169" s="0"/>
      <c r="AM169" s="0"/>
      <c r="AN169" s="0"/>
      <c r="AO169" s="0"/>
      <c r="AP169" s="0"/>
      <c r="AQ169" s="0"/>
      <c r="AR169" s="0"/>
      <c r="AS169" s="0"/>
      <c r="AT169" s="0"/>
      <c r="AU169" s="0"/>
      <c r="AV169" s="0"/>
      <c r="AW169" s="0"/>
      <c r="AX169" s="0"/>
      <c r="AY169" s="0"/>
      <c r="AZ169" s="0"/>
      <c r="BA169" s="0"/>
      <c r="BB169" s="0"/>
      <c r="BC169" s="0"/>
      <c r="BD169" s="0"/>
      <c r="BE169" s="0"/>
      <c r="BF169" s="0"/>
      <c r="BG169" s="0"/>
      <c r="BH169" s="0"/>
      <c r="BI169" s="0"/>
      <c r="BJ169" s="0"/>
      <c r="BK169" s="0"/>
      <c r="BL169" s="0"/>
      <c r="BM169" s="0"/>
      <c r="BN169" s="0"/>
      <c r="BO169" s="0"/>
      <c r="BP169" s="0"/>
      <c r="BQ169" s="0"/>
      <c r="BR169" s="0"/>
      <c r="BS169" s="0"/>
      <c r="BT169" s="0"/>
      <c r="BU169" s="0"/>
      <c r="BV169" s="0"/>
      <c r="BW169" s="0"/>
      <c r="BX169" s="0"/>
      <c r="BY169" s="0"/>
      <c r="BZ169" s="0"/>
      <c r="CA169" s="0"/>
      <c r="CB169" s="0"/>
      <c r="CC169" s="0"/>
      <c r="CD169" s="0"/>
      <c r="CE169" s="0"/>
      <c r="CF169" s="0"/>
      <c r="CG169" s="0"/>
      <c r="CH169" s="0"/>
      <c r="CI169" s="0"/>
      <c r="CJ169" s="0"/>
      <c r="CK169" s="0"/>
      <c r="CL169" s="0"/>
      <c r="CM169" s="0"/>
      <c r="CN169" s="0"/>
      <c r="CO169" s="0"/>
      <c r="CP169" s="0"/>
      <c r="CQ169" s="0"/>
      <c r="CR169" s="0"/>
      <c r="CS169" s="0"/>
      <c r="CT169" s="0"/>
      <c r="CU169" s="0"/>
      <c r="CV169" s="11" t="n">
        <v>46156</v>
      </c>
      <c r="CW169" s="6" t="n">
        <v>74</v>
      </c>
      <c r="CX169" s="0" t="s">
        <v>623</v>
      </c>
    </row>
    <row collapsed="false" customFormat="false" customHeight="false" hidden="false" ht="12.1" outlineLevel="0" r="170">
      <c r="A170" s="0"/>
      <c r="B170" s="0"/>
      <c r="C170" s="0"/>
      <c r="D170" s="0"/>
      <c r="E170" s="0"/>
      <c r="F170" s="0"/>
      <c r="G170" s="0"/>
      <c r="H170" s="0"/>
      <c r="I170" s="0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  <c r="AI170" s="0"/>
      <c r="AJ170" s="0"/>
      <c r="AK170" s="0"/>
      <c r="AL170" s="0"/>
      <c r="AM170" s="0"/>
      <c r="AN170" s="0"/>
      <c r="AO170" s="0"/>
      <c r="AP170" s="0"/>
      <c r="AQ170" s="0"/>
      <c r="AR170" s="0"/>
      <c r="AS170" s="0"/>
      <c r="AT170" s="0"/>
      <c r="AU170" s="0"/>
      <c r="AV170" s="0"/>
      <c r="AW170" s="0"/>
      <c r="AX170" s="0"/>
      <c r="AY170" s="0"/>
      <c r="AZ170" s="0"/>
      <c r="BA170" s="0"/>
      <c r="BB170" s="0"/>
      <c r="BC170" s="0"/>
      <c r="BD170" s="0"/>
      <c r="BE170" s="0"/>
      <c r="BF170" s="0"/>
      <c r="BG170" s="0"/>
      <c r="BH170" s="0"/>
      <c r="BI170" s="0"/>
      <c r="BJ170" s="0"/>
      <c r="BK170" s="0"/>
      <c r="BL170" s="0"/>
      <c r="BM170" s="0"/>
      <c r="BN170" s="0"/>
      <c r="BO170" s="0"/>
      <c r="BP170" s="0"/>
      <c r="BQ170" s="0"/>
      <c r="BR170" s="0"/>
      <c r="BS170" s="0"/>
      <c r="BT170" s="0"/>
      <c r="BU170" s="0"/>
      <c r="BV170" s="0"/>
      <c r="BW170" s="0"/>
      <c r="BX170" s="0"/>
      <c r="BY170" s="0"/>
      <c r="BZ170" s="0"/>
      <c r="CA170" s="0"/>
      <c r="CB170" s="0"/>
      <c r="CC170" s="0"/>
      <c r="CD170" s="0"/>
      <c r="CE170" s="0"/>
      <c r="CF170" s="0"/>
      <c r="CG170" s="0"/>
      <c r="CH170" s="0"/>
      <c r="CI170" s="0"/>
      <c r="CJ170" s="0"/>
      <c r="CK170" s="0"/>
      <c r="CL170" s="0"/>
      <c r="CM170" s="0"/>
      <c r="CN170" s="0"/>
      <c r="CO170" s="0"/>
      <c r="CP170" s="0"/>
      <c r="CQ170" s="0"/>
      <c r="CR170" s="0"/>
      <c r="CS170" s="0"/>
      <c r="CT170" s="0"/>
      <c r="CU170" s="0"/>
      <c r="CV170" s="11" t="n">
        <v>46157</v>
      </c>
      <c r="CW170" s="6" t="n">
        <v>907.58</v>
      </c>
      <c r="CX170" s="0" t="s">
        <v>623</v>
      </c>
    </row>
    <row collapsed="false" customFormat="false" customHeight="false" hidden="false" ht="12.1" outlineLevel="0" r="171">
      <c r="A171" s="0"/>
      <c r="B171" s="0"/>
      <c r="C171" s="0"/>
      <c r="D171" s="0"/>
      <c r="E171" s="0"/>
      <c r="F171" s="0"/>
      <c r="G171" s="0"/>
      <c r="H171" s="0"/>
      <c r="I171" s="0"/>
      <c r="J171" s="0"/>
      <c r="K171" s="0"/>
      <c r="L171" s="0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AB171" s="0"/>
      <c r="AC171" s="0"/>
      <c r="AD171" s="0"/>
      <c r="AE171" s="0"/>
      <c r="AF171" s="0"/>
      <c r="AG171" s="0"/>
      <c r="AH171" s="0"/>
      <c r="AI171" s="0"/>
      <c r="AJ171" s="0"/>
      <c r="AK171" s="0"/>
      <c r="AL171" s="0"/>
      <c r="AM171" s="0"/>
      <c r="AN171" s="0"/>
      <c r="AO171" s="0"/>
      <c r="AP171" s="0"/>
      <c r="AQ171" s="0"/>
      <c r="AR171" s="0"/>
      <c r="AS171" s="0"/>
      <c r="AT171" s="0"/>
      <c r="AU171" s="0"/>
      <c r="AV171" s="0"/>
      <c r="AW171" s="0"/>
      <c r="AX171" s="0"/>
      <c r="AY171" s="0"/>
      <c r="AZ171" s="0"/>
      <c r="BA171" s="0"/>
      <c r="BB171" s="0"/>
      <c r="BC171" s="0"/>
      <c r="BD171" s="0"/>
      <c r="BE171" s="0"/>
      <c r="BF171" s="0"/>
      <c r="BG171" s="0"/>
      <c r="BH171" s="0"/>
      <c r="BI171" s="0"/>
      <c r="BJ171" s="0"/>
      <c r="BK171" s="0"/>
      <c r="BL171" s="0"/>
      <c r="BM171" s="0"/>
      <c r="BN171" s="0"/>
      <c r="BO171" s="0"/>
      <c r="BP171" s="0"/>
      <c r="BQ171" s="0"/>
      <c r="BR171" s="0"/>
      <c r="BS171" s="0"/>
      <c r="BT171" s="0"/>
      <c r="BU171" s="0"/>
      <c r="BV171" s="0"/>
      <c r="BW171" s="0"/>
      <c r="BX171" s="0"/>
      <c r="BY171" s="0"/>
      <c r="BZ171" s="0"/>
      <c r="CA171" s="0"/>
      <c r="CB171" s="0"/>
      <c r="CC171" s="0"/>
      <c r="CD171" s="0"/>
      <c r="CE171" s="0"/>
      <c r="CF171" s="0"/>
      <c r="CG171" s="0"/>
      <c r="CH171" s="0"/>
      <c r="CI171" s="0"/>
      <c r="CJ171" s="0"/>
      <c r="CK171" s="0"/>
      <c r="CL171" s="0"/>
      <c r="CM171" s="0"/>
      <c r="CN171" s="0"/>
      <c r="CO171" s="0"/>
      <c r="CP171" s="0"/>
      <c r="CQ171" s="0"/>
      <c r="CR171" s="0"/>
      <c r="CS171" s="0"/>
      <c r="CT171" s="0"/>
      <c r="CU171" s="0"/>
      <c r="CV171" s="11" t="n">
        <v>46161</v>
      </c>
      <c r="CW171" s="6" t="n">
        <v>-19222.35</v>
      </c>
      <c r="CX171" s="0" t="s">
        <v>626</v>
      </c>
    </row>
    <row collapsed="false" customFormat="false" customHeight="false" hidden="false" ht="12.1" outlineLevel="0" r="172">
      <c r="A172" s="0"/>
      <c r="B172" s="0"/>
      <c r="C172" s="0"/>
      <c r="D172" s="0"/>
      <c r="E172" s="0"/>
      <c r="F172" s="0"/>
      <c r="G172" s="0"/>
      <c r="H172" s="0"/>
      <c r="I172" s="0"/>
      <c r="J172" s="0"/>
      <c r="K172" s="0"/>
      <c r="L172" s="0"/>
      <c r="M172" s="0"/>
      <c r="N172" s="0"/>
      <c r="O172" s="0"/>
      <c r="P172" s="0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AB172" s="0"/>
      <c r="AC172" s="0"/>
      <c r="AD172" s="0"/>
      <c r="AE172" s="0"/>
      <c r="AF172" s="0"/>
      <c r="AG172" s="0"/>
      <c r="AH172" s="0"/>
      <c r="AI172" s="0"/>
      <c r="AJ172" s="0"/>
      <c r="AK172" s="0"/>
      <c r="AL172" s="0"/>
      <c r="AM172" s="0"/>
      <c r="AN172" s="0"/>
      <c r="AO172" s="0"/>
      <c r="AP172" s="0"/>
      <c r="AQ172" s="0"/>
      <c r="AR172" s="0"/>
      <c r="AS172" s="0"/>
      <c r="AT172" s="0"/>
      <c r="AU172" s="0"/>
      <c r="AV172" s="0"/>
      <c r="AW172" s="0"/>
      <c r="AX172" s="0"/>
      <c r="AY172" s="0"/>
      <c r="AZ172" s="0"/>
      <c r="BA172" s="0"/>
      <c r="BB172" s="0"/>
      <c r="BC172" s="0"/>
      <c r="BD172" s="0"/>
      <c r="BE172" s="0"/>
      <c r="BF172" s="0"/>
      <c r="BG172" s="0"/>
      <c r="BH172" s="0"/>
      <c r="BI172" s="0"/>
      <c r="BJ172" s="0"/>
      <c r="BK172" s="0"/>
      <c r="BL172" s="0"/>
      <c r="BM172" s="0"/>
      <c r="BN172" s="0"/>
      <c r="BO172" s="0"/>
      <c r="BP172" s="0"/>
      <c r="BQ172" s="0"/>
      <c r="BR172" s="0"/>
      <c r="BS172" s="0"/>
      <c r="BT172" s="0"/>
      <c r="BU172" s="0"/>
      <c r="BV172" s="0"/>
      <c r="BW172" s="0"/>
      <c r="BX172" s="0"/>
      <c r="BY172" s="0"/>
      <c r="BZ172" s="0"/>
      <c r="CA172" s="0"/>
      <c r="CB172" s="0"/>
      <c r="CC172" s="0"/>
      <c r="CD172" s="0"/>
      <c r="CE172" s="0"/>
      <c r="CF172" s="0"/>
      <c r="CG172" s="0"/>
      <c r="CH172" s="0"/>
      <c r="CI172" s="0"/>
      <c r="CJ172" s="0"/>
      <c r="CK172" s="0"/>
      <c r="CL172" s="0"/>
      <c r="CM172" s="0"/>
      <c r="CN172" s="0"/>
      <c r="CO172" s="0"/>
      <c r="CP172" s="0"/>
      <c r="CQ172" s="0"/>
      <c r="CR172" s="0"/>
      <c r="CS172" s="0"/>
      <c r="CT172" s="0"/>
      <c r="CU172" s="0"/>
      <c r="CV172" s="11" t="n">
        <v>46168</v>
      </c>
      <c r="CW172" s="6" t="n">
        <v>408.9</v>
      </c>
      <c r="CX172" s="0" t="s">
        <v>623</v>
      </c>
    </row>
    <row collapsed="false" customFormat="false" customHeight="false" hidden="false" ht="12.1" outlineLevel="0" r="173">
      <c r="A173" s="0"/>
      <c r="B173" s="0"/>
      <c r="C173" s="0"/>
      <c r="D173" s="0"/>
      <c r="E173" s="0"/>
      <c r="F173" s="0"/>
      <c r="G173" s="0"/>
      <c r="H173" s="0"/>
      <c r="I173" s="0"/>
      <c r="J173" s="0"/>
      <c r="K173" s="0"/>
      <c r="L173" s="0"/>
      <c r="M173" s="0"/>
      <c r="N173" s="0"/>
      <c r="O173" s="0"/>
      <c r="P173" s="0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AB173" s="0"/>
      <c r="AC173" s="0"/>
      <c r="AD173" s="0"/>
      <c r="AE173" s="0"/>
      <c r="AF173" s="0"/>
      <c r="AG173" s="0"/>
      <c r="AH173" s="0"/>
      <c r="AI173" s="0"/>
      <c r="AJ173" s="0"/>
      <c r="AK173" s="0"/>
      <c r="AL173" s="0"/>
      <c r="AM173" s="0"/>
      <c r="AN173" s="0"/>
      <c r="AO173" s="0"/>
      <c r="AP173" s="0"/>
      <c r="AQ173" s="0"/>
      <c r="AR173" s="0"/>
      <c r="AS173" s="0"/>
      <c r="AT173" s="0"/>
      <c r="AU173" s="0"/>
      <c r="AV173" s="0"/>
      <c r="AW173" s="0"/>
      <c r="AX173" s="0"/>
      <c r="AY173" s="0"/>
      <c r="AZ173" s="0"/>
      <c r="BA173" s="0"/>
      <c r="BB173" s="0"/>
      <c r="BC173" s="0"/>
      <c r="BD173" s="0"/>
      <c r="BE173" s="0"/>
      <c r="BF173" s="0"/>
      <c r="BG173" s="0"/>
      <c r="BH173" s="0"/>
      <c r="BI173" s="0"/>
      <c r="BJ173" s="0"/>
      <c r="BK173" s="0"/>
      <c r="BL173" s="0"/>
      <c r="BM173" s="0"/>
      <c r="BN173" s="0"/>
      <c r="BO173" s="0"/>
      <c r="BP173" s="0"/>
      <c r="BQ173" s="0"/>
      <c r="BR173" s="0"/>
      <c r="BS173" s="0"/>
      <c r="BT173" s="0"/>
      <c r="BU173" s="0"/>
      <c r="BV173" s="0"/>
      <c r="BW173" s="0"/>
      <c r="BX173" s="0"/>
      <c r="BY173" s="0"/>
      <c r="BZ173" s="0"/>
      <c r="CA173" s="0"/>
      <c r="CB173" s="0"/>
      <c r="CC173" s="0"/>
      <c r="CD173" s="0"/>
      <c r="CE173" s="0"/>
      <c r="CF173" s="0"/>
      <c r="CG173" s="0"/>
      <c r="CH173" s="0"/>
      <c r="CI173" s="0"/>
      <c r="CJ173" s="0"/>
      <c r="CK173" s="0"/>
      <c r="CL173" s="0"/>
      <c r="CM173" s="0"/>
      <c r="CN173" s="0"/>
      <c r="CO173" s="0"/>
      <c r="CP173" s="0"/>
      <c r="CQ173" s="0"/>
      <c r="CR173" s="0"/>
      <c r="CS173" s="0"/>
      <c r="CT173" s="0"/>
      <c r="CU173" s="0"/>
      <c r="CV173" s="11" t="n">
        <v>46175</v>
      </c>
      <c r="CW173" s="6" t="n">
        <v>298.18</v>
      </c>
      <c r="CX173" s="0" t="s">
        <v>623</v>
      </c>
    </row>
    <row collapsed="false" customFormat="false" customHeight="false" hidden="false" ht="12.1" outlineLevel="0" r="174">
      <c r="A174" s="0"/>
      <c r="B174" s="0"/>
      <c r="C174" s="0"/>
      <c r="D174" s="0"/>
      <c r="E174" s="0"/>
      <c r="F174" s="0"/>
      <c r="G174" s="0"/>
      <c r="H174" s="0"/>
      <c r="I174" s="0"/>
      <c r="J174" s="0"/>
      <c r="K174" s="0"/>
      <c r="L174" s="0"/>
      <c r="M174" s="0"/>
      <c r="N174" s="0"/>
      <c r="O174" s="0"/>
      <c r="P174" s="0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AB174" s="0"/>
      <c r="AC174" s="0"/>
      <c r="AD174" s="0"/>
      <c r="AE174" s="0"/>
      <c r="AF174" s="0"/>
      <c r="AG174" s="0"/>
      <c r="AH174" s="0"/>
      <c r="AI174" s="0"/>
      <c r="AJ174" s="0"/>
      <c r="AK174" s="0"/>
      <c r="AL174" s="0"/>
      <c r="AM174" s="0"/>
      <c r="AN174" s="0"/>
      <c r="AO174" s="0"/>
      <c r="AP174" s="0"/>
      <c r="AQ174" s="0"/>
      <c r="AR174" s="0"/>
      <c r="AS174" s="0"/>
      <c r="AT174" s="0"/>
      <c r="AU174" s="0"/>
      <c r="AV174" s="0"/>
      <c r="AW174" s="0"/>
      <c r="AX174" s="0"/>
      <c r="AY174" s="0"/>
      <c r="AZ174" s="0"/>
      <c r="BA174" s="0"/>
      <c r="BB174" s="0"/>
      <c r="BC174" s="0"/>
      <c r="BD174" s="0"/>
      <c r="BE174" s="0"/>
      <c r="BF174" s="0"/>
      <c r="BG174" s="0"/>
      <c r="BH174" s="0"/>
      <c r="BI174" s="0"/>
      <c r="BJ174" s="0"/>
      <c r="BK174" s="0"/>
      <c r="BL174" s="0"/>
      <c r="BM174" s="0"/>
      <c r="BN174" s="0"/>
      <c r="BO174" s="0"/>
      <c r="BP174" s="0"/>
      <c r="BQ174" s="0"/>
      <c r="BR174" s="0"/>
      <c r="BS174" s="0"/>
      <c r="BT174" s="0"/>
      <c r="BU174" s="0"/>
      <c r="BV174" s="0"/>
      <c r="BW174" s="0"/>
      <c r="BX174" s="0"/>
      <c r="BY174" s="0"/>
      <c r="BZ174" s="0"/>
      <c r="CA174" s="0"/>
      <c r="CB174" s="0"/>
      <c r="CC174" s="0"/>
      <c r="CD174" s="0"/>
      <c r="CE174" s="0"/>
      <c r="CF174" s="0"/>
      <c r="CG174" s="0"/>
      <c r="CH174" s="0"/>
      <c r="CI174" s="0"/>
      <c r="CJ174" s="0"/>
      <c r="CK174" s="0"/>
      <c r="CL174" s="0"/>
      <c r="CM174" s="0"/>
      <c r="CN174" s="0"/>
      <c r="CO174" s="0"/>
      <c r="CP174" s="0"/>
      <c r="CQ174" s="0"/>
      <c r="CR174" s="0"/>
      <c r="CS174" s="0"/>
      <c r="CT174" s="0"/>
      <c r="CU174" s="0"/>
      <c r="CV174" s="11" t="n">
        <v>46176</v>
      </c>
      <c r="CW174" s="6" t="n">
        <v>615.24</v>
      </c>
      <c r="CX174" s="0" t="s">
        <v>623</v>
      </c>
    </row>
    <row collapsed="false" customFormat="false" customHeight="false" hidden="false" ht="12.1" outlineLevel="0" r="175">
      <c r="A175" s="0"/>
      <c r="B175" s="0"/>
      <c r="C175" s="0"/>
      <c r="D175" s="0"/>
      <c r="E175" s="0"/>
      <c r="F175" s="0"/>
      <c r="G175" s="0"/>
      <c r="H175" s="0"/>
      <c r="I175" s="0"/>
      <c r="J175" s="0"/>
      <c r="K175" s="0"/>
      <c r="L175" s="0"/>
      <c r="M175" s="0"/>
      <c r="N175" s="0"/>
      <c r="O175" s="0"/>
      <c r="P175" s="0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AB175" s="0"/>
      <c r="AC175" s="0"/>
      <c r="AD175" s="0"/>
      <c r="AE175" s="0"/>
      <c r="AF175" s="0"/>
      <c r="AG175" s="0"/>
      <c r="AH175" s="0"/>
      <c r="AI175" s="0"/>
      <c r="AJ175" s="0"/>
      <c r="AK175" s="0"/>
      <c r="AL175" s="0"/>
      <c r="AM175" s="0"/>
      <c r="AN175" s="0"/>
      <c r="AO175" s="0"/>
      <c r="AP175" s="0"/>
      <c r="AQ175" s="0"/>
      <c r="AR175" s="0"/>
      <c r="AS175" s="0"/>
      <c r="AT175" s="0"/>
      <c r="AU175" s="0"/>
      <c r="AV175" s="0"/>
      <c r="AW175" s="0"/>
      <c r="AX175" s="0"/>
      <c r="AY175" s="0"/>
      <c r="AZ175" s="0"/>
      <c r="BA175" s="0"/>
      <c r="BB175" s="0"/>
      <c r="BC175" s="0"/>
      <c r="BD175" s="0"/>
      <c r="BE175" s="0"/>
      <c r="BF175" s="0"/>
      <c r="BG175" s="0"/>
      <c r="BH175" s="0"/>
      <c r="BI175" s="0"/>
      <c r="BJ175" s="0"/>
      <c r="BK175" s="0"/>
      <c r="BL175" s="0"/>
      <c r="BM175" s="0"/>
      <c r="BN175" s="0"/>
      <c r="BO175" s="0"/>
      <c r="BP175" s="0"/>
      <c r="BQ175" s="0"/>
      <c r="BR175" s="0"/>
      <c r="BS175" s="0"/>
      <c r="BT175" s="0"/>
      <c r="BU175" s="0"/>
      <c r="BV175" s="0"/>
      <c r="BW175" s="0"/>
      <c r="BX175" s="0"/>
      <c r="BY175" s="0"/>
      <c r="BZ175" s="0"/>
      <c r="CA175" s="0"/>
      <c r="CB175" s="0"/>
      <c r="CC175" s="0"/>
      <c r="CD175" s="0"/>
      <c r="CE175" s="0"/>
      <c r="CF175" s="0"/>
      <c r="CG175" s="0"/>
      <c r="CH175" s="0"/>
      <c r="CI175" s="0"/>
      <c r="CJ175" s="0"/>
      <c r="CK175" s="0"/>
      <c r="CL175" s="0"/>
      <c r="CM175" s="0"/>
      <c r="CN175" s="0"/>
      <c r="CO175" s="0"/>
      <c r="CP175" s="0"/>
      <c r="CQ175" s="0"/>
      <c r="CR175" s="0"/>
      <c r="CS175" s="0"/>
      <c r="CT175" s="0"/>
      <c r="CU175" s="0"/>
      <c r="CV175" s="11" t="n">
        <v>46182</v>
      </c>
      <c r="CW175" s="6" t="n">
        <v>37.37</v>
      </c>
      <c r="CX175" s="0" t="s">
        <v>623</v>
      </c>
    </row>
    <row collapsed="false" customFormat="false" customHeight="false" hidden="false" ht="12.1" outlineLevel="0" r="176">
      <c r="A176" s="0"/>
      <c r="B176" s="0"/>
      <c r="C176" s="0"/>
      <c r="D176" s="0"/>
      <c r="E176" s="0"/>
      <c r="F176" s="0"/>
      <c r="G176" s="0"/>
      <c r="H176" s="0"/>
      <c r="I176" s="0"/>
      <c r="J176" s="0"/>
      <c r="K176" s="0"/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AB176" s="0"/>
      <c r="AC176" s="0"/>
      <c r="AD176" s="0"/>
      <c r="AE176" s="0"/>
      <c r="AF176" s="0"/>
      <c r="AG176" s="0"/>
      <c r="AH176" s="0"/>
      <c r="AI176" s="0"/>
      <c r="AJ176" s="0"/>
      <c r="AK176" s="0"/>
      <c r="AL176" s="0"/>
      <c r="AM176" s="0"/>
      <c r="AN176" s="0"/>
      <c r="AO176" s="0"/>
      <c r="AP176" s="0"/>
      <c r="AQ176" s="0"/>
      <c r="AR176" s="0"/>
      <c r="AS176" s="0"/>
      <c r="AT176" s="0"/>
      <c r="AU176" s="0"/>
      <c r="AV176" s="0"/>
      <c r="AW176" s="0"/>
      <c r="AX176" s="0"/>
      <c r="AY176" s="0"/>
      <c r="AZ176" s="0"/>
      <c r="BA176" s="0"/>
      <c r="BB176" s="0"/>
      <c r="BC176" s="0"/>
      <c r="BD176" s="0"/>
      <c r="BE176" s="0"/>
      <c r="BF176" s="0"/>
      <c r="BG176" s="0"/>
      <c r="BH176" s="0"/>
      <c r="BI176" s="0"/>
      <c r="BJ176" s="0"/>
      <c r="BK176" s="0"/>
      <c r="BL176" s="0"/>
      <c r="BM176" s="0"/>
      <c r="BN176" s="0"/>
      <c r="BO176" s="0"/>
      <c r="BP176" s="0"/>
      <c r="BQ176" s="0"/>
      <c r="BR176" s="0"/>
      <c r="BS176" s="0"/>
      <c r="BT176" s="0"/>
      <c r="BU176" s="0"/>
      <c r="BV176" s="0"/>
      <c r="BW176" s="0"/>
      <c r="BX176" s="0"/>
      <c r="BY176" s="0"/>
      <c r="BZ176" s="0"/>
      <c r="CA176" s="0"/>
      <c r="CB176" s="0"/>
      <c r="CC176" s="0"/>
      <c r="CD176" s="0"/>
      <c r="CE176" s="0"/>
      <c r="CF176" s="0"/>
      <c r="CG176" s="0"/>
      <c r="CH176" s="0"/>
      <c r="CI176" s="0"/>
      <c r="CJ176" s="0"/>
      <c r="CK176" s="0"/>
      <c r="CL176" s="0"/>
      <c r="CM176" s="0"/>
      <c r="CN176" s="0"/>
      <c r="CO176" s="0"/>
      <c r="CP176" s="0"/>
      <c r="CQ176" s="0"/>
      <c r="CR176" s="0"/>
      <c r="CS176" s="0"/>
      <c r="CT176" s="0"/>
      <c r="CU176" s="0"/>
      <c r="CV176" s="11" t="n">
        <v>46190</v>
      </c>
      <c r="CW176" s="6" t="n">
        <v>-862.06</v>
      </c>
      <c r="CX176" s="0" t="s">
        <v>626</v>
      </c>
    </row>
    <row collapsed="false" customFormat="false" customHeight="false" hidden="false" ht="12.1" outlineLevel="0" r="177">
      <c r="A177" s="0"/>
      <c r="B177" s="0"/>
      <c r="C177" s="0"/>
      <c r="D177" s="0"/>
      <c r="E177" s="0"/>
      <c r="F177" s="0"/>
      <c r="G177" s="0"/>
      <c r="H177" s="0"/>
      <c r="I177" s="0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0"/>
      <c r="AC177" s="0"/>
      <c r="AD177" s="0"/>
      <c r="AE177" s="0"/>
      <c r="AF177" s="0"/>
      <c r="AG177" s="0"/>
      <c r="AH177" s="0"/>
      <c r="AI177" s="0"/>
      <c r="AJ177" s="0"/>
      <c r="AK177" s="0"/>
      <c r="AL177" s="0"/>
      <c r="AM177" s="0"/>
      <c r="AN177" s="0"/>
      <c r="AO177" s="0"/>
      <c r="AP177" s="0"/>
      <c r="AQ177" s="0"/>
      <c r="AR177" s="0"/>
      <c r="AS177" s="0"/>
      <c r="AT177" s="0"/>
      <c r="AU177" s="0"/>
      <c r="AV177" s="0"/>
      <c r="AW177" s="0"/>
      <c r="AX177" s="0"/>
      <c r="AY177" s="0"/>
      <c r="AZ177" s="0"/>
      <c r="BA177" s="0"/>
      <c r="BB177" s="0"/>
      <c r="BC177" s="0"/>
      <c r="BD177" s="0"/>
      <c r="BE177" s="0"/>
      <c r="BF177" s="0"/>
      <c r="BG177" s="0"/>
      <c r="BH177" s="0"/>
      <c r="BI177" s="0"/>
      <c r="BJ177" s="0"/>
      <c r="BK177" s="0"/>
      <c r="BL177" s="0"/>
      <c r="BM177" s="0"/>
      <c r="BN177" s="0"/>
      <c r="BO177" s="0"/>
      <c r="BP177" s="0"/>
      <c r="BQ177" s="0"/>
      <c r="BR177" s="0"/>
      <c r="BS177" s="0"/>
      <c r="BT177" s="0"/>
      <c r="BU177" s="0"/>
      <c r="BV177" s="0"/>
      <c r="BW177" s="0"/>
      <c r="BX177" s="0"/>
      <c r="BY177" s="0"/>
      <c r="BZ177" s="0"/>
      <c r="CA177" s="0"/>
      <c r="CB177" s="0"/>
      <c r="CC177" s="0"/>
      <c r="CD177" s="0"/>
      <c r="CE177" s="0"/>
      <c r="CF177" s="0"/>
      <c r="CG177" s="0"/>
      <c r="CH177" s="0"/>
      <c r="CI177" s="0"/>
      <c r="CJ177" s="0"/>
      <c r="CK177" s="0"/>
      <c r="CL177" s="0"/>
      <c r="CM177" s="0"/>
      <c r="CN177" s="0"/>
      <c r="CO177" s="0"/>
      <c r="CP177" s="0"/>
      <c r="CQ177" s="0"/>
      <c r="CR177" s="0"/>
      <c r="CS177" s="0"/>
      <c r="CT177" s="0"/>
      <c r="CU177" s="0"/>
      <c r="CV177" s="11" t="n">
        <v>46190</v>
      </c>
      <c r="CW177" s="6" t="n">
        <v>37.48</v>
      </c>
      <c r="CX177" s="0" t="s">
        <v>623</v>
      </c>
    </row>
    <row collapsed="false" customFormat="false" customHeight="false" hidden="false" ht="12.1" outlineLevel="0" r="178">
      <c r="A178" s="0"/>
      <c r="B178" s="0"/>
      <c r="C178" s="0"/>
      <c r="D178" s="0"/>
      <c r="E178" s="0"/>
      <c r="F178" s="0"/>
      <c r="G178" s="0"/>
      <c r="H178" s="0"/>
      <c r="I178" s="0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AB178" s="0"/>
      <c r="AC178" s="0"/>
      <c r="AD178" s="0"/>
      <c r="AE178" s="0"/>
      <c r="AF178" s="0"/>
      <c r="AG178" s="0"/>
      <c r="AH178" s="0"/>
      <c r="AI178" s="0"/>
      <c r="AJ178" s="0"/>
      <c r="AK178" s="0"/>
      <c r="AL178" s="0"/>
      <c r="AM178" s="0"/>
      <c r="AN178" s="0"/>
      <c r="AO178" s="0"/>
      <c r="AP178" s="0"/>
      <c r="AQ178" s="0"/>
      <c r="AR178" s="0"/>
      <c r="AS178" s="0"/>
      <c r="AT178" s="0"/>
      <c r="AU178" s="0"/>
      <c r="AV178" s="0"/>
      <c r="AW178" s="0"/>
      <c r="AX178" s="0"/>
      <c r="AY178" s="0"/>
      <c r="AZ178" s="0"/>
      <c r="BA178" s="0"/>
      <c r="BB178" s="0"/>
      <c r="BC178" s="0"/>
      <c r="BD178" s="0"/>
      <c r="BE178" s="0"/>
      <c r="BF178" s="0"/>
      <c r="BG178" s="0"/>
      <c r="BH178" s="0"/>
      <c r="BI178" s="0"/>
      <c r="BJ178" s="0"/>
      <c r="BK178" s="0"/>
      <c r="BL178" s="0"/>
      <c r="BM178" s="0"/>
      <c r="BN178" s="0"/>
      <c r="BO178" s="0"/>
      <c r="BP178" s="0"/>
      <c r="BQ178" s="0"/>
      <c r="BR178" s="0"/>
      <c r="BS178" s="0"/>
      <c r="BT178" s="0"/>
      <c r="BU178" s="0"/>
      <c r="BV178" s="0"/>
      <c r="BW178" s="0"/>
      <c r="BX178" s="0"/>
      <c r="BY178" s="0"/>
      <c r="BZ178" s="0"/>
      <c r="CA178" s="0"/>
      <c r="CB178" s="0"/>
      <c r="CC178" s="0"/>
      <c r="CD178" s="0"/>
      <c r="CE178" s="0"/>
      <c r="CF178" s="0"/>
      <c r="CG178" s="0"/>
      <c r="CH178" s="0"/>
      <c r="CI178" s="0"/>
      <c r="CJ178" s="0"/>
      <c r="CK178" s="0"/>
      <c r="CL178" s="0"/>
      <c r="CM178" s="0"/>
      <c r="CN178" s="0"/>
      <c r="CO178" s="0"/>
      <c r="CP178" s="0"/>
      <c r="CQ178" s="0"/>
      <c r="CR178" s="0"/>
      <c r="CS178" s="0"/>
      <c r="CT178" s="0"/>
      <c r="CU178" s="0"/>
      <c r="CV178" s="11" t="n">
        <v>46195</v>
      </c>
      <c r="CW178" s="6" t="n">
        <v>93.88</v>
      </c>
      <c r="CX178" s="0" t="s">
        <v>623</v>
      </c>
    </row>
    <row collapsed="false" customFormat="false" customHeight="false" hidden="false" ht="12.1" outlineLevel="0" r="179">
      <c r="A179" s="0"/>
      <c r="B179" s="0"/>
      <c r="C179" s="0"/>
      <c r="D179" s="0"/>
      <c r="E179" s="0"/>
      <c r="F179" s="0"/>
      <c r="G179" s="0"/>
      <c r="H179" s="0"/>
      <c r="I179" s="0"/>
      <c r="J179" s="0"/>
      <c r="K179" s="0"/>
      <c r="L179" s="0"/>
      <c r="M179" s="0"/>
      <c r="N179" s="0"/>
      <c r="O179" s="0"/>
      <c r="P179" s="0"/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AB179" s="0"/>
      <c r="AC179" s="0"/>
      <c r="AD179" s="0"/>
      <c r="AE179" s="0"/>
      <c r="AF179" s="0"/>
      <c r="AG179" s="0"/>
      <c r="AH179" s="0"/>
      <c r="AI179" s="0"/>
      <c r="AJ179" s="0"/>
      <c r="AK179" s="0"/>
      <c r="AL179" s="0"/>
      <c r="AM179" s="0"/>
      <c r="AN179" s="0"/>
      <c r="AO179" s="0"/>
      <c r="AP179" s="0"/>
      <c r="AQ179" s="0"/>
      <c r="AR179" s="0"/>
      <c r="AS179" s="0"/>
      <c r="AT179" s="0"/>
      <c r="AU179" s="0"/>
      <c r="AV179" s="0"/>
      <c r="AW179" s="0"/>
      <c r="AX179" s="0"/>
      <c r="AY179" s="0"/>
      <c r="AZ179" s="0"/>
      <c r="BA179" s="0"/>
      <c r="BB179" s="0"/>
      <c r="BC179" s="0"/>
      <c r="BD179" s="0"/>
      <c r="BE179" s="0"/>
      <c r="BF179" s="0"/>
      <c r="BG179" s="0"/>
      <c r="BH179" s="0"/>
      <c r="BI179" s="0"/>
      <c r="BJ179" s="0"/>
      <c r="BK179" s="0"/>
      <c r="BL179" s="0"/>
      <c r="BM179" s="0"/>
      <c r="BN179" s="0"/>
      <c r="BO179" s="0"/>
      <c r="BP179" s="0"/>
      <c r="BQ179" s="0"/>
      <c r="BR179" s="0"/>
      <c r="BS179" s="0"/>
      <c r="BT179" s="0"/>
      <c r="BU179" s="0"/>
      <c r="BV179" s="0"/>
      <c r="BW179" s="0"/>
      <c r="BX179" s="0"/>
      <c r="BY179" s="0"/>
      <c r="BZ179" s="0"/>
      <c r="CA179" s="0"/>
      <c r="CB179" s="0"/>
      <c r="CC179" s="0"/>
      <c r="CD179" s="0"/>
      <c r="CE179" s="0"/>
      <c r="CF179" s="0"/>
      <c r="CG179" s="0"/>
      <c r="CH179" s="0"/>
      <c r="CI179" s="0"/>
      <c r="CJ179" s="0"/>
      <c r="CK179" s="0"/>
      <c r="CL179" s="0"/>
      <c r="CM179" s="0"/>
      <c r="CN179" s="0"/>
      <c r="CO179" s="0"/>
      <c r="CP179" s="0"/>
      <c r="CQ179" s="0"/>
      <c r="CR179" s="0"/>
      <c r="CS179" s="0"/>
      <c r="CT179" s="0"/>
      <c r="CU179" s="0"/>
      <c r="CV179" s="11" t="n">
        <v>46197</v>
      </c>
      <c r="CW179" s="6" t="n">
        <v>263.05</v>
      </c>
      <c r="CX179" s="0" t="s">
        <v>623</v>
      </c>
    </row>
    <row collapsed="false" customFormat="false" customHeight="false" hidden="false" ht="12.1" outlineLevel="0" r="180">
      <c r="A180" s="0"/>
      <c r="B180" s="0"/>
      <c r="C180" s="0"/>
      <c r="D180" s="0"/>
      <c r="E180" s="0"/>
      <c r="F180" s="0"/>
      <c r="G180" s="0"/>
      <c r="H180" s="0"/>
      <c r="I180" s="0"/>
      <c r="J180" s="0"/>
      <c r="K180" s="0"/>
      <c r="L180" s="0"/>
      <c r="M180" s="0"/>
      <c r="N180" s="0"/>
      <c r="O180" s="0"/>
      <c r="P180" s="0"/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AB180" s="0"/>
      <c r="AC180" s="0"/>
      <c r="AD180" s="0"/>
      <c r="AE180" s="0"/>
      <c r="AF180" s="0"/>
      <c r="AG180" s="0"/>
      <c r="AH180" s="0"/>
      <c r="AI180" s="0"/>
      <c r="AJ180" s="0"/>
      <c r="AK180" s="0"/>
      <c r="AL180" s="0"/>
      <c r="AM180" s="0"/>
      <c r="AN180" s="0"/>
      <c r="AO180" s="0"/>
      <c r="AP180" s="0"/>
      <c r="AQ180" s="0"/>
      <c r="AR180" s="0"/>
      <c r="AS180" s="0"/>
      <c r="AT180" s="0"/>
      <c r="AU180" s="0"/>
      <c r="AV180" s="0"/>
      <c r="AW180" s="0"/>
      <c r="AX180" s="0"/>
      <c r="AY180" s="0"/>
      <c r="AZ180" s="0"/>
      <c r="BA180" s="0"/>
      <c r="BB180" s="0"/>
      <c r="BC180" s="0"/>
      <c r="BD180" s="0"/>
      <c r="BE180" s="0"/>
      <c r="BF180" s="0"/>
      <c r="BG180" s="0"/>
      <c r="BH180" s="0"/>
      <c r="BI180" s="0"/>
      <c r="BJ180" s="0"/>
      <c r="BK180" s="0"/>
      <c r="BL180" s="0"/>
      <c r="BM180" s="0"/>
      <c r="BN180" s="0"/>
      <c r="BO180" s="0"/>
      <c r="BP180" s="0"/>
      <c r="BQ180" s="0"/>
      <c r="BR180" s="0"/>
      <c r="BS180" s="0"/>
      <c r="BT180" s="0"/>
      <c r="BU180" s="0"/>
      <c r="BV180" s="0"/>
      <c r="BW180" s="0"/>
      <c r="BX180" s="0"/>
      <c r="BY180" s="0"/>
      <c r="BZ180" s="0"/>
      <c r="CA180" s="0"/>
      <c r="CB180" s="0"/>
      <c r="CC180" s="0"/>
      <c r="CD180" s="0"/>
      <c r="CE180" s="0"/>
      <c r="CF180" s="0"/>
      <c r="CG180" s="0"/>
      <c r="CH180" s="0"/>
      <c r="CI180" s="0"/>
      <c r="CJ180" s="0"/>
      <c r="CK180" s="0"/>
      <c r="CL180" s="0"/>
      <c r="CM180" s="0"/>
      <c r="CN180" s="0"/>
      <c r="CO180" s="0"/>
      <c r="CP180" s="0"/>
      <c r="CQ180" s="0"/>
      <c r="CR180" s="0"/>
      <c r="CS180" s="0"/>
      <c r="CT180" s="0"/>
      <c r="CU180" s="0"/>
      <c r="CV180" s="11" t="n">
        <v>46201</v>
      </c>
      <c r="CW180" s="6" t="n">
        <v>-903.7</v>
      </c>
      <c r="CX180" s="0" t="s">
        <v>626</v>
      </c>
    </row>
    <row collapsed="false" customFormat="false" customHeight="false" hidden="false" ht="12.1" outlineLevel="0" r="181">
      <c r="A181" s="0"/>
      <c r="B181" s="0"/>
      <c r="C181" s="0"/>
      <c r="D181" s="0"/>
      <c r="E181" s="0"/>
      <c r="F181" s="0"/>
      <c r="G181" s="0"/>
      <c r="H181" s="0"/>
      <c r="I181" s="0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0"/>
      <c r="AL181" s="0"/>
      <c r="AM181" s="0"/>
      <c r="AN181" s="0"/>
      <c r="AO181" s="0"/>
      <c r="AP181" s="0"/>
      <c r="AQ181" s="0"/>
      <c r="AR181" s="0"/>
      <c r="AS181" s="0"/>
      <c r="AT181" s="0"/>
      <c r="AU181" s="0"/>
      <c r="AV181" s="0"/>
      <c r="AW181" s="0"/>
      <c r="AX181" s="0"/>
      <c r="AY181" s="0"/>
      <c r="AZ181" s="0"/>
      <c r="BA181" s="0"/>
      <c r="BB181" s="0"/>
      <c r="BC181" s="0"/>
      <c r="BD181" s="0"/>
      <c r="BE181" s="0"/>
      <c r="BF181" s="0"/>
      <c r="BG181" s="0"/>
      <c r="BH181" s="0"/>
      <c r="BI181" s="0"/>
      <c r="BJ181" s="0"/>
      <c r="BK181" s="0"/>
      <c r="BL181" s="0"/>
      <c r="BM181" s="0"/>
      <c r="BN181" s="0"/>
      <c r="BO181" s="0"/>
      <c r="BP181" s="0"/>
      <c r="BQ181" s="0"/>
      <c r="BR181" s="0"/>
      <c r="BS181" s="0"/>
      <c r="BT181" s="0"/>
      <c r="BU181" s="0"/>
      <c r="BV181" s="0"/>
      <c r="BW181" s="0"/>
      <c r="BX181" s="0"/>
      <c r="BY181" s="0"/>
      <c r="BZ181" s="0"/>
      <c r="CA181" s="0"/>
      <c r="CB181" s="0"/>
      <c r="CC181" s="0"/>
      <c r="CD181" s="0"/>
      <c r="CE181" s="0"/>
      <c r="CF181" s="0"/>
      <c r="CG181" s="0"/>
      <c r="CH181" s="0"/>
      <c r="CI181" s="0"/>
      <c r="CJ181" s="0"/>
      <c r="CK181" s="0"/>
      <c r="CL181" s="0"/>
      <c r="CM181" s="0"/>
      <c r="CN181" s="0"/>
      <c r="CO181" s="0"/>
      <c r="CP181" s="0"/>
      <c r="CQ181" s="0"/>
      <c r="CR181" s="0"/>
      <c r="CS181" s="0"/>
      <c r="CT181" s="0"/>
      <c r="CU181" s="0"/>
      <c r="CV181" s="11" t="n">
        <v>46201</v>
      </c>
      <c r="CW181" s="6" t="n">
        <v>56.48</v>
      </c>
      <c r="CX181" s="0" t="s">
        <v>623</v>
      </c>
    </row>
    <row collapsed="false" customFormat="false" customHeight="false" hidden="false" ht="12.1" outlineLevel="0" r="182">
      <c r="A182" s="0"/>
      <c r="B182" s="0"/>
      <c r="C182" s="0"/>
      <c r="D182" s="0"/>
      <c r="E182" s="0"/>
      <c r="F182" s="0"/>
      <c r="G182" s="0"/>
      <c r="H182" s="0"/>
      <c r="I182" s="0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0"/>
      <c r="AC182" s="0"/>
      <c r="AD182" s="0"/>
      <c r="AE182" s="0"/>
      <c r="AF182" s="0"/>
      <c r="AG182" s="0"/>
      <c r="AH182" s="0"/>
      <c r="AI182" s="0"/>
      <c r="AJ182" s="0"/>
      <c r="AK182" s="0"/>
      <c r="AL182" s="0"/>
      <c r="AM182" s="0"/>
      <c r="AN182" s="0"/>
      <c r="AO182" s="0"/>
      <c r="AP182" s="0"/>
      <c r="AQ182" s="0"/>
      <c r="AR182" s="0"/>
      <c r="AS182" s="0"/>
      <c r="AT182" s="0"/>
      <c r="AU182" s="0"/>
      <c r="AV182" s="0"/>
      <c r="AW182" s="0"/>
      <c r="AX182" s="0"/>
      <c r="AY182" s="0"/>
      <c r="AZ182" s="0"/>
      <c r="BA182" s="0"/>
      <c r="BB182" s="0"/>
      <c r="BC182" s="0"/>
      <c r="BD182" s="0"/>
      <c r="BE182" s="0"/>
      <c r="BF182" s="0"/>
      <c r="BG182" s="0"/>
      <c r="BH182" s="0"/>
      <c r="BI182" s="0"/>
      <c r="BJ182" s="0"/>
      <c r="BK182" s="0"/>
      <c r="BL182" s="0"/>
      <c r="BM182" s="0"/>
      <c r="BN182" s="0"/>
      <c r="BO182" s="0"/>
      <c r="BP182" s="0"/>
      <c r="BQ182" s="0"/>
      <c r="BR182" s="0"/>
      <c r="BS182" s="0"/>
      <c r="BT182" s="0"/>
      <c r="BU182" s="0"/>
      <c r="BV182" s="0"/>
      <c r="BW182" s="0"/>
      <c r="BX182" s="0"/>
      <c r="BY182" s="0"/>
      <c r="BZ182" s="0"/>
      <c r="CA182" s="0"/>
      <c r="CB182" s="0"/>
      <c r="CC182" s="0"/>
      <c r="CD182" s="0"/>
      <c r="CE182" s="0"/>
      <c r="CF182" s="0"/>
      <c r="CG182" s="0"/>
      <c r="CH182" s="0"/>
      <c r="CI182" s="0"/>
      <c r="CJ182" s="0"/>
      <c r="CK182" s="0"/>
      <c r="CL182" s="0"/>
      <c r="CM182" s="0"/>
      <c r="CN182" s="0"/>
      <c r="CO182" s="0"/>
      <c r="CP182" s="0"/>
      <c r="CQ182" s="0"/>
      <c r="CR182" s="0"/>
      <c r="CS182" s="0"/>
      <c r="CT182" s="0"/>
      <c r="CU182" s="0"/>
      <c r="CV182" s="11" t="n">
        <v>46205</v>
      </c>
      <c r="CW182" s="6" t="n">
        <v>75.4</v>
      </c>
      <c r="CX182" s="0" t="s">
        <v>623</v>
      </c>
    </row>
    <row collapsed="false" customFormat="false" customHeight="false" hidden="false" ht="12.1" outlineLevel="0" r="183">
      <c r="A183" s="0"/>
      <c r="B183" s="0"/>
      <c r="C183" s="0"/>
      <c r="D183" s="0"/>
      <c r="E183" s="0"/>
      <c r="F183" s="0"/>
      <c r="G183" s="0"/>
      <c r="H183" s="0"/>
      <c r="I183" s="0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0"/>
      <c r="AL183" s="0"/>
      <c r="AM183" s="0"/>
      <c r="AN183" s="0"/>
      <c r="AO183" s="0"/>
      <c r="AP183" s="0"/>
      <c r="AQ183" s="0"/>
      <c r="AR183" s="0"/>
      <c r="AS183" s="0"/>
      <c r="AT183" s="0"/>
      <c r="AU183" s="0"/>
      <c r="AV183" s="0"/>
      <c r="AW183" s="0"/>
      <c r="AX183" s="0"/>
      <c r="AY183" s="0"/>
      <c r="AZ183" s="0"/>
      <c r="BA183" s="0"/>
      <c r="BB183" s="0"/>
      <c r="BC183" s="0"/>
      <c r="BD183" s="0"/>
      <c r="BE183" s="0"/>
      <c r="BF183" s="0"/>
      <c r="BG183" s="0"/>
      <c r="BH183" s="0"/>
      <c r="BI183" s="0"/>
      <c r="BJ183" s="0"/>
      <c r="BK183" s="0"/>
      <c r="BL183" s="0"/>
      <c r="BM183" s="0"/>
      <c r="BN183" s="0"/>
      <c r="BO183" s="0"/>
      <c r="BP183" s="0"/>
      <c r="BQ183" s="0"/>
      <c r="BR183" s="0"/>
      <c r="BS183" s="0"/>
      <c r="BT183" s="0"/>
      <c r="BU183" s="0"/>
      <c r="BV183" s="0"/>
      <c r="BW183" s="0"/>
      <c r="BX183" s="0"/>
      <c r="BY183" s="0"/>
      <c r="BZ183" s="0"/>
      <c r="CA183" s="0"/>
      <c r="CB183" s="0"/>
      <c r="CC183" s="0"/>
      <c r="CD183" s="0"/>
      <c r="CE183" s="0"/>
      <c r="CF183" s="0"/>
      <c r="CG183" s="0"/>
      <c r="CH183" s="0"/>
      <c r="CI183" s="0"/>
      <c r="CJ183" s="0"/>
      <c r="CK183" s="0"/>
      <c r="CL183" s="0"/>
      <c r="CM183" s="0"/>
      <c r="CN183" s="0"/>
      <c r="CO183" s="0"/>
      <c r="CP183" s="0"/>
      <c r="CQ183" s="0"/>
      <c r="CR183" s="0"/>
      <c r="CS183" s="0"/>
      <c r="CT183" s="0"/>
      <c r="CU183" s="0"/>
      <c r="CV183" s="11" t="n">
        <v>46208</v>
      </c>
      <c r="CW183" s="6" t="n">
        <v>9118.8</v>
      </c>
      <c r="CX183" s="0" t="s">
        <v>623</v>
      </c>
    </row>
    <row collapsed="false" customFormat="false" customHeight="false" hidden="false" ht="12.1" outlineLevel="0" r="184">
      <c r="A184" s="0"/>
      <c r="B184" s="0"/>
      <c r="C184" s="0"/>
      <c r="D184" s="0"/>
      <c r="E184" s="0"/>
      <c r="F184" s="0"/>
      <c r="G184" s="0"/>
      <c r="H184" s="0"/>
      <c r="I184" s="0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0"/>
      <c r="AL184" s="0"/>
      <c r="AM184" s="0"/>
      <c r="AN184" s="0"/>
      <c r="AO184" s="0"/>
      <c r="AP184" s="0"/>
      <c r="AQ184" s="0"/>
      <c r="AR184" s="0"/>
      <c r="AS184" s="0"/>
      <c r="AT184" s="0"/>
      <c r="AU184" s="0"/>
      <c r="AV184" s="0"/>
      <c r="AW184" s="0"/>
      <c r="AX184" s="0"/>
      <c r="AY184" s="0"/>
      <c r="AZ184" s="0"/>
      <c r="BA184" s="0"/>
      <c r="BB184" s="0"/>
      <c r="BC184" s="0"/>
      <c r="BD184" s="0"/>
      <c r="BE184" s="0"/>
      <c r="BF184" s="0"/>
      <c r="BG184" s="0"/>
      <c r="BH184" s="0"/>
      <c r="BI184" s="0"/>
      <c r="BJ184" s="0"/>
      <c r="BK184" s="0"/>
      <c r="BL184" s="0"/>
      <c r="BM184" s="0"/>
      <c r="BN184" s="0"/>
      <c r="BO184" s="0"/>
      <c r="BP184" s="0"/>
      <c r="BQ184" s="0"/>
      <c r="BR184" s="0"/>
      <c r="BS184" s="0"/>
      <c r="BT184" s="0"/>
      <c r="BU184" s="0"/>
      <c r="BV184" s="0"/>
      <c r="BW184" s="0"/>
      <c r="BX184" s="0"/>
      <c r="BY184" s="0"/>
      <c r="BZ184" s="0"/>
      <c r="CA184" s="0"/>
      <c r="CB184" s="0"/>
      <c r="CC184" s="0"/>
      <c r="CD184" s="0"/>
      <c r="CE184" s="0"/>
      <c r="CF184" s="0"/>
      <c r="CG184" s="0"/>
      <c r="CH184" s="0"/>
      <c r="CI184" s="0"/>
      <c r="CJ184" s="0"/>
      <c r="CK184" s="0"/>
      <c r="CL184" s="0"/>
      <c r="CM184" s="0"/>
      <c r="CN184" s="0"/>
      <c r="CO184" s="0"/>
      <c r="CP184" s="0"/>
      <c r="CQ184" s="0"/>
      <c r="CR184" s="0"/>
      <c r="CS184" s="0"/>
      <c r="CT184" s="0"/>
      <c r="CU184" s="0"/>
      <c r="CV184" s="11" t="n">
        <v>46210</v>
      </c>
      <c r="CW184" s="6" t="n">
        <v>-9254.88</v>
      </c>
      <c r="CX184" s="0" t="s">
        <v>626</v>
      </c>
    </row>
    <row collapsed="false" customFormat="false" customHeight="false" hidden="false" ht="12.1" outlineLevel="0" r="185">
      <c r="A185" s="0"/>
      <c r="B185" s="0"/>
      <c r="C185" s="0"/>
      <c r="D185" s="0"/>
      <c r="E185" s="0"/>
      <c r="F185" s="0"/>
      <c r="G185" s="0"/>
      <c r="H185" s="0"/>
      <c r="I185" s="0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0"/>
      <c r="AL185" s="0"/>
      <c r="AM185" s="0"/>
      <c r="AN185" s="0"/>
      <c r="AO185" s="0"/>
      <c r="AP185" s="0"/>
      <c r="AQ185" s="0"/>
      <c r="AR185" s="0"/>
      <c r="AS185" s="0"/>
      <c r="AT185" s="0"/>
      <c r="AU185" s="0"/>
      <c r="AV185" s="0"/>
      <c r="AW185" s="0"/>
      <c r="AX185" s="0"/>
      <c r="AY185" s="0"/>
      <c r="AZ185" s="0"/>
      <c r="BA185" s="0"/>
      <c r="BB185" s="0"/>
      <c r="BC185" s="0"/>
      <c r="BD185" s="0"/>
      <c r="BE185" s="0"/>
      <c r="BF185" s="0"/>
      <c r="BG185" s="0"/>
      <c r="BH185" s="0"/>
      <c r="BI185" s="0"/>
      <c r="BJ185" s="0"/>
      <c r="BK185" s="0"/>
      <c r="BL185" s="0"/>
      <c r="BM185" s="0"/>
      <c r="BN185" s="0"/>
      <c r="BO185" s="0"/>
      <c r="BP185" s="0"/>
      <c r="BQ185" s="0"/>
      <c r="BR185" s="0"/>
      <c r="BS185" s="0"/>
      <c r="BT185" s="0"/>
      <c r="BU185" s="0"/>
      <c r="BV185" s="0"/>
      <c r="BW185" s="0"/>
      <c r="BX185" s="0"/>
      <c r="BY185" s="0"/>
      <c r="BZ185" s="0"/>
      <c r="CA185" s="0"/>
      <c r="CB185" s="0"/>
      <c r="CC185" s="0"/>
      <c r="CD185" s="0"/>
      <c r="CE185" s="0"/>
      <c r="CF185" s="0"/>
      <c r="CG185" s="0"/>
      <c r="CH185" s="0"/>
      <c r="CI185" s="0"/>
      <c r="CJ185" s="0"/>
      <c r="CK185" s="0"/>
      <c r="CL185" s="0"/>
      <c r="CM185" s="0"/>
      <c r="CN185" s="0"/>
      <c r="CO185" s="0"/>
      <c r="CP185" s="0"/>
      <c r="CQ185" s="0"/>
      <c r="CR185" s="0"/>
      <c r="CS185" s="0"/>
      <c r="CT185" s="0"/>
      <c r="CU185" s="0"/>
      <c r="CV185" s="11" t="n">
        <v>46218</v>
      </c>
      <c r="CW185" s="6" t="n">
        <v>12070.2</v>
      </c>
      <c r="CX185" s="0" t="s">
        <v>623</v>
      </c>
    </row>
    <row collapsed="false" customFormat="false" customHeight="false" hidden="false" ht="12.1" outlineLevel="0" r="186">
      <c r="A186" s="0"/>
      <c r="B186" s="0"/>
      <c r="C186" s="0"/>
      <c r="D186" s="0"/>
      <c r="E186" s="0"/>
      <c r="F186" s="0"/>
      <c r="G186" s="0"/>
      <c r="H186" s="0"/>
      <c r="I186" s="0"/>
      <c r="J186" s="0"/>
      <c r="K186" s="0"/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AB186" s="0"/>
      <c r="AC186" s="0"/>
      <c r="AD186" s="0"/>
      <c r="AE186" s="0"/>
      <c r="AF186" s="0"/>
      <c r="AG186" s="0"/>
      <c r="AH186" s="0"/>
      <c r="AI186" s="0"/>
      <c r="AJ186" s="0"/>
      <c r="AK186" s="0"/>
      <c r="AL186" s="0"/>
      <c r="AM186" s="0"/>
      <c r="AN186" s="0"/>
      <c r="AO186" s="0"/>
      <c r="AP186" s="0"/>
      <c r="AQ186" s="0"/>
      <c r="AR186" s="0"/>
      <c r="AS186" s="0"/>
      <c r="AT186" s="0"/>
      <c r="AU186" s="0"/>
      <c r="AV186" s="0"/>
      <c r="AW186" s="0"/>
      <c r="AX186" s="0"/>
      <c r="AY186" s="0"/>
      <c r="AZ186" s="0"/>
      <c r="BA186" s="0"/>
      <c r="BB186" s="0"/>
      <c r="BC186" s="0"/>
      <c r="BD186" s="0"/>
      <c r="BE186" s="0"/>
      <c r="BF186" s="0"/>
      <c r="BG186" s="0"/>
      <c r="BH186" s="0"/>
      <c r="BI186" s="0"/>
      <c r="BJ186" s="0"/>
      <c r="BK186" s="0"/>
      <c r="BL186" s="0"/>
      <c r="BM186" s="0"/>
      <c r="BN186" s="0"/>
      <c r="BO186" s="0"/>
      <c r="BP186" s="0"/>
      <c r="BQ186" s="0"/>
      <c r="BR186" s="0"/>
      <c r="BS186" s="0"/>
      <c r="BT186" s="0"/>
      <c r="BU186" s="0"/>
      <c r="BV186" s="0"/>
      <c r="BW186" s="0"/>
      <c r="BX186" s="0"/>
      <c r="BY186" s="0"/>
      <c r="BZ186" s="0"/>
      <c r="CA186" s="0"/>
      <c r="CB186" s="0"/>
      <c r="CC186" s="0"/>
      <c r="CD186" s="0"/>
      <c r="CE186" s="0"/>
      <c r="CF186" s="0"/>
      <c r="CG186" s="0"/>
      <c r="CH186" s="0"/>
      <c r="CI186" s="0"/>
      <c r="CJ186" s="0"/>
      <c r="CK186" s="0"/>
      <c r="CL186" s="0"/>
      <c r="CM186" s="0"/>
      <c r="CN186" s="0"/>
      <c r="CO186" s="0"/>
      <c r="CP186" s="0"/>
      <c r="CQ186" s="0"/>
      <c r="CR186" s="0"/>
      <c r="CS186" s="0"/>
      <c r="CT186" s="0"/>
      <c r="CU186" s="0"/>
      <c r="CV186" s="11" t="n">
        <v>46224</v>
      </c>
      <c r="CW186" s="6" t="n">
        <v>5469.7</v>
      </c>
      <c r="CX186" s="0" t="s">
        <v>623</v>
      </c>
    </row>
    <row collapsed="false" customFormat="false" customHeight="false" hidden="false" ht="12.1" outlineLevel="0" r="187">
      <c r="A187" s="0"/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0"/>
      <c r="AC187" s="0"/>
      <c r="AD187" s="0"/>
      <c r="AE187" s="0"/>
      <c r="AF187" s="0"/>
      <c r="AG187" s="0"/>
      <c r="AH187" s="0"/>
      <c r="AI187" s="0"/>
      <c r="AJ187" s="0"/>
      <c r="AK187" s="0"/>
      <c r="AL187" s="0"/>
      <c r="AM187" s="0"/>
      <c r="AN187" s="0"/>
      <c r="AO187" s="0"/>
      <c r="AP187" s="0"/>
      <c r="AQ187" s="0"/>
      <c r="AR187" s="0"/>
      <c r="AS187" s="0"/>
      <c r="AT187" s="0"/>
      <c r="AU187" s="0"/>
      <c r="AV187" s="0"/>
      <c r="AW187" s="0"/>
      <c r="AX187" s="0"/>
      <c r="AY187" s="0"/>
      <c r="AZ187" s="0"/>
      <c r="BA187" s="0"/>
      <c r="BB187" s="0"/>
      <c r="BC187" s="0"/>
      <c r="BD187" s="0"/>
      <c r="BE187" s="0"/>
      <c r="BF187" s="0"/>
      <c r="BG187" s="0"/>
      <c r="BH187" s="0"/>
      <c r="BI187" s="0"/>
      <c r="BJ187" s="0"/>
      <c r="BK187" s="0"/>
      <c r="BL187" s="0"/>
      <c r="BM187" s="0"/>
      <c r="BN187" s="0"/>
      <c r="BO187" s="0"/>
      <c r="BP187" s="0"/>
      <c r="BQ187" s="0"/>
      <c r="BR187" s="0"/>
      <c r="BS187" s="0"/>
      <c r="BT187" s="0"/>
      <c r="BU187" s="0"/>
      <c r="BV187" s="0"/>
      <c r="BW187" s="0"/>
      <c r="BX187" s="0"/>
      <c r="BY187" s="0"/>
      <c r="BZ187" s="0"/>
      <c r="CA187" s="0"/>
      <c r="CB187" s="0"/>
      <c r="CC187" s="0"/>
      <c r="CD187" s="0"/>
      <c r="CE187" s="0"/>
      <c r="CF187" s="0"/>
      <c r="CG187" s="0"/>
      <c r="CH187" s="0"/>
      <c r="CI187" s="0"/>
      <c r="CJ187" s="0"/>
      <c r="CK187" s="0"/>
      <c r="CL187" s="0"/>
      <c r="CM187" s="0"/>
      <c r="CN187" s="0"/>
      <c r="CO187" s="0"/>
      <c r="CP187" s="0"/>
      <c r="CQ187" s="0"/>
      <c r="CR187" s="0"/>
      <c r="CS187" s="0"/>
      <c r="CT187" s="0"/>
      <c r="CU187" s="0"/>
      <c r="CV187" s="11" t="n">
        <v>46226</v>
      </c>
      <c r="CW187" s="6" t="n">
        <v>38.01</v>
      </c>
      <c r="CX187" s="0" t="s">
        <v>623</v>
      </c>
    </row>
    <row collapsed="false" customFormat="false" customHeight="false" hidden="false" ht="12.1" outlineLevel="0" r="188">
      <c r="A188" s="0"/>
      <c r="B188" s="0"/>
      <c r="C188" s="0"/>
      <c r="D188" s="0"/>
      <c r="E188" s="0"/>
      <c r="F188" s="0"/>
      <c r="G188" s="0"/>
      <c r="H188" s="0"/>
      <c r="I188" s="0"/>
      <c r="J188" s="0"/>
      <c r="K188" s="0"/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AB188" s="0"/>
      <c r="AC188" s="0"/>
      <c r="AD188" s="0"/>
      <c r="AE188" s="0"/>
      <c r="AF188" s="0"/>
      <c r="AG188" s="0"/>
      <c r="AH188" s="0"/>
      <c r="AI188" s="0"/>
      <c r="AJ188" s="0"/>
      <c r="AK188" s="0"/>
      <c r="AL188" s="0"/>
      <c r="AM188" s="0"/>
      <c r="AN188" s="0"/>
      <c r="AO188" s="0"/>
      <c r="AP188" s="0"/>
      <c r="AQ188" s="0"/>
      <c r="AR188" s="0"/>
      <c r="AS188" s="0"/>
      <c r="AT188" s="0"/>
      <c r="AU188" s="0"/>
      <c r="AV188" s="0"/>
      <c r="AW188" s="0"/>
      <c r="AX188" s="0"/>
      <c r="AY188" s="0"/>
      <c r="AZ188" s="0"/>
      <c r="BA188" s="0"/>
      <c r="BB188" s="0"/>
      <c r="BC188" s="0"/>
      <c r="BD188" s="0"/>
      <c r="BE188" s="0"/>
      <c r="BF188" s="0"/>
      <c r="BG188" s="0"/>
      <c r="BH188" s="0"/>
      <c r="BI188" s="0"/>
      <c r="BJ188" s="0"/>
      <c r="BK188" s="0"/>
      <c r="BL188" s="0"/>
      <c r="BM188" s="0"/>
      <c r="BN188" s="0"/>
      <c r="BO188" s="0"/>
      <c r="BP188" s="0"/>
      <c r="BQ188" s="0"/>
      <c r="BR188" s="0"/>
      <c r="BS188" s="0"/>
      <c r="BT188" s="0"/>
      <c r="BU188" s="0"/>
      <c r="BV188" s="0"/>
      <c r="BW188" s="0"/>
      <c r="BX188" s="0"/>
      <c r="BY188" s="0"/>
      <c r="BZ188" s="0"/>
      <c r="CA188" s="0"/>
      <c r="CB188" s="0"/>
      <c r="CC188" s="0"/>
      <c r="CD188" s="0"/>
      <c r="CE188" s="0"/>
      <c r="CF188" s="0"/>
      <c r="CG188" s="0"/>
      <c r="CH188" s="0"/>
      <c r="CI188" s="0"/>
      <c r="CJ188" s="0"/>
      <c r="CK188" s="0"/>
      <c r="CL188" s="0"/>
      <c r="CM188" s="0"/>
      <c r="CN188" s="0"/>
      <c r="CO188" s="0"/>
      <c r="CP188" s="0"/>
      <c r="CQ188" s="0"/>
      <c r="CR188" s="0"/>
      <c r="CS188" s="0"/>
      <c r="CT188" s="0"/>
      <c r="CU188" s="0"/>
      <c r="CV188" s="11" t="n">
        <v>46228</v>
      </c>
      <c r="CW188" s="6" t="n">
        <v>-17646.37</v>
      </c>
      <c r="CX188" s="0" t="s">
        <v>626</v>
      </c>
    </row>
    <row collapsed="false" customFormat="false" customHeight="false" hidden="false" ht="12.1" outlineLevel="0" r="189">
      <c r="A189" s="0"/>
      <c r="B189" s="0"/>
      <c r="C189" s="0"/>
      <c r="D189" s="0"/>
      <c r="E189" s="0"/>
      <c r="F189" s="0"/>
      <c r="G189" s="0"/>
      <c r="H189" s="0"/>
      <c r="I189" s="0"/>
      <c r="J189" s="0"/>
      <c r="K189" s="0"/>
      <c r="L189" s="0"/>
      <c r="M189" s="0"/>
      <c r="N189" s="0"/>
      <c r="O189" s="0"/>
      <c r="P189" s="0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AB189" s="0"/>
      <c r="AC189" s="0"/>
      <c r="AD189" s="0"/>
      <c r="AE189" s="0"/>
      <c r="AF189" s="0"/>
      <c r="AG189" s="0"/>
      <c r="AH189" s="0"/>
      <c r="AI189" s="0"/>
      <c r="AJ189" s="0"/>
      <c r="AK189" s="0"/>
      <c r="AL189" s="0"/>
      <c r="AM189" s="0"/>
      <c r="AN189" s="0"/>
      <c r="AO189" s="0"/>
      <c r="AP189" s="0"/>
      <c r="AQ189" s="0"/>
      <c r="AR189" s="0"/>
      <c r="AS189" s="0"/>
      <c r="AT189" s="0"/>
      <c r="AU189" s="0"/>
      <c r="AV189" s="0"/>
      <c r="AW189" s="0"/>
      <c r="AX189" s="0"/>
      <c r="AY189" s="0"/>
      <c r="AZ189" s="0"/>
      <c r="BA189" s="0"/>
      <c r="BB189" s="0"/>
      <c r="BC189" s="0"/>
      <c r="BD189" s="0"/>
      <c r="BE189" s="0"/>
      <c r="BF189" s="0"/>
      <c r="BG189" s="0"/>
      <c r="BH189" s="0"/>
      <c r="BI189" s="0"/>
      <c r="BJ189" s="0"/>
      <c r="BK189" s="0"/>
      <c r="BL189" s="0"/>
      <c r="BM189" s="0"/>
      <c r="BN189" s="0"/>
      <c r="BO189" s="0"/>
      <c r="BP189" s="0"/>
      <c r="BQ189" s="0"/>
      <c r="BR189" s="0"/>
      <c r="BS189" s="0"/>
      <c r="BT189" s="0"/>
      <c r="BU189" s="0"/>
      <c r="BV189" s="0"/>
      <c r="BW189" s="0"/>
      <c r="BX189" s="0"/>
      <c r="BY189" s="0"/>
      <c r="BZ189" s="0"/>
      <c r="CA189" s="0"/>
      <c r="CB189" s="0"/>
      <c r="CC189" s="0"/>
      <c r="CD189" s="0"/>
      <c r="CE189" s="0"/>
      <c r="CF189" s="0"/>
      <c r="CG189" s="0"/>
      <c r="CH189" s="0"/>
      <c r="CI189" s="0"/>
      <c r="CJ189" s="0"/>
      <c r="CK189" s="0"/>
      <c r="CL189" s="0"/>
      <c r="CM189" s="0"/>
      <c r="CN189" s="0"/>
      <c r="CO189" s="0"/>
      <c r="CP189" s="0"/>
      <c r="CQ189" s="0"/>
      <c r="CR189" s="0"/>
      <c r="CS189" s="0"/>
      <c r="CT189" s="0"/>
      <c r="CU189" s="0"/>
      <c r="CV189" s="11" t="n">
        <v>46237</v>
      </c>
      <c r="CW189" s="6" t="n">
        <v>76.35</v>
      </c>
      <c r="CX189" s="0" t="s">
        <v>623</v>
      </c>
    </row>
    <row collapsed="false" customFormat="false" customHeight="false" hidden="false" ht="12.1" outlineLevel="0" r="190">
      <c r="A190" s="0"/>
      <c r="B190" s="0"/>
      <c r="C190" s="0"/>
      <c r="D190" s="0"/>
      <c r="E190" s="0"/>
      <c r="F190" s="0"/>
      <c r="G190" s="0"/>
      <c r="H190" s="0"/>
      <c r="I190" s="0"/>
      <c r="J190" s="0"/>
      <c r="K190" s="0"/>
      <c r="L190" s="0"/>
      <c r="M190" s="0"/>
      <c r="N190" s="0"/>
      <c r="O190" s="0"/>
      <c r="P190" s="0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AB190" s="0"/>
      <c r="AC190" s="0"/>
      <c r="AD190" s="0"/>
      <c r="AE190" s="0"/>
      <c r="AF190" s="0"/>
      <c r="AG190" s="0"/>
      <c r="AH190" s="0"/>
      <c r="AI190" s="0"/>
      <c r="AJ190" s="0"/>
      <c r="AK190" s="0"/>
      <c r="AL190" s="0"/>
      <c r="AM190" s="0"/>
      <c r="AN190" s="0"/>
      <c r="AO190" s="0"/>
      <c r="AP190" s="0"/>
      <c r="AQ190" s="0"/>
      <c r="AR190" s="0"/>
      <c r="AS190" s="0"/>
      <c r="AT190" s="0"/>
      <c r="AU190" s="0"/>
      <c r="AV190" s="0"/>
      <c r="AW190" s="0"/>
      <c r="AX190" s="0"/>
      <c r="AY190" s="0"/>
      <c r="AZ190" s="0"/>
      <c r="BA190" s="0"/>
      <c r="BB190" s="0"/>
      <c r="BC190" s="0"/>
      <c r="BD190" s="0"/>
      <c r="BE190" s="0"/>
      <c r="BF190" s="0"/>
      <c r="BG190" s="0"/>
      <c r="BH190" s="0"/>
      <c r="BI190" s="0"/>
      <c r="BJ190" s="0"/>
      <c r="BK190" s="0"/>
      <c r="BL190" s="0"/>
      <c r="BM190" s="0"/>
      <c r="BN190" s="0"/>
      <c r="BO190" s="0"/>
      <c r="BP190" s="0"/>
      <c r="BQ190" s="0"/>
      <c r="BR190" s="0"/>
      <c r="BS190" s="0"/>
      <c r="BT190" s="0"/>
      <c r="BU190" s="0"/>
      <c r="BV190" s="0"/>
      <c r="BW190" s="0"/>
      <c r="BX190" s="0"/>
      <c r="BY190" s="0"/>
      <c r="BZ190" s="0"/>
      <c r="CA190" s="0"/>
      <c r="CB190" s="0"/>
      <c r="CC190" s="0"/>
      <c r="CD190" s="0"/>
      <c r="CE190" s="0"/>
      <c r="CF190" s="0"/>
      <c r="CG190" s="0"/>
      <c r="CH190" s="0"/>
      <c r="CI190" s="0"/>
      <c r="CJ190" s="0"/>
      <c r="CK190" s="0"/>
      <c r="CL190" s="0"/>
      <c r="CM190" s="0"/>
      <c r="CN190" s="0"/>
      <c r="CO190" s="0"/>
      <c r="CP190" s="0"/>
      <c r="CQ190" s="0"/>
      <c r="CR190" s="0"/>
      <c r="CS190" s="0"/>
      <c r="CT190" s="0"/>
      <c r="CU190" s="0"/>
      <c r="CV190" s="11" t="n">
        <v>46238</v>
      </c>
      <c r="CW190" s="6" t="n">
        <v>76.38</v>
      </c>
      <c r="CX190" s="0" t="s">
        <v>623</v>
      </c>
    </row>
    <row collapsed="false" customFormat="false" customHeight="false" hidden="false" ht="12.1" outlineLevel="0" r="191">
      <c r="A191" s="0"/>
      <c r="B191" s="0"/>
      <c r="C191" s="0"/>
      <c r="D191" s="0"/>
      <c r="E191" s="0"/>
      <c r="F191" s="0"/>
      <c r="G191" s="0"/>
      <c r="H191" s="0"/>
      <c r="I191" s="0"/>
      <c r="J191" s="0"/>
      <c r="K191" s="0"/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AB191" s="0"/>
      <c r="AC191" s="0"/>
      <c r="AD191" s="0"/>
      <c r="AE191" s="0"/>
      <c r="AF191" s="0"/>
      <c r="AG191" s="0"/>
      <c r="AH191" s="0"/>
      <c r="AI191" s="0"/>
      <c r="AJ191" s="0"/>
      <c r="AK191" s="0"/>
      <c r="AL191" s="0"/>
      <c r="AM191" s="0"/>
      <c r="AN191" s="0"/>
      <c r="AO191" s="0"/>
      <c r="AP191" s="0"/>
      <c r="AQ191" s="0"/>
      <c r="AR191" s="0"/>
      <c r="AS191" s="0"/>
      <c r="AT191" s="0"/>
      <c r="AU191" s="0"/>
      <c r="AV191" s="0"/>
      <c r="AW191" s="0"/>
      <c r="AX191" s="0"/>
      <c r="AY191" s="0"/>
      <c r="AZ191" s="0"/>
      <c r="BA191" s="0"/>
      <c r="BB191" s="0"/>
      <c r="BC191" s="0"/>
      <c r="BD191" s="0"/>
      <c r="BE191" s="0"/>
      <c r="BF191" s="0"/>
      <c r="BG191" s="0"/>
      <c r="BH191" s="0"/>
      <c r="BI191" s="0"/>
      <c r="BJ191" s="0"/>
      <c r="BK191" s="0"/>
      <c r="BL191" s="0"/>
      <c r="BM191" s="0"/>
      <c r="BN191" s="0"/>
      <c r="BO191" s="0"/>
      <c r="BP191" s="0"/>
      <c r="BQ191" s="0"/>
      <c r="BR191" s="0"/>
      <c r="BS191" s="0"/>
      <c r="BT191" s="0"/>
      <c r="BU191" s="0"/>
      <c r="BV191" s="0"/>
      <c r="BW191" s="0"/>
      <c r="BX191" s="0"/>
      <c r="BY191" s="0"/>
      <c r="BZ191" s="0"/>
      <c r="CA191" s="0"/>
      <c r="CB191" s="0"/>
      <c r="CC191" s="0"/>
      <c r="CD191" s="0"/>
      <c r="CE191" s="0"/>
      <c r="CF191" s="0"/>
      <c r="CG191" s="0"/>
      <c r="CH191" s="0"/>
      <c r="CI191" s="0"/>
      <c r="CJ191" s="0"/>
      <c r="CK191" s="0"/>
      <c r="CL191" s="0"/>
      <c r="CM191" s="0"/>
      <c r="CN191" s="0"/>
      <c r="CO191" s="0"/>
      <c r="CP191" s="0"/>
      <c r="CQ191" s="0"/>
      <c r="CR191" s="0"/>
      <c r="CS191" s="0"/>
      <c r="CT191" s="0"/>
      <c r="CU191" s="0"/>
      <c r="CV191" s="11" t="n">
        <v>46248</v>
      </c>
      <c r="CW191" s="6" t="n">
        <v>402.76</v>
      </c>
      <c r="CX191" s="0" t="s">
        <v>623</v>
      </c>
    </row>
    <row collapsed="false" customFormat="false" customHeight="false" hidden="false" ht="12.1" outlineLevel="0" r="192">
      <c r="A192" s="0"/>
      <c r="B192" s="0"/>
      <c r="C192" s="0"/>
      <c r="D192" s="0"/>
      <c r="E192" s="0"/>
      <c r="F192" s="0"/>
      <c r="G192" s="0"/>
      <c r="H192" s="0"/>
      <c r="I192" s="0"/>
      <c r="J192" s="0"/>
      <c r="K192" s="0"/>
      <c r="L192" s="0"/>
      <c r="M192" s="0"/>
      <c r="N192" s="0"/>
      <c r="O192" s="0"/>
      <c r="P192" s="0"/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AB192" s="0"/>
      <c r="AC192" s="0"/>
      <c r="AD192" s="0"/>
      <c r="AE192" s="0"/>
      <c r="AF192" s="0"/>
      <c r="AG192" s="0"/>
      <c r="AH192" s="0"/>
      <c r="AI192" s="0"/>
      <c r="AJ192" s="0"/>
      <c r="AK192" s="0"/>
      <c r="AL192" s="0"/>
      <c r="AM192" s="0"/>
      <c r="AN192" s="0"/>
      <c r="AO192" s="0"/>
      <c r="AP192" s="0"/>
      <c r="AQ192" s="0"/>
      <c r="AR192" s="0"/>
      <c r="AS192" s="0"/>
      <c r="AT192" s="0"/>
      <c r="AU192" s="0"/>
      <c r="AV192" s="0"/>
      <c r="AW192" s="0"/>
      <c r="AX192" s="0"/>
      <c r="AY192" s="0"/>
      <c r="AZ192" s="0"/>
      <c r="BA192" s="0"/>
      <c r="BB192" s="0"/>
      <c r="BC192" s="0"/>
      <c r="BD192" s="0"/>
      <c r="BE192" s="0"/>
      <c r="BF192" s="0"/>
      <c r="BG192" s="0"/>
      <c r="BH192" s="0"/>
      <c r="BI192" s="0"/>
      <c r="BJ192" s="0"/>
      <c r="BK192" s="0"/>
      <c r="BL192" s="0"/>
      <c r="BM192" s="0"/>
      <c r="BN192" s="0"/>
      <c r="BO192" s="0"/>
      <c r="BP192" s="0"/>
      <c r="BQ192" s="0"/>
      <c r="BR192" s="0"/>
      <c r="BS192" s="0"/>
      <c r="BT192" s="0"/>
      <c r="BU192" s="0"/>
      <c r="BV192" s="0"/>
      <c r="BW192" s="0"/>
      <c r="BX192" s="0"/>
      <c r="BY192" s="0"/>
      <c r="BZ192" s="0"/>
      <c r="CA192" s="0"/>
      <c r="CB192" s="0"/>
      <c r="CC192" s="0"/>
      <c r="CD192" s="0"/>
      <c r="CE192" s="0"/>
      <c r="CF192" s="0"/>
      <c r="CG192" s="0"/>
      <c r="CH192" s="0"/>
      <c r="CI192" s="0"/>
      <c r="CJ192" s="0"/>
      <c r="CK192" s="0"/>
      <c r="CL192" s="0"/>
      <c r="CM192" s="0"/>
      <c r="CN192" s="0"/>
      <c r="CO192" s="0"/>
      <c r="CP192" s="0"/>
      <c r="CQ192" s="0"/>
      <c r="CR192" s="0"/>
      <c r="CS192" s="0"/>
      <c r="CT192" s="0"/>
      <c r="CU192" s="0"/>
      <c r="CV192" s="11" t="n">
        <v>46251</v>
      </c>
      <c r="CW192" s="6" t="n">
        <v>153.49</v>
      </c>
      <c r="CX192" s="0" t="s">
        <v>623</v>
      </c>
    </row>
    <row collapsed="false" customFormat="false" customHeight="false" hidden="false" ht="12.1" outlineLevel="0" r="193">
      <c r="A193" s="0"/>
      <c r="B193" s="0"/>
      <c r="C193" s="0"/>
      <c r="D193" s="0"/>
      <c r="E193" s="0"/>
      <c r="F193" s="0"/>
      <c r="G193" s="0"/>
      <c r="H193" s="0"/>
      <c r="I193" s="0"/>
      <c r="J193" s="0"/>
      <c r="K193" s="0"/>
      <c r="L193" s="0"/>
      <c r="M193" s="0"/>
      <c r="N193" s="0"/>
      <c r="O193" s="0"/>
      <c r="P193" s="0"/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AB193" s="0"/>
      <c r="AC193" s="0"/>
      <c r="AD193" s="0"/>
      <c r="AE193" s="0"/>
      <c r="AF193" s="0"/>
      <c r="AG193" s="0"/>
      <c r="AH193" s="0"/>
      <c r="AI193" s="0"/>
      <c r="AJ193" s="0"/>
      <c r="AK193" s="0"/>
      <c r="AL193" s="0"/>
      <c r="AM193" s="0"/>
      <c r="AN193" s="0"/>
      <c r="AO193" s="0"/>
      <c r="AP193" s="0"/>
      <c r="AQ193" s="0"/>
      <c r="AR193" s="0"/>
      <c r="AS193" s="0"/>
      <c r="AT193" s="0"/>
      <c r="AU193" s="0"/>
      <c r="AV193" s="0"/>
      <c r="AW193" s="0"/>
      <c r="AX193" s="0"/>
      <c r="AY193" s="0"/>
      <c r="AZ193" s="0"/>
      <c r="BA193" s="0"/>
      <c r="BB193" s="0"/>
      <c r="BC193" s="0"/>
      <c r="BD193" s="0"/>
      <c r="BE193" s="0"/>
      <c r="BF193" s="0"/>
      <c r="BG193" s="0"/>
      <c r="BH193" s="0"/>
      <c r="BI193" s="0"/>
      <c r="BJ193" s="0"/>
      <c r="BK193" s="0"/>
      <c r="BL193" s="0"/>
      <c r="BM193" s="0"/>
      <c r="BN193" s="0"/>
      <c r="BO193" s="0"/>
      <c r="BP193" s="0"/>
      <c r="BQ193" s="0"/>
      <c r="BR193" s="0"/>
      <c r="BS193" s="0"/>
      <c r="BT193" s="0"/>
      <c r="BU193" s="0"/>
      <c r="BV193" s="0"/>
      <c r="BW193" s="0"/>
      <c r="BX193" s="0"/>
      <c r="BY193" s="0"/>
      <c r="BZ193" s="0"/>
      <c r="CA193" s="0"/>
      <c r="CB193" s="0"/>
      <c r="CC193" s="0"/>
      <c r="CD193" s="0"/>
      <c r="CE193" s="0"/>
      <c r="CF193" s="0"/>
      <c r="CG193" s="0"/>
      <c r="CH193" s="0"/>
      <c r="CI193" s="0"/>
      <c r="CJ193" s="0"/>
      <c r="CK193" s="0"/>
      <c r="CL193" s="0"/>
      <c r="CM193" s="0"/>
      <c r="CN193" s="0"/>
      <c r="CO193" s="0"/>
      <c r="CP193" s="0"/>
      <c r="CQ193" s="0"/>
      <c r="CR193" s="0"/>
      <c r="CS193" s="0"/>
      <c r="CT193" s="0"/>
      <c r="CU193" s="0"/>
      <c r="CV193" s="11" t="n">
        <v>46252</v>
      </c>
      <c r="CW193" s="6" t="n">
        <v>767.72</v>
      </c>
      <c r="CX193" s="0" t="s">
        <v>623</v>
      </c>
    </row>
    <row collapsed="false" customFormat="false" customHeight="false" hidden="false" ht="12.1" outlineLevel="0" r="194">
      <c r="A194" s="0"/>
      <c r="B194" s="0"/>
      <c r="C194" s="0"/>
      <c r="D194" s="0"/>
      <c r="E194" s="0"/>
      <c r="F194" s="0"/>
      <c r="G194" s="0"/>
      <c r="H194" s="0"/>
      <c r="I194" s="0"/>
      <c r="J194" s="0"/>
      <c r="K194" s="0"/>
      <c r="L194" s="0"/>
      <c r="M194" s="0"/>
      <c r="N194" s="0"/>
      <c r="O194" s="0"/>
      <c r="P194" s="0"/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AB194" s="0"/>
      <c r="AC194" s="0"/>
      <c r="AD194" s="0"/>
      <c r="AE194" s="0"/>
      <c r="AF194" s="0"/>
      <c r="AG194" s="0"/>
      <c r="AH194" s="0"/>
      <c r="AI194" s="0"/>
      <c r="AJ194" s="0"/>
      <c r="AK194" s="0"/>
      <c r="AL194" s="0"/>
      <c r="AM194" s="0"/>
      <c r="AN194" s="0"/>
      <c r="AO194" s="0"/>
      <c r="AP194" s="0"/>
      <c r="AQ194" s="0"/>
      <c r="AR194" s="0"/>
      <c r="AS194" s="0"/>
      <c r="AT194" s="0"/>
      <c r="AU194" s="0"/>
      <c r="AV194" s="0"/>
      <c r="AW194" s="0"/>
      <c r="AX194" s="0"/>
      <c r="AY194" s="0"/>
      <c r="AZ194" s="0"/>
      <c r="BA194" s="0"/>
      <c r="BB194" s="0"/>
      <c r="BC194" s="0"/>
      <c r="BD194" s="0"/>
      <c r="BE194" s="0"/>
      <c r="BF194" s="0"/>
      <c r="BG194" s="0"/>
      <c r="BH194" s="0"/>
      <c r="BI194" s="0"/>
      <c r="BJ194" s="0"/>
      <c r="BK194" s="0"/>
      <c r="BL194" s="0"/>
      <c r="BM194" s="0"/>
      <c r="BN194" s="0"/>
      <c r="BO194" s="0"/>
      <c r="BP194" s="0"/>
      <c r="BQ194" s="0"/>
      <c r="BR194" s="0"/>
      <c r="BS194" s="0"/>
      <c r="BT194" s="0"/>
      <c r="BU194" s="0"/>
      <c r="BV194" s="0"/>
      <c r="BW194" s="0"/>
      <c r="BX194" s="0"/>
      <c r="BY194" s="0"/>
      <c r="BZ194" s="0"/>
      <c r="CA194" s="0"/>
      <c r="CB194" s="0"/>
      <c r="CC194" s="0"/>
      <c r="CD194" s="0"/>
      <c r="CE194" s="0"/>
      <c r="CF194" s="0"/>
      <c r="CG194" s="0"/>
      <c r="CH194" s="0"/>
      <c r="CI194" s="0"/>
      <c r="CJ194" s="0"/>
      <c r="CK194" s="0"/>
      <c r="CL194" s="0"/>
      <c r="CM194" s="0"/>
      <c r="CN194" s="0"/>
      <c r="CO194" s="0"/>
      <c r="CP194" s="0"/>
      <c r="CQ194" s="0"/>
      <c r="CR194" s="0"/>
      <c r="CS194" s="0"/>
      <c r="CT194" s="0"/>
      <c r="CU194" s="0"/>
      <c r="CV194" s="11" t="n">
        <v>46258</v>
      </c>
      <c r="CW194" s="6" t="n">
        <v>403.99</v>
      </c>
      <c r="CX194" s="0" t="s">
        <v>623</v>
      </c>
    </row>
    <row collapsed="false" customFormat="false" customHeight="false" hidden="false" ht="12.1" outlineLevel="0" r="195">
      <c r="A195" s="0"/>
      <c r="B195" s="0"/>
      <c r="C195" s="0"/>
      <c r="D195" s="0"/>
      <c r="E195" s="0"/>
      <c r="F195" s="0"/>
      <c r="G195" s="0"/>
      <c r="H195" s="0"/>
      <c r="I195" s="0"/>
      <c r="J195" s="0"/>
      <c r="K195" s="0"/>
      <c r="L195" s="0"/>
      <c r="M195" s="0"/>
      <c r="N195" s="0"/>
      <c r="O195" s="0"/>
      <c r="P195" s="0"/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AB195" s="0"/>
      <c r="AC195" s="0"/>
      <c r="AD195" s="0"/>
      <c r="AE195" s="0"/>
      <c r="AF195" s="0"/>
      <c r="AG195" s="0"/>
      <c r="AH195" s="0"/>
      <c r="AI195" s="0"/>
      <c r="AJ195" s="0"/>
      <c r="AK195" s="0"/>
      <c r="AL195" s="0"/>
      <c r="AM195" s="0"/>
      <c r="AN195" s="0"/>
      <c r="AO195" s="0"/>
      <c r="AP195" s="0"/>
      <c r="AQ195" s="0"/>
      <c r="AR195" s="0"/>
      <c r="AS195" s="0"/>
      <c r="AT195" s="0"/>
      <c r="AU195" s="0"/>
      <c r="AV195" s="0"/>
      <c r="AW195" s="0"/>
      <c r="AX195" s="0"/>
      <c r="AY195" s="0"/>
      <c r="AZ195" s="0"/>
      <c r="BA195" s="0"/>
      <c r="BB195" s="0"/>
      <c r="BC195" s="0"/>
      <c r="BD195" s="0"/>
      <c r="BE195" s="0"/>
      <c r="BF195" s="0"/>
      <c r="BG195" s="0"/>
      <c r="BH195" s="0"/>
      <c r="BI195" s="0"/>
      <c r="BJ195" s="0"/>
      <c r="BK195" s="0"/>
      <c r="BL195" s="0"/>
      <c r="BM195" s="0"/>
      <c r="BN195" s="0"/>
      <c r="BO195" s="0"/>
      <c r="BP195" s="0"/>
      <c r="BQ195" s="0"/>
      <c r="BR195" s="0"/>
      <c r="BS195" s="0"/>
      <c r="BT195" s="0"/>
      <c r="BU195" s="0"/>
      <c r="BV195" s="0"/>
      <c r="BW195" s="0"/>
      <c r="BX195" s="0"/>
      <c r="BY195" s="0"/>
      <c r="BZ195" s="0"/>
      <c r="CA195" s="0"/>
      <c r="CB195" s="0"/>
      <c r="CC195" s="0"/>
      <c r="CD195" s="0"/>
      <c r="CE195" s="0"/>
      <c r="CF195" s="0"/>
      <c r="CG195" s="0"/>
      <c r="CH195" s="0"/>
      <c r="CI195" s="0"/>
      <c r="CJ195" s="0"/>
      <c r="CK195" s="0"/>
      <c r="CL195" s="0"/>
      <c r="CM195" s="0"/>
      <c r="CN195" s="0"/>
      <c r="CO195" s="0"/>
      <c r="CP195" s="0"/>
      <c r="CQ195" s="0"/>
      <c r="CR195" s="0"/>
      <c r="CS195" s="0"/>
      <c r="CT195" s="0"/>
      <c r="CU195" s="0"/>
      <c r="CV195" s="11" t="n">
        <v>46259</v>
      </c>
      <c r="CW195" s="6" t="n">
        <v>76.98</v>
      </c>
      <c r="CX195" s="0" t="s">
        <v>623</v>
      </c>
    </row>
    <row collapsed="false" customFormat="false" customHeight="false" hidden="false" ht="12.1" outlineLevel="0" r="196">
      <c r="A196" s="0"/>
      <c r="B196" s="0"/>
      <c r="C196" s="0"/>
      <c r="D196" s="0"/>
      <c r="E196" s="0"/>
      <c r="F196" s="0"/>
      <c r="G196" s="0"/>
      <c r="H196" s="0"/>
      <c r="I196" s="0"/>
      <c r="J196" s="0"/>
      <c r="K196" s="0"/>
      <c r="L196" s="0"/>
      <c r="M196" s="0"/>
      <c r="N196" s="0"/>
      <c r="O196" s="0"/>
      <c r="P196" s="0"/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AB196" s="0"/>
      <c r="AC196" s="0"/>
      <c r="AD196" s="0"/>
      <c r="AE196" s="0"/>
      <c r="AF196" s="0"/>
      <c r="AG196" s="0"/>
      <c r="AH196" s="0"/>
      <c r="AI196" s="0"/>
      <c r="AJ196" s="0"/>
      <c r="AK196" s="0"/>
      <c r="AL196" s="0"/>
      <c r="AM196" s="0"/>
      <c r="AN196" s="0"/>
      <c r="AO196" s="0"/>
      <c r="AP196" s="0"/>
      <c r="AQ196" s="0"/>
      <c r="AR196" s="0"/>
      <c r="AS196" s="0"/>
      <c r="AT196" s="0"/>
      <c r="AU196" s="0"/>
      <c r="AV196" s="0"/>
      <c r="AW196" s="0"/>
      <c r="AX196" s="0"/>
      <c r="AY196" s="0"/>
      <c r="AZ196" s="0"/>
      <c r="BA196" s="0"/>
      <c r="BB196" s="0"/>
      <c r="BC196" s="0"/>
      <c r="BD196" s="0"/>
      <c r="BE196" s="0"/>
      <c r="BF196" s="0"/>
      <c r="BG196" s="0"/>
      <c r="BH196" s="0"/>
      <c r="BI196" s="0"/>
      <c r="BJ196" s="0"/>
      <c r="BK196" s="0"/>
      <c r="BL196" s="0"/>
      <c r="BM196" s="0"/>
      <c r="BN196" s="0"/>
      <c r="BO196" s="0"/>
      <c r="BP196" s="0"/>
      <c r="BQ196" s="0"/>
      <c r="BR196" s="0"/>
      <c r="BS196" s="0"/>
      <c r="BT196" s="0"/>
      <c r="BU196" s="0"/>
      <c r="BV196" s="0"/>
      <c r="BW196" s="0"/>
      <c r="BX196" s="0"/>
      <c r="BY196" s="0"/>
      <c r="BZ196" s="0"/>
      <c r="CA196" s="0"/>
      <c r="CB196" s="0"/>
      <c r="CC196" s="0"/>
      <c r="CD196" s="0"/>
      <c r="CE196" s="0"/>
      <c r="CF196" s="0"/>
      <c r="CG196" s="0"/>
      <c r="CH196" s="0"/>
      <c r="CI196" s="0"/>
      <c r="CJ196" s="0"/>
      <c r="CK196" s="0"/>
      <c r="CL196" s="0"/>
      <c r="CM196" s="0"/>
      <c r="CN196" s="0"/>
      <c r="CO196" s="0"/>
      <c r="CP196" s="0"/>
      <c r="CQ196" s="0"/>
      <c r="CR196" s="0"/>
      <c r="CS196" s="0"/>
      <c r="CT196" s="0"/>
      <c r="CU196" s="0"/>
      <c r="CV196" s="11" t="n">
        <v>46261</v>
      </c>
      <c r="CW196" s="8" t="s">
        <f>=-Портфель!J36</f>
      </c>
      <c r="CX196" s="0" t="s">
        <v>627</v>
      </c>
    </row>
    <row collapsed="false" customFormat="false" customHeight="false" hidden="false" ht="12.1" outlineLevel="0" r="197">
      <c r="A197" s="0"/>
      <c r="B197" s="0"/>
      <c r="C197" s="0"/>
      <c r="D197" s="0"/>
      <c r="E197" s="0"/>
      <c r="F197" s="0"/>
      <c r="G197" s="0"/>
      <c r="H197" s="0"/>
      <c r="I197" s="0"/>
      <c r="J197" s="0"/>
      <c r="K197" s="0"/>
      <c r="L197" s="0"/>
      <c r="M197" s="0"/>
      <c r="N197" s="0"/>
      <c r="O197" s="0"/>
      <c r="P197" s="0"/>
      <c r="Q197" s="0"/>
      <c r="R197" s="0"/>
      <c r="S197" s="0"/>
      <c r="T197" s="0"/>
      <c r="U197" s="0"/>
      <c r="V197" s="0"/>
      <c r="W197" s="0"/>
      <c r="X197" s="0"/>
      <c r="Y197" s="0"/>
      <c r="Z197" s="0"/>
      <c r="AA197" s="0"/>
      <c r="AB197" s="0"/>
      <c r="AC197" s="0"/>
      <c r="AD197" s="0"/>
      <c r="AE197" s="0"/>
      <c r="AF197" s="0"/>
      <c r="AG197" s="0"/>
      <c r="AH197" s="0"/>
      <c r="AI197" s="0"/>
      <c r="AJ197" s="0"/>
      <c r="AK197" s="0"/>
      <c r="AL197" s="0"/>
      <c r="AM197" s="0"/>
      <c r="AN197" s="0"/>
      <c r="AO197" s="0"/>
      <c r="AP197" s="0"/>
      <c r="AQ197" s="0"/>
      <c r="AR197" s="0"/>
      <c r="AS197" s="0"/>
      <c r="AT197" s="0"/>
      <c r="AU197" s="0"/>
      <c r="AV197" s="0"/>
      <c r="AW197" s="0"/>
      <c r="AX197" s="0"/>
      <c r="AY197" s="0"/>
      <c r="AZ197" s="0"/>
      <c r="BA197" s="0"/>
      <c r="BB197" s="0"/>
      <c r="BC197" s="0"/>
      <c r="BD197" s="0"/>
      <c r="BE197" s="0"/>
      <c r="BF197" s="0"/>
      <c r="BG197" s="0"/>
      <c r="BH197" s="0"/>
      <c r="BI197" s="0"/>
      <c r="BJ197" s="0"/>
      <c r="BK197" s="0"/>
      <c r="BL197" s="0"/>
      <c r="BM197" s="0"/>
      <c r="BN197" s="0"/>
      <c r="BO197" s="0"/>
      <c r="BP197" s="0"/>
      <c r="BQ197" s="0"/>
      <c r="BR197" s="0"/>
      <c r="BS197" s="0"/>
      <c r="BT197" s="0"/>
      <c r="BU197" s="0"/>
      <c r="BV197" s="0"/>
      <c r="BW197" s="0"/>
      <c r="BX197" s="0"/>
      <c r="BY197" s="0"/>
      <c r="BZ197" s="0"/>
      <c r="CA197" s="0"/>
      <c r="CB197" s="0"/>
      <c r="CC197" s="0"/>
      <c r="CD197" s="0"/>
      <c r="CE197" s="0"/>
      <c r="CF197" s="0"/>
      <c r="CG197" s="0"/>
      <c r="CH197" s="0"/>
      <c r="CI197" s="0"/>
      <c r="CJ197" s="0"/>
      <c r="CK197" s="0"/>
      <c r="CL197" s="0"/>
      <c r="CM197" s="0"/>
      <c r="CN197" s="0"/>
      <c r="CO197" s="0"/>
      <c r="CP197" s="0"/>
      <c r="CQ197" s="0"/>
      <c r="CR197" s="0"/>
      <c r="CS197" s="0"/>
      <c r="CT197" s="0"/>
      <c r="CU197" s="0"/>
      <c r="CV197" s="0"/>
      <c r="CW197" s="10" t="s">
        <f>=XIRR(CW2:CW196,CV2:CV196)</f>
      </c>
      <c r="CX197" s="0"/>
    </row>
    <row collapsed="false" customFormat="false" customHeight="false" hidden="false" ht="12.1" outlineLevel="0" r="198">
      <c r="A198" s="0"/>
      <c r="B198" s="0"/>
      <c r="C198" s="0"/>
      <c r="D198" s="0"/>
      <c r="E198" s="0"/>
      <c r="F198" s="0"/>
      <c r="G198" s="0"/>
      <c r="H198" s="0"/>
      <c r="I198" s="0"/>
      <c r="J198" s="0"/>
      <c r="K198" s="0"/>
      <c r="L198" s="0"/>
      <c r="M198" s="0"/>
      <c r="N198" s="0"/>
      <c r="O198" s="0"/>
      <c r="P198" s="0"/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AB198" s="0"/>
      <c r="AC198" s="0"/>
      <c r="AD198" s="0"/>
      <c r="AE198" s="0"/>
      <c r="AF198" s="0"/>
      <c r="AG198" s="0"/>
      <c r="AH198" s="0"/>
      <c r="AI198" s="0"/>
      <c r="AJ198" s="0"/>
      <c r="AK198" s="0"/>
      <c r="AL198" s="0"/>
      <c r="AM198" s="0"/>
      <c r="AN198" s="0"/>
      <c r="AO198" s="0"/>
      <c r="AP198" s="0"/>
      <c r="AQ198" s="0"/>
      <c r="AR198" s="0"/>
      <c r="AS198" s="0"/>
      <c r="AT198" s="0"/>
      <c r="AU198" s="0"/>
      <c r="AV198" s="0"/>
      <c r="AW198" s="0"/>
      <c r="AX198" s="0"/>
      <c r="AY198" s="0"/>
      <c r="AZ198" s="0"/>
      <c r="BA198" s="0"/>
      <c r="BB198" s="0"/>
      <c r="BC198" s="0"/>
      <c r="BD198" s="0"/>
      <c r="BE198" s="0"/>
      <c r="BF198" s="0"/>
      <c r="BG198" s="0"/>
      <c r="BH198" s="0"/>
      <c r="BI198" s="0"/>
      <c r="BJ198" s="0"/>
      <c r="BK198" s="0"/>
      <c r="BL198" s="0"/>
      <c r="BM198" s="0"/>
      <c r="BN198" s="0"/>
      <c r="BO198" s="0"/>
      <c r="BP198" s="0"/>
      <c r="BQ198" s="0"/>
      <c r="BR198" s="0"/>
      <c r="BS198" s="0"/>
      <c r="BT198" s="0"/>
      <c r="BU198" s="0"/>
      <c r="BV198" s="0"/>
      <c r="BW198" s="0"/>
      <c r="BX198" s="0"/>
      <c r="BY198" s="0"/>
      <c r="BZ198" s="0"/>
      <c r="CA198" s="0"/>
      <c r="CB198" s="0"/>
      <c r="CC198" s="0"/>
      <c r="CD198" s="0"/>
      <c r="CE198" s="0"/>
      <c r="CF198" s="0"/>
      <c r="CG198" s="0"/>
      <c r="CH198" s="0"/>
      <c r="CI198" s="0"/>
      <c r="CJ198" s="0"/>
      <c r="CK198" s="0"/>
      <c r="CL198" s="0"/>
      <c r="CM198" s="0"/>
      <c r="CN198" s="0"/>
      <c r="CO198" s="0"/>
      <c r="CP198" s="0"/>
      <c r="CQ198" s="0"/>
      <c r="CR198" s="0"/>
      <c r="CS198" s="0"/>
      <c r="CT198" s="0"/>
      <c r="CU198" s="0"/>
      <c r="CV198" s="0"/>
      <c r="CW198" s="8" t="s">
        <f>=-SUM(CW2:CW196)</f>
      </c>
      <c r="CX198" s="0" t="s">
        <v>628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N5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629</v>
      </c>
      <c r="C1" s="0"/>
      <c r="D1" s="0"/>
      <c r="E1" s="4" t="s">
        <v>630</v>
      </c>
      <c r="F1" s="0"/>
      <c r="G1" s="0"/>
      <c r="H1" s="4" t="s">
        <v>631</v>
      </c>
      <c r="I1" s="0"/>
      <c r="J1" s="0"/>
      <c r="K1" s="4" t="s">
        <v>632</v>
      </c>
      <c r="L1" s="0"/>
      <c r="M1" s="0"/>
      <c r="N1" s="4" t="s">
        <v>633</v>
      </c>
      <c r="O1" s="0"/>
      <c r="P1" s="0"/>
      <c r="Q1" s="4" t="s">
        <v>634</v>
      </c>
      <c r="R1" s="0"/>
      <c r="S1" s="0"/>
      <c r="T1" s="4" t="s">
        <v>635</v>
      </c>
      <c r="U1" s="0"/>
      <c r="V1" s="0"/>
      <c r="W1" s="4" t="s">
        <v>636</v>
      </c>
      <c r="X1" s="0"/>
      <c r="Y1" s="0"/>
      <c r="Z1" s="4" t="s">
        <v>637</v>
      </c>
      <c r="AA1" s="0"/>
      <c r="AB1" s="0"/>
      <c r="AC1" s="4" t="s">
        <v>638</v>
      </c>
      <c r="AD1" s="0"/>
      <c r="AE1" s="0"/>
      <c r="AF1" s="4" t="s">
        <v>639</v>
      </c>
      <c r="AG1" s="0"/>
      <c r="AH1" s="0"/>
      <c r="AI1" s="4" t="s">
        <v>640</v>
      </c>
      <c r="AJ1" s="0"/>
      <c r="AK1" s="0"/>
      <c r="AL1" s="4" t="s">
        <v>641</v>
      </c>
      <c r="AM1" s="0"/>
      <c r="AN1" s="0"/>
      <c r="AO1" s="4" t="s">
        <v>642</v>
      </c>
      <c r="AP1" s="0"/>
      <c r="AQ1" s="0"/>
      <c r="AR1" s="4" t="s">
        <v>643</v>
      </c>
      <c r="AS1" s="0"/>
      <c r="AT1" s="0"/>
      <c r="AU1" s="4" t="s">
        <v>644</v>
      </c>
      <c r="AV1" s="0"/>
      <c r="AW1" s="0"/>
      <c r="AX1" s="4" t="s">
        <v>645</v>
      </c>
      <c r="AY1" s="0"/>
      <c r="AZ1" s="0"/>
      <c r="BA1" s="4" t="s">
        <v>646</v>
      </c>
      <c r="BB1" s="0"/>
      <c r="BC1" s="0"/>
      <c r="BD1" s="4" t="s">
        <v>647</v>
      </c>
      <c r="BE1" s="0"/>
      <c r="BF1" s="0"/>
      <c r="BG1" s="4" t="s">
        <v>648</v>
      </c>
      <c r="BH1" s="0"/>
      <c r="BI1" s="0"/>
      <c r="BJ1" s="4" t="s">
        <v>649</v>
      </c>
      <c r="BK1" s="0"/>
      <c r="BL1" s="0"/>
      <c r="BM1" s="4" t="s">
        <v>650</v>
      </c>
      <c r="BN1" s="0"/>
      <c r="BO1" s="0"/>
      <c r="BP1" s="4" t="s">
        <v>651</v>
      </c>
      <c r="BQ1" s="0"/>
      <c r="BR1" s="0"/>
      <c r="BS1" s="4" t="s">
        <v>652</v>
      </c>
      <c r="BT1" s="0"/>
      <c r="BU1" s="0"/>
      <c r="BV1" s="4" t="s">
        <v>653</v>
      </c>
      <c r="BW1" s="0"/>
      <c r="BX1" s="0"/>
      <c r="BY1" s="4" t="s">
        <v>654</v>
      </c>
      <c r="BZ1" s="0"/>
      <c r="CA1" s="0"/>
      <c r="CB1" s="4" t="s">
        <v>655</v>
      </c>
      <c r="CC1" s="0"/>
      <c r="CD1" s="0"/>
      <c r="CE1" s="4" t="s">
        <v>656</v>
      </c>
      <c r="CF1" s="0"/>
      <c r="CG1" s="0"/>
      <c r="CH1" s="4" t="s">
        <v>657</v>
      </c>
      <c r="CI1" s="0"/>
      <c r="CJ1" s="0"/>
      <c r="CK1" s="4" t="s">
        <v>658</v>
      </c>
      <c r="CL1" s="0"/>
      <c r="CM1" s="0"/>
      <c r="CN1" s="4" t="s">
        <v>659</v>
      </c>
      <c r="CO1" s="0"/>
      <c r="CP1" s="0"/>
      <c r="CQ1" s="4" t="s">
        <v>660</v>
      </c>
      <c r="CR1" s="0"/>
      <c r="CS1" s="0"/>
      <c r="CT1" s="4" t="s">
        <v>661</v>
      </c>
      <c r="CU1" s="0"/>
      <c r="CV1" s="0"/>
      <c r="CW1" s="4" t="s">
        <v>662</v>
      </c>
      <c r="CX1" s="0"/>
      <c r="CY1" s="0"/>
      <c r="CZ1" s="4" t="s">
        <v>663</v>
      </c>
      <c r="DA1" s="0"/>
      <c r="DB1" s="0"/>
      <c r="DC1" s="4" t="s">
        <v>664</v>
      </c>
      <c r="DD1" s="0"/>
      <c r="DE1" s="0"/>
      <c r="DF1" s="4" t="s">
        <v>665</v>
      </c>
      <c r="DG1" s="0"/>
      <c r="DH1" s="0"/>
      <c r="DI1" s="4" t="s">
        <v>666</v>
      </c>
      <c r="DJ1" s="0"/>
      <c r="DK1" s="0"/>
      <c r="DL1" s="4" t="s">
        <v>667</v>
      </c>
      <c r="DM1" s="0"/>
      <c r="DN1" s="0"/>
      <c r="DO1" s="4" t="s">
        <v>668</v>
      </c>
      <c r="DP1" s="0"/>
      <c r="DQ1" s="0"/>
      <c r="DR1" s="4" t="s">
        <v>669</v>
      </c>
      <c r="DS1" s="0"/>
      <c r="DT1" s="0"/>
      <c r="DU1" s="4" t="s">
        <v>670</v>
      </c>
      <c r="DV1" s="0"/>
      <c r="DW1" s="0"/>
      <c r="DX1" s="4" t="s">
        <v>671</v>
      </c>
      <c r="DY1" s="0"/>
      <c r="DZ1" s="0"/>
      <c r="EA1" s="4" t="s">
        <v>672</v>
      </c>
      <c r="EB1" s="0"/>
      <c r="EC1" s="0"/>
      <c r="ED1" s="4" t="s">
        <v>673</v>
      </c>
      <c r="EE1" s="0"/>
      <c r="EF1" s="0"/>
      <c r="EG1" s="4" t="s">
        <v>674</v>
      </c>
      <c r="EH1" s="0"/>
      <c r="EI1" s="0"/>
      <c r="EJ1" s="4" t="s">
        <v>675</v>
      </c>
      <c r="EK1" s="0"/>
      <c r="EL1" s="0"/>
      <c r="EM1" s="4" t="s">
        <v>676</v>
      </c>
      <c r="EN1" s="0"/>
    </row>
    <row collapsed="false" customFormat="false" customHeight="false" hidden="false" ht="12.1" outlineLevel="0" r="2">
      <c r="A2" s="11" t="n">
        <v>44293</v>
      </c>
      <c r="B2" s="6" t="n">
        <v>980.58</v>
      </c>
      <c r="C2" s="0" t="s">
        <v>623</v>
      </c>
      <c r="D2" s="11" t="n">
        <v>44298</v>
      </c>
      <c r="E2" s="6" t="n">
        <v>31711.97</v>
      </c>
      <c r="F2" s="0" t="s">
        <v>623</v>
      </c>
      <c r="G2" s="11" t="n">
        <v>44305</v>
      </c>
      <c r="H2" s="6" t="n">
        <v>1073.64</v>
      </c>
      <c r="I2" s="0" t="s">
        <v>623</v>
      </c>
      <c r="J2" s="11" t="n">
        <v>44333</v>
      </c>
      <c r="K2" s="6" t="n">
        <v>2118.26</v>
      </c>
      <c r="L2" s="0" t="s">
        <v>623</v>
      </c>
      <c r="M2" s="11" t="n">
        <v>44341</v>
      </c>
      <c r="N2" s="6" t="n">
        <v>2102.45</v>
      </c>
      <c r="O2" s="0" t="s">
        <v>623</v>
      </c>
      <c r="P2" s="11" t="n">
        <v>44343</v>
      </c>
      <c r="Q2" s="6" t="n">
        <v>4732.48</v>
      </c>
      <c r="R2" s="0" t="s">
        <v>623</v>
      </c>
      <c r="S2" s="11" t="n">
        <v>44385</v>
      </c>
      <c r="T2" s="6" t="n">
        <v>7401.14</v>
      </c>
      <c r="U2" s="0" t="s">
        <v>623</v>
      </c>
      <c r="V2" s="11" t="n">
        <v>44405</v>
      </c>
      <c r="W2" s="6" t="n">
        <v>3440.38</v>
      </c>
      <c r="X2" s="0" t="s">
        <v>623</v>
      </c>
      <c r="Y2" s="11" t="n">
        <v>44413</v>
      </c>
      <c r="Z2" s="6" t="n">
        <v>19060.8</v>
      </c>
      <c r="AA2" s="0" t="s">
        <v>623</v>
      </c>
      <c r="AB2" s="11" t="n">
        <v>44434</v>
      </c>
      <c r="AC2" s="6" t="n">
        <v>855</v>
      </c>
      <c r="AD2" s="0" t="s">
        <v>623</v>
      </c>
      <c r="AE2" s="11" t="n">
        <v>44440</v>
      </c>
      <c r="AF2" s="6" t="n">
        <v>3318.3</v>
      </c>
      <c r="AG2" s="0" t="s">
        <v>623</v>
      </c>
      <c r="AH2" s="11" t="n">
        <v>44441</v>
      </c>
      <c r="AI2" s="6" t="n">
        <v>24751.13</v>
      </c>
      <c r="AJ2" s="0" t="s">
        <v>623</v>
      </c>
      <c r="AK2" s="11" t="n">
        <v>44488</v>
      </c>
      <c r="AL2" s="6" t="n">
        <v>10931.57</v>
      </c>
      <c r="AM2" s="0" t="s">
        <v>623</v>
      </c>
      <c r="AN2" s="11" t="n">
        <v>44488</v>
      </c>
      <c r="AO2" s="6" t="n">
        <v>9866.82</v>
      </c>
      <c r="AP2" s="0" t="s">
        <v>623</v>
      </c>
      <c r="AQ2" s="11" t="n">
        <v>44673</v>
      </c>
      <c r="AR2" s="6" t="n">
        <v>4840.11</v>
      </c>
      <c r="AS2" s="0" t="s">
        <v>623</v>
      </c>
      <c r="AT2" s="11" t="n">
        <v>44844</v>
      </c>
      <c r="AU2" s="6" t="n">
        <v>965.35</v>
      </c>
      <c r="AV2" s="0" t="s">
        <v>623</v>
      </c>
      <c r="AW2" s="11" t="n">
        <v>44848</v>
      </c>
      <c r="AX2" s="6" t="n">
        <v>982.43</v>
      </c>
      <c r="AY2" s="0" t="s">
        <v>623</v>
      </c>
      <c r="AZ2" s="11" t="n">
        <v>44858</v>
      </c>
      <c r="BA2" s="6" t="n">
        <v>1905.32</v>
      </c>
      <c r="BB2" s="0" t="s">
        <v>623</v>
      </c>
      <c r="BC2" s="11" t="n">
        <v>44908</v>
      </c>
      <c r="BD2" s="6" t="n">
        <v>562.34</v>
      </c>
      <c r="BE2" s="0" t="s">
        <v>623</v>
      </c>
      <c r="BF2" s="11" t="n">
        <v>44909</v>
      </c>
      <c r="BG2" s="6" t="n">
        <v>5076.68</v>
      </c>
      <c r="BH2" s="0" t="s">
        <v>623</v>
      </c>
      <c r="BI2" s="11" t="n">
        <v>44910</v>
      </c>
      <c r="BJ2" s="6" t="n">
        <v>4832.86</v>
      </c>
      <c r="BK2" s="0" t="s">
        <v>623</v>
      </c>
      <c r="BL2" s="11" t="n">
        <v>44914</v>
      </c>
      <c r="BM2" s="6" t="n">
        <v>5177.8</v>
      </c>
      <c r="BN2" s="0" t="s">
        <v>623</v>
      </c>
      <c r="BO2" s="11" t="n">
        <v>44929</v>
      </c>
      <c r="BP2" s="6" t="n">
        <v>1001.79</v>
      </c>
      <c r="BQ2" s="0" t="s">
        <v>623</v>
      </c>
      <c r="BR2" s="11" t="n">
        <v>44966</v>
      </c>
      <c r="BS2" s="6" t="n">
        <v>793.48</v>
      </c>
      <c r="BT2" s="0" t="s">
        <v>623</v>
      </c>
      <c r="BU2" s="11" t="n">
        <v>44966</v>
      </c>
      <c r="BV2" s="6" t="n">
        <v>998.86</v>
      </c>
      <c r="BW2" s="0" t="s">
        <v>623</v>
      </c>
      <c r="BX2" s="11" t="n">
        <v>44966</v>
      </c>
      <c r="BY2" s="6" t="n">
        <v>781.19</v>
      </c>
      <c r="BZ2" s="0" t="s">
        <v>623</v>
      </c>
      <c r="CA2" s="11" t="n">
        <v>44995</v>
      </c>
      <c r="CB2" s="6" t="n">
        <v>1002.24</v>
      </c>
      <c r="CC2" s="0" t="s">
        <v>623</v>
      </c>
      <c r="CD2" s="11" t="n">
        <v>44995</v>
      </c>
      <c r="CE2" s="6" t="n">
        <v>793.47</v>
      </c>
      <c r="CF2" s="0" t="s">
        <v>623</v>
      </c>
      <c r="CG2" s="11" t="n">
        <v>45048</v>
      </c>
      <c r="CH2" s="6" t="n">
        <v>7354.41</v>
      </c>
      <c r="CI2" s="0" t="s">
        <v>623</v>
      </c>
      <c r="CJ2" s="11" t="n">
        <v>45062</v>
      </c>
      <c r="CK2" s="6" t="n">
        <v>188.11</v>
      </c>
      <c r="CL2" s="0" t="s">
        <v>623</v>
      </c>
      <c r="CM2" s="11" t="n">
        <v>45154</v>
      </c>
      <c r="CN2" s="6" t="n">
        <v>70.64</v>
      </c>
      <c r="CO2" s="0" t="s">
        <v>623</v>
      </c>
      <c r="CP2" s="11" t="n">
        <v>45160</v>
      </c>
      <c r="CQ2" s="6" t="n">
        <v>6826.09</v>
      </c>
      <c r="CR2" s="0" t="s">
        <v>623</v>
      </c>
      <c r="CS2" s="11" t="n">
        <v>45208</v>
      </c>
      <c r="CT2" s="6" t="n">
        <v>9050.36</v>
      </c>
      <c r="CU2" s="0" t="s">
        <v>623</v>
      </c>
      <c r="CV2" s="11" t="n">
        <v>45209</v>
      </c>
      <c r="CW2" s="6" t="n">
        <v>1963.33</v>
      </c>
      <c r="CX2" s="0" t="s">
        <v>623</v>
      </c>
      <c r="CY2" s="11" t="n">
        <v>45210</v>
      </c>
      <c r="CZ2" s="6" t="n">
        <v>1045.83</v>
      </c>
      <c r="DA2" s="0" t="s">
        <v>623</v>
      </c>
      <c r="DB2" s="11" t="n">
        <v>45212</v>
      </c>
      <c r="DC2" s="6" t="n">
        <v>754.55</v>
      </c>
      <c r="DD2" s="0" t="s">
        <v>623</v>
      </c>
      <c r="DE2" s="11" t="n">
        <v>45215</v>
      </c>
      <c r="DF2" s="6" t="n">
        <v>2498.5</v>
      </c>
      <c r="DG2" s="0" t="s">
        <v>623</v>
      </c>
      <c r="DH2" s="11" t="n">
        <v>45215</v>
      </c>
      <c r="DI2" s="6" t="n">
        <v>1629.98</v>
      </c>
      <c r="DJ2" s="0" t="s">
        <v>623</v>
      </c>
      <c r="DK2" s="11" t="n">
        <v>45216</v>
      </c>
      <c r="DL2" s="6" t="n">
        <v>860.52</v>
      </c>
      <c r="DM2" s="0" t="s">
        <v>623</v>
      </c>
      <c r="DN2" s="11" t="n">
        <v>45218</v>
      </c>
      <c r="DO2" s="6" t="n">
        <v>1377.23</v>
      </c>
      <c r="DP2" s="0" t="s">
        <v>623</v>
      </c>
      <c r="DQ2" s="11" t="n">
        <v>45224</v>
      </c>
      <c r="DR2" s="6" t="n">
        <v>726.64</v>
      </c>
      <c r="DS2" s="0" t="s">
        <v>623</v>
      </c>
      <c r="DT2" s="11" t="n">
        <v>45239</v>
      </c>
      <c r="DU2" s="6" t="n">
        <v>7874.28</v>
      </c>
      <c r="DV2" s="0" t="s">
        <v>623</v>
      </c>
      <c r="DW2" s="11" t="n">
        <v>45281</v>
      </c>
      <c r="DX2" s="6" t="n">
        <v>2632.08</v>
      </c>
      <c r="DY2" s="0" t="s">
        <v>623</v>
      </c>
      <c r="DZ2" s="11" t="n">
        <v>45338</v>
      </c>
      <c r="EA2" s="6" t="n">
        <v>25686.316568</v>
      </c>
      <c r="EB2" s="0" t="s">
        <v>623</v>
      </c>
      <c r="EC2" s="11" t="n">
        <v>45343</v>
      </c>
      <c r="ED2" s="6" t="n">
        <v>38036.65107</v>
      </c>
      <c r="EE2" s="0" t="s">
        <v>623</v>
      </c>
      <c r="EF2" s="11" t="n">
        <v>45401</v>
      </c>
      <c r="EG2" s="6" t="n">
        <v>1665.83</v>
      </c>
      <c r="EH2" s="0" t="s">
        <v>623</v>
      </c>
      <c r="EI2" s="11" t="n">
        <v>45552</v>
      </c>
      <c r="EJ2" s="6" t="n">
        <v>2344.41</v>
      </c>
      <c r="EK2" s="0" t="s">
        <v>623</v>
      </c>
      <c r="EL2" s="11" t="n">
        <v>46246</v>
      </c>
      <c r="EM2" s="6" t="n">
        <v>3189.74</v>
      </c>
      <c r="EN2" s="0" t="s">
        <v>623</v>
      </c>
    </row>
    <row collapsed="false" customFormat="false" customHeight="false" hidden="false" ht="12.1" outlineLevel="0" r="3">
      <c r="A3" s="11" t="n">
        <v>44298</v>
      </c>
      <c r="B3" s="6" t="n">
        <v>1004.79</v>
      </c>
      <c r="C3" s="0" t="s">
        <v>623</v>
      </c>
      <c r="D3" s="11" t="n">
        <v>44305</v>
      </c>
      <c r="E3" s="6" t="n">
        <v>6417.44</v>
      </c>
      <c r="F3" s="0" t="s">
        <v>623</v>
      </c>
      <c r="G3" s="11" t="n">
        <v>44312</v>
      </c>
      <c r="H3" s="6" t="n">
        <v>-1139.91</v>
      </c>
      <c r="I3" s="0" t="s">
        <v>626</v>
      </c>
      <c r="J3" s="11" t="n">
        <v>44385</v>
      </c>
      <c r="K3" s="6" t="n">
        <v>2041.41</v>
      </c>
      <c r="L3" s="0" t="s">
        <v>623</v>
      </c>
      <c r="M3" s="11" t="n">
        <v>44358</v>
      </c>
      <c r="N3" s="6" t="n">
        <v>-145.5</v>
      </c>
      <c r="O3" s="0" t="s">
        <v>152</v>
      </c>
      <c r="P3" s="11" t="n">
        <v>44344</v>
      </c>
      <c r="Q3" s="6" t="n">
        <v>-4157.6</v>
      </c>
      <c r="R3" s="0" t="s">
        <v>626</v>
      </c>
      <c r="S3" s="11" t="n">
        <v>44386</v>
      </c>
      <c r="T3" s="6" t="n">
        <v>-11626.94</v>
      </c>
      <c r="U3" s="0" t="s">
        <v>626</v>
      </c>
      <c r="V3" s="11" t="n">
        <v>44434</v>
      </c>
      <c r="W3" s="6" t="n">
        <v>-3839.43</v>
      </c>
      <c r="X3" s="0" t="s">
        <v>626</v>
      </c>
      <c r="Y3" s="11" t="n">
        <v>44438</v>
      </c>
      <c r="Z3" s="6" t="n">
        <v>-20354.92</v>
      </c>
      <c r="AA3" s="0" t="s">
        <v>626</v>
      </c>
      <c r="AB3" s="11" t="n">
        <v>44438</v>
      </c>
      <c r="AC3" s="6" t="n">
        <v>2310.23</v>
      </c>
      <c r="AD3" s="0" t="s">
        <v>623</v>
      </c>
      <c r="AE3" s="11" t="n">
        <v>44441</v>
      </c>
      <c r="AF3" s="6" t="n">
        <v>-3577.52</v>
      </c>
      <c r="AG3" s="0" t="s">
        <v>626</v>
      </c>
      <c r="AH3" s="11" t="n">
        <v>44447</v>
      </c>
      <c r="AI3" s="6" t="n">
        <v>24266.41</v>
      </c>
      <c r="AJ3" s="0" t="s">
        <v>623</v>
      </c>
      <c r="AK3" s="11" t="n">
        <v>44512</v>
      </c>
      <c r="AL3" s="6" t="n">
        <v>-6002.84</v>
      </c>
      <c r="AM3" s="0" t="s">
        <v>626</v>
      </c>
      <c r="AN3" s="11" t="n">
        <v>44781</v>
      </c>
      <c r="AO3" s="6" t="n">
        <v>-3547.51</v>
      </c>
      <c r="AP3" s="0" t="s">
        <v>626</v>
      </c>
      <c r="AQ3" s="11" t="n">
        <v>44790</v>
      </c>
      <c r="AR3" s="6" t="n">
        <v>-174.5</v>
      </c>
      <c r="AS3" s="0" t="s">
        <v>171</v>
      </c>
      <c r="AT3" s="11" t="n">
        <v>44859</v>
      </c>
      <c r="AU3" s="6" t="n">
        <v>3928.23</v>
      </c>
      <c r="AV3" s="0" t="s">
        <v>623</v>
      </c>
      <c r="AW3" s="11" t="n">
        <v>44902</v>
      </c>
      <c r="AX3" s="6" t="n">
        <v>1996.22</v>
      </c>
      <c r="AY3" s="0" t="s">
        <v>623</v>
      </c>
      <c r="AZ3" s="11" t="n">
        <v>44868</v>
      </c>
      <c r="BA3" s="6" t="n">
        <v>480.29</v>
      </c>
      <c r="BB3" s="0" t="s">
        <v>623</v>
      </c>
      <c r="BC3" s="0"/>
      <c r="BD3" s="10" t="s">
        <f>=XIRR(BD2:BD2,BC2:BC2)</f>
      </c>
      <c r="BE3" s="0"/>
      <c r="BF3" s="11" t="n">
        <v>44935</v>
      </c>
      <c r="BG3" s="6" t="n">
        <v>-103.45</v>
      </c>
      <c r="BH3" s="0" t="s">
        <v>184</v>
      </c>
      <c r="BI3" s="11" t="n">
        <v>45048</v>
      </c>
      <c r="BJ3" s="6" t="n">
        <v>-195.7</v>
      </c>
      <c r="BK3" s="0" t="s">
        <v>197</v>
      </c>
      <c r="BL3" s="11" t="n">
        <v>44952</v>
      </c>
      <c r="BM3" s="6" t="n">
        <v>-224.4</v>
      </c>
      <c r="BN3" s="0" t="s">
        <v>186</v>
      </c>
      <c r="BO3" s="11" t="n">
        <v>44930</v>
      </c>
      <c r="BP3" s="6" t="n">
        <v>1001.96</v>
      </c>
      <c r="BQ3" s="0" t="s">
        <v>623</v>
      </c>
      <c r="BR3" s="11" t="n">
        <v>45006</v>
      </c>
      <c r="BS3" s="6" t="n">
        <v>1841.39</v>
      </c>
      <c r="BT3" s="0" t="s">
        <v>623</v>
      </c>
      <c r="BU3" s="11" t="n">
        <v>44992</v>
      </c>
      <c r="BV3" s="6" t="n">
        <v>-10.27</v>
      </c>
      <c r="BW3" s="0" t="s">
        <v>189</v>
      </c>
      <c r="BX3" s="11" t="n">
        <v>44995</v>
      </c>
      <c r="BY3" s="6" t="n">
        <v>787.05</v>
      </c>
      <c r="BZ3" s="0" t="s">
        <v>623</v>
      </c>
      <c r="CA3" s="11" t="n">
        <v>44998</v>
      </c>
      <c r="CB3" s="6" t="n">
        <v>1003.3</v>
      </c>
      <c r="CC3" s="0" t="s">
        <v>623</v>
      </c>
      <c r="CD3" s="11" t="n">
        <v>45016</v>
      </c>
      <c r="CE3" s="6" t="n">
        <v>-16.95</v>
      </c>
      <c r="CF3" s="0" t="s">
        <v>190</v>
      </c>
      <c r="CG3" s="11" t="n">
        <v>45068</v>
      </c>
      <c r="CH3" s="6" t="n">
        <v>-84.7</v>
      </c>
      <c r="CI3" s="0" t="s">
        <v>200</v>
      </c>
      <c r="CJ3" s="11" t="n">
        <v>45076</v>
      </c>
      <c r="CK3" s="6" t="n">
        <v>932.56</v>
      </c>
      <c r="CL3" s="0" t="s">
        <v>623</v>
      </c>
      <c r="CM3" s="11" t="n">
        <v>45156</v>
      </c>
      <c r="CN3" s="6" t="n">
        <v>786.05</v>
      </c>
      <c r="CO3" s="0" t="s">
        <v>623</v>
      </c>
      <c r="CP3" s="11" t="n">
        <v>45279</v>
      </c>
      <c r="CQ3" s="6" t="n">
        <v>2010.71</v>
      </c>
      <c r="CR3" s="0" t="s">
        <v>623</v>
      </c>
      <c r="CS3" s="11" t="n">
        <v>45288</v>
      </c>
      <c r="CT3" s="6" t="n">
        <v>-325.35</v>
      </c>
      <c r="CU3" s="0" t="s">
        <v>257</v>
      </c>
      <c r="CV3" s="11" t="n">
        <v>45579</v>
      </c>
      <c r="CW3" s="6" t="n">
        <v>-1560</v>
      </c>
      <c r="CX3" s="0" t="s">
        <v>626</v>
      </c>
      <c r="CY3" s="11" t="n">
        <v>45287</v>
      </c>
      <c r="CZ3" s="6" t="n">
        <v>-383.87</v>
      </c>
      <c r="DA3" s="0" t="s">
        <v>626</v>
      </c>
      <c r="DB3" s="11" t="n">
        <v>45217</v>
      </c>
      <c r="DC3" s="6" t="n">
        <v>1543.52</v>
      </c>
      <c r="DD3" s="0" t="s">
        <v>623</v>
      </c>
      <c r="DE3" s="11" t="n">
        <v>45263</v>
      </c>
      <c r="DF3" s="6" t="n">
        <v>-13.8</v>
      </c>
      <c r="DG3" s="0" t="s">
        <v>244</v>
      </c>
      <c r="DH3" s="11" t="n">
        <v>45420</v>
      </c>
      <c r="DI3" s="6" t="n">
        <v>-2251.65</v>
      </c>
      <c r="DJ3" s="0" t="s">
        <v>626</v>
      </c>
      <c r="DK3" s="11" t="n">
        <v>45558</v>
      </c>
      <c r="DL3" s="6" t="n">
        <v>-540.08</v>
      </c>
      <c r="DM3" s="0" t="s">
        <v>626</v>
      </c>
      <c r="DN3" s="0"/>
      <c r="DO3" s="10" t="s">
        <f>=XIRR(DO2:DO2,DN2:DN2)</f>
      </c>
      <c r="DP3" s="0"/>
      <c r="DQ3" s="11" t="n">
        <v>45309</v>
      </c>
      <c r="DR3" s="6" t="n">
        <v>784.67</v>
      </c>
      <c r="DS3" s="0" t="s">
        <v>623</v>
      </c>
      <c r="DT3" s="11" t="n">
        <v>45280</v>
      </c>
      <c r="DU3" s="6" t="n">
        <v>-149.6</v>
      </c>
      <c r="DV3" s="0" t="s">
        <v>248</v>
      </c>
      <c r="DW3" s="11" t="n">
        <v>45639</v>
      </c>
      <c r="DX3" s="6" t="n">
        <v>-2666.4</v>
      </c>
      <c r="DY3" s="0" t="s">
        <v>626</v>
      </c>
      <c r="DZ3" s="11" t="n">
        <v>45344</v>
      </c>
      <c r="EA3" s="6" t="n">
        <v>13019.389637</v>
      </c>
      <c r="EB3" s="0" t="s">
        <v>623</v>
      </c>
      <c r="EC3" s="11" t="n">
        <v>45466</v>
      </c>
      <c r="ED3" s="6" t="n">
        <v>-724.536825</v>
      </c>
      <c r="EE3" s="0" t="s">
        <v>315</v>
      </c>
      <c r="EF3" s="11" t="n">
        <v>45405</v>
      </c>
      <c r="EG3" s="6" t="n">
        <v>627.78</v>
      </c>
      <c r="EH3" s="0" t="s">
        <v>623</v>
      </c>
      <c r="EI3" s="11" t="n">
        <v>45643</v>
      </c>
      <c r="EJ3" s="6" t="n">
        <v>-1740.46</v>
      </c>
      <c r="EK3" s="0" t="s">
        <v>626</v>
      </c>
      <c r="EL3" s="11" t="n">
        <v>46248</v>
      </c>
      <c r="EM3" s="6" t="n">
        <v>-3187.96</v>
      </c>
      <c r="EN3" s="0" t="s">
        <v>626</v>
      </c>
    </row>
    <row collapsed="false" customFormat="false" customHeight="false" hidden="false" ht="12.1" outlineLevel="0" r="4">
      <c r="A4" s="11" t="n">
        <v>44302</v>
      </c>
      <c r="B4" s="6" t="n">
        <v>5026.83</v>
      </c>
      <c r="C4" s="0" t="s">
        <v>623</v>
      </c>
      <c r="D4" s="11" t="n">
        <v>44389</v>
      </c>
      <c r="E4" s="6" t="n">
        <v>-9510.6</v>
      </c>
      <c r="F4" s="0" t="s">
        <v>626</v>
      </c>
      <c r="G4" s="11" t="n">
        <v>44407</v>
      </c>
      <c r="H4" s="6" t="n">
        <v>18171.99</v>
      </c>
      <c r="I4" s="0" t="s">
        <v>623</v>
      </c>
      <c r="J4" s="11" t="n">
        <v>44445</v>
      </c>
      <c r="K4" s="6" t="n">
        <v>687.68</v>
      </c>
      <c r="L4" s="0" t="s">
        <v>623</v>
      </c>
      <c r="M4" s="11" t="n">
        <v>44385</v>
      </c>
      <c r="N4" s="6" t="n">
        <v>1851.28</v>
      </c>
      <c r="O4" s="0" t="s">
        <v>623</v>
      </c>
      <c r="P4" s="0"/>
      <c r="Q4" s="10" t="s">
        <f>=XIRR(Q2:Q3,P2:P3)</f>
      </c>
      <c r="R4" s="0"/>
      <c r="S4" s="11" t="n">
        <v>44386</v>
      </c>
      <c r="T4" s="6" t="n">
        <v>19283.35</v>
      </c>
      <c r="U4" s="0" t="s">
        <v>623</v>
      </c>
      <c r="V4" s="11" t="n">
        <v>44438</v>
      </c>
      <c r="W4" s="6" t="n">
        <v>20797.41</v>
      </c>
      <c r="X4" s="0" t="s">
        <v>623</v>
      </c>
      <c r="Y4" s="11" t="n">
        <v>44440</v>
      </c>
      <c r="Z4" s="6" t="n">
        <v>5779.01</v>
      </c>
      <c r="AA4" s="0" t="s">
        <v>623</v>
      </c>
      <c r="AB4" s="11" t="n">
        <v>44439</v>
      </c>
      <c r="AC4" s="6" t="n">
        <v>571.06</v>
      </c>
      <c r="AD4" s="0" t="s">
        <v>623</v>
      </c>
      <c r="AE4" s="11" t="n">
        <v>44445</v>
      </c>
      <c r="AF4" s="6" t="n">
        <v>33575.25</v>
      </c>
      <c r="AG4" s="0" t="s">
        <v>623</v>
      </c>
      <c r="AH4" s="11" t="n">
        <v>44805</v>
      </c>
      <c r="AI4" s="6" t="n">
        <v>5788.01</v>
      </c>
      <c r="AJ4" s="0" t="s">
        <v>623</v>
      </c>
      <c r="AK4" s="11" t="n">
        <v>44512</v>
      </c>
      <c r="AL4" s="6" t="n">
        <v>5931.11</v>
      </c>
      <c r="AM4" s="0" t="s">
        <v>623</v>
      </c>
      <c r="AN4" s="11" t="n">
        <v>44907</v>
      </c>
      <c r="AO4" s="6" t="n">
        <v>816.49</v>
      </c>
      <c r="AP4" s="0" t="s">
        <v>623</v>
      </c>
      <c r="AQ4" s="11" t="n">
        <v>44844</v>
      </c>
      <c r="AR4" s="6" t="n">
        <v>1001.24</v>
      </c>
      <c r="AS4" s="0" t="s">
        <v>623</v>
      </c>
      <c r="AT4" s="11" t="n">
        <v>44922</v>
      </c>
      <c r="AU4" s="6" t="n">
        <v>-112.2</v>
      </c>
      <c r="AV4" s="0" t="s">
        <v>182</v>
      </c>
      <c r="AW4" s="11" t="n">
        <v>44910</v>
      </c>
      <c r="AX4" s="6" t="n">
        <v>3008.6</v>
      </c>
      <c r="AY4" s="0" t="s">
        <v>623</v>
      </c>
      <c r="AZ4" s="11" t="n">
        <v>44902</v>
      </c>
      <c r="BA4" s="6" t="n">
        <v>2338.1</v>
      </c>
      <c r="BB4" s="0" t="s">
        <v>623</v>
      </c>
      <c r="BC4" s="0"/>
      <c r="BD4" s="8" t="s">
        <f>=-SUM(BD2:BD2)</f>
      </c>
      <c r="BE4" s="0" t="s">
        <v>628</v>
      </c>
      <c r="BF4" s="11" t="n">
        <v>45026</v>
      </c>
      <c r="BG4" s="6" t="n">
        <v>-103.45</v>
      </c>
      <c r="BH4" s="0" t="s">
        <v>184</v>
      </c>
      <c r="BI4" s="11" t="n">
        <v>45230</v>
      </c>
      <c r="BJ4" s="6" t="n">
        <v>-195.7</v>
      </c>
      <c r="BK4" s="0" t="s">
        <v>197</v>
      </c>
      <c r="BL4" s="11" t="n">
        <v>45043</v>
      </c>
      <c r="BM4" s="6" t="n">
        <v>-224.4</v>
      </c>
      <c r="BN4" s="0" t="s">
        <v>186</v>
      </c>
      <c r="BO4" s="11" t="n">
        <v>44958</v>
      </c>
      <c r="BP4" s="6" t="n">
        <v>-22.2</v>
      </c>
      <c r="BQ4" s="0" t="s">
        <v>187</v>
      </c>
      <c r="BR4" s="11" t="n">
        <v>45048</v>
      </c>
      <c r="BS4" s="6" t="n">
        <v>1161.2</v>
      </c>
      <c r="BT4" s="0" t="s">
        <v>623</v>
      </c>
      <c r="BU4" s="11" t="n">
        <v>45022</v>
      </c>
      <c r="BV4" s="6" t="n">
        <v>-10.27</v>
      </c>
      <c r="BW4" s="0" t="s">
        <v>189</v>
      </c>
      <c r="BX4" s="11" t="n">
        <v>45015</v>
      </c>
      <c r="BY4" s="6" t="n">
        <v>790.08</v>
      </c>
      <c r="BZ4" s="0" t="s">
        <v>623</v>
      </c>
      <c r="CA4" s="11" t="n">
        <v>45019</v>
      </c>
      <c r="CB4" s="6" t="n">
        <v>-47.86</v>
      </c>
      <c r="CC4" s="0" t="s">
        <v>192</v>
      </c>
      <c r="CD4" s="11" t="n">
        <v>45103</v>
      </c>
      <c r="CE4" s="6" t="n">
        <v>802.94</v>
      </c>
      <c r="CF4" s="0" t="s">
        <v>623</v>
      </c>
      <c r="CG4" s="11" t="n">
        <v>45093</v>
      </c>
      <c r="CH4" s="6" t="n">
        <v>4474.02</v>
      </c>
      <c r="CI4" s="0" t="s">
        <v>623</v>
      </c>
      <c r="CJ4" s="11" t="n">
        <v>45077</v>
      </c>
      <c r="CK4" s="6" t="n">
        <v>355.53</v>
      </c>
      <c r="CL4" s="0" t="s">
        <v>623</v>
      </c>
      <c r="CM4" s="11" t="n">
        <v>45162</v>
      </c>
      <c r="CN4" s="6" t="n">
        <v>905.25</v>
      </c>
      <c r="CO4" s="0" t="s">
        <v>623</v>
      </c>
      <c r="CP4" s="11" t="n">
        <v>45383</v>
      </c>
      <c r="CQ4" s="6" t="n">
        <v>-11560.07</v>
      </c>
      <c r="CR4" s="0" t="s">
        <v>626</v>
      </c>
      <c r="CS4" s="11" t="n">
        <v>45379</v>
      </c>
      <c r="CT4" s="6" t="n">
        <v>-325.35</v>
      </c>
      <c r="CU4" s="0" t="s">
        <v>257</v>
      </c>
      <c r="CV4" s="0"/>
      <c r="CW4" s="10" t="s">
        <f>=XIRR(CW2:CW3,CV2:CV3)</f>
      </c>
      <c r="CX4" s="0"/>
      <c r="CY4" s="11" t="n">
        <v>45289</v>
      </c>
      <c r="CZ4" s="6" t="n">
        <v>-375.67</v>
      </c>
      <c r="DA4" s="0" t="s">
        <v>626</v>
      </c>
      <c r="DB4" s="11" t="n">
        <v>45261</v>
      </c>
      <c r="DC4" s="6" t="n">
        <v>-142.4</v>
      </c>
      <c r="DD4" s="0" t="s">
        <v>243</v>
      </c>
      <c r="DE4" s="11" t="n">
        <v>45289</v>
      </c>
      <c r="DF4" s="6" t="n">
        <v>-2003.6</v>
      </c>
      <c r="DG4" s="0" t="s">
        <v>626</v>
      </c>
      <c r="DH4" s="0"/>
      <c r="DI4" s="10" t="s">
        <f>=XIRR(DI2:DI3,DH2:DH3)</f>
      </c>
      <c r="DJ4" s="0"/>
      <c r="DK4" s="0"/>
      <c r="DL4" s="10" t="s">
        <f>=XIRR(DL2:DL3,DK2:DK3)</f>
      </c>
      <c r="DM4" s="0"/>
      <c r="DN4" s="0"/>
      <c r="DO4" s="8" t="s">
        <f>=-SUM(DO2:DO2)</f>
      </c>
      <c r="DP4" s="0" t="s">
        <v>628</v>
      </c>
      <c r="DQ4" s="11" t="n">
        <v>45420</v>
      </c>
      <c r="DR4" s="6" t="n">
        <v>-1470.92</v>
      </c>
      <c r="DS4" s="0" t="s">
        <v>626</v>
      </c>
      <c r="DT4" s="11" t="n">
        <v>45301</v>
      </c>
      <c r="DU4" s="6" t="n">
        <v>2959.43</v>
      </c>
      <c r="DV4" s="0" t="s">
        <v>623</v>
      </c>
      <c r="DW4" s="0"/>
      <c r="DX4" s="10" t="s">
        <f>=XIRR(DX2:DX3,DW2:DW3)</f>
      </c>
      <c r="DY4" s="0"/>
      <c r="DZ4" s="11" t="n">
        <v>45422</v>
      </c>
      <c r="EA4" s="6" t="n">
        <v>-1265.34</v>
      </c>
      <c r="EB4" s="0" t="s">
        <v>308</v>
      </c>
      <c r="EC4" s="11" t="n">
        <v>45649</v>
      </c>
      <c r="ED4" s="6" t="n">
        <v>-841.480455</v>
      </c>
      <c r="EE4" s="0" t="s">
        <v>315</v>
      </c>
      <c r="EF4" s="11" t="n">
        <v>45482</v>
      </c>
      <c r="EG4" s="6" t="n">
        <v>-27.56</v>
      </c>
      <c r="EH4" s="0" t="s">
        <v>330</v>
      </c>
      <c r="EI4" s="0"/>
      <c r="EJ4" s="10" t="s">
        <f>=XIRR(EJ2:EJ3,EI2:EI3)</f>
      </c>
      <c r="EK4" s="0"/>
      <c r="EL4" s="0"/>
      <c r="EM4" s="10" t="s">
        <f>=XIRR(EM2:EM3,EL2:EL3)</f>
      </c>
      <c r="EN4" s="0"/>
    </row>
    <row collapsed="false" customFormat="false" customHeight="false" hidden="false" ht="12.1" outlineLevel="0" r="5">
      <c r="A5" s="11" t="n">
        <v>44302</v>
      </c>
      <c r="B5" s="6" t="n">
        <v>-7136.8</v>
      </c>
      <c r="C5" s="0" t="s">
        <v>626</v>
      </c>
      <c r="D5" s="11" t="n">
        <v>44391</v>
      </c>
      <c r="E5" s="6" t="n">
        <v>-28347.36</v>
      </c>
      <c r="F5" s="0" t="s">
        <v>626</v>
      </c>
      <c r="G5" s="11" t="n">
        <v>44411</v>
      </c>
      <c r="H5" s="6" t="n">
        <v>-18892.51</v>
      </c>
      <c r="I5" s="0" t="s">
        <v>626</v>
      </c>
      <c r="J5" s="11" t="n">
        <v>44474</v>
      </c>
      <c r="K5" s="6" t="n">
        <v>-4863.05</v>
      </c>
      <c r="L5" s="0" t="s">
        <v>626</v>
      </c>
      <c r="M5" s="11" t="n">
        <v>44405</v>
      </c>
      <c r="N5" s="6" t="n">
        <v>-391.72</v>
      </c>
      <c r="O5" s="0" t="s">
        <v>626</v>
      </c>
      <c r="P5" s="0"/>
      <c r="Q5" s="8" t="s">
        <f>=-SUM(Q2:Q3)</f>
      </c>
      <c r="R5" s="0" t="s">
        <v>628</v>
      </c>
      <c r="S5" s="11" t="n">
        <v>44389</v>
      </c>
      <c r="T5" s="6" t="n">
        <v>35661.68</v>
      </c>
      <c r="U5" s="0" t="s">
        <v>623</v>
      </c>
      <c r="V5" s="11" t="n">
        <v>44438</v>
      </c>
      <c r="W5" s="6" t="n">
        <v>-15307.99</v>
      </c>
      <c r="X5" s="0" t="s">
        <v>626</v>
      </c>
      <c r="Y5" s="11" t="n">
        <v>44441</v>
      </c>
      <c r="Z5" s="6" t="n">
        <v>-5839.95</v>
      </c>
      <c r="AA5" s="0" t="s">
        <v>626</v>
      </c>
      <c r="AB5" s="11" t="n">
        <v>44440</v>
      </c>
      <c r="AC5" s="6" t="n">
        <v>-700.61</v>
      </c>
      <c r="AD5" s="0" t="s">
        <v>626</v>
      </c>
      <c r="AE5" s="11" t="n">
        <v>44447</v>
      </c>
      <c r="AF5" s="6" t="n">
        <v>-31178.38</v>
      </c>
      <c r="AG5" s="0" t="s">
        <v>626</v>
      </c>
      <c r="AH5" s="11" t="n">
        <v>44907</v>
      </c>
      <c r="AI5" s="6" t="n">
        <v>1236.84</v>
      </c>
      <c r="AJ5" s="0" t="s">
        <v>623</v>
      </c>
      <c r="AK5" s="11" t="n">
        <v>44522</v>
      </c>
      <c r="AL5" s="6" t="n">
        <v>11057.66</v>
      </c>
      <c r="AM5" s="0" t="s">
        <v>623</v>
      </c>
      <c r="AN5" s="11" t="n">
        <v>44908</v>
      </c>
      <c r="AO5" s="6" t="n">
        <v>817.49</v>
      </c>
      <c r="AP5" s="0" t="s">
        <v>623</v>
      </c>
      <c r="AQ5" s="11" t="n">
        <v>44846</v>
      </c>
      <c r="AR5" s="6" t="n">
        <v>1005.14</v>
      </c>
      <c r="AS5" s="0" t="s">
        <v>623</v>
      </c>
      <c r="AT5" s="11" t="n">
        <v>45013</v>
      </c>
      <c r="AU5" s="6" t="n">
        <v>-112.2</v>
      </c>
      <c r="AV5" s="0" t="s">
        <v>182</v>
      </c>
      <c r="AW5" s="11" t="n">
        <v>44998</v>
      </c>
      <c r="AX5" s="6" t="n">
        <v>2037.07</v>
      </c>
      <c r="AY5" s="0" t="s">
        <v>623</v>
      </c>
      <c r="AZ5" s="11" t="n">
        <v>44914</v>
      </c>
      <c r="BA5" s="6" t="n">
        <v>1092.65</v>
      </c>
      <c r="BB5" s="0" t="s">
        <v>623</v>
      </c>
      <c r="BC5" s="0"/>
      <c r="BD5" s="0"/>
      <c r="BE5" s="0"/>
      <c r="BF5" s="11" t="n">
        <v>45117</v>
      </c>
      <c r="BG5" s="6" t="n">
        <v>-103.45</v>
      </c>
      <c r="BH5" s="0" t="s">
        <v>184</v>
      </c>
      <c r="BI5" s="11" t="n">
        <v>45412</v>
      </c>
      <c r="BJ5" s="6" t="n">
        <v>-195.7</v>
      </c>
      <c r="BK5" s="0" t="s">
        <v>197</v>
      </c>
      <c r="BL5" s="11" t="n">
        <v>45134</v>
      </c>
      <c r="BM5" s="6" t="n">
        <v>-224.4</v>
      </c>
      <c r="BN5" s="0" t="s">
        <v>186</v>
      </c>
      <c r="BO5" s="11" t="n">
        <v>44988</v>
      </c>
      <c r="BP5" s="6" t="n">
        <v>-22.2</v>
      </c>
      <c r="BQ5" s="0" t="s">
        <v>187</v>
      </c>
      <c r="BR5" s="11" t="n">
        <v>45058</v>
      </c>
      <c r="BS5" s="6" t="n">
        <v>-3882.67</v>
      </c>
      <c r="BT5" s="0" t="s">
        <v>626</v>
      </c>
      <c r="BU5" s="11" t="n">
        <v>45052</v>
      </c>
      <c r="BV5" s="6" t="n">
        <v>-10.27</v>
      </c>
      <c r="BW5" s="0" t="s">
        <v>189</v>
      </c>
      <c r="BX5" s="11" t="n">
        <v>45043</v>
      </c>
      <c r="BY5" s="6" t="n">
        <v>-50.25</v>
      </c>
      <c r="BZ5" s="0" t="s">
        <v>196</v>
      </c>
      <c r="CA5" s="11" t="n">
        <v>45075</v>
      </c>
      <c r="CB5" s="6" t="n">
        <v>998.68</v>
      </c>
      <c r="CC5" s="0" t="s">
        <v>623</v>
      </c>
      <c r="CD5" s="11" t="n">
        <v>45107</v>
      </c>
      <c r="CE5" s="6" t="n">
        <v>-33.9</v>
      </c>
      <c r="CF5" s="0" t="s">
        <v>202</v>
      </c>
      <c r="CG5" s="11" t="n">
        <v>45148</v>
      </c>
      <c r="CH5" s="6" t="n">
        <v>29472.96</v>
      </c>
      <c r="CI5" s="0" t="s">
        <v>623</v>
      </c>
      <c r="CJ5" s="11" t="n">
        <v>45078</v>
      </c>
      <c r="CK5" s="6" t="n">
        <v>686.27</v>
      </c>
      <c r="CL5" s="0" t="s">
        <v>623</v>
      </c>
      <c r="CM5" s="11" t="n">
        <v>45177</v>
      </c>
      <c r="CN5" s="6" t="n">
        <v>979.29</v>
      </c>
      <c r="CO5" s="0" t="s">
        <v>623</v>
      </c>
      <c r="CP5" s="0"/>
      <c r="CQ5" s="10" t="s">
        <f>=XIRR(CQ2:CQ4,CP2:CP4)</f>
      </c>
      <c r="CR5" s="0"/>
      <c r="CS5" s="11" t="n">
        <v>45378</v>
      </c>
      <c r="CT5" s="6" t="n">
        <v>-2999.97</v>
      </c>
      <c r="CU5" s="0" t="s">
        <v>292</v>
      </c>
      <c r="CV5" s="0"/>
      <c r="CW5" s="8" t="s">
        <f>=-SUM(CW2:CW3)</f>
      </c>
      <c r="CX5" s="0" t="s">
        <v>628</v>
      </c>
      <c r="CY5" s="0"/>
      <c r="CZ5" s="10" t="s">
        <f>=XIRR(CZ2:CZ4,CY2:CY4)</f>
      </c>
      <c r="DA5" s="0"/>
      <c r="DB5" s="11" t="n">
        <v>45261</v>
      </c>
      <c r="DC5" s="6" t="n">
        <v>747.98</v>
      </c>
      <c r="DD5" s="0" t="s">
        <v>623</v>
      </c>
      <c r="DE5" s="0"/>
      <c r="DF5" s="10" t="s">
        <f>=XIRR(DF2:DF4,DE2:DE4)</f>
      </c>
      <c r="DG5" s="0"/>
      <c r="DH5" s="0"/>
      <c r="DI5" s="8" t="s">
        <f>=-SUM(DI2:DI3)</f>
      </c>
      <c r="DJ5" s="0" t="s">
        <v>628</v>
      </c>
      <c r="DK5" s="0"/>
      <c r="DL5" s="8" t="s">
        <f>=-SUM(DL2:DL3)</f>
      </c>
      <c r="DM5" s="0" t="s">
        <v>628</v>
      </c>
      <c r="DN5" s="0"/>
      <c r="DO5" s="0"/>
      <c r="DP5" s="0"/>
      <c r="DQ5" s="0"/>
      <c r="DR5" s="10" t="s">
        <f>=XIRR(DR2:DR4,DQ2:DQ4)</f>
      </c>
      <c r="DS5" s="0"/>
      <c r="DT5" s="11" t="n">
        <v>45371</v>
      </c>
      <c r="DU5" s="6" t="n">
        <v>-205.7</v>
      </c>
      <c r="DV5" s="0" t="s">
        <v>283</v>
      </c>
      <c r="DW5" s="0"/>
      <c r="DX5" s="8" t="s">
        <f>=-SUM(DX2:DX3)</f>
      </c>
      <c r="DY5" s="0" t="s">
        <v>628</v>
      </c>
      <c r="DZ5" s="11" t="n">
        <v>45426</v>
      </c>
      <c r="EA5" s="6" t="n">
        <v>12580.33426</v>
      </c>
      <c r="EB5" s="0" t="s">
        <v>623</v>
      </c>
      <c r="EC5" s="11" t="n">
        <v>45648</v>
      </c>
      <c r="ED5" s="6" t="n">
        <v>-41969.1</v>
      </c>
      <c r="EE5" s="0" t="s">
        <v>395</v>
      </c>
      <c r="EF5" s="11" t="n">
        <v>45541</v>
      </c>
      <c r="EG5" s="6" t="n">
        <v>535.68</v>
      </c>
      <c r="EH5" s="0" t="s">
        <v>623</v>
      </c>
      <c r="EI5" s="0"/>
      <c r="EJ5" s="8" t="s">
        <f>=-SUM(EJ2:EJ3)</f>
      </c>
      <c r="EK5" s="0" t="s">
        <v>628</v>
      </c>
      <c r="EL5" s="0"/>
      <c r="EM5" s="8" t="s">
        <f>=-SUM(EM2:EM3)</f>
      </c>
      <c r="EN5" s="0" t="s">
        <v>628</v>
      </c>
    </row>
    <row collapsed="false" customFormat="false" customHeight="false" hidden="false" ht="12.1" outlineLevel="0" r="6">
      <c r="A6" s="11" t="n">
        <v>44447</v>
      </c>
      <c r="B6" s="6" t="n">
        <v>6696.63</v>
      </c>
      <c r="C6" s="0" t="s">
        <v>623</v>
      </c>
      <c r="D6" s="0"/>
      <c r="E6" s="10" t="s">
        <f>=XIRR(E2:E5,D2:D5)</f>
      </c>
      <c r="F6" s="0"/>
      <c r="G6" s="11" t="n">
        <v>44412</v>
      </c>
      <c r="H6" s="6" t="n">
        <v>1383.75</v>
      </c>
      <c r="I6" s="0" t="s">
        <v>623</v>
      </c>
      <c r="J6" s="0"/>
      <c r="K6" s="10" t="s">
        <f>=XIRR(K2:K5,J2:J5)</f>
      </c>
      <c r="L6" s="0"/>
      <c r="M6" s="11" t="n">
        <v>44406</v>
      </c>
      <c r="N6" s="6" t="n">
        <v>-3534.55</v>
      </c>
      <c r="O6" s="0" t="s">
        <v>626</v>
      </c>
      <c r="P6" s="0"/>
      <c r="Q6" s="0"/>
      <c r="R6" s="0"/>
      <c r="S6" s="11" t="n">
        <v>44389</v>
      </c>
      <c r="T6" s="6" t="n">
        <v>-22935.1</v>
      </c>
      <c r="U6" s="0" t="s">
        <v>626</v>
      </c>
      <c r="V6" s="11" t="n">
        <v>44474</v>
      </c>
      <c r="W6" s="6" t="n">
        <v>4432.68</v>
      </c>
      <c r="X6" s="0" t="s">
        <v>623</v>
      </c>
      <c r="Y6" s="0"/>
      <c r="Z6" s="10" t="s">
        <f>=XIRR(Z2:Z5,Y2:Y5)</f>
      </c>
      <c r="AA6" s="0"/>
      <c r="AB6" s="11" t="n">
        <v>44441</v>
      </c>
      <c r="AC6" s="6" t="n">
        <v>-3103.34</v>
      </c>
      <c r="AD6" s="0" t="s">
        <v>626</v>
      </c>
      <c r="AE6" s="0"/>
      <c r="AF6" s="10" t="s">
        <f>=XIRR(AF2:AF5,AE2:AE5)</f>
      </c>
      <c r="AG6" s="0"/>
      <c r="AH6" s="11" t="n">
        <v>44910</v>
      </c>
      <c r="AI6" s="6" t="n">
        <v>1201.42</v>
      </c>
      <c r="AJ6" s="0" t="s">
        <v>623</v>
      </c>
      <c r="AK6" s="11" t="n">
        <v>44539</v>
      </c>
      <c r="AL6" s="6" t="n">
        <v>9755.75</v>
      </c>
      <c r="AM6" s="0" t="s">
        <v>623</v>
      </c>
      <c r="AN6" s="11" t="n">
        <v>44966</v>
      </c>
      <c r="AO6" s="6" t="n">
        <v>1026.61</v>
      </c>
      <c r="AP6" s="0" t="s">
        <v>623</v>
      </c>
      <c r="AQ6" s="11" t="n">
        <v>44908</v>
      </c>
      <c r="AR6" s="6" t="n">
        <v>3073.9</v>
      </c>
      <c r="AS6" s="0" t="s">
        <v>623</v>
      </c>
      <c r="AT6" s="11" t="n">
        <v>45104</v>
      </c>
      <c r="AU6" s="6" t="n">
        <v>-112.2</v>
      </c>
      <c r="AV6" s="0" t="s">
        <v>182</v>
      </c>
      <c r="AW6" s="11" t="n">
        <v>45023</v>
      </c>
      <c r="AX6" s="6" t="n">
        <v>-265.28</v>
      </c>
      <c r="AY6" s="0" t="s">
        <v>194</v>
      </c>
      <c r="AZ6" s="11" t="n">
        <v>44921</v>
      </c>
      <c r="BA6" s="6" t="n">
        <v>3374.02</v>
      </c>
      <c r="BB6" s="0" t="s">
        <v>623</v>
      </c>
      <c r="BC6" s="0"/>
      <c r="BD6" s="0"/>
      <c r="BE6" s="0"/>
      <c r="BF6" s="11" t="n">
        <v>45116</v>
      </c>
      <c r="BG6" s="6" t="n">
        <v>-5000</v>
      </c>
      <c r="BH6" s="0" t="s">
        <v>206</v>
      </c>
      <c r="BI6" s="11" t="n">
        <v>45590</v>
      </c>
      <c r="BJ6" s="6" t="n">
        <v>1034.12</v>
      </c>
      <c r="BK6" s="0" t="s">
        <v>623</v>
      </c>
      <c r="BL6" s="11" t="n">
        <v>45225</v>
      </c>
      <c r="BM6" s="6" t="n">
        <v>-224.4</v>
      </c>
      <c r="BN6" s="0" t="s">
        <v>186</v>
      </c>
      <c r="BO6" s="11" t="n">
        <v>44998</v>
      </c>
      <c r="BP6" s="6" t="n">
        <v>1021.23</v>
      </c>
      <c r="BQ6" s="0" t="s">
        <v>623</v>
      </c>
      <c r="BR6" s="11" t="n">
        <v>45061</v>
      </c>
      <c r="BS6" s="6" t="n">
        <v>1264.76</v>
      </c>
      <c r="BT6" s="0" t="s">
        <v>623</v>
      </c>
      <c r="BU6" s="11" t="n">
        <v>45082</v>
      </c>
      <c r="BV6" s="6" t="n">
        <v>-10.27</v>
      </c>
      <c r="BW6" s="0" t="s">
        <v>189</v>
      </c>
      <c r="BX6" s="11" t="n">
        <v>45134</v>
      </c>
      <c r="BY6" s="6" t="n">
        <v>-50.25</v>
      </c>
      <c r="BZ6" s="0" t="s">
        <v>196</v>
      </c>
      <c r="CA6" s="11" t="n">
        <v>45110</v>
      </c>
      <c r="CB6" s="6" t="n">
        <v>-71.79</v>
      </c>
      <c r="CC6" s="0" t="s">
        <v>203</v>
      </c>
      <c r="CD6" s="11" t="n">
        <v>45142</v>
      </c>
      <c r="CE6" s="6" t="n">
        <v>2390.37</v>
      </c>
      <c r="CF6" s="0" t="s">
        <v>623</v>
      </c>
      <c r="CG6" s="11" t="n">
        <v>45159</v>
      </c>
      <c r="CH6" s="6" t="n">
        <v>-24885.06</v>
      </c>
      <c r="CI6" s="0" t="s">
        <v>626</v>
      </c>
      <c r="CJ6" s="11" t="n">
        <v>45091</v>
      </c>
      <c r="CK6" s="6" t="n">
        <v>520.93</v>
      </c>
      <c r="CL6" s="0" t="s">
        <v>623</v>
      </c>
      <c r="CM6" s="11" t="n">
        <v>45203</v>
      </c>
      <c r="CN6" s="6" t="n">
        <v>88</v>
      </c>
      <c r="CO6" s="0" t="s">
        <v>623</v>
      </c>
      <c r="CP6" s="0"/>
      <c r="CQ6" s="8" t="s">
        <f>=-SUM(CQ2:CQ4)</f>
      </c>
      <c r="CR6" s="0" t="s">
        <v>628</v>
      </c>
      <c r="CS6" s="11" t="n">
        <v>45470</v>
      </c>
      <c r="CT6" s="6" t="n">
        <v>-216.9</v>
      </c>
      <c r="CU6" s="0" t="s">
        <v>318</v>
      </c>
      <c r="CV6" s="0"/>
      <c r="CW6" s="0"/>
      <c r="CX6" s="0"/>
      <c r="CY6" s="0"/>
      <c r="CZ6" s="8" t="s">
        <f>=-SUM(CZ2:CZ4)</f>
      </c>
      <c r="DA6" s="0" t="s">
        <v>628</v>
      </c>
      <c r="DB6" s="11" t="n">
        <v>45440</v>
      </c>
      <c r="DC6" s="6" t="n">
        <v>1011.31</v>
      </c>
      <c r="DD6" s="0" t="s">
        <v>623</v>
      </c>
      <c r="DE6" s="0"/>
      <c r="DF6" s="8" t="s">
        <f>=-SUM(DF2:DF4)</f>
      </c>
      <c r="DG6" s="0" t="s">
        <v>628</v>
      </c>
      <c r="DH6" s="0"/>
      <c r="DI6" s="0"/>
      <c r="DJ6" s="0"/>
      <c r="DK6" s="0"/>
      <c r="DL6" s="0"/>
      <c r="DM6" s="0"/>
      <c r="DN6" s="0"/>
      <c r="DO6" s="0"/>
      <c r="DP6" s="0"/>
      <c r="DQ6" s="0"/>
      <c r="DR6" s="8" t="s">
        <f>=-SUM(DR2:DR4)</f>
      </c>
      <c r="DS6" s="0" t="s">
        <v>628</v>
      </c>
      <c r="DT6" s="11" t="n">
        <v>45370</v>
      </c>
      <c r="DU6" s="6" t="n">
        <v>-11000</v>
      </c>
      <c r="DV6" s="0" t="s">
        <v>282</v>
      </c>
      <c r="DW6" s="0"/>
      <c r="DX6" s="0"/>
      <c r="DY6" s="0"/>
      <c r="DZ6" s="11" t="n">
        <v>45604</v>
      </c>
      <c r="EA6" s="6" t="n">
        <v>-1820.72</v>
      </c>
      <c r="EB6" s="0" t="s">
        <v>384</v>
      </c>
      <c r="EC6" s="0"/>
      <c r="ED6" s="10" t="s">
        <f>=XIRR(ED2:ED5,EC2:EC5)</f>
      </c>
      <c r="EE6" s="0"/>
      <c r="EF6" s="11" t="n">
        <v>45639</v>
      </c>
      <c r="EG6" s="6" t="n">
        <v>-2057.01</v>
      </c>
      <c r="EH6" s="0" t="s">
        <v>626</v>
      </c>
    </row>
    <row collapsed="false" customFormat="false" customHeight="false" hidden="false" ht="12.1" outlineLevel="0" r="7">
      <c r="A7" s="11" t="n">
        <v>44488</v>
      </c>
      <c r="B7" s="6" t="n">
        <v>-8232.29</v>
      </c>
      <c r="C7" s="0" t="s">
        <v>626</v>
      </c>
      <c r="D7" s="0"/>
      <c r="E7" s="8" t="s">
        <f>=-SUM(E2:E5)</f>
      </c>
      <c r="F7" s="0" t="s">
        <v>628</v>
      </c>
      <c r="G7" s="11" t="n">
        <v>44412</v>
      </c>
      <c r="H7" s="6" t="n">
        <v>-1383.95</v>
      </c>
      <c r="I7" s="0" t="s">
        <v>626</v>
      </c>
      <c r="J7" s="0"/>
      <c r="K7" s="8" t="s">
        <f>=-SUM(K2:K5)</f>
      </c>
      <c r="L7" s="0" t="s">
        <v>628</v>
      </c>
      <c r="M7" s="0"/>
      <c r="N7" s="10" t="s">
        <f>=XIRR(N2:N6,M2:M6)</f>
      </c>
      <c r="O7" s="0"/>
      <c r="P7" s="0"/>
      <c r="Q7" s="0"/>
      <c r="R7" s="0"/>
      <c r="S7" s="11" t="n">
        <v>44404</v>
      </c>
      <c r="T7" s="6" t="n">
        <v>-17805.63</v>
      </c>
      <c r="U7" s="0" t="s">
        <v>626</v>
      </c>
      <c r="V7" s="11" t="n">
        <v>44483</v>
      </c>
      <c r="W7" s="6" t="n">
        <v>2504.13</v>
      </c>
      <c r="X7" s="0" t="s">
        <v>623</v>
      </c>
      <c r="Y7" s="0"/>
      <c r="Z7" s="8" t="s">
        <f>=-SUM(Z2:Z5)</f>
      </c>
      <c r="AA7" s="0" t="s">
        <v>628</v>
      </c>
      <c r="AB7" s="11" t="n">
        <v>44448</v>
      </c>
      <c r="AC7" s="6" t="n">
        <v>764.63</v>
      </c>
      <c r="AD7" s="0" t="s">
        <v>623</v>
      </c>
      <c r="AE7" s="0"/>
      <c r="AF7" s="8" t="s">
        <f>=-SUM(AF2:AF5)</f>
      </c>
      <c r="AG7" s="0" t="s">
        <v>628</v>
      </c>
      <c r="AH7" s="11" t="n">
        <v>44914</v>
      </c>
      <c r="AI7" s="6" t="n">
        <v>1180.81</v>
      </c>
      <c r="AJ7" s="0" t="s">
        <v>623</v>
      </c>
      <c r="AK7" s="11" t="n">
        <v>44540</v>
      </c>
      <c r="AL7" s="6" t="n">
        <v>4807.33</v>
      </c>
      <c r="AM7" s="0" t="s">
        <v>623</v>
      </c>
      <c r="AN7" s="11" t="n">
        <v>44972</v>
      </c>
      <c r="AO7" s="6" t="n">
        <v>1912.15</v>
      </c>
      <c r="AP7" s="0" t="s">
        <v>623</v>
      </c>
      <c r="AQ7" s="11" t="n">
        <v>44972</v>
      </c>
      <c r="AR7" s="6" t="n">
        <v>-349</v>
      </c>
      <c r="AS7" s="0" t="s">
        <v>188</v>
      </c>
      <c r="AT7" s="11" t="n">
        <v>45118</v>
      </c>
      <c r="AU7" s="6" t="n">
        <v>7001.02</v>
      </c>
      <c r="AV7" s="0" t="s">
        <v>623</v>
      </c>
      <c r="AW7" s="11" t="n">
        <v>45075</v>
      </c>
      <c r="AX7" s="6" t="n">
        <v>1003.86</v>
      </c>
      <c r="AY7" s="0" t="s">
        <v>623</v>
      </c>
      <c r="AZ7" s="11" t="n">
        <v>44943</v>
      </c>
      <c r="BA7" s="6" t="n">
        <v>10386.73</v>
      </c>
      <c r="BB7" s="0" t="s">
        <v>623</v>
      </c>
      <c r="BC7" s="0"/>
      <c r="BD7" s="0"/>
      <c r="BE7" s="0"/>
      <c r="BF7" s="0"/>
      <c r="BG7" s="10" t="s">
        <f>=XIRR(BG2:BG6,BF2:BF6)</f>
      </c>
      <c r="BH7" s="0"/>
      <c r="BI7" s="11" t="n">
        <v>45594</v>
      </c>
      <c r="BJ7" s="6" t="n">
        <v>-234.84</v>
      </c>
      <c r="BK7" s="0" t="s">
        <v>381</v>
      </c>
      <c r="BL7" s="11" t="n">
        <v>45316</v>
      </c>
      <c r="BM7" s="6" t="n">
        <v>-224.4</v>
      </c>
      <c r="BN7" s="0" t="s">
        <v>186</v>
      </c>
      <c r="BO7" s="11" t="n">
        <v>45018</v>
      </c>
      <c r="BP7" s="6" t="n">
        <v>-33.3</v>
      </c>
      <c r="BQ7" s="0" t="s">
        <v>191</v>
      </c>
      <c r="BR7" s="11" t="n">
        <v>45064</v>
      </c>
      <c r="BS7" s="6" t="n">
        <v>-2995.2</v>
      </c>
      <c r="BT7" s="0" t="s">
        <v>626</v>
      </c>
      <c r="BU7" s="11" t="n">
        <v>45112</v>
      </c>
      <c r="BV7" s="6" t="n">
        <v>-10.27</v>
      </c>
      <c r="BW7" s="0" t="s">
        <v>189</v>
      </c>
      <c r="BX7" s="11" t="n">
        <v>45225</v>
      </c>
      <c r="BY7" s="6" t="n">
        <v>-50.25</v>
      </c>
      <c r="BZ7" s="0" t="s">
        <v>196</v>
      </c>
      <c r="CA7" s="11" t="n">
        <v>45127</v>
      </c>
      <c r="CB7" s="6" t="n">
        <v>2983.94</v>
      </c>
      <c r="CC7" s="0" t="s">
        <v>623</v>
      </c>
      <c r="CD7" s="11" t="n">
        <v>45198</v>
      </c>
      <c r="CE7" s="6" t="n">
        <v>-84.75</v>
      </c>
      <c r="CF7" s="0" t="s">
        <v>217</v>
      </c>
      <c r="CG7" s="11" t="n">
        <v>45244</v>
      </c>
      <c r="CH7" s="6" t="n">
        <v>-22886.26</v>
      </c>
      <c r="CI7" s="0" t="s">
        <v>626</v>
      </c>
      <c r="CJ7" s="11" t="n">
        <v>45096</v>
      </c>
      <c r="CK7" s="6" t="n">
        <v>1239.76</v>
      </c>
      <c r="CL7" s="0" t="s">
        <v>623</v>
      </c>
      <c r="CM7" s="11" t="n">
        <v>45288</v>
      </c>
      <c r="CN7" s="6" t="n">
        <v>-1993.9</v>
      </c>
      <c r="CO7" s="0" t="s">
        <v>626</v>
      </c>
      <c r="CP7" s="0"/>
      <c r="CQ7" s="0"/>
      <c r="CR7" s="0"/>
      <c r="CS7" s="11" t="n">
        <v>45469</v>
      </c>
      <c r="CT7" s="6" t="n">
        <v>-6000.03</v>
      </c>
      <c r="CU7" s="0" t="s">
        <v>317</v>
      </c>
      <c r="CV7" s="0"/>
      <c r="CW7" s="0"/>
      <c r="CX7" s="0"/>
      <c r="CY7" s="0"/>
      <c r="CZ7" s="0"/>
      <c r="DA7" s="0"/>
      <c r="DB7" s="11" t="n">
        <v>45541</v>
      </c>
      <c r="DC7" s="6" t="n">
        <v>3655.69</v>
      </c>
      <c r="DD7" s="0" t="s">
        <v>623</v>
      </c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10" t="s">
        <f>=XIRR(DU2:DU6,DT2:DT6)</f>
      </c>
      <c r="DV7" s="0"/>
      <c r="DW7" s="0"/>
      <c r="DX7" s="0"/>
      <c r="DY7" s="0"/>
      <c r="DZ7" s="11" t="n">
        <v>45672</v>
      </c>
      <c r="EA7" s="6" t="n">
        <v>13128.980264</v>
      </c>
      <c r="EB7" s="0" t="s">
        <v>623</v>
      </c>
      <c r="EC7" s="0"/>
      <c r="ED7" s="8" t="s">
        <f>=-SUM(ED2:ED5)</f>
      </c>
      <c r="EE7" s="0" t="s">
        <v>628</v>
      </c>
      <c r="EF7" s="0"/>
      <c r="EG7" s="10" t="s">
        <f>=XIRR(EG2:EG6,EF2:EF6)</f>
      </c>
      <c r="EH7" s="0"/>
    </row>
    <row collapsed="false" customFormat="false" customHeight="false" hidden="false" ht="12.1" outlineLevel="0" r="8">
      <c r="A8" s="11" t="n">
        <v>44488</v>
      </c>
      <c r="B8" s="6" t="n">
        <v>8042.57</v>
      </c>
      <c r="C8" s="0" t="s">
        <v>623</v>
      </c>
      <c r="D8" s="0"/>
      <c r="E8" s="0"/>
      <c r="F8" s="0"/>
      <c r="G8" s="11" t="n">
        <v>44609</v>
      </c>
      <c r="H8" s="6" t="n">
        <v>1085.25</v>
      </c>
      <c r="I8" s="0" t="s">
        <v>623</v>
      </c>
      <c r="J8" s="0"/>
      <c r="K8" s="0"/>
      <c r="L8" s="0"/>
      <c r="M8" s="0"/>
      <c r="N8" s="8" t="s">
        <f>=-SUM(N2:N6)</f>
      </c>
      <c r="O8" s="0" t="s">
        <v>628</v>
      </c>
      <c r="P8" s="0"/>
      <c r="Q8" s="0"/>
      <c r="R8" s="0"/>
      <c r="S8" s="11" t="n">
        <v>44417</v>
      </c>
      <c r="T8" s="6" t="n">
        <v>2596.8</v>
      </c>
      <c r="U8" s="0" t="s">
        <v>623</v>
      </c>
      <c r="V8" s="11" t="n">
        <v>44488</v>
      </c>
      <c r="W8" s="6" t="n">
        <v>12306.54</v>
      </c>
      <c r="X8" s="0" t="s">
        <v>623</v>
      </c>
      <c r="Y8" s="0"/>
      <c r="Z8" s="0"/>
      <c r="AA8" s="0"/>
      <c r="AB8" s="11" t="n">
        <v>44468</v>
      </c>
      <c r="AC8" s="6" t="n">
        <v>451.26</v>
      </c>
      <c r="AD8" s="0" t="s">
        <v>623</v>
      </c>
      <c r="AE8" s="0"/>
      <c r="AF8" s="0"/>
      <c r="AG8" s="0"/>
      <c r="AH8" s="11" t="n">
        <v>45015</v>
      </c>
      <c r="AI8" s="6" t="n">
        <v>1450.87</v>
      </c>
      <c r="AJ8" s="0" t="s">
        <v>623</v>
      </c>
      <c r="AK8" s="11" t="n">
        <v>44609</v>
      </c>
      <c r="AL8" s="6" t="n">
        <v>3790.62</v>
      </c>
      <c r="AM8" s="0" t="s">
        <v>623</v>
      </c>
      <c r="AN8" s="11" t="n">
        <v>45020</v>
      </c>
      <c r="AO8" s="6" t="n">
        <v>-2983.21</v>
      </c>
      <c r="AP8" s="0" t="s">
        <v>626</v>
      </c>
      <c r="AQ8" s="11" t="n">
        <v>45154</v>
      </c>
      <c r="AR8" s="6" t="n">
        <v>-349</v>
      </c>
      <c r="AS8" s="0" t="s">
        <v>188</v>
      </c>
      <c r="AT8" s="11" t="n">
        <v>45160</v>
      </c>
      <c r="AU8" s="6" t="n">
        <v>3015.61</v>
      </c>
      <c r="AV8" s="0" t="s">
        <v>623</v>
      </c>
      <c r="AW8" s="11" t="n">
        <v>45205</v>
      </c>
      <c r="AX8" s="6" t="n">
        <v>-298.44</v>
      </c>
      <c r="AY8" s="0" t="s">
        <v>221</v>
      </c>
      <c r="AZ8" s="11" t="n">
        <v>44995</v>
      </c>
      <c r="BA8" s="6" t="n">
        <v>149.59</v>
      </c>
      <c r="BB8" s="0" t="s">
        <v>623</v>
      </c>
      <c r="BC8" s="0"/>
      <c r="BD8" s="0"/>
      <c r="BE8" s="0"/>
      <c r="BF8" s="0"/>
      <c r="BG8" s="8" t="s">
        <f>=-SUM(BG2:BG6)</f>
      </c>
      <c r="BH8" s="0" t="s">
        <v>628</v>
      </c>
      <c r="BI8" s="11" t="n">
        <v>45598</v>
      </c>
      <c r="BJ8" s="6" t="n">
        <v>939.83</v>
      </c>
      <c r="BK8" s="0" t="s">
        <v>623</v>
      </c>
      <c r="BL8" s="11" t="n">
        <v>45380</v>
      </c>
      <c r="BM8" s="6" t="n">
        <v>1034.93</v>
      </c>
      <c r="BN8" s="0" t="s">
        <v>623</v>
      </c>
      <c r="BO8" s="11" t="n">
        <v>45048</v>
      </c>
      <c r="BP8" s="6" t="n">
        <v>-33.3</v>
      </c>
      <c r="BQ8" s="0" t="s">
        <v>191</v>
      </c>
      <c r="BR8" s="0"/>
      <c r="BS8" s="10" t="s">
        <f>=XIRR(BS2:BS7,BR2:BR7)</f>
      </c>
      <c r="BT8" s="0"/>
      <c r="BU8" s="11" t="n">
        <v>45142</v>
      </c>
      <c r="BV8" s="6" t="n">
        <v>-10.27</v>
      </c>
      <c r="BW8" s="0" t="s">
        <v>189</v>
      </c>
      <c r="BX8" s="11" t="n">
        <v>45224</v>
      </c>
      <c r="BY8" s="6" t="n">
        <v>-1200</v>
      </c>
      <c r="BZ8" s="0" t="s">
        <v>227</v>
      </c>
      <c r="CA8" s="11" t="n">
        <v>45197</v>
      </c>
      <c r="CB8" s="6" t="n">
        <v>1005.23</v>
      </c>
      <c r="CC8" s="0" t="s">
        <v>623</v>
      </c>
      <c r="CD8" s="11" t="n">
        <v>45197</v>
      </c>
      <c r="CE8" s="6" t="n">
        <v>-2000</v>
      </c>
      <c r="CF8" s="0" t="s">
        <v>216</v>
      </c>
      <c r="CG8" s="0"/>
      <c r="CH8" s="10" t="s">
        <f>=XIRR(CH2:CH7,CG2:CG7)</f>
      </c>
      <c r="CI8" s="0"/>
      <c r="CJ8" s="11" t="n">
        <v>45111</v>
      </c>
      <c r="CK8" s="6" t="n">
        <v>355.95</v>
      </c>
      <c r="CL8" s="0" t="s">
        <v>623</v>
      </c>
      <c r="CM8" s="11" t="n">
        <v>45349</v>
      </c>
      <c r="CN8" s="6" t="n">
        <v>-909</v>
      </c>
      <c r="CO8" s="0" t="s">
        <v>626</v>
      </c>
      <c r="CP8" s="0"/>
      <c r="CQ8" s="0"/>
      <c r="CR8" s="0"/>
      <c r="CS8" s="11" t="n">
        <v>45470</v>
      </c>
      <c r="CT8" s="6" t="n">
        <v>-6000.03</v>
      </c>
      <c r="CU8" s="0" t="s">
        <v>323</v>
      </c>
      <c r="CV8" s="0"/>
      <c r="CW8" s="0"/>
      <c r="CX8" s="0"/>
      <c r="CY8" s="0"/>
      <c r="CZ8" s="0"/>
      <c r="DA8" s="0"/>
      <c r="DB8" s="11" t="n">
        <v>45545</v>
      </c>
      <c r="DC8" s="6" t="n">
        <v>753.26</v>
      </c>
      <c r="DD8" s="0" t="s">
        <v>623</v>
      </c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8" t="s">
        <f>=-SUM(DU2:DU6)</f>
      </c>
      <c r="DV8" s="0" t="s">
        <v>628</v>
      </c>
      <c r="DW8" s="0"/>
      <c r="DX8" s="0"/>
      <c r="DY8" s="0"/>
      <c r="DZ8" s="11" t="n">
        <v>45733</v>
      </c>
      <c r="EA8" s="6" t="n">
        <v>11695.460658</v>
      </c>
      <c r="EB8" s="0" t="s">
        <v>623</v>
      </c>
      <c r="EC8" s="0"/>
      <c r="ED8" s="0"/>
      <c r="EE8" s="0"/>
      <c r="EF8" s="0"/>
      <c r="EG8" s="8" t="s">
        <f>=-SUM(EG2:EG6)</f>
      </c>
      <c r="EH8" s="0" t="s">
        <v>628</v>
      </c>
    </row>
    <row collapsed="false" customFormat="false" customHeight="false" hidden="false" ht="12.1" outlineLevel="0" r="9">
      <c r="A9" s="11" t="n">
        <v>44609</v>
      </c>
      <c r="B9" s="6" t="n">
        <v>846.79</v>
      </c>
      <c r="C9" s="0" t="s">
        <v>623</v>
      </c>
      <c r="D9" s="0"/>
      <c r="E9" s="0"/>
      <c r="F9" s="0"/>
      <c r="G9" s="11" t="n">
        <v>44610</v>
      </c>
      <c r="H9" s="6" t="n">
        <v>1034.22</v>
      </c>
      <c r="I9" s="0" t="s">
        <v>623</v>
      </c>
      <c r="J9" s="0"/>
      <c r="K9" s="0"/>
      <c r="L9" s="0"/>
      <c r="M9" s="0"/>
      <c r="N9" s="0"/>
      <c r="O9" s="0"/>
      <c r="P9" s="0"/>
      <c r="Q9" s="0"/>
      <c r="R9" s="0"/>
      <c r="S9" s="11" t="n">
        <v>44427</v>
      </c>
      <c r="T9" s="6" t="n">
        <v>1823.26</v>
      </c>
      <c r="U9" s="0" t="s">
        <v>623</v>
      </c>
      <c r="V9" s="11" t="n">
        <v>44489</v>
      </c>
      <c r="W9" s="6" t="n">
        <v>23816.49</v>
      </c>
      <c r="X9" s="0" t="s">
        <v>623</v>
      </c>
      <c r="Y9" s="0"/>
      <c r="Z9" s="0"/>
      <c r="AA9" s="0"/>
      <c r="AB9" s="11" t="n">
        <v>44475</v>
      </c>
      <c r="AC9" s="6" t="n">
        <v>621.58</v>
      </c>
      <c r="AD9" s="0" t="s">
        <v>623</v>
      </c>
      <c r="AE9" s="0"/>
      <c r="AF9" s="0"/>
      <c r="AG9" s="0"/>
      <c r="AH9" s="11" t="n">
        <v>45016</v>
      </c>
      <c r="AI9" s="6" t="n">
        <v>1431.86</v>
      </c>
      <c r="AJ9" s="0" t="s">
        <v>623</v>
      </c>
      <c r="AK9" s="11" t="n">
        <v>45509</v>
      </c>
      <c r="AL9" s="6" t="n">
        <v>-7259.37</v>
      </c>
      <c r="AM9" s="0" t="s">
        <v>626</v>
      </c>
      <c r="AN9" s="11" t="n">
        <v>45021</v>
      </c>
      <c r="AO9" s="6" t="n">
        <v>1932.74</v>
      </c>
      <c r="AP9" s="0" t="s">
        <v>623</v>
      </c>
      <c r="AQ9" s="11" t="n">
        <v>45153</v>
      </c>
      <c r="AR9" s="6" t="n">
        <v>-10000</v>
      </c>
      <c r="AS9" s="0" t="s">
        <v>211</v>
      </c>
      <c r="AT9" s="11" t="n">
        <v>45195</v>
      </c>
      <c r="AU9" s="6" t="n">
        <v>-336.6</v>
      </c>
      <c r="AV9" s="0" t="s">
        <v>215</v>
      </c>
      <c r="AW9" s="11" t="n">
        <v>45204</v>
      </c>
      <c r="AX9" s="6" t="n">
        <v>-9000</v>
      </c>
      <c r="AY9" s="0" t="s">
        <v>220</v>
      </c>
      <c r="AZ9" s="11" t="n">
        <v>44998</v>
      </c>
      <c r="BA9" s="6" t="n">
        <v>589.15</v>
      </c>
      <c r="BB9" s="0" t="s">
        <v>623</v>
      </c>
      <c r="BC9" s="0"/>
      <c r="BD9" s="0"/>
      <c r="BE9" s="0"/>
      <c r="BF9" s="0"/>
      <c r="BG9" s="0"/>
      <c r="BH9" s="0"/>
      <c r="BI9" s="11" t="n">
        <v>45776</v>
      </c>
      <c r="BJ9" s="6" t="n">
        <v>-732.97</v>
      </c>
      <c r="BK9" s="0" t="s">
        <v>423</v>
      </c>
      <c r="BL9" s="11" t="n">
        <v>45383</v>
      </c>
      <c r="BM9" s="6" t="n">
        <v>2072.96</v>
      </c>
      <c r="BN9" s="0" t="s">
        <v>623</v>
      </c>
      <c r="BO9" s="11" t="n">
        <v>45078</v>
      </c>
      <c r="BP9" s="6" t="n">
        <v>-33.3</v>
      </c>
      <c r="BQ9" s="0" t="s">
        <v>191</v>
      </c>
      <c r="BR9" s="0"/>
      <c r="BS9" s="8" t="s">
        <f>=-SUM(BS2:BS7)</f>
      </c>
      <c r="BT9" s="0" t="s">
        <v>628</v>
      </c>
      <c r="BU9" s="11" t="n">
        <v>45161</v>
      </c>
      <c r="BV9" s="6" t="n">
        <v>7039.34</v>
      </c>
      <c r="BW9" s="0" t="s">
        <v>623</v>
      </c>
      <c r="BX9" s="11" t="n">
        <v>45316</v>
      </c>
      <c r="BY9" s="6" t="n">
        <v>-25.14</v>
      </c>
      <c r="BZ9" s="0" t="s">
        <v>272</v>
      </c>
      <c r="CA9" s="11" t="n">
        <v>45201</v>
      </c>
      <c r="CB9" s="6" t="n">
        <v>-167.51</v>
      </c>
      <c r="CC9" s="0" t="s">
        <v>219</v>
      </c>
      <c r="CD9" s="11" t="n">
        <v>45198</v>
      </c>
      <c r="CE9" s="6" t="n">
        <v>1921.11</v>
      </c>
      <c r="CF9" s="0" t="s">
        <v>623</v>
      </c>
      <c r="CG9" s="0"/>
      <c r="CH9" s="8" t="s">
        <f>=-SUM(CH2:CH7)</f>
      </c>
      <c r="CI9" s="0" t="s">
        <v>628</v>
      </c>
      <c r="CJ9" s="11" t="n">
        <v>45142</v>
      </c>
      <c r="CK9" s="6" t="n">
        <v>1140.83</v>
      </c>
      <c r="CL9" s="0" t="s">
        <v>623</v>
      </c>
      <c r="CM9" s="11" t="n">
        <v>45588</v>
      </c>
      <c r="CN9" s="6" t="n">
        <v>4712.74</v>
      </c>
      <c r="CO9" s="0" t="s">
        <v>623</v>
      </c>
      <c r="CP9" s="0"/>
      <c r="CQ9" s="0"/>
      <c r="CR9" s="0"/>
      <c r="CS9" s="0"/>
      <c r="CT9" s="10" t="s">
        <f>=XIRR(CT2:CT8,CS2:CS8)</f>
      </c>
      <c r="CU9" s="0"/>
      <c r="CV9" s="0"/>
      <c r="CW9" s="0"/>
      <c r="CX9" s="0"/>
      <c r="CY9" s="0"/>
      <c r="CZ9" s="0"/>
      <c r="DA9" s="0"/>
      <c r="DB9" s="11" t="n">
        <v>45562</v>
      </c>
      <c r="DC9" s="6" t="n">
        <v>-579.6</v>
      </c>
      <c r="DD9" s="0" t="s">
        <v>361</v>
      </c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11" t="n">
        <v>45786</v>
      </c>
      <c r="EA9" s="6" t="n">
        <v>-2241.54</v>
      </c>
      <c r="EB9" s="0" t="s">
        <v>426</v>
      </c>
    </row>
    <row collapsed="false" customFormat="false" customHeight="false" hidden="false" ht="12.1" outlineLevel="0" r="10">
      <c r="A10" s="11" t="n">
        <v>44617</v>
      </c>
      <c r="B10" s="6" t="n">
        <v>9199.87</v>
      </c>
      <c r="C10" s="0" t="s">
        <v>623</v>
      </c>
      <c r="D10" s="0"/>
      <c r="E10" s="0"/>
      <c r="F10" s="0"/>
      <c r="G10" s="11" t="n">
        <v>44671</v>
      </c>
      <c r="H10" s="6" t="n">
        <v>-795.55</v>
      </c>
      <c r="I10" s="0" t="s">
        <v>626</v>
      </c>
      <c r="J10" s="0"/>
      <c r="K10" s="0"/>
      <c r="L10" s="0"/>
      <c r="M10" s="0"/>
      <c r="N10" s="0"/>
      <c r="O10" s="0"/>
      <c r="P10" s="0"/>
      <c r="Q10" s="0"/>
      <c r="R10" s="0"/>
      <c r="S10" s="11" t="n">
        <v>44440</v>
      </c>
      <c r="T10" s="6" t="n">
        <v>-3907.29</v>
      </c>
      <c r="U10" s="0" t="s">
        <v>626</v>
      </c>
      <c r="V10" s="11" t="n">
        <v>44573</v>
      </c>
      <c r="W10" s="6" t="n">
        <v>-50020.91</v>
      </c>
      <c r="X10" s="0" t="s">
        <v>626</v>
      </c>
      <c r="Y10" s="0"/>
      <c r="Z10" s="0"/>
      <c r="AA10" s="0"/>
      <c r="AB10" s="11" t="n">
        <v>44480</v>
      </c>
      <c r="AC10" s="6" t="n">
        <v>540.05</v>
      </c>
      <c r="AD10" s="0" t="s">
        <v>623</v>
      </c>
      <c r="AE10" s="0"/>
      <c r="AF10" s="0"/>
      <c r="AG10" s="0"/>
      <c r="AH10" s="11" t="n">
        <v>45078</v>
      </c>
      <c r="AI10" s="6" t="n">
        <v>1568.04</v>
      </c>
      <c r="AJ10" s="0" t="s">
        <v>623</v>
      </c>
      <c r="AK10" s="11" t="n">
        <v>45511</v>
      </c>
      <c r="AL10" s="6" t="n">
        <v>-22188.9</v>
      </c>
      <c r="AM10" s="0" t="s">
        <v>626</v>
      </c>
      <c r="AN10" s="11" t="n">
        <v>45048</v>
      </c>
      <c r="AO10" s="6" t="n">
        <v>1577.95</v>
      </c>
      <c r="AP10" s="0" t="s">
        <v>623</v>
      </c>
      <c r="AQ10" s="0"/>
      <c r="AR10" s="10" t="s">
        <f>=XIRR(AR2:AR9,AQ2:AQ9)</f>
      </c>
      <c r="AS10" s="0"/>
      <c r="AT10" s="11" t="n">
        <v>45286</v>
      </c>
      <c r="AU10" s="6" t="n">
        <v>-336.6</v>
      </c>
      <c r="AV10" s="0" t="s">
        <v>215</v>
      </c>
      <c r="AW10" s="0"/>
      <c r="AX10" s="10" t="s">
        <f>=XIRR(AX2:AX9,AW2:AW9)</f>
      </c>
      <c r="AY10" s="0"/>
      <c r="AZ10" s="11" t="n">
        <v>45232</v>
      </c>
      <c r="BA10" s="6" t="n">
        <v>-58038.16</v>
      </c>
      <c r="BB10" s="0" t="s">
        <v>626</v>
      </c>
      <c r="BC10" s="0"/>
      <c r="BD10" s="0"/>
      <c r="BE10" s="0"/>
      <c r="BF10" s="0"/>
      <c r="BG10" s="0"/>
      <c r="BH10" s="0"/>
      <c r="BI10" s="11" t="n">
        <v>45958</v>
      </c>
      <c r="BJ10" s="6" t="n">
        <v>-732.97</v>
      </c>
      <c r="BK10" s="0" t="s">
        <v>423</v>
      </c>
      <c r="BL10" s="11" t="n">
        <v>45407</v>
      </c>
      <c r="BM10" s="6" t="n">
        <v>-359.04</v>
      </c>
      <c r="BN10" s="0" t="s">
        <v>302</v>
      </c>
      <c r="BO10" s="11" t="n">
        <v>45108</v>
      </c>
      <c r="BP10" s="6" t="n">
        <v>-33.3</v>
      </c>
      <c r="BQ10" s="0" t="s">
        <v>191</v>
      </c>
      <c r="BR10" s="0"/>
      <c r="BS10" s="0"/>
      <c r="BT10" s="0"/>
      <c r="BU10" s="11" t="n">
        <v>45172</v>
      </c>
      <c r="BV10" s="6" t="n">
        <v>-82.16</v>
      </c>
      <c r="BW10" s="0" t="s">
        <v>214</v>
      </c>
      <c r="BX10" s="11" t="n">
        <v>45407</v>
      </c>
      <c r="BY10" s="6" t="n">
        <v>-25.14</v>
      </c>
      <c r="BZ10" s="0" t="s">
        <v>272</v>
      </c>
      <c r="CA10" s="11" t="n">
        <v>45226</v>
      </c>
      <c r="CB10" s="6" t="n">
        <v>5904.77</v>
      </c>
      <c r="CC10" s="0" t="s">
        <v>623</v>
      </c>
      <c r="CD10" s="11" t="n">
        <v>45226</v>
      </c>
      <c r="CE10" s="6" t="n">
        <v>383.15</v>
      </c>
      <c r="CF10" s="0" t="s">
        <v>623</v>
      </c>
      <c r="CG10" s="0"/>
      <c r="CH10" s="0"/>
      <c r="CI10" s="0"/>
      <c r="CJ10" s="11" t="n">
        <v>45152</v>
      </c>
      <c r="CK10" s="6" t="n">
        <v>454.89</v>
      </c>
      <c r="CL10" s="0" t="s">
        <v>623</v>
      </c>
      <c r="CM10" s="11" t="n">
        <v>45589</v>
      </c>
      <c r="CN10" s="6" t="n">
        <v>449.33</v>
      </c>
      <c r="CO10" s="0" t="s">
        <v>623</v>
      </c>
      <c r="CP10" s="0"/>
      <c r="CQ10" s="0"/>
      <c r="CR10" s="0"/>
      <c r="CS10" s="0"/>
      <c r="CT10" s="8" t="s">
        <f>=-SUM(CT2:CT8)</f>
      </c>
      <c r="CU10" s="0" t="s">
        <v>628</v>
      </c>
      <c r="CV10" s="0"/>
      <c r="CW10" s="0"/>
      <c r="CX10" s="0"/>
      <c r="CY10" s="0"/>
      <c r="CZ10" s="0"/>
      <c r="DA10" s="0"/>
      <c r="DB10" s="11" t="n">
        <v>45589</v>
      </c>
      <c r="DC10" s="6" t="n">
        <v>680.51</v>
      </c>
      <c r="DD10" s="0" t="s">
        <v>623</v>
      </c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11" t="n">
        <v>45968</v>
      </c>
      <c r="EA10" s="6" t="n">
        <v>-2278.68</v>
      </c>
      <c r="EB10" s="0" t="s">
        <v>497</v>
      </c>
    </row>
    <row collapsed="false" customFormat="false" customHeight="false" hidden="false" ht="12.1" outlineLevel="0" r="11">
      <c r="A11" s="11" t="n">
        <v>44770</v>
      </c>
      <c r="B11" s="6" t="n">
        <v>985.58</v>
      </c>
      <c r="C11" s="0" t="s">
        <v>623</v>
      </c>
      <c r="D11" s="0"/>
      <c r="E11" s="0"/>
      <c r="F11" s="0"/>
      <c r="G11" s="11" t="n">
        <v>44825</v>
      </c>
      <c r="H11" s="6" t="n">
        <v>-661.52</v>
      </c>
      <c r="I11" s="0" t="s">
        <v>626</v>
      </c>
      <c r="J11" s="0"/>
      <c r="K11" s="0"/>
      <c r="L11" s="0"/>
      <c r="M11" s="0"/>
      <c r="N11" s="0"/>
      <c r="O11" s="0"/>
      <c r="P11" s="0"/>
      <c r="Q11" s="0"/>
      <c r="R11" s="0"/>
      <c r="S11" s="11" t="n">
        <v>44441</v>
      </c>
      <c r="T11" s="6" t="n">
        <v>3643.52</v>
      </c>
      <c r="U11" s="0" t="s">
        <v>623</v>
      </c>
      <c r="V11" s="11" t="n">
        <v>45218</v>
      </c>
      <c r="W11" s="6" t="n">
        <v>1526.31</v>
      </c>
      <c r="X11" s="0" t="s">
        <v>623</v>
      </c>
      <c r="Y11" s="0"/>
      <c r="Z11" s="0"/>
      <c r="AA11" s="0"/>
      <c r="AB11" s="11" t="n">
        <v>44488</v>
      </c>
      <c r="AC11" s="6" t="n">
        <v>-2462.06</v>
      </c>
      <c r="AD11" s="0" t="s">
        <v>626</v>
      </c>
      <c r="AE11" s="0"/>
      <c r="AF11" s="0"/>
      <c r="AG11" s="0"/>
      <c r="AH11" s="11" t="n">
        <v>45111</v>
      </c>
      <c r="AI11" s="6" t="n">
        <v>1719.53</v>
      </c>
      <c r="AJ11" s="0" t="s">
        <v>623</v>
      </c>
      <c r="AK11" s="0"/>
      <c r="AL11" s="10" t="s">
        <f>=XIRR(AL2:AL10,AK2:AK10)</f>
      </c>
      <c r="AM11" s="0"/>
      <c r="AN11" s="11" t="n">
        <v>45076</v>
      </c>
      <c r="AO11" s="6" t="n">
        <v>1731.04</v>
      </c>
      <c r="AP11" s="0" t="s">
        <v>623</v>
      </c>
      <c r="AQ11" s="0"/>
      <c r="AR11" s="8" t="s">
        <f>=-SUM(AR2:AR9)</f>
      </c>
      <c r="AS11" s="0" t="s">
        <v>628</v>
      </c>
      <c r="AT11" s="11" t="n">
        <v>45285</v>
      </c>
      <c r="AU11" s="6" t="n">
        <v>-15000</v>
      </c>
      <c r="AV11" s="0" t="s">
        <v>251</v>
      </c>
      <c r="AW11" s="0"/>
      <c r="AX11" s="8" t="s">
        <f>=-SUM(AX2:AX9)</f>
      </c>
      <c r="AY11" s="0" t="s">
        <v>628</v>
      </c>
      <c r="AZ11" s="11" t="n">
        <v>45232</v>
      </c>
      <c r="BA11" s="6" t="n">
        <v>58330.48</v>
      </c>
      <c r="BB11" s="0" t="s">
        <v>623</v>
      </c>
      <c r="BC11" s="0"/>
      <c r="BD11" s="0"/>
      <c r="BE11" s="0"/>
      <c r="BF11" s="0"/>
      <c r="BG11" s="0"/>
      <c r="BH11" s="0"/>
      <c r="BI11" s="11" t="n">
        <v>45979</v>
      </c>
      <c r="BJ11" s="6" t="n">
        <v>-7073.26</v>
      </c>
      <c r="BK11" s="0" t="s">
        <v>626</v>
      </c>
      <c r="BL11" s="11" t="n">
        <v>45498</v>
      </c>
      <c r="BM11" s="6" t="n">
        <v>-359.04</v>
      </c>
      <c r="BN11" s="0" t="s">
        <v>302</v>
      </c>
      <c r="BO11" s="11" t="n">
        <v>45138</v>
      </c>
      <c r="BP11" s="6" t="n">
        <v>-33.3</v>
      </c>
      <c r="BQ11" s="0" t="s">
        <v>191</v>
      </c>
      <c r="BR11" s="0"/>
      <c r="BS11" s="0"/>
      <c r="BT11" s="0"/>
      <c r="BU11" s="11" t="n">
        <v>45202</v>
      </c>
      <c r="BV11" s="6" t="n">
        <v>-82.16</v>
      </c>
      <c r="BW11" s="0" t="s">
        <v>214</v>
      </c>
      <c r="BX11" s="11" t="n">
        <v>45498</v>
      </c>
      <c r="BY11" s="6" t="n">
        <v>-25.14</v>
      </c>
      <c r="BZ11" s="0" t="s">
        <v>272</v>
      </c>
      <c r="CA11" s="11" t="n">
        <v>45292</v>
      </c>
      <c r="CB11" s="6" t="n">
        <v>-311.09</v>
      </c>
      <c r="CC11" s="0" t="s">
        <v>264</v>
      </c>
      <c r="CD11" s="11" t="n">
        <v>45230</v>
      </c>
      <c r="CE11" s="6" t="n">
        <v>383.61</v>
      </c>
      <c r="CF11" s="0" t="s">
        <v>623</v>
      </c>
      <c r="CG11" s="0"/>
      <c r="CH11" s="0"/>
      <c r="CI11" s="0"/>
      <c r="CJ11" s="11" t="n">
        <v>45156</v>
      </c>
      <c r="CK11" s="6" t="n">
        <v>862.04</v>
      </c>
      <c r="CL11" s="0" t="s">
        <v>623</v>
      </c>
      <c r="CM11" s="11" t="n">
        <v>45590</v>
      </c>
      <c r="CN11" s="6" t="n">
        <v>174.06</v>
      </c>
      <c r="CO11" s="0" t="s">
        <v>623</v>
      </c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11" t="n">
        <v>45639</v>
      </c>
      <c r="DC11" s="6" t="n">
        <v>-6223.77</v>
      </c>
      <c r="DD11" s="0" t="s">
        <v>626</v>
      </c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11" t="n">
        <v>45973</v>
      </c>
      <c r="EA11" s="6" t="n">
        <v>11427.8369</v>
      </c>
      <c r="EB11" s="0" t="s">
        <v>623</v>
      </c>
    </row>
    <row collapsed="false" customFormat="false" customHeight="false" hidden="false" ht="12.1" outlineLevel="0" r="12">
      <c r="A12" s="11" t="n">
        <v>44789</v>
      </c>
      <c r="B12" s="6" t="n">
        <v>5098.18</v>
      </c>
      <c r="C12" s="0" t="s">
        <v>623</v>
      </c>
      <c r="D12" s="0"/>
      <c r="E12" s="0"/>
      <c r="F12" s="0"/>
      <c r="G12" s="0"/>
      <c r="H12" s="10" t="s">
        <f>=XIRR(H2:H11,G2:G11)</f>
      </c>
      <c r="I12" s="0"/>
      <c r="J12" s="0"/>
      <c r="K12" s="0"/>
      <c r="L12" s="0"/>
      <c r="M12" s="0"/>
      <c r="N12" s="0"/>
      <c r="O12" s="0"/>
      <c r="P12" s="0"/>
      <c r="Q12" s="0"/>
      <c r="R12" s="0"/>
      <c r="S12" s="11" t="n">
        <v>44441</v>
      </c>
      <c r="T12" s="6" t="n">
        <v>-1864.71</v>
      </c>
      <c r="U12" s="0" t="s">
        <v>626</v>
      </c>
      <c r="V12" s="11" t="n">
        <v>45352</v>
      </c>
      <c r="W12" s="6" t="n">
        <v>867.82</v>
      </c>
      <c r="X12" s="0" t="s">
        <v>623</v>
      </c>
      <c r="Y12" s="0"/>
      <c r="Z12" s="0"/>
      <c r="AA12" s="0"/>
      <c r="AB12" s="11" t="n">
        <v>44490</v>
      </c>
      <c r="AC12" s="6" t="n">
        <v>302.37</v>
      </c>
      <c r="AD12" s="0" t="s">
        <v>623</v>
      </c>
      <c r="AE12" s="0"/>
      <c r="AF12" s="0"/>
      <c r="AG12" s="0"/>
      <c r="AH12" s="11" t="n">
        <v>45126</v>
      </c>
      <c r="AI12" s="6" t="n">
        <v>-963</v>
      </c>
      <c r="AJ12" s="0" t="s">
        <v>210</v>
      </c>
      <c r="AK12" s="0"/>
      <c r="AL12" s="8" t="s">
        <f>=-SUM(AL2:AL10)</f>
      </c>
      <c r="AM12" s="0" t="s">
        <v>628</v>
      </c>
      <c r="AN12" s="11" t="n">
        <v>45118</v>
      </c>
      <c r="AO12" s="6" t="n">
        <v>-160</v>
      </c>
      <c r="AP12" s="0" t="s">
        <v>208</v>
      </c>
      <c r="AQ12" s="0"/>
      <c r="AR12" s="0"/>
      <c r="AS12" s="0"/>
      <c r="AT12" s="0"/>
      <c r="AU12" s="10" t="s">
        <f>=XIRR(AU2:AU11,AT2:AT11)</f>
      </c>
      <c r="AV12" s="0"/>
      <c r="AW12" s="0"/>
      <c r="AX12" s="0"/>
      <c r="AY12" s="0"/>
      <c r="AZ12" s="11" t="n">
        <v>45243</v>
      </c>
      <c r="BA12" s="6" t="n">
        <v>-14865.07</v>
      </c>
      <c r="BB12" s="0" t="s">
        <v>626</v>
      </c>
      <c r="BC12" s="0"/>
      <c r="BD12" s="0"/>
      <c r="BE12" s="0"/>
      <c r="BF12" s="0"/>
      <c r="BG12" s="0"/>
      <c r="BH12" s="0"/>
      <c r="BI12" s="0"/>
      <c r="BJ12" s="10" t="s">
        <f>=XIRR(BJ2:BJ11,BI2:BI11)</f>
      </c>
      <c r="BK12" s="0"/>
      <c r="BL12" s="11" t="n">
        <v>45589</v>
      </c>
      <c r="BM12" s="6" t="n">
        <v>-359.04</v>
      </c>
      <c r="BN12" s="0" t="s">
        <v>302</v>
      </c>
      <c r="BO12" s="11" t="n">
        <v>45145</v>
      </c>
      <c r="BP12" s="6" t="n">
        <v>3041.75</v>
      </c>
      <c r="BQ12" s="0" t="s">
        <v>623</v>
      </c>
      <c r="BR12" s="0"/>
      <c r="BS12" s="0"/>
      <c r="BT12" s="0"/>
      <c r="BU12" s="11" t="n">
        <v>45232</v>
      </c>
      <c r="BV12" s="6" t="n">
        <v>-82.16</v>
      </c>
      <c r="BW12" s="0" t="s">
        <v>214</v>
      </c>
      <c r="BX12" s="11" t="n">
        <v>45589</v>
      </c>
      <c r="BY12" s="6" t="n">
        <v>-25.14</v>
      </c>
      <c r="BZ12" s="0" t="s">
        <v>272</v>
      </c>
      <c r="CA12" s="11" t="n">
        <v>45301</v>
      </c>
      <c r="CB12" s="6" t="n">
        <v>2971.21</v>
      </c>
      <c r="CC12" s="0" t="s">
        <v>623</v>
      </c>
      <c r="CD12" s="11" t="n">
        <v>45266</v>
      </c>
      <c r="CE12" s="6" t="n">
        <v>386.87</v>
      </c>
      <c r="CF12" s="0" t="s">
        <v>623</v>
      </c>
      <c r="CG12" s="0"/>
      <c r="CH12" s="0"/>
      <c r="CI12" s="0"/>
      <c r="CJ12" s="11" t="n">
        <v>45160</v>
      </c>
      <c r="CK12" s="6" t="n">
        <v>651.51</v>
      </c>
      <c r="CL12" s="0" t="s">
        <v>623</v>
      </c>
      <c r="CM12" s="11" t="n">
        <v>45593</v>
      </c>
      <c r="CN12" s="6" t="n">
        <v>7020.14</v>
      </c>
      <c r="CO12" s="0" t="s">
        <v>623</v>
      </c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10" t="s">
        <f>=XIRR(DC2:DC11,DB2:DB11)</f>
      </c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11" t="n">
        <v>46150</v>
      </c>
      <c r="EA12" s="6" t="n">
        <v>-2565.78</v>
      </c>
      <c r="EB12" s="0" t="s">
        <v>545</v>
      </c>
    </row>
    <row collapsed="false" customFormat="false" customHeight="false" hidden="false" ht="12.1" outlineLevel="0" r="13">
      <c r="A13" s="11" t="n">
        <v>44848</v>
      </c>
      <c r="B13" s="6" t="n">
        <v>340.28</v>
      </c>
      <c r="C13" s="0" t="s">
        <v>623</v>
      </c>
      <c r="D13" s="0"/>
      <c r="E13" s="0"/>
      <c r="F13" s="0"/>
      <c r="G13" s="0"/>
      <c r="H13" s="8" t="s">
        <f>=-SUM(H2:H11)</f>
      </c>
      <c r="I13" s="0" t="s">
        <v>628</v>
      </c>
      <c r="J13" s="0"/>
      <c r="K13" s="0"/>
      <c r="L13" s="0"/>
      <c r="M13" s="0"/>
      <c r="N13" s="0"/>
      <c r="O13" s="0"/>
      <c r="P13" s="0"/>
      <c r="Q13" s="0"/>
      <c r="R13" s="0"/>
      <c r="S13" s="11" t="n">
        <v>44442</v>
      </c>
      <c r="T13" s="6" t="n">
        <v>1759.21</v>
      </c>
      <c r="U13" s="0" t="s">
        <v>623</v>
      </c>
      <c r="V13" s="11" t="n">
        <v>45545</v>
      </c>
      <c r="W13" s="6" t="n">
        <v>2016.31</v>
      </c>
      <c r="X13" s="0" t="s">
        <v>623</v>
      </c>
      <c r="Y13" s="0"/>
      <c r="Z13" s="0"/>
      <c r="AA13" s="0"/>
      <c r="AB13" s="11" t="n">
        <v>44512</v>
      </c>
      <c r="AC13" s="6" t="n">
        <v>62.32</v>
      </c>
      <c r="AD13" s="0" t="s">
        <v>623</v>
      </c>
      <c r="AE13" s="0"/>
      <c r="AF13" s="0"/>
      <c r="AG13" s="0"/>
      <c r="AH13" s="11" t="n">
        <v>45127</v>
      </c>
      <c r="AI13" s="6" t="n">
        <v>6878.84</v>
      </c>
      <c r="AJ13" s="0" t="s">
        <v>623</v>
      </c>
      <c r="AK13" s="0"/>
      <c r="AL13" s="0"/>
      <c r="AM13" s="0"/>
      <c r="AN13" s="11" t="n">
        <v>45142</v>
      </c>
      <c r="AO13" s="6" t="n">
        <v>4766.86</v>
      </c>
      <c r="AP13" s="0" t="s">
        <v>623</v>
      </c>
      <c r="AQ13" s="0"/>
      <c r="AR13" s="0"/>
      <c r="AS13" s="0"/>
      <c r="AT13" s="0"/>
      <c r="AU13" s="8" t="s">
        <f>=-SUM(AU2:AU11)</f>
      </c>
      <c r="AV13" s="0" t="s">
        <v>628</v>
      </c>
      <c r="AW13" s="0"/>
      <c r="AX13" s="0"/>
      <c r="AY13" s="0"/>
      <c r="AZ13" s="0"/>
      <c r="BA13" s="10" t="s">
        <f>=XIRR(BA2:BA12,AZ2:AZ12)</f>
      </c>
      <c r="BB13" s="0"/>
      <c r="BC13" s="0"/>
      <c r="BD13" s="0"/>
      <c r="BE13" s="0"/>
      <c r="BF13" s="0"/>
      <c r="BG13" s="0"/>
      <c r="BH13" s="0"/>
      <c r="BI13" s="0"/>
      <c r="BJ13" s="8" t="s">
        <f>=-SUM(BJ2:BJ11)</f>
      </c>
      <c r="BK13" s="0" t="s">
        <v>628</v>
      </c>
      <c r="BL13" s="11" t="n">
        <v>45680</v>
      </c>
      <c r="BM13" s="6" t="n">
        <v>-359.04</v>
      </c>
      <c r="BN13" s="0" t="s">
        <v>302</v>
      </c>
      <c r="BO13" s="11" t="n">
        <v>45168</v>
      </c>
      <c r="BP13" s="6" t="n">
        <v>-66.6</v>
      </c>
      <c r="BQ13" s="0" t="s">
        <v>213</v>
      </c>
      <c r="BR13" s="0"/>
      <c r="BS13" s="0"/>
      <c r="BT13" s="0"/>
      <c r="BU13" s="11" t="n">
        <v>45231</v>
      </c>
      <c r="BV13" s="6" t="n">
        <v>-8000</v>
      </c>
      <c r="BW13" s="0" t="s">
        <v>237</v>
      </c>
      <c r="BX13" s="11" t="n">
        <v>45588</v>
      </c>
      <c r="BY13" s="6" t="n">
        <v>-1200</v>
      </c>
      <c r="BZ13" s="0" t="s">
        <v>227</v>
      </c>
      <c r="CA13" s="11" t="n">
        <v>45383</v>
      </c>
      <c r="CB13" s="6" t="n">
        <v>-382.88</v>
      </c>
      <c r="CC13" s="0" t="s">
        <v>298</v>
      </c>
      <c r="CD13" s="11" t="n">
        <v>45289</v>
      </c>
      <c r="CE13" s="6" t="n">
        <v>-110.24</v>
      </c>
      <c r="CF13" s="0" t="s">
        <v>260</v>
      </c>
      <c r="CG13" s="0"/>
      <c r="CH13" s="0"/>
      <c r="CI13" s="0"/>
      <c r="CJ13" s="11" t="n">
        <v>45183</v>
      </c>
      <c r="CK13" s="6" t="n">
        <v>565.18</v>
      </c>
      <c r="CL13" s="0" t="s">
        <v>623</v>
      </c>
      <c r="CM13" s="11" t="n">
        <v>45594</v>
      </c>
      <c r="CN13" s="6" t="n">
        <v>456.93</v>
      </c>
      <c r="CO13" s="0" t="s">
        <v>623</v>
      </c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8" t="s">
        <f>=-SUM(DC2:DC11)</f>
      </c>
      <c r="DD13" s="0" t="s">
        <v>628</v>
      </c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11" t="n">
        <v>46149</v>
      </c>
      <c r="EA13" s="6" t="n">
        <v>-76796.3</v>
      </c>
      <c r="EB13" s="0" t="s">
        <v>544</v>
      </c>
    </row>
    <row collapsed="false" customFormat="false" customHeight="false" hidden="false" ht="12.1" outlineLevel="0" r="14">
      <c r="A14" s="11" t="n">
        <v>44854</v>
      </c>
      <c r="B14" s="6" t="n">
        <v>-421</v>
      </c>
      <c r="C14" s="0" t="s">
        <v>175</v>
      </c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11" t="n">
        <v>44449</v>
      </c>
      <c r="T14" s="6" t="n">
        <v>-1878.7</v>
      </c>
      <c r="U14" s="0" t="s">
        <v>626</v>
      </c>
      <c r="V14" s="11" t="n">
        <v>45639</v>
      </c>
      <c r="W14" s="6" t="n">
        <v>-2247.45</v>
      </c>
      <c r="X14" s="0" t="s">
        <v>626</v>
      </c>
      <c r="Y14" s="0"/>
      <c r="Z14" s="0"/>
      <c r="AA14" s="0"/>
      <c r="AB14" s="11" t="n">
        <v>44522</v>
      </c>
      <c r="AC14" s="6" t="n">
        <v>-336.28</v>
      </c>
      <c r="AD14" s="0" t="s">
        <v>626</v>
      </c>
      <c r="AE14" s="0"/>
      <c r="AF14" s="0"/>
      <c r="AG14" s="0"/>
      <c r="AH14" s="11" t="n">
        <v>45142</v>
      </c>
      <c r="AI14" s="6" t="n">
        <v>3719.83</v>
      </c>
      <c r="AJ14" s="0" t="s">
        <v>623</v>
      </c>
      <c r="AK14" s="0"/>
      <c r="AL14" s="0"/>
      <c r="AM14" s="0"/>
      <c r="AN14" s="11" t="n">
        <v>45489</v>
      </c>
      <c r="AO14" s="6" t="n">
        <v>-468.8</v>
      </c>
      <c r="AP14" s="0" t="s">
        <v>334</v>
      </c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8" t="s">
        <f>=-SUM(BA2:BA12)</f>
      </c>
      <c r="BB14" s="0" t="s">
        <v>628</v>
      </c>
      <c r="BC14" s="0"/>
      <c r="BD14" s="0"/>
      <c r="BE14" s="0"/>
      <c r="BF14" s="0"/>
      <c r="BG14" s="0"/>
      <c r="BH14" s="0"/>
      <c r="BI14" s="0"/>
      <c r="BJ14" s="0"/>
      <c r="BK14" s="0"/>
      <c r="BL14" s="11" t="n">
        <v>45679</v>
      </c>
      <c r="BM14" s="6" t="n">
        <v>-2000</v>
      </c>
      <c r="BN14" s="0" t="s">
        <v>406</v>
      </c>
      <c r="BO14" s="11" t="n">
        <v>45198</v>
      </c>
      <c r="BP14" s="6" t="n">
        <v>-66.6</v>
      </c>
      <c r="BQ14" s="0" t="s">
        <v>213</v>
      </c>
      <c r="BR14" s="0"/>
      <c r="BS14" s="0"/>
      <c r="BT14" s="0"/>
      <c r="BU14" s="0"/>
      <c r="BV14" s="10" t="s">
        <f>=XIRR(BV2:BV13,BU2:BU13)</f>
      </c>
      <c r="BW14" s="0"/>
      <c r="BX14" s="0"/>
      <c r="BY14" s="10" t="s">
        <f>=XIRR(BY2:BY13,BX2:BX13)</f>
      </c>
      <c r="BZ14" s="0"/>
      <c r="CA14" s="11" t="n">
        <v>45382</v>
      </c>
      <c r="CB14" s="6" t="n">
        <v>-16000</v>
      </c>
      <c r="CC14" s="0" t="s">
        <v>297</v>
      </c>
      <c r="CD14" s="11" t="n">
        <v>45380</v>
      </c>
      <c r="CE14" s="6" t="n">
        <v>-110.24</v>
      </c>
      <c r="CF14" s="0" t="s">
        <v>260</v>
      </c>
      <c r="CG14" s="0"/>
      <c r="CH14" s="0"/>
      <c r="CI14" s="0"/>
      <c r="CJ14" s="11" t="n">
        <v>45225</v>
      </c>
      <c r="CK14" s="6" t="n">
        <v>275.8</v>
      </c>
      <c r="CL14" s="0" t="s">
        <v>623</v>
      </c>
      <c r="CM14" s="11" t="n">
        <v>45595</v>
      </c>
      <c r="CN14" s="6" t="n">
        <v>1580.38</v>
      </c>
      <c r="CO14" s="0" t="s">
        <v>623</v>
      </c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10" t="s">
        <f>=XIRR(EA2:EA13,DZ2:DZ13)</f>
      </c>
      <c r="EB14" s="0"/>
    </row>
    <row collapsed="false" customFormat="false" customHeight="false" hidden="false" ht="12.1" outlineLevel="0" r="15">
      <c r="A15" s="11" t="n">
        <v>44909</v>
      </c>
      <c r="B15" s="6" t="n">
        <v>3957.87</v>
      </c>
      <c r="C15" s="0" t="s">
        <v>623</v>
      </c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11" t="n">
        <v>44452</v>
      </c>
      <c r="T15" s="6" t="n">
        <v>1732.2</v>
      </c>
      <c r="U15" s="0" t="s">
        <v>623</v>
      </c>
      <c r="V15" s="0"/>
      <c r="W15" s="10" t="s">
        <f>=XIRR(W2:W14,V2:V14)</f>
      </c>
      <c r="X15" s="0"/>
      <c r="Y15" s="0"/>
      <c r="Z15" s="0"/>
      <c r="AA15" s="0"/>
      <c r="AB15" s="11" t="n">
        <v>44524</v>
      </c>
      <c r="AC15" s="6" t="n">
        <v>3000.28</v>
      </c>
      <c r="AD15" s="0" t="s">
        <v>623</v>
      </c>
      <c r="AE15" s="0"/>
      <c r="AF15" s="0"/>
      <c r="AG15" s="0"/>
      <c r="AH15" s="11" t="n">
        <v>45161</v>
      </c>
      <c r="AI15" s="6" t="n">
        <v>1762.86</v>
      </c>
      <c r="AJ15" s="0" t="s">
        <v>623</v>
      </c>
      <c r="AK15" s="0"/>
      <c r="AL15" s="0"/>
      <c r="AM15" s="0"/>
      <c r="AN15" s="11" t="n">
        <v>45489</v>
      </c>
      <c r="AO15" s="6" t="n">
        <v>1331.8</v>
      </c>
      <c r="AP15" s="0" t="s">
        <v>623</v>
      </c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11" t="n">
        <v>45771</v>
      </c>
      <c r="BM15" s="6" t="n">
        <v>-269.28</v>
      </c>
      <c r="BN15" s="0" t="s">
        <v>419</v>
      </c>
      <c r="BO15" s="11" t="n">
        <v>45228</v>
      </c>
      <c r="BP15" s="6" t="n">
        <v>-66.6</v>
      </c>
      <c r="BQ15" s="0" t="s">
        <v>213</v>
      </c>
      <c r="BR15" s="0"/>
      <c r="BS15" s="0"/>
      <c r="BT15" s="0"/>
      <c r="BU15" s="0"/>
      <c r="BV15" s="8" t="s">
        <f>=-SUM(BV2:BV13)</f>
      </c>
      <c r="BW15" s="0" t="s">
        <v>628</v>
      </c>
      <c r="BX15" s="0"/>
      <c r="BY15" s="8" t="s">
        <f>=-SUM(BY2:BY13)</f>
      </c>
      <c r="BZ15" s="0" t="s">
        <v>628</v>
      </c>
      <c r="CA15" s="0"/>
      <c r="CB15" s="10" t="s">
        <f>=XIRR(CB2:CB14,CA2:CA14)</f>
      </c>
      <c r="CC15" s="0"/>
      <c r="CD15" s="11" t="n">
        <v>45471</v>
      </c>
      <c r="CE15" s="6" t="n">
        <v>-110.24</v>
      </c>
      <c r="CF15" s="0" t="s">
        <v>260</v>
      </c>
      <c r="CG15" s="0"/>
      <c r="CH15" s="0"/>
      <c r="CI15" s="0"/>
      <c r="CJ15" s="11" t="n">
        <v>45350</v>
      </c>
      <c r="CK15" s="6" t="n">
        <v>-11843.19</v>
      </c>
      <c r="CL15" s="0" t="s">
        <v>626</v>
      </c>
      <c r="CM15" s="11" t="n">
        <v>45611</v>
      </c>
      <c r="CN15" s="6" t="n">
        <v>215.82</v>
      </c>
      <c r="CO15" s="0" t="s">
        <v>623</v>
      </c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8" t="s">
        <f>=-SUM(EA2:EA13)</f>
      </c>
      <c r="EB15" s="0" t="s">
        <v>628</v>
      </c>
    </row>
    <row collapsed="false" customFormat="false" customHeight="false" hidden="false" ht="12.1" outlineLevel="0" r="16">
      <c r="A16" s="11" t="n">
        <v>44910</v>
      </c>
      <c r="B16" s="6" t="n">
        <v>380.88</v>
      </c>
      <c r="C16" s="0" t="s">
        <v>623</v>
      </c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11" t="n">
        <v>44456</v>
      </c>
      <c r="T16" s="6" t="n">
        <v>-1907.67</v>
      </c>
      <c r="U16" s="0" t="s">
        <v>626</v>
      </c>
      <c r="V16" s="0"/>
      <c r="W16" s="8" t="s">
        <f>=-SUM(W2:W14)</f>
      </c>
      <c r="X16" s="0" t="s">
        <v>628</v>
      </c>
      <c r="Y16" s="0"/>
      <c r="Z16" s="0"/>
      <c r="AA16" s="0"/>
      <c r="AB16" s="11" t="n">
        <v>44526</v>
      </c>
      <c r="AC16" s="6" t="n">
        <v>994.58</v>
      </c>
      <c r="AD16" s="0" t="s">
        <v>623</v>
      </c>
      <c r="AE16" s="0"/>
      <c r="AF16" s="0"/>
      <c r="AG16" s="0"/>
      <c r="AH16" s="11" t="n">
        <v>45176</v>
      </c>
      <c r="AI16" s="6" t="n">
        <v>1806.88</v>
      </c>
      <c r="AJ16" s="0" t="s">
        <v>623</v>
      </c>
      <c r="AK16" s="0"/>
      <c r="AL16" s="0"/>
      <c r="AM16" s="0"/>
      <c r="AN16" s="11" t="n">
        <v>45639</v>
      </c>
      <c r="AO16" s="6" t="n">
        <v>-2920.24</v>
      </c>
      <c r="AP16" s="0" t="s">
        <v>626</v>
      </c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11" t="n">
        <v>45770</v>
      </c>
      <c r="BM16" s="6" t="n">
        <v>-2000</v>
      </c>
      <c r="BN16" s="0" t="s">
        <v>406</v>
      </c>
      <c r="BO16" s="11" t="n">
        <v>45227</v>
      </c>
      <c r="BP16" s="6" t="n">
        <v>-1000.2</v>
      </c>
      <c r="BQ16" s="0" t="s">
        <v>233</v>
      </c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8" t="s">
        <f>=-SUM(CB2:CB14)</f>
      </c>
      <c r="CC16" s="0" t="s">
        <v>628</v>
      </c>
      <c r="CD16" s="11" t="n">
        <v>45562</v>
      </c>
      <c r="CE16" s="6" t="n">
        <v>-110.24</v>
      </c>
      <c r="CF16" s="0" t="s">
        <v>260</v>
      </c>
      <c r="CG16" s="0"/>
      <c r="CH16" s="0"/>
      <c r="CI16" s="0"/>
      <c r="CJ16" s="0"/>
      <c r="CK16" s="10" t="s">
        <f>=XIRR(CK2:CK15,CJ2:CJ15)</f>
      </c>
      <c r="CL16" s="0"/>
      <c r="CM16" s="11" t="n">
        <v>45636</v>
      </c>
      <c r="CN16" s="6" t="n">
        <v>401.84</v>
      </c>
      <c r="CO16" s="0" t="s">
        <v>623</v>
      </c>
    </row>
    <row collapsed="false" customFormat="false" customHeight="false" hidden="false" ht="12.1" outlineLevel="0" r="17">
      <c r="A17" s="11" t="n">
        <v>44917</v>
      </c>
      <c r="B17" s="6" t="n">
        <v>3201.92</v>
      </c>
      <c r="C17" s="0" t="s">
        <v>623</v>
      </c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11" t="n">
        <v>44467</v>
      </c>
      <c r="T17" s="6" t="n">
        <v>-1805.74</v>
      </c>
      <c r="U17" s="0" t="s">
        <v>626</v>
      </c>
      <c r="V17" s="0"/>
      <c r="W17" s="0"/>
      <c r="X17" s="0"/>
      <c r="Y17" s="0"/>
      <c r="Z17" s="0"/>
      <c r="AA17" s="0"/>
      <c r="AB17" s="11" t="n">
        <v>44540</v>
      </c>
      <c r="AC17" s="6" t="n">
        <v>5424.86</v>
      </c>
      <c r="AD17" s="0" t="s">
        <v>623</v>
      </c>
      <c r="AE17" s="0"/>
      <c r="AF17" s="0"/>
      <c r="AG17" s="0"/>
      <c r="AH17" s="11" t="n">
        <v>45289</v>
      </c>
      <c r="AI17" s="6" t="n">
        <v>-25633.61</v>
      </c>
      <c r="AJ17" s="0" t="s">
        <v>626</v>
      </c>
      <c r="AK17" s="0"/>
      <c r="AL17" s="0"/>
      <c r="AM17" s="0"/>
      <c r="AN17" s="11" t="n">
        <v>45643</v>
      </c>
      <c r="AO17" s="6" t="n">
        <v>-9374.37</v>
      </c>
      <c r="AP17" s="0" t="s">
        <v>626</v>
      </c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11" t="n">
        <v>45862</v>
      </c>
      <c r="BM17" s="6" t="n">
        <v>-179.52</v>
      </c>
      <c r="BN17" s="0" t="s">
        <v>459</v>
      </c>
      <c r="BO17" s="11" t="n">
        <v>45230</v>
      </c>
      <c r="BP17" s="6" t="n">
        <v>833.87</v>
      </c>
      <c r="BQ17" s="0" t="s">
        <v>623</v>
      </c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11" t="n">
        <v>45561</v>
      </c>
      <c r="CE17" s="6" t="n">
        <v>-5200</v>
      </c>
      <c r="CF17" s="0" t="s">
        <v>360</v>
      </c>
      <c r="CG17" s="0"/>
      <c r="CH17" s="0"/>
      <c r="CI17" s="0"/>
      <c r="CJ17" s="0"/>
      <c r="CK17" s="8" t="s">
        <f>=-SUM(CK2:CK15)</f>
      </c>
      <c r="CL17" s="0" t="s">
        <v>628</v>
      </c>
      <c r="CM17" s="11" t="n">
        <v>45649</v>
      </c>
      <c r="CN17" s="6" t="n">
        <v>-15061.64</v>
      </c>
      <c r="CO17" s="0" t="s">
        <v>626</v>
      </c>
    </row>
    <row collapsed="false" customFormat="false" customHeight="false" hidden="false" ht="12.1" outlineLevel="0" r="18">
      <c r="A18" s="11" t="n">
        <v>44974</v>
      </c>
      <c r="B18" s="6" t="n">
        <v>762.36</v>
      </c>
      <c r="C18" s="0" t="s">
        <v>623</v>
      </c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11" t="n">
        <v>44467</v>
      </c>
      <c r="T18" s="6" t="n">
        <v>3412.36</v>
      </c>
      <c r="U18" s="0" t="s">
        <v>623</v>
      </c>
      <c r="V18" s="0"/>
      <c r="W18" s="0"/>
      <c r="X18" s="0"/>
      <c r="Y18" s="0"/>
      <c r="Z18" s="0"/>
      <c r="AA18" s="0"/>
      <c r="AB18" s="11" t="n">
        <v>44566</v>
      </c>
      <c r="AC18" s="6" t="n">
        <v>176.42</v>
      </c>
      <c r="AD18" s="0" t="s">
        <v>623</v>
      </c>
      <c r="AE18" s="0"/>
      <c r="AF18" s="0"/>
      <c r="AG18" s="0"/>
      <c r="AH18" s="11" t="n">
        <v>45490</v>
      </c>
      <c r="AI18" s="6" t="n">
        <v>-860</v>
      </c>
      <c r="AJ18" s="0" t="s">
        <v>336</v>
      </c>
      <c r="AK18" s="0"/>
      <c r="AL18" s="0"/>
      <c r="AM18" s="0"/>
      <c r="AN18" s="0"/>
      <c r="AO18" s="10" t="s">
        <f>=XIRR(AO2:AO17,AN2:AN17)</f>
      </c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11" t="n">
        <v>45861</v>
      </c>
      <c r="BM18" s="6" t="n">
        <v>-2000</v>
      </c>
      <c r="BN18" s="0" t="s">
        <v>406</v>
      </c>
      <c r="BO18" s="11" t="n">
        <v>45258</v>
      </c>
      <c r="BP18" s="6" t="n">
        <v>-64.75</v>
      </c>
      <c r="BQ18" s="0" t="s">
        <v>241</v>
      </c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10" t="s">
        <f>=XIRR(CE2:CE17,CD2:CD17)</f>
      </c>
      <c r="CF18" s="0"/>
      <c r="CG18" s="0"/>
      <c r="CH18" s="0"/>
      <c r="CI18" s="0"/>
      <c r="CJ18" s="0"/>
      <c r="CK18" s="0"/>
      <c r="CL18" s="0"/>
      <c r="CM18" s="11" t="n">
        <v>45712</v>
      </c>
      <c r="CN18" s="6" t="n">
        <v>2488</v>
      </c>
      <c r="CO18" s="0" t="s">
        <v>623</v>
      </c>
    </row>
    <row collapsed="false" customFormat="false" customHeight="false" hidden="false" ht="12.1" outlineLevel="0" r="19">
      <c r="A19" s="11" t="n">
        <v>45099</v>
      </c>
      <c r="B19" s="6" t="n">
        <v>2396.04</v>
      </c>
      <c r="C19" s="0" t="s">
        <v>623</v>
      </c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11" t="n">
        <v>44469</v>
      </c>
      <c r="T19" s="6" t="n">
        <v>-3583.52</v>
      </c>
      <c r="U19" s="0" t="s">
        <v>626</v>
      </c>
      <c r="V19" s="0"/>
      <c r="W19" s="0"/>
      <c r="X19" s="0"/>
      <c r="Y19" s="0"/>
      <c r="Z19" s="0"/>
      <c r="AA19" s="0"/>
      <c r="AB19" s="11" t="n">
        <v>44575</v>
      </c>
      <c r="AC19" s="6" t="n">
        <v>795.57</v>
      </c>
      <c r="AD19" s="0" t="s">
        <v>623</v>
      </c>
      <c r="AE19" s="0"/>
      <c r="AF19" s="0"/>
      <c r="AG19" s="0"/>
      <c r="AH19" s="11" t="n">
        <v>45639</v>
      </c>
      <c r="AI19" s="6" t="n">
        <v>-22746.45</v>
      </c>
      <c r="AJ19" s="0" t="s">
        <v>626</v>
      </c>
      <c r="AK19" s="0"/>
      <c r="AL19" s="0"/>
      <c r="AM19" s="0"/>
      <c r="AN19" s="0"/>
      <c r="AO19" s="8" t="s">
        <f>=-SUM(AO2:AO17)</f>
      </c>
      <c r="AP19" s="0" t="s">
        <v>628</v>
      </c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11" t="n">
        <v>45953</v>
      </c>
      <c r="BM19" s="6" t="n">
        <v>-89.76</v>
      </c>
      <c r="BN19" s="0" t="s">
        <v>487</v>
      </c>
      <c r="BO19" s="11" t="n">
        <v>45257</v>
      </c>
      <c r="BP19" s="6" t="n">
        <v>-1166.9</v>
      </c>
      <c r="BQ19" s="0" t="s">
        <v>240</v>
      </c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8" t="s">
        <f>=-SUM(CE2:CE17)</f>
      </c>
      <c r="CF19" s="0" t="s">
        <v>628</v>
      </c>
      <c r="CG19" s="0"/>
      <c r="CH19" s="0"/>
      <c r="CI19" s="0"/>
      <c r="CJ19" s="0"/>
      <c r="CK19" s="0"/>
      <c r="CL19" s="0"/>
      <c r="CM19" s="11" t="n">
        <v>45742</v>
      </c>
      <c r="CN19" s="6" t="n">
        <v>170.14</v>
      </c>
      <c r="CO19" s="0" t="s">
        <v>623</v>
      </c>
    </row>
    <row collapsed="false" customFormat="false" customHeight="false" hidden="false" ht="12.1" outlineLevel="0" r="20">
      <c r="A20" s="11" t="n">
        <v>45405</v>
      </c>
      <c r="B20" s="6" t="n">
        <v>3802.53</v>
      </c>
      <c r="C20" s="0" t="s">
        <v>623</v>
      </c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11" t="n">
        <v>44473</v>
      </c>
      <c r="T20" s="6" t="n">
        <v>3407.36</v>
      </c>
      <c r="U20" s="0" t="s">
        <v>623</v>
      </c>
      <c r="V20" s="0"/>
      <c r="W20" s="0"/>
      <c r="X20" s="0"/>
      <c r="Y20" s="0"/>
      <c r="Z20" s="0"/>
      <c r="AA20" s="0"/>
      <c r="AB20" s="11" t="n">
        <v>44610</v>
      </c>
      <c r="AC20" s="6" t="n">
        <v>52.28</v>
      </c>
      <c r="AD20" s="0" t="s">
        <v>623</v>
      </c>
      <c r="AE20" s="0"/>
      <c r="AF20" s="0"/>
      <c r="AG20" s="0"/>
      <c r="AH20" s="0"/>
      <c r="AI20" s="10" t="s">
        <f>=XIRR(AI2:AI19,AH2:AH19)</f>
      </c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11" t="n">
        <v>45952</v>
      </c>
      <c r="BM20" s="6" t="n">
        <v>-2000</v>
      </c>
      <c r="BN20" s="0" t="s">
        <v>406</v>
      </c>
      <c r="BO20" s="11" t="n">
        <v>45275</v>
      </c>
      <c r="BP20" s="6" t="n">
        <v>667.65</v>
      </c>
      <c r="BQ20" s="0" t="s">
        <v>623</v>
      </c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11" t="n">
        <v>45754</v>
      </c>
      <c r="CN20" s="6" t="n">
        <v>3672.62</v>
      </c>
      <c r="CO20" s="0" t="s">
        <v>623</v>
      </c>
    </row>
    <row collapsed="false" customFormat="false" customHeight="false" hidden="false" ht="12.1" outlineLevel="0" r="21">
      <c r="A21" s="11" t="n">
        <v>45639</v>
      </c>
      <c r="B21" s="6" t="n">
        <v>-23314.2</v>
      </c>
      <c r="C21" s="0" t="s">
        <v>626</v>
      </c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11" t="n">
        <v>44482</v>
      </c>
      <c r="T21" s="6" t="n">
        <v>-3453.61</v>
      </c>
      <c r="U21" s="0" t="s">
        <v>626</v>
      </c>
      <c r="V21" s="0"/>
      <c r="W21" s="0"/>
      <c r="X21" s="0"/>
      <c r="Y21" s="0"/>
      <c r="Z21" s="0"/>
      <c r="AA21" s="0"/>
      <c r="AB21" s="11" t="n">
        <v>44613</v>
      </c>
      <c r="AC21" s="6" t="n">
        <v>392.54</v>
      </c>
      <c r="AD21" s="0" t="s">
        <v>623</v>
      </c>
      <c r="AE21" s="0"/>
      <c r="AF21" s="0"/>
      <c r="AG21" s="0"/>
      <c r="AH21" s="0"/>
      <c r="AI21" s="8" t="s">
        <f>=-SUM(AI2:AI19)</f>
      </c>
      <c r="AJ21" s="0" t="s">
        <v>628</v>
      </c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10" t="s">
        <f>=XIRR(BM2:BM20,BL2:BL20)</f>
      </c>
      <c r="BN21" s="0"/>
      <c r="BO21" s="11" t="n">
        <v>45278</v>
      </c>
      <c r="BP21" s="6" t="n">
        <v>666.1</v>
      </c>
      <c r="BQ21" s="0" t="s">
        <v>623</v>
      </c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11" t="n">
        <v>45768</v>
      </c>
      <c r="CN21" s="6" t="n">
        <v>105.14</v>
      </c>
      <c r="CO21" s="0" t="s">
        <v>623</v>
      </c>
    </row>
    <row collapsed="false" customFormat="false" customHeight="false" hidden="false" ht="12.1" outlineLevel="0" r="22">
      <c r="A22" s="0"/>
      <c r="B22" s="10" t="s">
        <f>=XIRR(B2:B21,A2:A21)</f>
      </c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10" t="s">
        <f>=XIRR(T2:T21,S2:S21)</f>
      </c>
      <c r="U22" s="0"/>
      <c r="V22" s="0"/>
      <c r="W22" s="0"/>
      <c r="X22" s="0"/>
      <c r="Y22" s="0"/>
      <c r="Z22" s="0"/>
      <c r="AA22" s="0"/>
      <c r="AB22" s="11" t="n">
        <v>44652</v>
      </c>
      <c r="AC22" s="6" t="n">
        <v>477.04</v>
      </c>
      <c r="AD22" s="0" t="s">
        <v>623</v>
      </c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8" t="s">
        <f>=-SUM(BM2:BM20)</f>
      </c>
      <c r="BN22" s="0" t="s">
        <v>628</v>
      </c>
      <c r="BO22" s="11" t="n">
        <v>45288</v>
      </c>
      <c r="BP22" s="6" t="n">
        <v>-66.6</v>
      </c>
      <c r="BQ22" s="0" t="s">
        <v>256</v>
      </c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11" t="n">
        <v>45771</v>
      </c>
      <c r="CN22" s="6" t="n">
        <v>130.45</v>
      </c>
      <c r="CO22" s="0" t="s">
        <v>623</v>
      </c>
    </row>
    <row collapsed="false" customFormat="false" customHeight="false" hidden="false" ht="12.1" outlineLevel="0" r="23">
      <c r="A23" s="0"/>
      <c r="B23" s="8" t="s">
        <f>=-SUM(B2:B21)</f>
      </c>
      <c r="C23" s="0" t="s">
        <v>628</v>
      </c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8" t="s">
        <f>=-SUM(T2:T21)</f>
      </c>
      <c r="U23" s="0" t="s">
        <v>628</v>
      </c>
      <c r="V23" s="0"/>
      <c r="W23" s="0"/>
      <c r="X23" s="0"/>
      <c r="Y23" s="0"/>
      <c r="Z23" s="0"/>
      <c r="AA23" s="0"/>
      <c r="AB23" s="11" t="n">
        <v>44679</v>
      </c>
      <c r="AC23" s="6" t="n">
        <v>866.28</v>
      </c>
      <c r="AD23" s="0" t="s">
        <v>623</v>
      </c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11" t="n">
        <v>45287</v>
      </c>
      <c r="BP23" s="6" t="n">
        <v>-1500.3</v>
      </c>
      <c r="BQ23" s="0" t="s">
        <v>255</v>
      </c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11" t="n">
        <v>45776</v>
      </c>
      <c r="CN23" s="6" t="n">
        <v>715.26</v>
      </c>
      <c r="CO23" s="0" t="s">
        <v>623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11" t="n">
        <v>44693</v>
      </c>
      <c r="AC24" s="6" t="n">
        <v>95.39</v>
      </c>
      <c r="AD24" s="0" t="s">
        <v>623</v>
      </c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11" t="n">
        <v>45318</v>
      </c>
      <c r="BP24" s="6" t="n">
        <v>-49.95</v>
      </c>
      <c r="BQ24" s="0" t="s">
        <v>277</v>
      </c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11" t="n">
        <v>45796</v>
      </c>
      <c r="CN24" s="6" t="n">
        <v>197.76</v>
      </c>
      <c r="CO24" s="0" t="s">
        <v>623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11" t="n">
        <v>44715</v>
      </c>
      <c r="AC25" s="6" t="n">
        <v>208.28</v>
      </c>
      <c r="AD25" s="0" t="s">
        <v>623</v>
      </c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11" t="n">
        <v>45317</v>
      </c>
      <c r="BP25" s="6" t="n">
        <v>-1500.3</v>
      </c>
      <c r="BQ25" s="0" t="s">
        <v>255</v>
      </c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11" t="n">
        <v>45798</v>
      </c>
      <c r="CN25" s="6" t="n">
        <v>100</v>
      </c>
      <c r="CO25" s="0" t="s">
        <v>623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11" t="n">
        <v>44785</v>
      </c>
      <c r="AC26" s="6" t="n">
        <v>7148.06</v>
      </c>
      <c r="AD26" s="0" t="s">
        <v>623</v>
      </c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11" t="n">
        <v>45348</v>
      </c>
      <c r="BP26" s="6" t="n">
        <v>-33.3</v>
      </c>
      <c r="BQ26" s="0" t="s">
        <v>279</v>
      </c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11" t="n">
        <v>45805</v>
      </c>
      <c r="CN26" s="6" t="n">
        <v>173.01</v>
      </c>
      <c r="CO26" s="0" t="s">
        <v>623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11" t="n">
        <v>44785</v>
      </c>
      <c r="AC27" s="6" t="n">
        <v>-1105.15</v>
      </c>
      <c r="AD27" s="0" t="s">
        <v>626</v>
      </c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11" t="n">
        <v>45347</v>
      </c>
      <c r="BP27" s="6" t="n">
        <v>-1500.3</v>
      </c>
      <c r="BQ27" s="0" t="s">
        <v>255</v>
      </c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11" t="n">
        <v>45910</v>
      </c>
      <c r="CN27" s="6" t="n">
        <v>5581.91</v>
      </c>
      <c r="CO27" s="0" t="s">
        <v>623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11" t="n">
        <v>44788</v>
      </c>
      <c r="AC28" s="6" t="n">
        <v>-3992.38</v>
      </c>
      <c r="AD28" s="0" t="s">
        <v>626</v>
      </c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11" t="n">
        <v>45378</v>
      </c>
      <c r="BP28" s="6" t="n">
        <v>-16.65</v>
      </c>
      <c r="BQ28" s="0" t="s">
        <v>289</v>
      </c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11" t="n">
        <v>45915</v>
      </c>
      <c r="CN28" s="6" t="n">
        <v>56.82</v>
      </c>
      <c r="CO28" s="0" t="s">
        <v>623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11" t="n">
        <v>44811</v>
      </c>
      <c r="AC29" s="6" t="n">
        <v>296.86</v>
      </c>
      <c r="AD29" s="0" t="s">
        <v>623</v>
      </c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11" t="n">
        <v>45377</v>
      </c>
      <c r="BP29" s="6" t="n">
        <v>-1498.5</v>
      </c>
      <c r="BQ29" s="0" t="s">
        <v>288</v>
      </c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11" t="n">
        <v>45944</v>
      </c>
      <c r="CN29" s="6" t="n">
        <v>500.24</v>
      </c>
      <c r="CO29" s="0" t="s">
        <v>623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11" t="n">
        <v>44824</v>
      </c>
      <c r="AC30" s="6" t="n">
        <v>213.86</v>
      </c>
      <c r="AD30" s="0" t="s">
        <v>623</v>
      </c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10" t="s">
        <f>=XIRR(BP2:BP29,BO2:BO29)</f>
      </c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11" t="n">
        <v>45953</v>
      </c>
      <c r="CN30" s="6" t="n">
        <v>509.52</v>
      </c>
      <c r="CO30" s="0" t="s">
        <v>623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11" t="n">
        <v>44825</v>
      </c>
      <c r="AC31" s="6" t="n">
        <v>6376.6</v>
      </c>
      <c r="AD31" s="0" t="s">
        <v>623</v>
      </c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8" t="s">
        <f>=-SUM(BP2:BP29)</f>
      </c>
      <c r="BQ31" s="0" t="s">
        <v>628</v>
      </c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11" t="n">
        <v>45958</v>
      </c>
      <c r="CN31" s="6" t="n">
        <v>29.48</v>
      </c>
      <c r="CO31" s="0" t="s">
        <v>623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11" t="n">
        <v>44868</v>
      </c>
      <c r="AC32" s="6" t="n">
        <v>45.48</v>
      </c>
      <c r="AD32" s="0" t="s">
        <v>623</v>
      </c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11" t="n">
        <v>45959</v>
      </c>
      <c r="CN32" s="6" t="n">
        <v>91.47</v>
      </c>
      <c r="CO32" s="0" t="s">
        <v>623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11" t="n">
        <v>44909</v>
      </c>
      <c r="AC33" s="6" t="n">
        <v>575.05</v>
      </c>
      <c r="AD33" s="0" t="s">
        <v>623</v>
      </c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11" t="n">
        <v>45982</v>
      </c>
      <c r="CN33" s="6" t="n">
        <v>-16232.02</v>
      </c>
      <c r="CO33" s="0" t="s">
        <v>626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11" t="n">
        <v>44994</v>
      </c>
      <c r="AC34" s="6" t="n">
        <v>113.13</v>
      </c>
      <c r="AD34" s="0" t="s">
        <v>623</v>
      </c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11" t="n">
        <v>46008</v>
      </c>
      <c r="CN34" s="6" t="n">
        <v>96.62</v>
      </c>
      <c r="CO34" s="0" t="s">
        <v>623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11" t="n">
        <v>44998</v>
      </c>
      <c r="AC35" s="6" t="n">
        <v>247.18</v>
      </c>
      <c r="AD35" s="0" t="s">
        <v>623</v>
      </c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11" t="n">
        <v>46017</v>
      </c>
      <c r="CN35" s="6" t="n">
        <v>623.01</v>
      </c>
      <c r="CO35" s="0" t="s">
        <v>623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11" t="n">
        <v>45027</v>
      </c>
      <c r="AC36" s="6" t="n">
        <v>1110.48</v>
      </c>
      <c r="AD36" s="0" t="s">
        <v>623</v>
      </c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11" t="n">
        <v>46028</v>
      </c>
      <c r="CN36" s="6" t="n">
        <v>1699.75</v>
      </c>
      <c r="CO36" s="0" t="s">
        <v>623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11" t="n">
        <v>45048</v>
      </c>
      <c r="AC37" s="6" t="n">
        <v>553</v>
      </c>
      <c r="AD37" s="0" t="s">
        <v>623</v>
      </c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11" t="n">
        <v>46035</v>
      </c>
      <c r="CN37" s="6" t="n">
        <v>14568.12</v>
      </c>
      <c r="CO37" s="0" t="s">
        <v>623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11" t="n">
        <v>45076</v>
      </c>
      <c r="AC38" s="6" t="n">
        <v>800.88</v>
      </c>
      <c r="AD38" s="0" t="s">
        <v>623</v>
      </c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11" t="n">
        <v>46048</v>
      </c>
      <c r="CN38" s="6" t="n">
        <v>-18104.64</v>
      </c>
      <c r="CO38" s="0" t="s">
        <v>626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11" t="n">
        <v>45093</v>
      </c>
      <c r="AC39" s="6" t="n">
        <v>347.51</v>
      </c>
      <c r="AD39" s="0" t="s">
        <v>623</v>
      </c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11" t="n">
        <v>46051</v>
      </c>
      <c r="CN39" s="6" t="n">
        <v>32402.59</v>
      </c>
      <c r="CO39" s="0" t="s">
        <v>623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11" t="n">
        <v>45096</v>
      </c>
      <c r="AC40" s="6" t="n">
        <v>157.87</v>
      </c>
      <c r="AD40" s="0" t="s">
        <v>623</v>
      </c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11" t="n">
        <v>46070</v>
      </c>
      <c r="CN40" s="6" t="n">
        <v>107.88</v>
      </c>
      <c r="CO40" s="0" t="s">
        <v>623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11" t="n">
        <v>45097</v>
      </c>
      <c r="AC41" s="6" t="n">
        <v>364.53</v>
      </c>
      <c r="AD41" s="0" t="s">
        <v>623</v>
      </c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11" t="n">
        <v>46079</v>
      </c>
      <c r="CN41" s="6" t="n">
        <v>188.65</v>
      </c>
      <c r="CO41" s="0" t="s">
        <v>623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11" t="n">
        <v>45100</v>
      </c>
      <c r="AC42" s="6" t="n">
        <v>31.61</v>
      </c>
      <c r="AD42" s="0" t="s">
        <v>623</v>
      </c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11" t="n">
        <v>46086</v>
      </c>
      <c r="CN42" s="6" t="n">
        <v>-34305.92</v>
      </c>
      <c r="CO42" s="0" t="s">
        <v>626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11" t="n">
        <v>45103</v>
      </c>
      <c r="AC43" s="6" t="n">
        <v>46.54</v>
      </c>
      <c r="AD43" s="0" t="s">
        <v>623</v>
      </c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10" t="s">
        <f>=XIRR(CN2:CN42,CM2:CM42)</f>
      </c>
      <c r="CO43" s="0"/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11" t="n">
        <v>45118</v>
      </c>
      <c r="AC44" s="6" t="n">
        <v>64.93</v>
      </c>
      <c r="AD44" s="0" t="s">
        <v>623</v>
      </c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8" t="s">
        <f>=-SUM(CN2:CN42)</f>
      </c>
      <c r="CO44" s="0" t="s">
        <v>628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11" t="n">
        <v>45133</v>
      </c>
      <c r="AC45" s="6" t="n">
        <v>135.34</v>
      </c>
      <c r="AD45" s="0" t="s">
        <v>623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11" t="n">
        <v>45146</v>
      </c>
      <c r="AC46" s="6" t="n">
        <v>328.89</v>
      </c>
      <c r="AD46" s="0" t="s">
        <v>623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11" t="n">
        <v>45194</v>
      </c>
      <c r="AC47" s="6" t="n">
        <v>379.32</v>
      </c>
      <c r="AD47" s="0" t="s">
        <v>623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11" t="n">
        <v>45289</v>
      </c>
      <c r="AC48" s="6" t="n">
        <v>-33932.97</v>
      </c>
      <c r="AD48" s="0" t="s">
        <v>626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10" t="s">
        <f>=XIRR(AC2:AC48,AB2:AB48)</f>
      </c>
      <c r="AD49" s="0"/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8" t="s">
        <f>=-SUM(AC2:AC48)</f>
      </c>
      <c r="AD50" s="0" t="s">
        <v>628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E5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677</v>
      </c>
      <c r="C1" s="0"/>
      <c r="D1" s="0"/>
      <c r="E1" s="3" t="s">
        <v>678</v>
      </c>
      <c r="F1" s="0"/>
      <c r="G1" s="0"/>
      <c r="H1" s="3" t="s">
        <v>679</v>
      </c>
      <c r="I1" s="0"/>
      <c r="J1" s="0"/>
      <c r="K1" s="3" t="s">
        <v>680</v>
      </c>
      <c r="L1" s="0"/>
      <c r="M1" s="0"/>
      <c r="N1" s="3" t="s">
        <v>681</v>
      </c>
      <c r="O1" s="0"/>
      <c r="P1" s="0"/>
      <c r="Q1" s="3" t="s">
        <v>682</v>
      </c>
      <c r="R1" s="0"/>
      <c r="S1" s="0"/>
      <c r="T1" s="3" t="s">
        <v>683</v>
      </c>
      <c r="U1" s="0"/>
      <c r="V1" s="0"/>
      <c r="W1" s="3" t="s">
        <v>684</v>
      </c>
      <c r="X1" s="0"/>
      <c r="Y1" s="0"/>
      <c r="Z1" s="3" t="s">
        <v>685</v>
      </c>
      <c r="AA1" s="0"/>
      <c r="AB1" s="0"/>
      <c r="AC1" s="3" t="s">
        <v>686</v>
      </c>
      <c r="AD1" s="0"/>
      <c r="AE1" s="0"/>
      <c r="AF1" s="3" t="s">
        <v>687</v>
      </c>
      <c r="AG1" s="0"/>
      <c r="AH1" s="0"/>
      <c r="AI1" s="3" t="s">
        <v>688</v>
      </c>
      <c r="AJ1" s="0"/>
      <c r="AK1" s="0"/>
      <c r="AL1" s="3" t="s">
        <v>689</v>
      </c>
      <c r="AM1" s="0"/>
      <c r="AN1" s="0"/>
      <c r="AO1" s="3" t="s">
        <v>690</v>
      </c>
      <c r="AP1" s="0"/>
      <c r="AQ1" s="0"/>
      <c r="AR1" s="3" t="s">
        <v>691</v>
      </c>
      <c r="AS1" s="0"/>
      <c r="AT1" s="0"/>
      <c r="AU1" s="3" t="s">
        <v>692</v>
      </c>
      <c r="AV1" s="0"/>
      <c r="AW1" s="0"/>
      <c r="AX1" s="3" t="s">
        <v>693</v>
      </c>
      <c r="AY1" s="0"/>
      <c r="AZ1" s="0"/>
      <c r="BA1" s="3" t="s">
        <v>694</v>
      </c>
      <c r="BB1" s="0"/>
      <c r="BC1" s="0"/>
      <c r="BD1" s="3" t="s">
        <v>695</v>
      </c>
      <c r="BE1" s="0"/>
      <c r="BF1" s="0"/>
      <c r="BG1" s="3" t="s">
        <v>696</v>
      </c>
      <c r="BH1" s="0"/>
      <c r="BI1" s="0"/>
      <c r="BJ1" s="3" t="s">
        <v>697</v>
      </c>
      <c r="BK1" s="0"/>
      <c r="BL1" s="0"/>
      <c r="BM1" s="3" t="s">
        <v>698</v>
      </c>
      <c r="BN1" s="0"/>
      <c r="BO1" s="0"/>
      <c r="BP1" s="3" t="s">
        <v>699</v>
      </c>
      <c r="BQ1" s="0"/>
      <c r="BR1" s="0"/>
      <c r="BS1" s="3" t="s">
        <v>700</v>
      </c>
      <c r="BT1" s="0"/>
      <c r="BU1" s="0"/>
      <c r="BV1" s="3" t="s">
        <v>701</v>
      </c>
      <c r="BW1" s="0"/>
      <c r="BX1" s="0"/>
      <c r="BY1" s="3" t="s">
        <v>702</v>
      </c>
      <c r="BZ1" s="0"/>
      <c r="CA1" s="0"/>
      <c r="CB1" s="3" t="s">
        <v>703</v>
      </c>
      <c r="CC1" s="0"/>
      <c r="CD1" s="0"/>
      <c r="CE1" s="3" t="s">
        <v>704</v>
      </c>
      <c r="CF1" s="0"/>
      <c r="CG1" s="0"/>
      <c r="CH1" s="3" t="s">
        <v>705</v>
      </c>
      <c r="CI1" s="0"/>
      <c r="CJ1" s="0"/>
      <c r="CK1" s="3" t="s">
        <v>706</v>
      </c>
      <c r="CL1" s="0"/>
      <c r="CM1" s="0"/>
      <c r="CN1" s="3" t="s">
        <v>707</v>
      </c>
      <c r="CO1" s="0"/>
      <c r="CP1" s="0"/>
      <c r="CQ1" s="3" t="s">
        <v>708</v>
      </c>
      <c r="CR1" s="0"/>
      <c r="CS1" s="0"/>
      <c r="CT1" s="3" t="s">
        <v>709</v>
      </c>
      <c r="CU1" s="0"/>
      <c r="CV1" s="0"/>
      <c r="CW1" s="3" t="s">
        <v>710</v>
      </c>
      <c r="CX1" s="0"/>
      <c r="CY1" s="0"/>
      <c r="CZ1" s="3" t="s">
        <v>711</v>
      </c>
      <c r="DA1" s="0"/>
      <c r="DB1" s="0"/>
      <c r="DC1" s="3" t="s">
        <v>712</v>
      </c>
      <c r="DD1" s="0"/>
      <c r="DE1" s="0"/>
      <c r="DF1" s="3" t="s">
        <v>713</v>
      </c>
      <c r="DG1" s="0"/>
      <c r="DH1" s="0"/>
      <c r="DI1" s="3" t="s">
        <v>714</v>
      </c>
      <c r="DJ1" s="0"/>
      <c r="DK1" s="0"/>
      <c r="DL1" s="3" t="s">
        <v>715</v>
      </c>
      <c r="DM1" s="0"/>
      <c r="DN1" s="0"/>
      <c r="DO1" s="3" t="s">
        <v>716</v>
      </c>
      <c r="DP1" s="0"/>
      <c r="DQ1" s="0"/>
      <c r="DR1" s="3" t="s">
        <v>717</v>
      </c>
      <c r="DS1" s="0"/>
      <c r="DT1" s="0"/>
      <c r="DU1" s="3" t="s">
        <v>718</v>
      </c>
      <c r="DV1" s="0"/>
      <c r="DW1" s="0"/>
      <c r="DX1" s="3" t="s">
        <v>719</v>
      </c>
      <c r="DY1" s="0"/>
      <c r="DZ1" s="0"/>
      <c r="EA1" s="3" t="s">
        <v>720</v>
      </c>
      <c r="EB1" s="0"/>
      <c r="EC1" s="0"/>
      <c r="ED1" s="3" t="s">
        <v>721</v>
      </c>
      <c r="EE1" s="0"/>
    </row>
    <row collapsed="false" customFormat="false" customHeight="false" hidden="false" ht="12.1" outlineLevel="0" r="2">
      <c r="A2" s="11" t="n">
        <v>44609</v>
      </c>
      <c r="B2" s="6" t="n">
        <v>10</v>
      </c>
      <c r="C2" s="6" t="n">
        <v>2598.8</v>
      </c>
      <c r="D2" s="11" t="n">
        <v>45643</v>
      </c>
      <c r="E2" s="6" t="n">
        <v>36</v>
      </c>
      <c r="F2" s="6" t="n">
        <v>227422.37189189</v>
      </c>
      <c r="G2" s="11" t="n">
        <v>44560</v>
      </c>
      <c r="H2" s="6" t="n">
        <v>6</v>
      </c>
      <c r="I2" s="6" t="n">
        <v>10333.16</v>
      </c>
      <c r="J2" s="11" t="n">
        <v>44914</v>
      </c>
      <c r="K2" s="6" t="n">
        <v>30</v>
      </c>
      <c r="L2" s="6" t="n">
        <v>3560.14</v>
      </c>
      <c r="M2" s="11" t="n">
        <v>45209</v>
      </c>
      <c r="N2" s="6" t="n">
        <v>20</v>
      </c>
      <c r="O2" s="6" t="n">
        <v>5285.76</v>
      </c>
      <c r="P2" s="11" t="n">
        <v>44566</v>
      </c>
      <c r="Q2" s="6" t="n">
        <v>9</v>
      </c>
      <c r="R2" s="6" t="n">
        <v>5493.8</v>
      </c>
      <c r="S2" s="11" t="n">
        <v>45210</v>
      </c>
      <c r="T2" s="6" t="n">
        <v>4</v>
      </c>
      <c r="U2" s="6" t="n">
        <v>2504.5</v>
      </c>
      <c r="V2" s="11" t="n">
        <v>45205</v>
      </c>
      <c r="W2" s="6" t="n">
        <v>9</v>
      </c>
      <c r="X2" s="6" t="n">
        <v>5681.51</v>
      </c>
      <c r="Y2" s="11" t="n">
        <v>45541</v>
      </c>
      <c r="Z2" s="6" t="n">
        <v>5</v>
      </c>
      <c r="AA2" s="6" t="n">
        <v>3296.98</v>
      </c>
      <c r="AB2" s="11" t="n">
        <v>45160</v>
      </c>
      <c r="AC2" s="6" t="n">
        <v>20</v>
      </c>
      <c r="AD2" s="6" t="n">
        <v>7152.29</v>
      </c>
      <c r="AE2" s="11" t="n">
        <v>45212</v>
      </c>
      <c r="AF2" s="6" t="n">
        <v>100</v>
      </c>
      <c r="AG2" s="6" t="n">
        <v>5293.67</v>
      </c>
      <c r="AH2" s="11" t="n">
        <v>45541</v>
      </c>
      <c r="AI2" s="6" t="n">
        <v>100</v>
      </c>
      <c r="AJ2" s="6" t="n">
        <v>12304.38</v>
      </c>
      <c r="AK2" s="11" t="n">
        <v>46028</v>
      </c>
      <c r="AL2" s="6" t="n">
        <v>3</v>
      </c>
      <c r="AM2" s="6" t="n">
        <v>8275.96</v>
      </c>
      <c r="AN2" s="11" t="n">
        <v>44616</v>
      </c>
      <c r="AO2" s="6" t="n">
        <v>100</v>
      </c>
      <c r="AP2" s="6" t="n">
        <v>4302.98</v>
      </c>
      <c r="AQ2" s="11" t="n">
        <v>45287</v>
      </c>
      <c r="AR2" s="6" t="n">
        <v>100</v>
      </c>
      <c r="AS2" s="6" t="n">
        <v>16383.82</v>
      </c>
      <c r="AT2" s="11" t="n">
        <v>45650</v>
      </c>
      <c r="AU2" s="6" t="n">
        <v>10</v>
      </c>
      <c r="AV2" s="6" t="n">
        <v>1865.12</v>
      </c>
      <c r="AW2" s="11" t="n">
        <v>45217</v>
      </c>
      <c r="AX2" s="6" t="n">
        <v>1</v>
      </c>
      <c r="AY2" s="6" t="n">
        <v>1396.04</v>
      </c>
      <c r="AZ2" s="11" t="n">
        <v>45705</v>
      </c>
      <c r="BA2" s="6" t="n">
        <v>7</v>
      </c>
      <c r="BB2" s="6" t="n">
        <v>1514.38</v>
      </c>
      <c r="BC2" s="11" t="n">
        <v>45590</v>
      </c>
      <c r="BD2" s="6" t="n">
        <v>30</v>
      </c>
      <c r="BE2" s="6" t="n">
        <v>5861.01</v>
      </c>
      <c r="BF2" s="11" t="n">
        <v>45351</v>
      </c>
      <c r="BG2" s="6" t="n">
        <v>2</v>
      </c>
      <c r="BH2" s="6" t="n">
        <v>3219.93</v>
      </c>
      <c r="BI2" s="11" t="n">
        <v>45209</v>
      </c>
      <c r="BJ2" s="6" t="n">
        <v>20</v>
      </c>
      <c r="BK2" s="6" t="n">
        <v>4132.48</v>
      </c>
      <c r="BL2" s="11" t="n">
        <v>44560</v>
      </c>
      <c r="BM2" s="6" t="n">
        <v>2</v>
      </c>
      <c r="BN2" s="6" t="n">
        <v>13999.69</v>
      </c>
      <c r="BO2" s="11" t="n">
        <v>45639</v>
      </c>
      <c r="BP2" s="6" t="n">
        <v>10</v>
      </c>
      <c r="BQ2" s="6" t="n">
        <v>3084.95</v>
      </c>
      <c r="BR2" s="11" t="n">
        <v>45545</v>
      </c>
      <c r="BS2" s="6" t="n">
        <v>200</v>
      </c>
      <c r="BT2" s="6" t="n">
        <v>8661.19</v>
      </c>
      <c r="BU2" s="11" t="n">
        <v>46150</v>
      </c>
      <c r="BV2" s="6" t="n">
        <v>1</v>
      </c>
      <c r="BW2" s="6" t="n">
        <v>4023.03</v>
      </c>
      <c r="BX2" s="11" t="n">
        <v>45383</v>
      </c>
      <c r="BY2" s="6" t="n">
        <v>1</v>
      </c>
      <c r="BZ2" s="6" t="n">
        <v>7970.28</v>
      </c>
      <c r="CA2" s="11" t="n">
        <v>46150</v>
      </c>
      <c r="CB2" s="6" t="n">
        <v>10000</v>
      </c>
      <c r="CC2" s="6" t="n">
        <v>6337.8</v>
      </c>
      <c r="CD2" s="11" t="n">
        <v>46014</v>
      </c>
      <c r="CE2" s="6" t="n">
        <v>2</v>
      </c>
      <c r="CF2" s="6" t="n">
        <v>4622.98</v>
      </c>
      <c r="CG2" s="11" t="n">
        <v>46212</v>
      </c>
      <c r="CH2" s="6" t="n">
        <v>1000</v>
      </c>
      <c r="CI2" s="6" t="n">
        <v>2398.94</v>
      </c>
      <c r="CJ2" s="11" t="n">
        <v>46091</v>
      </c>
      <c r="CK2" s="6" t="n">
        <v>10</v>
      </c>
      <c r="CL2" s="6" t="n">
        <v>855.41</v>
      </c>
      <c r="CM2" s="11" t="n">
        <v>44609</v>
      </c>
      <c r="CN2" s="6" t="n">
        <v>10</v>
      </c>
      <c r="CO2" s="6" t="n">
        <v>894.23</v>
      </c>
      <c r="CP2" s="11" t="n">
        <v>45217</v>
      </c>
      <c r="CQ2" s="6" t="n">
        <v>2</v>
      </c>
      <c r="CR2" s="6" t="n">
        <v>0.237142</v>
      </c>
      <c r="CS2" s="11" t="n">
        <v>44574</v>
      </c>
      <c r="CT2" s="6" t="n">
        <v>5.59</v>
      </c>
      <c r="CU2" s="6" t="n">
        <v>10582.8547</v>
      </c>
      <c r="CV2" s="11" t="n">
        <v>46237</v>
      </c>
      <c r="CW2" s="6" t="n">
        <v>4</v>
      </c>
      <c r="CX2" s="6" t="n">
        <v>76.35</v>
      </c>
      <c r="CY2" s="11" t="n">
        <v>45324</v>
      </c>
      <c r="CZ2" s="6" t="n">
        <v>3</v>
      </c>
      <c r="DA2" s="6" t="n">
        <v>37514.711891</v>
      </c>
      <c r="DB2" s="11" t="n">
        <v>45953</v>
      </c>
      <c r="DC2" s="6" t="n">
        <v>3</v>
      </c>
      <c r="DD2" s="6" t="n">
        <v>2720.16</v>
      </c>
      <c r="DE2" s="11" t="n">
        <v>46091</v>
      </c>
      <c r="DF2" s="6" t="n">
        <v>2</v>
      </c>
      <c r="DG2" s="6" t="n">
        <v>15682.19</v>
      </c>
      <c r="DH2" s="11" t="n">
        <v>46244</v>
      </c>
      <c r="DI2" s="6" t="n">
        <v>5</v>
      </c>
      <c r="DJ2" s="6" t="n">
        <v>5225.94</v>
      </c>
      <c r="DK2" s="11" t="n">
        <v>45552</v>
      </c>
      <c r="DL2" s="6" t="n">
        <v>3</v>
      </c>
      <c r="DM2" s="6" t="n">
        <v>2549.92</v>
      </c>
      <c r="DN2" s="11" t="n">
        <v>45558</v>
      </c>
      <c r="DO2" s="6" t="n">
        <v>5</v>
      </c>
      <c r="DP2" s="6" t="n">
        <v>5002.5</v>
      </c>
      <c r="DQ2" s="11" t="n">
        <v>46248</v>
      </c>
      <c r="DR2" s="6" t="n">
        <v>8</v>
      </c>
      <c r="DS2" s="6" t="n">
        <v>8224.99</v>
      </c>
      <c r="DT2" s="11" t="n">
        <v>46248</v>
      </c>
      <c r="DU2" s="6" t="n">
        <v>5</v>
      </c>
      <c r="DV2" s="6" t="n">
        <v>5100.38</v>
      </c>
      <c r="DW2" s="11" t="n">
        <v>46244</v>
      </c>
      <c r="DX2" s="6" t="n">
        <v>5</v>
      </c>
      <c r="DY2" s="6" t="n">
        <v>5060.25</v>
      </c>
      <c r="DZ2" s="11" t="n">
        <v>46244</v>
      </c>
      <c r="EA2" s="6" t="n">
        <v>5</v>
      </c>
      <c r="EB2" s="6" t="n">
        <v>5039.65</v>
      </c>
      <c r="EC2" s="11" t="n">
        <v>44805</v>
      </c>
      <c r="ED2" s="6" t="n">
        <v>1</v>
      </c>
      <c r="EE2" s="6" t="n">
        <v>896.4</v>
      </c>
    </row>
    <row collapsed="false" customFormat="false" customHeight="false" hidden="false" ht="12.1" outlineLevel="0" r="3">
      <c r="A3" s="11" t="n">
        <v>44616</v>
      </c>
      <c r="B3" s="6" t="n">
        <v>10</v>
      </c>
      <c r="C3" s="6" t="n">
        <v>1018.5</v>
      </c>
      <c r="D3" s="11" t="n">
        <v>45753</v>
      </c>
      <c r="E3" s="6" t="n">
        <v>4</v>
      </c>
      <c r="F3" s="6" t="n">
        <v>26229.73</v>
      </c>
      <c r="G3" s="11" t="n">
        <v>44609</v>
      </c>
      <c r="H3" s="6" t="n">
        <v>1</v>
      </c>
      <c r="I3" s="6" t="n">
        <v>1551.27</v>
      </c>
      <c r="J3" s="11" t="n">
        <v>44998</v>
      </c>
      <c r="K3" s="6" t="n">
        <v>10</v>
      </c>
      <c r="L3" s="6" t="n">
        <v>1365.82</v>
      </c>
      <c r="M3" s="11" t="n">
        <v>45217</v>
      </c>
      <c r="N3" s="6" t="n">
        <v>30</v>
      </c>
      <c r="O3" s="6" t="n">
        <v>8065.03</v>
      </c>
      <c r="P3" s="11" t="n">
        <v>44609</v>
      </c>
      <c r="Q3" s="6" t="n">
        <v>1</v>
      </c>
      <c r="R3" s="6" t="n">
        <v>553.38</v>
      </c>
      <c r="S3" s="11" t="n">
        <v>45217</v>
      </c>
      <c r="T3" s="6" t="n">
        <v>1</v>
      </c>
      <c r="U3" s="6" t="n">
        <v>626.98</v>
      </c>
      <c r="V3" s="11" t="n">
        <v>45289</v>
      </c>
      <c r="W3" s="6" t="n">
        <v>6</v>
      </c>
      <c r="X3" s="6" t="n">
        <v>4227.13</v>
      </c>
      <c r="Y3" s="11" t="n">
        <v>45545</v>
      </c>
      <c r="Z3" s="6" t="n">
        <v>10</v>
      </c>
      <c r="AA3" s="6" t="n">
        <v>6608.96</v>
      </c>
      <c r="AB3" s="11" t="n">
        <v>45215</v>
      </c>
      <c r="AC3" s="6" t="n">
        <v>20</v>
      </c>
      <c r="AD3" s="6" t="n">
        <v>6996.19</v>
      </c>
      <c r="AE3" s="11" t="n">
        <v>45309</v>
      </c>
      <c r="AF3" s="6" t="n">
        <v>100</v>
      </c>
      <c r="AG3" s="6" t="n">
        <v>5592.35</v>
      </c>
      <c r="AH3" s="11" t="n">
        <v>45582</v>
      </c>
      <c r="AI3" s="6" t="n">
        <v>10</v>
      </c>
      <c r="AJ3" s="6" t="n">
        <v>1364.22</v>
      </c>
      <c r="AK3" s="11" t="n">
        <v>46150</v>
      </c>
      <c r="AL3" s="6" t="n">
        <v>1</v>
      </c>
      <c r="AM3" s="6" t="n">
        <v>2340.25</v>
      </c>
      <c r="AN3" s="11" t="n">
        <v>44844</v>
      </c>
      <c r="AO3" s="6" t="n">
        <v>10</v>
      </c>
      <c r="AP3" s="6" t="n">
        <v>304.01</v>
      </c>
      <c r="AQ3" s="11" t="n">
        <v>45419</v>
      </c>
      <c r="AR3" s="6" t="n">
        <v>10</v>
      </c>
      <c r="AS3" s="6" t="n">
        <v>1555.53</v>
      </c>
      <c r="AT3" s="11" t="n">
        <v>45702</v>
      </c>
      <c r="AU3" s="6" t="n">
        <v>20</v>
      </c>
      <c r="AV3" s="6" t="n">
        <v>4542.32</v>
      </c>
      <c r="AW3" s="11" t="n">
        <v>45288</v>
      </c>
      <c r="AX3" s="6" t="n">
        <v>5</v>
      </c>
      <c r="AY3" s="6" t="n">
        <v>6955.17</v>
      </c>
      <c r="AZ3" s="11" t="n">
        <v>45705</v>
      </c>
      <c r="BA3" s="6" t="n">
        <v>41</v>
      </c>
      <c r="BB3" s="6" t="n">
        <v>8875.26</v>
      </c>
      <c r="BC3" s="11" t="n">
        <v>45650</v>
      </c>
      <c r="BD3" s="6" t="n">
        <v>20</v>
      </c>
      <c r="BE3" s="6" t="n">
        <v>3896.34</v>
      </c>
      <c r="BF3" s="11" t="n">
        <v>45352</v>
      </c>
      <c r="BG3" s="6" t="n">
        <v>1</v>
      </c>
      <c r="BH3" s="6" t="n">
        <v>1591.45</v>
      </c>
      <c r="BI3" s="11" t="n">
        <v>45212</v>
      </c>
      <c r="BJ3" s="6" t="n">
        <v>10</v>
      </c>
      <c r="BK3" s="6" t="n">
        <v>1963.38</v>
      </c>
      <c r="BL3" s="0"/>
      <c r="BM3" s="5" t="s">
        <f>=SUM(BN2:BN2)/SUM(BM2:BM2)</f>
      </c>
      <c r="BN3" s="0" t="s">
        <v>11</v>
      </c>
      <c r="BO3" s="11" t="n">
        <v>45702</v>
      </c>
      <c r="BP3" s="6" t="n">
        <v>10</v>
      </c>
      <c r="BQ3" s="6" t="n">
        <v>3876.03</v>
      </c>
      <c r="BR3" s="11" t="n">
        <v>45560</v>
      </c>
      <c r="BS3" s="6" t="n">
        <v>10</v>
      </c>
      <c r="BT3" s="6" t="n">
        <v>446.77</v>
      </c>
      <c r="BU3" s="11" t="n">
        <v>46166</v>
      </c>
      <c r="BV3" s="6" t="n">
        <v>1</v>
      </c>
      <c r="BW3" s="6" t="n">
        <v>4015.9</v>
      </c>
      <c r="BX3" s="11" t="n">
        <v>45439</v>
      </c>
      <c r="BY3" s="6" t="n">
        <v>1</v>
      </c>
      <c r="BZ3" s="6" t="n">
        <v>7881.73</v>
      </c>
      <c r="CA3" s="0"/>
      <c r="CB3" s="5" t="s">
        <f>=SUM(CC2:CC2)/SUM(CB2:CB2)</f>
      </c>
      <c r="CC3" s="0" t="s">
        <v>11</v>
      </c>
      <c r="CD3" s="11" t="n">
        <v>46048</v>
      </c>
      <c r="CE3" s="6" t="n">
        <v>2</v>
      </c>
      <c r="CF3" s="6" t="n">
        <v>5484.89</v>
      </c>
      <c r="CG3" s="0"/>
      <c r="CH3" s="5" t="s">
        <f>=SUM(CI2:CI2)/SUM(CH2:CH2)</f>
      </c>
      <c r="CI3" s="0" t="s">
        <v>11</v>
      </c>
      <c r="CJ3" s="11" t="n">
        <v>46150</v>
      </c>
      <c r="CK3" s="6" t="n">
        <v>10</v>
      </c>
      <c r="CL3" s="6" t="n">
        <v>916.89</v>
      </c>
      <c r="CM3" s="11" t="n">
        <v>44610</v>
      </c>
      <c r="CN3" s="6" t="n">
        <v>10</v>
      </c>
      <c r="CO3" s="6" t="n">
        <v>870.6</v>
      </c>
      <c r="CP3" s="0"/>
      <c r="CQ3" s="5" t="s">
        <f>=SUM(CR2:CR2)/SUM(CQ2:CQ2)</f>
      </c>
      <c r="CR3" s="0" t="s">
        <v>11</v>
      </c>
      <c r="CS3" s="0"/>
      <c r="CT3" s="5" t="s">
        <f>=SUM(CU2:CU2)/SUM(CT2:CT2)</f>
      </c>
      <c r="CU3" s="0" t="s">
        <v>11</v>
      </c>
      <c r="CV3" s="11" t="n">
        <v>46238</v>
      </c>
      <c r="CW3" s="6" t="n">
        <v>4</v>
      </c>
      <c r="CX3" s="6" t="n">
        <v>76.38</v>
      </c>
      <c r="CY3" s="11" t="n">
        <v>45370</v>
      </c>
      <c r="CZ3" s="6" t="n">
        <v>1</v>
      </c>
      <c r="DA3" s="6" t="n">
        <v>13657.190235</v>
      </c>
      <c r="DB3" s="11" t="n">
        <v>45957</v>
      </c>
      <c r="DC3" s="6" t="n">
        <v>17</v>
      </c>
      <c r="DD3" s="6" t="n">
        <v>13232.89</v>
      </c>
      <c r="DE3" s="0"/>
      <c r="DF3" s="5" t="s">
        <f>=SUM(DG2:DG2)/SUM(DF2:DF2)</f>
      </c>
      <c r="DG3" s="0" t="s">
        <v>11</v>
      </c>
      <c r="DH3" s="11" t="n">
        <v>46248</v>
      </c>
      <c r="DI3" s="6" t="n">
        <v>5</v>
      </c>
      <c r="DJ3" s="6" t="n">
        <v>5186.43</v>
      </c>
      <c r="DK3" s="11" t="n">
        <v>45558</v>
      </c>
      <c r="DL3" s="6" t="n">
        <v>3</v>
      </c>
      <c r="DM3" s="6" t="n">
        <v>2517.97</v>
      </c>
      <c r="DN3" s="11" t="n">
        <v>45588</v>
      </c>
      <c r="DO3" s="6" t="n">
        <v>1</v>
      </c>
      <c r="DP3" s="6" t="n">
        <v>1001.56</v>
      </c>
      <c r="DQ3" s="0"/>
      <c r="DR3" s="5" t="s">
        <f>=SUM(DS2:DS2)/SUM(DR2:DR2)</f>
      </c>
      <c r="DS3" s="0" t="s">
        <v>11</v>
      </c>
      <c r="DT3" s="0"/>
      <c r="DU3" s="5" t="s">
        <f>=SUM(DV2:DV2)/SUM(DU2:DU2)</f>
      </c>
      <c r="DV3" s="0" t="s">
        <v>11</v>
      </c>
      <c r="DW3" s="0"/>
      <c r="DX3" s="5" t="s">
        <f>=SUM(DY2:DY2)/SUM(DX2:DX2)</f>
      </c>
      <c r="DY3" s="0" t="s">
        <v>11</v>
      </c>
      <c r="DZ3" s="0"/>
      <c r="EA3" s="5" t="s">
        <f>=SUM(EB2:EB2)/SUM(EA2:EA2)</f>
      </c>
      <c r="EB3" s="0" t="s">
        <v>11</v>
      </c>
      <c r="EC3" s="11" t="n">
        <v>44806</v>
      </c>
      <c r="ED3" s="6" t="n">
        <v>1</v>
      </c>
      <c r="EE3" s="6" t="n">
        <v>890.85</v>
      </c>
    </row>
    <row collapsed="false" customFormat="false" customHeight="false" hidden="false" ht="12.1" outlineLevel="0" r="4">
      <c r="A4" s="11" t="n">
        <v>44909</v>
      </c>
      <c r="B4" s="6" t="n">
        <v>20</v>
      </c>
      <c r="C4" s="6" t="n">
        <v>2741.64</v>
      </c>
      <c r="D4" s="11" t="n">
        <v>45754</v>
      </c>
      <c r="E4" s="6" t="n">
        <v>1</v>
      </c>
      <c r="F4" s="6" t="n">
        <v>6382.83</v>
      </c>
      <c r="G4" s="11" t="n">
        <v>44803</v>
      </c>
      <c r="H4" s="6" t="n">
        <v>2</v>
      </c>
      <c r="I4" s="6" t="n">
        <v>2285.98</v>
      </c>
      <c r="J4" s="11" t="n">
        <v>45103</v>
      </c>
      <c r="K4" s="6" t="n">
        <v>20</v>
      </c>
      <c r="L4" s="6" t="n">
        <v>4142.73</v>
      </c>
      <c r="M4" s="11" t="n">
        <v>45499</v>
      </c>
      <c r="N4" s="6" t="n">
        <v>10</v>
      </c>
      <c r="O4" s="6" t="n">
        <v>2946.87</v>
      </c>
      <c r="P4" s="11" t="n">
        <v>44708</v>
      </c>
      <c r="Q4" s="6" t="n">
        <v>10</v>
      </c>
      <c r="R4" s="6" t="n">
        <v>4038.77</v>
      </c>
      <c r="S4" s="11" t="n">
        <v>45244</v>
      </c>
      <c r="T4" s="6" t="n">
        <v>2</v>
      </c>
      <c r="U4" s="6" t="n">
        <v>1221.33</v>
      </c>
      <c r="V4" s="11" t="n">
        <v>45409</v>
      </c>
      <c r="W4" s="6" t="n">
        <v>1</v>
      </c>
      <c r="X4" s="6" t="n">
        <v>720.33</v>
      </c>
      <c r="Y4" s="11" t="n">
        <v>45559</v>
      </c>
      <c r="Z4" s="6" t="n">
        <v>10</v>
      </c>
      <c r="AA4" s="6" t="n">
        <v>7122.52</v>
      </c>
      <c r="AB4" s="11" t="n">
        <v>45372</v>
      </c>
      <c r="AC4" s="6" t="n">
        <v>10</v>
      </c>
      <c r="AD4" s="6" t="n">
        <v>3098.36</v>
      </c>
      <c r="AE4" s="11" t="n">
        <v>45350</v>
      </c>
      <c r="AF4" s="6" t="n">
        <v>100</v>
      </c>
      <c r="AG4" s="6" t="n">
        <v>6261.63</v>
      </c>
      <c r="AH4" s="11" t="n">
        <v>45628</v>
      </c>
      <c r="AI4" s="6" t="n">
        <v>10</v>
      </c>
      <c r="AJ4" s="6" t="n">
        <v>1243.24</v>
      </c>
      <c r="AK4" s="11" t="n">
        <v>46181</v>
      </c>
      <c r="AL4" s="6" t="n">
        <v>10</v>
      </c>
      <c r="AM4" s="6" t="n">
        <v>23999.4</v>
      </c>
      <c r="AN4" s="11" t="n">
        <v>44907</v>
      </c>
      <c r="AO4" s="6" t="n">
        <v>10</v>
      </c>
      <c r="AP4" s="6" t="n">
        <v>387.03</v>
      </c>
      <c r="AQ4" s="11" t="n">
        <v>45453</v>
      </c>
      <c r="AR4" s="6" t="n">
        <v>10</v>
      </c>
      <c r="AS4" s="6" t="n">
        <v>1391.03</v>
      </c>
      <c r="AT4" s="11" t="n">
        <v>45706</v>
      </c>
      <c r="AU4" s="6" t="n">
        <v>10</v>
      </c>
      <c r="AV4" s="6" t="n">
        <v>2360.82</v>
      </c>
      <c r="AW4" s="11" t="n">
        <v>45383</v>
      </c>
      <c r="AX4" s="6" t="n">
        <v>4</v>
      </c>
      <c r="AY4" s="6" t="n">
        <v>7516.51</v>
      </c>
      <c r="AZ4" s="11" t="n">
        <v>45742</v>
      </c>
      <c r="BA4" s="6" t="n">
        <v>42</v>
      </c>
      <c r="BB4" s="6" t="n">
        <v>7725.07</v>
      </c>
      <c r="BC4" s="11" t="n">
        <v>45753</v>
      </c>
      <c r="BD4" s="6" t="n">
        <v>10</v>
      </c>
      <c r="BE4" s="6" t="n">
        <v>2107.26</v>
      </c>
      <c r="BF4" s="11" t="n">
        <v>45439</v>
      </c>
      <c r="BG4" s="6" t="n">
        <v>1</v>
      </c>
      <c r="BH4" s="6" t="n">
        <v>1631.48</v>
      </c>
      <c r="BI4" s="11" t="n">
        <v>45217</v>
      </c>
      <c r="BJ4" s="6" t="n">
        <v>10</v>
      </c>
      <c r="BK4" s="6" t="n">
        <v>1970.38</v>
      </c>
      <c r="BL4" s="0"/>
      <c r="BM4" s="6" t="n">
        <v>5798</v>
      </c>
      <c r="BN4" s="0" t="s">
        <v>722</v>
      </c>
      <c r="BO4" s="11" t="n">
        <v>45952</v>
      </c>
      <c r="BP4" s="6" t="n">
        <v>10</v>
      </c>
      <c r="BQ4" s="6" t="n">
        <v>3433.16</v>
      </c>
      <c r="BR4" s="11" t="n">
        <v>45582</v>
      </c>
      <c r="BS4" s="6" t="n">
        <v>90</v>
      </c>
      <c r="BT4" s="6" t="n">
        <v>3748.65</v>
      </c>
      <c r="BU4" s="0"/>
      <c r="BV4" s="5" t="s">
        <f>=SUM(BW2:BW3)/SUM(BV2:BV3)</f>
      </c>
      <c r="BW4" s="0" t="s">
        <v>11</v>
      </c>
      <c r="BX4" s="11" t="n">
        <v>45582</v>
      </c>
      <c r="BY4" s="6" t="n">
        <v>1</v>
      </c>
      <c r="BZ4" s="6" t="n">
        <v>4908.44</v>
      </c>
      <c r="CA4" s="0"/>
      <c r="CB4" s="6" t="n">
        <v>0.4811</v>
      </c>
      <c r="CC4" s="0" t="s">
        <v>722</v>
      </c>
      <c r="CD4" s="0"/>
      <c r="CE4" s="5" t="s">
        <f>=SUM(CF2:CF3)/SUM(CE2:CE3)</f>
      </c>
      <c r="CF4" s="0" t="s">
        <v>11</v>
      </c>
      <c r="CG4" s="0"/>
      <c r="CH4" s="6" t="n">
        <v>2.2355</v>
      </c>
      <c r="CI4" s="0" t="s">
        <v>722</v>
      </c>
      <c r="CJ4" s="0"/>
      <c r="CK4" s="5" t="s">
        <f>=SUM(CL2:CL3)/SUM(CK2:CK3)</f>
      </c>
      <c r="CL4" s="0" t="s">
        <v>11</v>
      </c>
      <c r="CM4" s="0"/>
      <c r="CN4" s="5" t="s">
        <f>=SUM(CO2:CO3)/SUM(CN2:CN3)</f>
      </c>
      <c r="CO4" s="0" t="s">
        <v>11</v>
      </c>
      <c r="CP4" s="0"/>
      <c r="CQ4" s="6" t="n">
        <v>0.0456</v>
      </c>
      <c r="CR4" s="0" t="s">
        <v>722</v>
      </c>
      <c r="CS4" s="0"/>
      <c r="CT4" s="6" t="n">
        <v>1720.4</v>
      </c>
      <c r="CU4" s="0" t="s">
        <v>722</v>
      </c>
      <c r="CV4" s="11" t="n">
        <v>46248</v>
      </c>
      <c r="CW4" s="6" t="n">
        <v>21</v>
      </c>
      <c r="CX4" s="6" t="n">
        <v>402.76</v>
      </c>
      <c r="CY4" s="11" t="n">
        <v>45552</v>
      </c>
      <c r="CZ4" s="6" t="n">
        <v>1</v>
      </c>
      <c r="DA4" s="6" t="n">
        <v>14055.502737</v>
      </c>
      <c r="DB4" s="11" t="n">
        <v>45957</v>
      </c>
      <c r="DC4" s="6" t="n">
        <v>4</v>
      </c>
      <c r="DD4" s="6" t="n">
        <v>3582.37</v>
      </c>
      <c r="DE4" s="0"/>
      <c r="DF4" s="6" t="n">
        <v>94.2672</v>
      </c>
      <c r="DG4" s="0" t="s">
        <v>722</v>
      </c>
      <c r="DH4" s="0"/>
      <c r="DI4" s="5" t="s">
        <f>=SUM(DJ2:DJ3)/SUM(DI2:DI3)</f>
      </c>
      <c r="DJ4" s="0" t="s">
        <v>11</v>
      </c>
      <c r="DK4" s="11" t="n">
        <v>45582</v>
      </c>
      <c r="DL4" s="6" t="n">
        <v>4</v>
      </c>
      <c r="DM4" s="6" t="n">
        <v>3288.64</v>
      </c>
      <c r="DN4" s="11" t="n">
        <v>45590</v>
      </c>
      <c r="DO4" s="6" t="n">
        <v>2</v>
      </c>
      <c r="DP4" s="6" t="n">
        <v>2004.08</v>
      </c>
      <c r="DQ4" s="0"/>
      <c r="DR4" s="6" t="n">
        <v>101.66</v>
      </c>
      <c r="DS4" s="0" t="s">
        <v>722</v>
      </c>
      <c r="DT4" s="0"/>
      <c r="DU4" s="6" t="n">
        <v>101.54</v>
      </c>
      <c r="DV4" s="0" t="s">
        <v>722</v>
      </c>
      <c r="DW4" s="0"/>
      <c r="DX4" s="6" t="n">
        <v>100.04</v>
      </c>
      <c r="DY4" s="0" t="s">
        <v>722</v>
      </c>
      <c r="DZ4" s="0"/>
      <c r="EA4" s="6" t="n">
        <v>99.9</v>
      </c>
      <c r="EB4" s="0" t="s">
        <v>722</v>
      </c>
      <c r="EC4" s="11" t="n">
        <v>44861</v>
      </c>
      <c r="ED4" s="6" t="n">
        <v>2</v>
      </c>
      <c r="EE4" s="6" t="n">
        <v>1685.04</v>
      </c>
    </row>
    <row collapsed="false" customFormat="false" customHeight="false" hidden="false" ht="12.1" outlineLevel="0" r="5">
      <c r="A5" s="11" t="n">
        <v>44910</v>
      </c>
      <c r="B5" s="6" t="n">
        <v>10</v>
      </c>
      <c r="C5" s="6" t="n">
        <v>1351.81</v>
      </c>
      <c r="D5" s="11" t="n">
        <v>45912</v>
      </c>
      <c r="E5" s="6" t="n">
        <v>1</v>
      </c>
      <c r="F5" s="6" t="n">
        <v>6429.36</v>
      </c>
      <c r="G5" s="11" t="n">
        <v>44904</v>
      </c>
      <c r="H5" s="6" t="n">
        <v>1</v>
      </c>
      <c r="I5" s="6" t="n">
        <v>1039.82</v>
      </c>
      <c r="J5" s="11" t="n">
        <v>45161</v>
      </c>
      <c r="K5" s="6" t="n">
        <v>10</v>
      </c>
      <c r="L5" s="6" t="n">
        <v>2064.74</v>
      </c>
      <c r="M5" s="11" t="n">
        <v>45541</v>
      </c>
      <c r="N5" s="6" t="n">
        <v>10</v>
      </c>
      <c r="O5" s="6" t="n">
        <v>2540.12</v>
      </c>
      <c r="P5" s="11" t="n">
        <v>44803</v>
      </c>
      <c r="Q5" s="6" t="n">
        <v>1</v>
      </c>
      <c r="R5" s="6" t="n">
        <v>363.45</v>
      </c>
      <c r="S5" s="11" t="n">
        <v>45246</v>
      </c>
      <c r="T5" s="6" t="n">
        <v>1</v>
      </c>
      <c r="U5" s="6" t="n">
        <v>609.47</v>
      </c>
      <c r="V5" s="11" t="n">
        <v>45420</v>
      </c>
      <c r="W5" s="6" t="n">
        <v>1</v>
      </c>
      <c r="X5" s="6" t="n">
        <v>720.53</v>
      </c>
      <c r="Y5" s="11" t="n">
        <v>45560</v>
      </c>
      <c r="Z5" s="6" t="n">
        <v>3</v>
      </c>
      <c r="AA5" s="6" t="n">
        <v>2114.47</v>
      </c>
      <c r="AB5" s="11" t="n">
        <v>45706</v>
      </c>
      <c r="AC5" s="6" t="n">
        <v>10</v>
      </c>
      <c r="AD5" s="6" t="n">
        <v>3417.05</v>
      </c>
      <c r="AE5" s="11" t="n">
        <v>45401</v>
      </c>
      <c r="AF5" s="6" t="n">
        <v>100</v>
      </c>
      <c r="AG5" s="6" t="n">
        <v>6840.1</v>
      </c>
      <c r="AH5" s="11" t="n">
        <v>45705</v>
      </c>
      <c r="AI5" s="6" t="n">
        <v>90</v>
      </c>
      <c r="AJ5" s="6" t="n">
        <v>15857.61</v>
      </c>
      <c r="AK5" s="11" t="n">
        <v>46228</v>
      </c>
      <c r="AL5" s="6" t="n">
        <v>7</v>
      </c>
      <c r="AM5" s="6" t="n">
        <v>13703.72</v>
      </c>
      <c r="AN5" s="11" t="n">
        <v>44909</v>
      </c>
      <c r="AO5" s="6" t="n">
        <v>10</v>
      </c>
      <c r="AP5" s="6" t="n">
        <v>382.33</v>
      </c>
      <c r="AQ5" s="11" t="n">
        <v>45499</v>
      </c>
      <c r="AR5" s="6" t="n">
        <v>10</v>
      </c>
      <c r="AS5" s="6" t="n">
        <v>1270.96</v>
      </c>
      <c r="AT5" s="11" t="n">
        <v>45723</v>
      </c>
      <c r="AU5" s="6" t="n">
        <v>30</v>
      </c>
      <c r="AV5" s="6" t="n">
        <v>6359.61</v>
      </c>
      <c r="AW5" s="11" t="n">
        <v>45420</v>
      </c>
      <c r="AX5" s="6" t="n">
        <v>1</v>
      </c>
      <c r="AY5" s="6" t="n">
        <v>1921.95</v>
      </c>
      <c r="AZ5" s="11" t="n">
        <v>45883</v>
      </c>
      <c r="BA5" s="6" t="n">
        <v>90</v>
      </c>
      <c r="BB5" s="6" t="n">
        <v>11561.13</v>
      </c>
      <c r="BC5" s="11" t="n">
        <v>45912</v>
      </c>
      <c r="BD5" s="6" t="n">
        <v>10</v>
      </c>
      <c r="BE5" s="6" t="n">
        <v>2132.27</v>
      </c>
      <c r="BF5" s="11" t="n">
        <v>45491</v>
      </c>
      <c r="BG5" s="6" t="n">
        <v>1</v>
      </c>
      <c r="BH5" s="6" t="n">
        <v>1288.77</v>
      </c>
      <c r="BI5" s="11" t="n">
        <v>45383</v>
      </c>
      <c r="BJ5" s="6" t="n">
        <v>40</v>
      </c>
      <c r="BK5" s="6" t="n">
        <v>8834.1</v>
      </c>
      <c r="BL5" s="0"/>
      <c r="BM5" s="6" t="n">
        <v>2</v>
      </c>
      <c r="BN5" s="0" t="s">
        <v>723</v>
      </c>
      <c r="BO5" s="11" t="n">
        <v>45982</v>
      </c>
      <c r="BP5" s="6" t="n">
        <v>10</v>
      </c>
      <c r="BQ5" s="6" t="n">
        <v>3410.84</v>
      </c>
      <c r="BR5" s="11" t="n">
        <v>45590</v>
      </c>
      <c r="BS5" s="6" t="n">
        <v>40</v>
      </c>
      <c r="BT5" s="6" t="n">
        <v>1550.33</v>
      </c>
      <c r="BU5" s="0"/>
      <c r="BV5" s="6" t="n">
        <v>3458</v>
      </c>
      <c r="BW5" s="0" t="s">
        <v>722</v>
      </c>
      <c r="BX5" s="11" t="n">
        <v>45639</v>
      </c>
      <c r="BY5" s="6" t="n">
        <v>1</v>
      </c>
      <c r="BZ5" s="6" t="n">
        <v>4413.15</v>
      </c>
      <c r="CA5" s="0"/>
      <c r="CB5" s="6" t="n">
        <v>10000</v>
      </c>
      <c r="CC5" s="0" t="s">
        <v>723</v>
      </c>
      <c r="CD5" s="0"/>
      <c r="CE5" s="6" t="n">
        <v>1056.6</v>
      </c>
      <c r="CF5" s="0" t="s">
        <v>722</v>
      </c>
      <c r="CG5" s="0"/>
      <c r="CH5" s="6" t="n">
        <v>1000</v>
      </c>
      <c r="CI5" s="0" t="s">
        <v>723</v>
      </c>
      <c r="CJ5" s="0"/>
      <c r="CK5" s="6" t="n">
        <v>49.91</v>
      </c>
      <c r="CL5" s="0" t="s">
        <v>722</v>
      </c>
      <c r="CM5" s="0"/>
      <c r="CN5" s="6" t="n">
        <v>19.66</v>
      </c>
      <c r="CO5" s="0" t="s">
        <v>722</v>
      </c>
      <c r="CP5" s="0"/>
      <c r="CQ5" s="6" t="n">
        <v>2</v>
      </c>
      <c r="CR5" s="0" t="s">
        <v>723</v>
      </c>
      <c r="CS5" s="0"/>
      <c r="CT5" s="6" t="n">
        <v>5.59</v>
      </c>
      <c r="CU5" s="0" t="s">
        <v>723</v>
      </c>
      <c r="CV5" s="11" t="n">
        <v>46251</v>
      </c>
      <c r="CW5" s="6" t="n">
        <v>8</v>
      </c>
      <c r="CX5" s="6" t="n">
        <v>153.49</v>
      </c>
      <c r="CY5" s="11" t="n">
        <v>45615</v>
      </c>
      <c r="CZ5" s="6" t="n">
        <v>2</v>
      </c>
      <c r="DA5" s="6" t="n">
        <v>23643.13896</v>
      </c>
      <c r="DB5" s="11" t="n">
        <v>45964</v>
      </c>
      <c r="DC5" s="6" t="n">
        <v>2</v>
      </c>
      <c r="DD5" s="6" t="n">
        <v>1782.67</v>
      </c>
      <c r="DE5" s="0"/>
      <c r="DF5" s="6" t="n">
        <v>2</v>
      </c>
      <c r="DG5" s="0" t="s">
        <v>723</v>
      </c>
      <c r="DH5" s="0"/>
      <c r="DI5" s="6" t="n">
        <v>101.92</v>
      </c>
      <c r="DJ5" s="0" t="s">
        <v>722</v>
      </c>
      <c r="DK5" s="11" t="n">
        <v>45630</v>
      </c>
      <c r="DL5" s="6" t="n">
        <v>1</v>
      </c>
      <c r="DM5" s="6" t="n">
        <v>836.5</v>
      </c>
      <c r="DN5" s="0"/>
      <c r="DO5" s="5" t="s">
        <f>=SUM(DP2:DP4)/SUM(DO2:DO4)</f>
      </c>
      <c r="DP5" s="0" t="s">
        <v>11</v>
      </c>
      <c r="DQ5" s="0"/>
      <c r="DR5" s="6" t="n">
        <v>8</v>
      </c>
      <c r="DS5" s="0" t="s">
        <v>723</v>
      </c>
      <c r="DT5" s="0"/>
      <c r="DU5" s="6" t="n">
        <v>5</v>
      </c>
      <c r="DV5" s="0" t="s">
        <v>723</v>
      </c>
      <c r="DW5" s="0"/>
      <c r="DX5" s="6" t="n">
        <v>5</v>
      </c>
      <c r="DY5" s="0" t="s">
        <v>723</v>
      </c>
      <c r="DZ5" s="0"/>
      <c r="EA5" s="6" t="n">
        <v>5</v>
      </c>
      <c r="EB5" s="0" t="s">
        <v>723</v>
      </c>
      <c r="EC5" s="0"/>
      <c r="ED5" s="5" t="s">
        <f>=SUM(EE2:EE4)/SUM(ED2:ED4)</f>
      </c>
      <c r="EE5" s="0" t="s">
        <v>11</v>
      </c>
    </row>
    <row collapsed="false" customFormat="false" customHeight="false" hidden="false" ht="12.1" outlineLevel="0" r="6">
      <c r="A6" s="11" t="n">
        <v>44971</v>
      </c>
      <c r="B6" s="6" t="n">
        <v>20</v>
      </c>
      <c r="C6" s="6" t="n">
        <v>3240.64</v>
      </c>
      <c r="D6" s="11" t="n">
        <v>45919</v>
      </c>
      <c r="E6" s="6" t="n">
        <v>5</v>
      </c>
      <c r="F6" s="6" t="n">
        <v>31297.27</v>
      </c>
      <c r="G6" s="11" t="n">
        <v>44907</v>
      </c>
      <c r="H6" s="6" t="n">
        <v>1</v>
      </c>
      <c r="I6" s="6" t="n">
        <v>1034.82</v>
      </c>
      <c r="J6" s="11" t="n">
        <v>45420</v>
      </c>
      <c r="K6" s="6" t="n">
        <v>20</v>
      </c>
      <c r="L6" s="6" t="n">
        <v>4294.58</v>
      </c>
      <c r="M6" s="11" t="n">
        <v>45558</v>
      </c>
      <c r="N6" s="6" t="n">
        <v>50</v>
      </c>
      <c r="O6" s="6" t="n">
        <v>13668.69</v>
      </c>
      <c r="P6" s="11" t="n">
        <v>45016</v>
      </c>
      <c r="Q6" s="6" t="n">
        <v>5</v>
      </c>
      <c r="R6" s="6" t="n">
        <v>1901.89</v>
      </c>
      <c r="S6" s="11" t="n">
        <v>45254</v>
      </c>
      <c r="T6" s="6" t="n">
        <v>3</v>
      </c>
      <c r="U6" s="6" t="n">
        <v>1934.06</v>
      </c>
      <c r="V6" s="11" t="n">
        <v>45439</v>
      </c>
      <c r="W6" s="6" t="n">
        <v>4</v>
      </c>
      <c r="X6" s="6" t="n">
        <v>2828.99</v>
      </c>
      <c r="Y6" s="11" t="n">
        <v>45579</v>
      </c>
      <c r="Z6" s="6" t="n">
        <v>2</v>
      </c>
      <c r="AA6" s="6" t="n">
        <v>1293.98</v>
      </c>
      <c r="AB6" s="11" t="n">
        <v>45982</v>
      </c>
      <c r="AC6" s="6" t="n">
        <v>10</v>
      </c>
      <c r="AD6" s="6" t="n">
        <v>3083.85</v>
      </c>
      <c r="AE6" s="11" t="n">
        <v>45439</v>
      </c>
      <c r="AF6" s="6" t="n">
        <v>100</v>
      </c>
      <c r="AG6" s="6" t="n">
        <v>6954.67</v>
      </c>
      <c r="AH6" s="11" t="n">
        <v>45706</v>
      </c>
      <c r="AI6" s="6" t="n">
        <v>70</v>
      </c>
      <c r="AJ6" s="6" t="n">
        <v>12114.66</v>
      </c>
      <c r="AK6" s="0"/>
      <c r="AL6" s="5" t="s">
        <f>=SUM(AM2:AM5)/SUM(AL2:AL5)</f>
      </c>
      <c r="AM6" s="0" t="s">
        <v>11</v>
      </c>
      <c r="AN6" s="11" t="n">
        <v>44910</v>
      </c>
      <c r="AO6" s="6" t="n">
        <v>10</v>
      </c>
      <c r="AP6" s="6" t="n">
        <v>372.82</v>
      </c>
      <c r="AQ6" s="11" t="n">
        <v>45628</v>
      </c>
      <c r="AR6" s="6" t="n">
        <v>10</v>
      </c>
      <c r="AS6" s="6" t="n">
        <v>1141.88</v>
      </c>
      <c r="AT6" s="11" t="n">
        <v>45741</v>
      </c>
      <c r="AU6" s="6" t="n">
        <v>10</v>
      </c>
      <c r="AV6" s="6" t="n">
        <v>2110.77</v>
      </c>
      <c r="AW6" s="11" t="n">
        <v>45440</v>
      </c>
      <c r="AX6" s="6" t="n">
        <v>1</v>
      </c>
      <c r="AY6" s="6" t="n">
        <v>1942.56</v>
      </c>
      <c r="AZ6" s="11" t="n">
        <v>46228</v>
      </c>
      <c r="BA6" s="6" t="n">
        <v>98</v>
      </c>
      <c r="BB6" s="6" t="n">
        <v>9935.32</v>
      </c>
      <c r="BC6" s="11" t="n">
        <v>45952</v>
      </c>
      <c r="BD6" s="6" t="n">
        <v>10</v>
      </c>
      <c r="BE6" s="6" t="n">
        <v>2072.74</v>
      </c>
      <c r="BF6" s="11" t="n">
        <v>45499</v>
      </c>
      <c r="BG6" s="6" t="n">
        <v>1</v>
      </c>
      <c r="BH6" s="6" t="n">
        <v>1391.33</v>
      </c>
      <c r="BI6" s="11" t="n">
        <v>45439</v>
      </c>
      <c r="BJ6" s="6" t="n">
        <v>10</v>
      </c>
      <c r="BK6" s="6" t="n">
        <v>2194.11</v>
      </c>
      <c r="BL6" s="0"/>
      <c r="BM6" s="5" t="s">
        <f>=BM5*(ABS(BM4)-ABS(BM3))</f>
      </c>
      <c r="BN6" s="0" t="s">
        <v>724</v>
      </c>
      <c r="BO6" s="0"/>
      <c r="BP6" s="5" t="s">
        <f>=SUM(BQ2:BQ5)/SUM(BP2:BP5)</f>
      </c>
      <c r="BQ6" s="0" t="s">
        <v>11</v>
      </c>
      <c r="BR6" s="11" t="n">
        <v>45639</v>
      </c>
      <c r="BS6" s="6" t="n">
        <v>20</v>
      </c>
      <c r="BT6" s="6" t="n">
        <v>623.68</v>
      </c>
      <c r="BU6" s="0"/>
      <c r="BV6" s="6" t="n">
        <v>2</v>
      </c>
      <c r="BW6" s="0" t="s">
        <v>723</v>
      </c>
      <c r="BX6" s="0"/>
      <c r="BY6" s="5" t="s">
        <f>=SUM(BZ2:BZ5)/SUM(BY2:BY5)</f>
      </c>
      <c r="BZ6" s="0" t="s">
        <v>11</v>
      </c>
      <c r="CA6" s="0"/>
      <c r="CB6" s="5" t="s">
        <f>=CB5*(ABS(CB4)-ABS(CB3))</f>
      </c>
      <c r="CC6" s="0" t="s">
        <v>724</v>
      </c>
      <c r="CD6" s="0"/>
      <c r="CE6" s="6" t="n">
        <v>4</v>
      </c>
      <c r="CF6" s="0" t="s">
        <v>723</v>
      </c>
      <c r="CG6" s="0"/>
      <c r="CH6" s="5" t="s">
        <f>=CH5*(ABS(CH4)-ABS(CH3))</f>
      </c>
      <c r="CI6" s="0" t="s">
        <v>724</v>
      </c>
      <c r="CJ6" s="0"/>
      <c r="CK6" s="6" t="n">
        <v>20</v>
      </c>
      <c r="CL6" s="0" t="s">
        <v>723</v>
      </c>
      <c r="CM6" s="0"/>
      <c r="CN6" s="6" t="n">
        <v>20</v>
      </c>
      <c r="CO6" s="0" t="s">
        <v>723</v>
      </c>
      <c r="CP6" s="0"/>
      <c r="CQ6" s="5" t="s">
        <f>=CQ5*(ABS(CQ4)-ABS(CQ3))</f>
      </c>
      <c r="CR6" s="0" t="s">
        <v>724</v>
      </c>
      <c r="CS6" s="0"/>
      <c r="CT6" s="5" t="s">
        <f>=CT5*(ABS(CT4)-ABS(CT3))</f>
      </c>
      <c r="CU6" s="0" t="s">
        <v>724</v>
      </c>
      <c r="CV6" s="11" t="n">
        <v>46252</v>
      </c>
      <c r="CW6" s="6" t="n">
        <v>40</v>
      </c>
      <c r="CX6" s="6" t="n">
        <v>767.72</v>
      </c>
      <c r="CY6" s="11" t="n">
        <v>45684</v>
      </c>
      <c r="CZ6" s="6" t="n">
        <v>7</v>
      </c>
      <c r="DA6" s="6" t="n">
        <v>76010.65645</v>
      </c>
      <c r="DB6" s="0"/>
      <c r="DC6" s="5" t="s">
        <f>=SUM(DD2:DD5)/SUM(DC2:DC5)</f>
      </c>
      <c r="DD6" s="0" t="s">
        <v>11</v>
      </c>
      <c r="DE6" s="0"/>
      <c r="DF6" s="6" t="s">
        <f>=Портфель!G40*Портфель!$Q$17</f>
      </c>
      <c r="DG6" s="0" t="s">
        <v>6</v>
      </c>
      <c r="DH6" s="0"/>
      <c r="DI6" s="6" t="n">
        <v>10</v>
      </c>
      <c r="DJ6" s="0" t="s">
        <v>723</v>
      </c>
      <c r="DK6" s="0"/>
      <c r="DL6" s="5" t="s">
        <f>=SUM(DM2:DM5)/SUM(DL2:DL5)</f>
      </c>
      <c r="DM6" s="0" t="s">
        <v>11</v>
      </c>
      <c r="DN6" s="0"/>
      <c r="DO6" s="6" t="n">
        <v>99.72</v>
      </c>
      <c r="DP6" s="0" t="s">
        <v>722</v>
      </c>
      <c r="DQ6" s="0"/>
      <c r="DR6" s="6" t="s">
        <f>=Портфель!G44*Портфель!$Q$13</f>
      </c>
      <c r="DS6" s="0" t="s">
        <v>6</v>
      </c>
      <c r="DT6" s="0"/>
      <c r="DU6" s="6" t="s">
        <f>=Портфель!G45*Портфель!$Q$13</f>
      </c>
      <c r="DV6" s="0" t="s">
        <v>6</v>
      </c>
      <c r="DW6" s="0"/>
      <c r="DX6" s="6" t="s">
        <f>=Портфель!G46*Портфель!$Q$13</f>
      </c>
      <c r="DY6" s="0" t="s">
        <v>6</v>
      </c>
      <c r="DZ6" s="0"/>
      <c r="EA6" s="6" t="s">
        <f>=Портфель!G47*Портфель!$Q$13</f>
      </c>
      <c r="EB6" s="0" t="s">
        <v>6</v>
      </c>
      <c r="EC6" s="0"/>
      <c r="ED6" s="6" t="n">
        <v>78.3</v>
      </c>
      <c r="EE6" s="0" t="s">
        <v>722</v>
      </c>
    </row>
    <row collapsed="false" customFormat="false" customHeight="false" hidden="false" ht="12.1" outlineLevel="0" r="7">
      <c r="A7" s="11" t="n">
        <v>45016</v>
      </c>
      <c r="B7" s="6" t="n">
        <v>10</v>
      </c>
      <c r="C7" s="6" t="n">
        <v>2143.28</v>
      </c>
      <c r="D7" s="11" t="n">
        <v>45964</v>
      </c>
      <c r="E7" s="6" t="n">
        <v>2</v>
      </c>
      <c r="F7" s="6" t="n">
        <v>11090.65</v>
      </c>
      <c r="G7" s="11" t="n">
        <v>45048</v>
      </c>
      <c r="H7" s="6" t="n">
        <v>1</v>
      </c>
      <c r="I7" s="6" t="n">
        <v>1293.35</v>
      </c>
      <c r="J7" s="11" t="n">
        <v>45475</v>
      </c>
      <c r="K7" s="6" t="n">
        <v>10</v>
      </c>
      <c r="L7" s="6" t="n">
        <v>2017.71</v>
      </c>
      <c r="M7" s="11" t="n">
        <v>45569</v>
      </c>
      <c r="N7" s="6" t="n">
        <v>20</v>
      </c>
      <c r="O7" s="6" t="n">
        <v>5269.16</v>
      </c>
      <c r="P7" s="11" t="n">
        <v>45044</v>
      </c>
      <c r="Q7" s="6" t="n">
        <v>4</v>
      </c>
      <c r="R7" s="6" t="n">
        <v>1577.75</v>
      </c>
      <c r="S7" s="11" t="n">
        <v>45259</v>
      </c>
      <c r="T7" s="6" t="n">
        <v>7</v>
      </c>
      <c r="U7" s="6" t="n">
        <v>4465.68</v>
      </c>
      <c r="V7" s="11" t="n">
        <v>45453</v>
      </c>
      <c r="W7" s="6" t="n">
        <v>2</v>
      </c>
      <c r="X7" s="6" t="n">
        <v>1355.81</v>
      </c>
      <c r="Y7" s="11" t="n">
        <v>45590</v>
      </c>
      <c r="Z7" s="6" t="n">
        <v>1</v>
      </c>
      <c r="AA7" s="6" t="n">
        <v>600.36</v>
      </c>
      <c r="AB7" s="11" t="n">
        <v>46150</v>
      </c>
      <c r="AC7" s="6" t="n">
        <v>10</v>
      </c>
      <c r="AD7" s="6" t="n">
        <v>3052.84</v>
      </c>
      <c r="AE7" s="11" t="n">
        <v>45491</v>
      </c>
      <c r="AF7" s="6" t="n">
        <v>100</v>
      </c>
      <c r="AG7" s="6" t="n">
        <v>4730.34</v>
      </c>
      <c r="AH7" s="11" t="n">
        <v>45723</v>
      </c>
      <c r="AI7" s="6" t="n">
        <v>30</v>
      </c>
      <c r="AJ7" s="6" t="n">
        <v>5157.39</v>
      </c>
      <c r="AK7" s="0"/>
      <c r="AL7" s="6" t="n">
        <v>1802</v>
      </c>
      <c r="AM7" s="0" t="s">
        <v>722</v>
      </c>
      <c r="AN7" s="11" t="n">
        <v>44965</v>
      </c>
      <c r="AO7" s="6" t="n">
        <v>10</v>
      </c>
      <c r="AP7" s="6" t="n">
        <v>478.29</v>
      </c>
      <c r="AQ7" s="11" t="n">
        <v>45639</v>
      </c>
      <c r="AR7" s="6" t="n">
        <v>20</v>
      </c>
      <c r="AS7" s="6" t="n">
        <v>1997.6</v>
      </c>
      <c r="AT7" s="11" t="n">
        <v>45753</v>
      </c>
      <c r="AU7" s="6" t="n">
        <v>20</v>
      </c>
      <c r="AV7" s="6" t="n">
        <v>3886.13</v>
      </c>
      <c r="AW7" s="11" t="n">
        <v>45456</v>
      </c>
      <c r="AX7" s="6" t="n">
        <v>1</v>
      </c>
      <c r="AY7" s="6" t="n">
        <v>1815.69</v>
      </c>
      <c r="AZ7" s="11" t="n">
        <v>46234</v>
      </c>
      <c r="BA7" s="6" t="n">
        <v>11</v>
      </c>
      <c r="BB7" s="6" t="n">
        <v>1142.26</v>
      </c>
      <c r="BC7" s="11" t="n">
        <v>46212</v>
      </c>
      <c r="BD7" s="6" t="n">
        <v>20</v>
      </c>
      <c r="BE7" s="6" t="n">
        <v>3645.18</v>
      </c>
      <c r="BF7" s="11" t="n">
        <v>45541</v>
      </c>
      <c r="BG7" s="6" t="n">
        <v>2</v>
      </c>
      <c r="BH7" s="6" t="n">
        <v>2600.56</v>
      </c>
      <c r="BI7" s="11" t="n">
        <v>45453</v>
      </c>
      <c r="BJ7" s="6" t="n">
        <v>10</v>
      </c>
      <c r="BK7" s="6" t="n">
        <v>1904.34</v>
      </c>
      <c r="BL7" s="0"/>
      <c r="BM7" s="0"/>
      <c r="BN7" s="0"/>
      <c r="BO7" s="0"/>
      <c r="BP7" s="6" t="n">
        <v>232.84</v>
      </c>
      <c r="BQ7" s="0" t="s">
        <v>722</v>
      </c>
      <c r="BR7" s="11" t="n">
        <v>45643</v>
      </c>
      <c r="BS7" s="6" t="n">
        <v>30</v>
      </c>
      <c r="BT7" s="6" t="n">
        <v>896.03</v>
      </c>
      <c r="BU7" s="0"/>
      <c r="BV7" s="5" t="s">
        <f>=BV6*(ABS(BV5)-ABS(BV4))</f>
      </c>
      <c r="BW7" s="0" t="s">
        <v>724</v>
      </c>
      <c r="BX7" s="0"/>
      <c r="BY7" s="6" t="n">
        <v>1470.5</v>
      </c>
      <c r="BZ7" s="0" t="s">
        <v>722</v>
      </c>
      <c r="CA7" s="0"/>
      <c r="CB7" s="0"/>
      <c r="CC7" s="0"/>
      <c r="CD7" s="0"/>
      <c r="CE7" s="5" t="s">
        <f>=CE6*(ABS(CE5)-ABS(CE4))</f>
      </c>
      <c r="CF7" s="0" t="s">
        <v>724</v>
      </c>
      <c r="CG7" s="0"/>
      <c r="CH7" s="0"/>
      <c r="CI7" s="0"/>
      <c r="CJ7" s="0"/>
      <c r="CK7" s="5" t="s">
        <f>=CK6*(ABS(CK5)-ABS(CK4))</f>
      </c>
      <c r="CL7" s="0" t="s">
        <v>724</v>
      </c>
      <c r="CM7" s="0"/>
      <c r="CN7" s="5" t="s">
        <f>=CN6*(ABS(CN5)-ABS(CN4))</f>
      </c>
      <c r="CO7" s="0" t="s">
        <v>724</v>
      </c>
      <c r="CP7" s="0"/>
      <c r="CQ7" s="0"/>
      <c r="CR7" s="0"/>
      <c r="CS7" s="0"/>
      <c r="CT7" s="0"/>
      <c r="CU7" s="0"/>
      <c r="CV7" s="11" t="n">
        <v>46258</v>
      </c>
      <c r="CW7" s="6" t="n">
        <v>21</v>
      </c>
      <c r="CX7" s="6" t="n">
        <v>403.99</v>
      </c>
      <c r="CY7" s="0"/>
      <c r="CZ7" s="5" t="s">
        <f>=SUM(DA2:DA6)/SUM(CZ2:CZ6)</f>
      </c>
      <c r="DA7" s="0" t="s">
        <v>11</v>
      </c>
      <c r="DB7" s="0"/>
      <c r="DC7" s="6" t="n">
        <v>87.73</v>
      </c>
      <c r="DD7" s="0" t="s">
        <v>722</v>
      </c>
      <c r="DE7" s="0"/>
      <c r="DF7" s="6" t="s">
        <f>=Портфель!H40*Портфель!$Q$13</f>
      </c>
      <c r="DG7" s="0" t="s">
        <v>7</v>
      </c>
      <c r="DH7" s="0"/>
      <c r="DI7" s="6" t="s">
        <f>=Портфель!G41*Портфель!$Q$13</f>
      </c>
      <c r="DJ7" s="0" t="s">
        <v>6</v>
      </c>
      <c r="DK7" s="0"/>
      <c r="DL7" s="6" t="n">
        <v>81.858</v>
      </c>
      <c r="DM7" s="0" t="s">
        <v>722</v>
      </c>
      <c r="DN7" s="0"/>
      <c r="DO7" s="6" t="n">
        <v>8</v>
      </c>
      <c r="DP7" s="0" t="s">
        <v>723</v>
      </c>
      <c r="DQ7" s="0"/>
      <c r="DR7" s="6" t="s">
        <f>=Портфель!H44*Портфель!$Q$13</f>
      </c>
      <c r="DS7" s="0" t="s">
        <v>7</v>
      </c>
      <c r="DT7" s="0"/>
      <c r="DU7" s="6" t="s">
        <f>=Портфель!H45*Портфель!$Q$13</f>
      </c>
      <c r="DV7" s="0" t="s">
        <v>7</v>
      </c>
      <c r="DW7" s="0"/>
      <c r="DX7" s="6" t="s">
        <f>=Портфель!H46*Портфель!$Q$13</f>
      </c>
      <c r="DY7" s="0" t="s">
        <v>7</v>
      </c>
      <c r="DZ7" s="0"/>
      <c r="EA7" s="6" t="s">
        <f>=Портфель!H47*Портфель!$Q$13</f>
      </c>
      <c r="EB7" s="0" t="s">
        <v>7</v>
      </c>
      <c r="EC7" s="0"/>
      <c r="ED7" s="6" t="n">
        <v>4</v>
      </c>
      <c r="EE7" s="0" t="s">
        <v>723</v>
      </c>
    </row>
    <row collapsed="false" customFormat="false" customHeight="false" hidden="false" ht="12.1" outlineLevel="0" r="8">
      <c r="A8" s="11" t="n">
        <v>45061</v>
      </c>
      <c r="B8" s="6" t="n">
        <v>10</v>
      </c>
      <c r="C8" s="6" t="n">
        <v>2299.88</v>
      </c>
      <c r="D8" s="11" t="n">
        <v>46014</v>
      </c>
      <c r="E8" s="6" t="n">
        <v>2</v>
      </c>
      <c r="F8" s="6" t="n">
        <v>11481.88</v>
      </c>
      <c r="G8" s="11" t="n">
        <v>45071</v>
      </c>
      <c r="H8" s="6" t="n">
        <v>1</v>
      </c>
      <c r="I8" s="6" t="n">
        <v>1291.97</v>
      </c>
      <c r="J8" s="11" t="n">
        <v>45685</v>
      </c>
      <c r="K8" s="6" t="n">
        <v>30</v>
      </c>
      <c r="L8" s="6" t="n">
        <v>6612.97</v>
      </c>
      <c r="M8" s="11" t="n">
        <v>45590</v>
      </c>
      <c r="N8" s="6" t="n">
        <v>10</v>
      </c>
      <c r="O8" s="6" t="n">
        <v>2492.6</v>
      </c>
      <c r="P8" s="11" t="n">
        <v>45076</v>
      </c>
      <c r="Q8" s="6" t="n">
        <v>5</v>
      </c>
      <c r="R8" s="6" t="n">
        <v>2216.33</v>
      </c>
      <c r="S8" s="11" t="n">
        <v>45266</v>
      </c>
      <c r="T8" s="6" t="n">
        <v>3</v>
      </c>
      <c r="U8" s="6" t="n">
        <v>1881.83</v>
      </c>
      <c r="V8" s="11" t="n">
        <v>45497</v>
      </c>
      <c r="W8" s="6" t="n">
        <v>5</v>
      </c>
      <c r="X8" s="6" t="n">
        <v>3254.45</v>
      </c>
      <c r="Y8" s="11" t="n">
        <v>45628</v>
      </c>
      <c r="Z8" s="6" t="n">
        <v>3</v>
      </c>
      <c r="AA8" s="6" t="n">
        <v>1701.12</v>
      </c>
      <c r="AB8" s="11" t="n">
        <v>46167</v>
      </c>
      <c r="AC8" s="6" t="n">
        <v>5</v>
      </c>
      <c r="AD8" s="6" t="n">
        <v>1520.51</v>
      </c>
      <c r="AE8" s="11" t="n">
        <v>45541</v>
      </c>
      <c r="AF8" s="6" t="n">
        <v>200</v>
      </c>
      <c r="AG8" s="6" t="n">
        <v>9443.73</v>
      </c>
      <c r="AH8" s="11" t="n">
        <v>45885</v>
      </c>
      <c r="AI8" s="6" t="n">
        <v>51</v>
      </c>
      <c r="AJ8" s="6" t="n">
        <v>7051.4</v>
      </c>
      <c r="AK8" s="0"/>
      <c r="AL8" s="6" t="n">
        <v>21</v>
      </c>
      <c r="AM8" s="0" t="s">
        <v>723</v>
      </c>
      <c r="AN8" s="11" t="n">
        <v>44999</v>
      </c>
      <c r="AO8" s="6" t="n">
        <v>10</v>
      </c>
      <c r="AP8" s="6" t="n">
        <v>593.66</v>
      </c>
      <c r="AQ8" s="11" t="n">
        <v>46167</v>
      </c>
      <c r="AR8" s="6" t="n">
        <v>10</v>
      </c>
      <c r="AS8" s="6" t="n">
        <v>1272.97</v>
      </c>
      <c r="AT8" s="11" t="n">
        <v>45883</v>
      </c>
      <c r="AU8" s="6" t="n">
        <v>20</v>
      </c>
      <c r="AV8" s="6" t="n">
        <v>3732.44</v>
      </c>
      <c r="AW8" s="11" t="n">
        <v>45461</v>
      </c>
      <c r="AX8" s="6" t="n">
        <v>2</v>
      </c>
      <c r="AY8" s="6" t="n">
        <v>3204.32</v>
      </c>
      <c r="AZ8" s="0"/>
      <c r="BA8" s="5" t="s">
        <f>=SUM(BB2:BB7)/SUM(BA2:BA7)</f>
      </c>
      <c r="BB8" s="0" t="s">
        <v>11</v>
      </c>
      <c r="BC8" s="11" t="n">
        <v>46221</v>
      </c>
      <c r="BD8" s="6" t="n">
        <v>1</v>
      </c>
      <c r="BE8" s="6" t="n">
        <v>158.44</v>
      </c>
      <c r="BF8" s="11" t="n">
        <v>45545</v>
      </c>
      <c r="BG8" s="6" t="n">
        <v>1</v>
      </c>
      <c r="BH8" s="6" t="n">
        <v>1319.29</v>
      </c>
      <c r="BI8" s="11" t="n">
        <v>45499</v>
      </c>
      <c r="BJ8" s="6" t="n">
        <v>10</v>
      </c>
      <c r="BK8" s="6" t="n">
        <v>1665.2</v>
      </c>
      <c r="BL8" s="0"/>
      <c r="BM8" s="0"/>
      <c r="BN8" s="0"/>
      <c r="BO8" s="0"/>
      <c r="BP8" s="6" t="n">
        <v>40</v>
      </c>
      <c r="BQ8" s="0" t="s">
        <v>723</v>
      </c>
      <c r="BR8" s="11" t="n">
        <v>45705</v>
      </c>
      <c r="BS8" s="6" t="n">
        <v>10</v>
      </c>
      <c r="BT8" s="6" t="n">
        <v>381.13</v>
      </c>
      <c r="BU8" s="0"/>
      <c r="BV8" s="0"/>
      <c r="BW8" s="0"/>
      <c r="BX8" s="0"/>
      <c r="BY8" s="6" t="n">
        <v>4</v>
      </c>
      <c r="BZ8" s="0" t="s">
        <v>723</v>
      </c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11" t="n">
        <v>46259</v>
      </c>
      <c r="CW8" s="6" t="n">
        <v>4</v>
      </c>
      <c r="CX8" s="6" t="n">
        <v>76.98</v>
      </c>
      <c r="CY8" s="0"/>
      <c r="CZ8" s="6" t="n">
        <v>99.9365</v>
      </c>
      <c r="DA8" s="0" t="s">
        <v>722</v>
      </c>
      <c r="DB8" s="0"/>
      <c r="DC8" s="6" t="n">
        <v>26</v>
      </c>
      <c r="DD8" s="0" t="s">
        <v>723</v>
      </c>
      <c r="DE8" s="0"/>
      <c r="DF8" s="5" t="s">
        <f>=DF5*(DF6*DF4/100-DF3+DF7)</f>
      </c>
      <c r="DG8" s="0" t="s">
        <v>724</v>
      </c>
      <c r="DH8" s="0"/>
      <c r="DI8" s="6" t="s">
        <f>=Портфель!H41*Портфель!$Q$13</f>
      </c>
      <c r="DJ8" s="0" t="s">
        <v>7</v>
      </c>
      <c r="DK8" s="0"/>
      <c r="DL8" s="6" t="n">
        <v>11</v>
      </c>
      <c r="DM8" s="0" t="s">
        <v>723</v>
      </c>
      <c r="DN8" s="0"/>
      <c r="DO8" s="6" t="s">
        <f>=Портфель!G43*Портфель!$Q$13</f>
      </c>
      <c r="DP8" s="0" t="s">
        <v>6</v>
      </c>
      <c r="DQ8" s="0"/>
      <c r="DR8" s="5" t="s">
        <f>=DR5*(DR6*DR4/100-DR3+DR7)</f>
      </c>
      <c r="DS8" s="0" t="s">
        <v>724</v>
      </c>
      <c r="DT8" s="0"/>
      <c r="DU8" s="5" t="s">
        <f>=DU5*(DU6*DU4/100-DU3+DU7)</f>
      </c>
      <c r="DV8" s="0" t="s">
        <v>724</v>
      </c>
      <c r="DW8" s="0"/>
      <c r="DX8" s="5" t="s">
        <f>=DX5*(DX6*DX4/100-DX3+DX7)</f>
      </c>
      <c r="DY8" s="0" t="s">
        <v>724</v>
      </c>
      <c r="DZ8" s="0"/>
      <c r="EA8" s="5" t="s">
        <f>=EA5*(EA6*EA4/100-EA3+EA7)</f>
      </c>
      <c r="EB8" s="0" t="s">
        <v>724</v>
      </c>
      <c r="EC8" s="0"/>
      <c r="ED8" s="6" t="s">
        <f>=Портфель!G48*Портфель!$Q$13</f>
      </c>
      <c r="EE8" s="0" t="s">
        <v>6</v>
      </c>
    </row>
    <row collapsed="false" customFormat="false" customHeight="false" hidden="false" ht="12.1" outlineLevel="0" r="9">
      <c r="A9" s="11" t="n">
        <v>45071</v>
      </c>
      <c r="B9" s="6" t="n">
        <v>10</v>
      </c>
      <c r="C9" s="6" t="n">
        <v>2430.56</v>
      </c>
      <c r="D9" s="11" t="n">
        <v>46048</v>
      </c>
      <c r="E9" s="6" t="n">
        <v>1</v>
      </c>
      <c r="F9" s="6" t="n">
        <v>5278.67</v>
      </c>
      <c r="G9" s="11" t="n">
        <v>45098</v>
      </c>
      <c r="H9" s="6" t="n">
        <v>1</v>
      </c>
      <c r="I9" s="6" t="n">
        <v>1347.81</v>
      </c>
      <c r="J9" s="11" t="n">
        <v>45713</v>
      </c>
      <c r="K9" s="6" t="n">
        <v>30</v>
      </c>
      <c r="L9" s="6" t="n">
        <v>6305.28</v>
      </c>
      <c r="M9" s="11" t="n">
        <v>45628</v>
      </c>
      <c r="N9" s="6" t="n">
        <v>10</v>
      </c>
      <c r="O9" s="6" t="n">
        <v>2352.81</v>
      </c>
      <c r="P9" s="11" t="n">
        <v>45222</v>
      </c>
      <c r="Q9" s="6" t="n">
        <v>3</v>
      </c>
      <c r="R9" s="6" t="n">
        <v>1780.22</v>
      </c>
      <c r="S9" s="11" t="n">
        <v>45272</v>
      </c>
      <c r="T9" s="6" t="n">
        <v>1</v>
      </c>
      <c r="U9" s="6" t="n">
        <v>621.47</v>
      </c>
      <c r="V9" s="11" t="n">
        <v>45498</v>
      </c>
      <c r="W9" s="6" t="n">
        <v>5</v>
      </c>
      <c r="X9" s="6" t="n">
        <v>3245.95</v>
      </c>
      <c r="Y9" s="11" t="n">
        <v>45630</v>
      </c>
      <c r="Z9" s="6" t="n">
        <v>1</v>
      </c>
      <c r="AA9" s="6" t="n">
        <v>542.33</v>
      </c>
      <c r="AB9" s="11" t="n">
        <v>46181</v>
      </c>
      <c r="AC9" s="6" t="n">
        <v>1</v>
      </c>
      <c r="AD9" s="6" t="n">
        <v>291.75</v>
      </c>
      <c r="AE9" s="11" t="n">
        <v>45559</v>
      </c>
      <c r="AF9" s="6" t="n">
        <v>100</v>
      </c>
      <c r="AG9" s="6" t="n">
        <v>5484.79</v>
      </c>
      <c r="AH9" s="11" t="n">
        <v>45912</v>
      </c>
      <c r="AI9" s="6" t="n">
        <v>4</v>
      </c>
      <c r="AJ9" s="6" t="n">
        <v>501.75</v>
      </c>
      <c r="AK9" s="0"/>
      <c r="AL9" s="5" t="s">
        <f>=AL8*(ABS(AL7)-ABS(AL6))</f>
      </c>
      <c r="AM9" s="0" t="s">
        <v>724</v>
      </c>
      <c r="AN9" s="11" t="n">
        <v>45006</v>
      </c>
      <c r="AO9" s="6" t="n">
        <v>20</v>
      </c>
      <c r="AP9" s="6" t="n">
        <v>1200.72</v>
      </c>
      <c r="AQ9" s="11" t="n">
        <v>46179</v>
      </c>
      <c r="AR9" s="6" t="n">
        <v>40</v>
      </c>
      <c r="AS9" s="6" t="n">
        <v>5287.97</v>
      </c>
      <c r="AT9" s="11" t="n">
        <v>45912</v>
      </c>
      <c r="AU9" s="6" t="n">
        <v>10</v>
      </c>
      <c r="AV9" s="6" t="n">
        <v>1726.93</v>
      </c>
      <c r="AW9" s="11" t="n">
        <v>45499</v>
      </c>
      <c r="AX9" s="6" t="n">
        <v>2</v>
      </c>
      <c r="AY9" s="6" t="n">
        <v>2885.33</v>
      </c>
      <c r="AZ9" s="0"/>
      <c r="BA9" s="6" t="n">
        <v>73.76</v>
      </c>
      <c r="BB9" s="0" t="s">
        <v>722</v>
      </c>
      <c r="BC9" s="0"/>
      <c r="BD9" s="5" t="s">
        <f>=SUM(BE2:BE8)/SUM(BD2:BD8)</f>
      </c>
      <c r="BE9" s="0" t="s">
        <v>11</v>
      </c>
      <c r="BF9" s="11" t="n">
        <v>45590</v>
      </c>
      <c r="BG9" s="6" t="n">
        <v>1</v>
      </c>
      <c r="BH9" s="6" t="n">
        <v>1303.78</v>
      </c>
      <c r="BI9" s="11" t="n">
        <v>45541</v>
      </c>
      <c r="BJ9" s="6" t="n">
        <v>60</v>
      </c>
      <c r="BK9" s="6" t="n">
        <v>8355.81</v>
      </c>
      <c r="BL9" s="0"/>
      <c r="BM9" s="0"/>
      <c r="BN9" s="0"/>
      <c r="BO9" s="0"/>
      <c r="BP9" s="5" t="s">
        <f>=BP8*(ABS(BP7)-ABS(BP6))</f>
      </c>
      <c r="BQ9" s="0" t="s">
        <v>724</v>
      </c>
      <c r="BR9" s="0"/>
      <c r="BS9" s="5" t="s">
        <f>=SUM(BT2:BT8)/SUM(BS2:BS8)</f>
      </c>
      <c r="BT9" s="0" t="s">
        <v>11</v>
      </c>
      <c r="BU9" s="0"/>
      <c r="BV9" s="0"/>
      <c r="BW9" s="0"/>
      <c r="BX9" s="0"/>
      <c r="BY9" s="5" t="s">
        <f>=BY8*(ABS(BY7)-ABS(BY6))</f>
      </c>
      <c r="BZ9" s="0" t="s">
        <v>724</v>
      </c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5" t="s">
        <f>=SUM(CX2:CX8)/SUM(CW2:CW8)</f>
      </c>
      <c r="CX9" s="0" t="s">
        <v>11</v>
      </c>
      <c r="CY9" s="0"/>
      <c r="CZ9" s="6" t="n">
        <v>14</v>
      </c>
      <c r="DA9" s="0" t="s">
        <v>723</v>
      </c>
      <c r="DB9" s="0"/>
      <c r="DC9" s="6" t="s">
        <f>=Портфель!G39*Портфель!$Q$13</f>
      </c>
      <c r="DD9" s="0" t="s">
        <v>6</v>
      </c>
      <c r="DE9" s="0"/>
      <c r="DF9" s="0"/>
      <c r="DG9" s="0"/>
      <c r="DH9" s="0"/>
      <c r="DI9" s="5" t="s">
        <f>=DI6*(DI7*DI5/100-DI4+DI8)</f>
      </c>
      <c r="DJ9" s="0" t="s">
        <v>724</v>
      </c>
      <c r="DK9" s="0"/>
      <c r="DL9" s="6" t="s">
        <f>=Портфель!G42*Портфель!$Q$13</f>
      </c>
      <c r="DM9" s="0" t="s">
        <v>6</v>
      </c>
      <c r="DN9" s="0"/>
      <c r="DO9" s="6" t="s">
        <f>=Портфель!H43*Портфель!$Q$13</f>
      </c>
      <c r="DP9" s="0" t="s">
        <v>7</v>
      </c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6" t="s">
        <f>=Портфель!H48*Портфель!$Q$13</f>
      </c>
      <c r="EE9" s="0" t="s">
        <v>7</v>
      </c>
    </row>
    <row collapsed="false" customFormat="false" customHeight="false" hidden="false" ht="12.1" outlineLevel="0" r="10">
      <c r="A10" s="11" t="n">
        <v>45078</v>
      </c>
      <c r="B10" s="6" t="n">
        <v>10</v>
      </c>
      <c r="C10" s="6" t="n">
        <v>2426.56</v>
      </c>
      <c r="D10" s="11" t="n">
        <v>46161</v>
      </c>
      <c r="E10" s="6" t="n">
        <v>3</v>
      </c>
      <c r="F10" s="6" t="n">
        <v>15673.9</v>
      </c>
      <c r="G10" s="11" t="n">
        <v>45245</v>
      </c>
      <c r="H10" s="6" t="n">
        <v>1</v>
      </c>
      <c r="I10" s="6" t="n">
        <v>1578.55</v>
      </c>
      <c r="J10" s="11" t="n">
        <v>45862</v>
      </c>
      <c r="K10" s="6" t="n">
        <v>10</v>
      </c>
      <c r="L10" s="6" t="n">
        <v>2266.36</v>
      </c>
      <c r="M10" s="11" t="n">
        <v>45650</v>
      </c>
      <c r="N10" s="6" t="n">
        <v>10</v>
      </c>
      <c r="O10" s="6" t="n">
        <v>2638.38</v>
      </c>
      <c r="P10" s="11" t="n">
        <v>45299</v>
      </c>
      <c r="Q10" s="6" t="n">
        <v>2</v>
      </c>
      <c r="R10" s="6" t="n">
        <v>1202.82</v>
      </c>
      <c r="S10" s="11" t="n">
        <v>45288</v>
      </c>
      <c r="T10" s="6" t="n">
        <v>23</v>
      </c>
      <c r="U10" s="6" t="n">
        <v>16273.05</v>
      </c>
      <c r="V10" s="11" t="n">
        <v>45499</v>
      </c>
      <c r="W10" s="6" t="n">
        <v>1</v>
      </c>
      <c r="X10" s="6" t="n">
        <v>646.19</v>
      </c>
      <c r="Y10" s="11" t="n">
        <v>45639</v>
      </c>
      <c r="Z10" s="6" t="n">
        <v>14</v>
      </c>
      <c r="AA10" s="6" t="n">
        <v>7750.95</v>
      </c>
      <c r="AB10" s="11" t="n">
        <v>46192</v>
      </c>
      <c r="AC10" s="6" t="n">
        <v>15</v>
      </c>
      <c r="AD10" s="6" t="n">
        <v>4260.45</v>
      </c>
      <c r="AE10" s="11" t="n">
        <v>45870</v>
      </c>
      <c r="AF10" s="6" t="n">
        <v>100</v>
      </c>
      <c r="AG10" s="6" t="n">
        <v>4473.19</v>
      </c>
      <c r="AH10" s="11" t="n">
        <v>45919</v>
      </c>
      <c r="AI10" s="6" t="n">
        <v>1</v>
      </c>
      <c r="AJ10" s="6" t="n">
        <v>120.58</v>
      </c>
      <c r="AK10" s="0"/>
      <c r="AL10" s="0"/>
      <c r="AM10" s="0"/>
      <c r="AN10" s="11" t="n">
        <v>45008</v>
      </c>
      <c r="AO10" s="6" t="n">
        <v>20</v>
      </c>
      <c r="AP10" s="6" t="n">
        <v>1165.9</v>
      </c>
      <c r="AQ10" s="11" t="n">
        <v>46211</v>
      </c>
      <c r="AR10" s="6" t="n">
        <v>40</v>
      </c>
      <c r="AS10" s="6" t="n">
        <v>4483.49</v>
      </c>
      <c r="AT10" s="11" t="n">
        <v>45919</v>
      </c>
      <c r="AU10" s="6" t="n">
        <v>20</v>
      </c>
      <c r="AV10" s="6" t="n">
        <v>3403.44</v>
      </c>
      <c r="AW10" s="11" t="n">
        <v>45541</v>
      </c>
      <c r="AX10" s="6" t="n">
        <v>4</v>
      </c>
      <c r="AY10" s="6" t="n">
        <v>4974.19</v>
      </c>
      <c r="AZ10" s="0"/>
      <c r="BA10" s="6" t="n">
        <v>289</v>
      </c>
      <c r="BB10" s="0" t="s">
        <v>723</v>
      </c>
      <c r="BC10" s="0"/>
      <c r="BD10" s="6" t="n">
        <v>178.9</v>
      </c>
      <c r="BE10" s="0" t="s">
        <v>722</v>
      </c>
      <c r="BF10" s="11" t="n">
        <v>45628</v>
      </c>
      <c r="BG10" s="6" t="n">
        <v>1</v>
      </c>
      <c r="BH10" s="6" t="n">
        <v>1004.11</v>
      </c>
      <c r="BI10" s="11" t="n">
        <v>45982</v>
      </c>
      <c r="BJ10" s="6" t="n">
        <v>20</v>
      </c>
      <c r="BK10" s="6" t="n">
        <v>2075.24</v>
      </c>
      <c r="BL10" s="0"/>
      <c r="BM10" s="0"/>
      <c r="BN10" s="0"/>
      <c r="BO10" s="0"/>
      <c r="BP10" s="0"/>
      <c r="BQ10" s="0"/>
      <c r="BR10" s="0"/>
      <c r="BS10" s="6" t="n">
        <v>19.68</v>
      </c>
      <c r="BT10" s="0" t="s">
        <v>722</v>
      </c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6" t="n">
        <v>19.2525</v>
      </c>
      <c r="CX10" s="0" t="s">
        <v>722</v>
      </c>
      <c r="CY10" s="0"/>
      <c r="CZ10" s="6" t="s">
        <f>=Портфель!G38*Портфель!$Q$6</f>
      </c>
      <c r="DA10" s="0" t="s">
        <v>6</v>
      </c>
      <c r="DB10" s="0"/>
      <c r="DC10" s="6" t="s">
        <f>=Портфель!H39*Портфель!$Q$13</f>
      </c>
      <c r="DD10" s="0" t="s">
        <v>7</v>
      </c>
      <c r="DE10" s="0"/>
      <c r="DF10" s="0"/>
      <c r="DG10" s="0"/>
      <c r="DH10" s="0"/>
      <c r="DI10" s="0"/>
      <c r="DJ10" s="0"/>
      <c r="DK10" s="0"/>
      <c r="DL10" s="6" t="s">
        <f>=Портфель!H42*Портфель!$Q$13</f>
      </c>
      <c r="DM10" s="0" t="s">
        <v>7</v>
      </c>
      <c r="DN10" s="0"/>
      <c r="DO10" s="5" t="s">
        <f>=DO7*(DO8*DO6/100-DO5+DO9)</f>
      </c>
      <c r="DP10" s="0" t="s">
        <v>724</v>
      </c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5" t="s">
        <f>=ED7*(ED8*ED6/100-ED5+ED9)</f>
      </c>
      <c r="EE10" s="0" t="s">
        <v>724</v>
      </c>
    </row>
    <row collapsed="false" customFormat="false" customHeight="false" hidden="false" ht="12.1" outlineLevel="0" r="11">
      <c r="A11" s="11" t="n">
        <v>45096</v>
      </c>
      <c r="B11" s="6" t="n">
        <v>10</v>
      </c>
      <c r="C11" s="6" t="n">
        <v>2419.65</v>
      </c>
      <c r="D11" s="11" t="n">
        <v>46201</v>
      </c>
      <c r="E11" s="6" t="n">
        <v>3</v>
      </c>
      <c r="F11" s="6" t="n">
        <v>13230.44</v>
      </c>
      <c r="G11" s="11" t="n">
        <v>45281</v>
      </c>
      <c r="H11" s="6" t="n">
        <v>1</v>
      </c>
      <c r="I11" s="6" t="n">
        <v>1512.51</v>
      </c>
      <c r="J11" s="11" t="n">
        <v>45912</v>
      </c>
      <c r="K11" s="6" t="n">
        <v>10</v>
      </c>
      <c r="L11" s="6" t="n">
        <v>2662.6</v>
      </c>
      <c r="M11" s="11" t="n">
        <v>45705</v>
      </c>
      <c r="N11" s="6" t="n">
        <v>10</v>
      </c>
      <c r="O11" s="6" t="n">
        <v>3154.09</v>
      </c>
      <c r="P11" s="11" t="n">
        <v>45439</v>
      </c>
      <c r="Q11" s="6" t="n">
        <v>3</v>
      </c>
      <c r="R11" s="6" t="n">
        <v>1709.38</v>
      </c>
      <c r="S11" s="11" t="n">
        <v>45299</v>
      </c>
      <c r="T11" s="6" t="n">
        <v>20</v>
      </c>
      <c r="U11" s="6" t="n">
        <v>14450.75</v>
      </c>
      <c r="V11" s="11" t="n">
        <v>45506</v>
      </c>
      <c r="W11" s="6" t="n">
        <v>1</v>
      </c>
      <c r="X11" s="6" t="n">
        <v>608.46</v>
      </c>
      <c r="Y11" s="11" t="n">
        <v>45643</v>
      </c>
      <c r="Z11" s="6" t="n">
        <v>1</v>
      </c>
      <c r="AA11" s="6" t="n">
        <v>537.18</v>
      </c>
      <c r="AB11" s="11" t="n">
        <v>46201</v>
      </c>
      <c r="AC11" s="6" t="n">
        <v>36</v>
      </c>
      <c r="AD11" s="6" t="n">
        <v>9577.41</v>
      </c>
      <c r="AE11" s="11" t="n">
        <v>45912</v>
      </c>
      <c r="AF11" s="6" t="n">
        <v>60</v>
      </c>
      <c r="AG11" s="6" t="n">
        <v>2639.18</v>
      </c>
      <c r="AH11" s="11" t="n">
        <v>45922</v>
      </c>
      <c r="AI11" s="6" t="n">
        <v>1</v>
      </c>
      <c r="AJ11" s="6" t="n">
        <v>120.08</v>
      </c>
      <c r="AK11" s="0"/>
      <c r="AL11" s="0"/>
      <c r="AM11" s="0"/>
      <c r="AN11" s="11" t="n">
        <v>45092</v>
      </c>
      <c r="AO11" s="6" t="n">
        <v>10</v>
      </c>
      <c r="AP11" s="6" t="n">
        <v>894.94</v>
      </c>
      <c r="AQ11" s="0"/>
      <c r="AR11" s="5" t="s">
        <f>=SUM(AS2:AS10)/SUM(AR2:AR10)</f>
      </c>
      <c r="AS11" s="0" t="s">
        <v>11</v>
      </c>
      <c r="AT11" s="11" t="n">
        <v>45964</v>
      </c>
      <c r="AU11" s="6" t="n">
        <v>10</v>
      </c>
      <c r="AV11" s="6" t="n">
        <v>1627.38</v>
      </c>
      <c r="AW11" s="11" t="n">
        <v>45545</v>
      </c>
      <c r="AX11" s="6" t="n">
        <v>1</v>
      </c>
      <c r="AY11" s="6" t="n">
        <v>1253.95</v>
      </c>
      <c r="AZ11" s="0"/>
      <c r="BA11" s="5" t="s">
        <f>=BA10*(ABS(BA9)-ABS(BA8))</f>
      </c>
      <c r="BB11" s="0" t="s">
        <v>724</v>
      </c>
      <c r="BC11" s="0"/>
      <c r="BD11" s="6" t="n">
        <v>101</v>
      </c>
      <c r="BE11" s="0" t="s">
        <v>723</v>
      </c>
      <c r="BF11" s="11" t="n">
        <v>45643</v>
      </c>
      <c r="BG11" s="6" t="n">
        <v>1</v>
      </c>
      <c r="BH11" s="6" t="n">
        <v>902.54</v>
      </c>
      <c r="BI11" s="0"/>
      <c r="BJ11" s="5" t="s">
        <f>=SUM(BK2:BK10)/SUM(BJ2:BJ10)</f>
      </c>
      <c r="BK11" s="0" t="s">
        <v>11</v>
      </c>
      <c r="BL11" s="0"/>
      <c r="BM11" s="0"/>
      <c r="BN11" s="0"/>
      <c r="BO11" s="0"/>
      <c r="BP11" s="0"/>
      <c r="BQ11" s="0"/>
      <c r="BR11" s="0"/>
      <c r="BS11" s="6" t="n">
        <v>400</v>
      </c>
      <c r="BT11" s="0" t="s">
        <v>723</v>
      </c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6" t="n">
        <v>102</v>
      </c>
      <c r="CX11" s="0" t="s">
        <v>723</v>
      </c>
      <c r="CY11" s="0"/>
      <c r="CZ11" s="6" t="s">
        <f>=Портфель!H38*Портфель!$Q$6</f>
      </c>
      <c r="DA11" s="0" t="s">
        <v>7</v>
      </c>
      <c r="DB11" s="0"/>
      <c r="DC11" s="5" t="s">
        <f>=DC8*(DC9*DC7/100-DC6+DC10)</f>
      </c>
      <c r="DD11" s="0" t="s">
        <v>724</v>
      </c>
      <c r="DE11" s="0"/>
      <c r="DF11" s="0"/>
      <c r="DG11" s="0"/>
      <c r="DH11" s="0"/>
      <c r="DI11" s="0"/>
      <c r="DJ11" s="0"/>
      <c r="DK11" s="0"/>
      <c r="DL11" s="5" t="s">
        <f>=DL8*(DL9*DL7/100-DL6+DL10)</f>
      </c>
      <c r="DM11" s="0" t="s">
        <v>724</v>
      </c>
    </row>
    <row collapsed="false" customFormat="false" customHeight="false" hidden="false" ht="12.1" outlineLevel="0" r="12">
      <c r="A12" s="11" t="n">
        <v>45142</v>
      </c>
      <c r="B12" s="6" t="n">
        <v>20</v>
      </c>
      <c r="C12" s="6" t="n">
        <v>5367.22</v>
      </c>
      <c r="D12" s="0"/>
      <c r="E12" s="5" t="s">
        <f>=SUM(F2:F11)/SUM(E2:E11)</f>
      </c>
      <c r="F12" s="0" t="s">
        <v>11</v>
      </c>
      <c r="G12" s="11" t="n">
        <v>45287</v>
      </c>
      <c r="H12" s="6" t="n">
        <v>4</v>
      </c>
      <c r="I12" s="6" t="n">
        <v>5822.09</v>
      </c>
      <c r="J12" s="11" t="n">
        <v>45919</v>
      </c>
      <c r="K12" s="6" t="n">
        <v>10</v>
      </c>
      <c r="L12" s="6" t="n">
        <v>2529.01</v>
      </c>
      <c r="M12" s="11" t="n">
        <v>45723</v>
      </c>
      <c r="N12" s="6" t="n">
        <v>20</v>
      </c>
      <c r="O12" s="6" t="n">
        <v>6277.97</v>
      </c>
      <c r="P12" s="11" t="n">
        <v>45482</v>
      </c>
      <c r="Q12" s="6" t="n">
        <v>3</v>
      </c>
      <c r="R12" s="6" t="n">
        <v>1580.4</v>
      </c>
      <c r="S12" s="11" t="n">
        <v>45300</v>
      </c>
      <c r="T12" s="6" t="n">
        <v>4</v>
      </c>
      <c r="U12" s="6" t="n">
        <v>2745.65</v>
      </c>
      <c r="V12" s="11" t="n">
        <v>45541</v>
      </c>
      <c r="W12" s="6" t="n">
        <v>20</v>
      </c>
      <c r="X12" s="6" t="n">
        <v>11671</v>
      </c>
      <c r="Y12" s="11" t="n">
        <v>45651</v>
      </c>
      <c r="Z12" s="6" t="n">
        <v>9</v>
      </c>
      <c r="AA12" s="6" t="n">
        <v>5606.31</v>
      </c>
      <c r="AB12" s="11" t="n">
        <v>46211</v>
      </c>
      <c r="AC12" s="6" t="n">
        <v>18</v>
      </c>
      <c r="AD12" s="6" t="n">
        <v>4641.74</v>
      </c>
      <c r="AE12" s="11" t="n">
        <v>45919</v>
      </c>
      <c r="AF12" s="6" t="n">
        <v>40</v>
      </c>
      <c r="AG12" s="6" t="n">
        <v>1700.72</v>
      </c>
      <c r="AH12" s="11" t="n">
        <v>45952</v>
      </c>
      <c r="AI12" s="6" t="n">
        <v>1</v>
      </c>
      <c r="AJ12" s="6" t="n">
        <v>120.69</v>
      </c>
      <c r="AK12" s="0"/>
      <c r="AL12" s="0"/>
      <c r="AM12" s="0"/>
      <c r="AN12" s="11" t="n">
        <v>45097</v>
      </c>
      <c r="AO12" s="6" t="n">
        <v>10</v>
      </c>
      <c r="AP12" s="6" t="n">
        <v>869.92</v>
      </c>
      <c r="AQ12" s="0"/>
      <c r="AR12" s="6" t="n">
        <v>116.88</v>
      </c>
      <c r="AS12" s="0" t="s">
        <v>722</v>
      </c>
      <c r="AT12" s="11" t="n">
        <v>46212</v>
      </c>
      <c r="AU12" s="6" t="n">
        <v>20</v>
      </c>
      <c r="AV12" s="6" t="n">
        <v>3008.91</v>
      </c>
      <c r="AW12" s="11" t="n">
        <v>45590</v>
      </c>
      <c r="AX12" s="6" t="n">
        <v>1</v>
      </c>
      <c r="AY12" s="6" t="n">
        <v>1154.49</v>
      </c>
      <c r="AZ12" s="0"/>
      <c r="BA12" s="0"/>
      <c r="BB12" s="0"/>
      <c r="BC12" s="0"/>
      <c r="BD12" s="5" t="s">
        <f>=BD11*(ABS(BD10)-ABS(BD9))</f>
      </c>
      <c r="BE12" s="0" t="s">
        <v>724</v>
      </c>
      <c r="BF12" s="11" t="n">
        <v>45702</v>
      </c>
      <c r="BG12" s="6" t="n">
        <v>1</v>
      </c>
      <c r="BH12" s="6" t="n">
        <v>1209.93</v>
      </c>
      <c r="BI12" s="0"/>
      <c r="BJ12" s="6" t="n">
        <v>63.64</v>
      </c>
      <c r="BK12" s="0" t="s">
        <v>722</v>
      </c>
      <c r="BL12" s="0"/>
      <c r="BM12" s="0"/>
      <c r="BN12" s="0"/>
      <c r="BO12" s="0"/>
      <c r="BP12" s="0"/>
      <c r="BQ12" s="0"/>
      <c r="BR12" s="0"/>
      <c r="BS12" s="5" t="s">
        <f>=BS11*(ABS(BS10)-ABS(BS9))</f>
      </c>
      <c r="BT12" s="0" t="s">
        <v>724</v>
      </c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5" t="s">
        <f>=CW11*(ABS(CW10)-ABS(CW9))</f>
      </c>
      <c r="CX12" s="0" t="s">
        <v>724</v>
      </c>
      <c r="CY12" s="0"/>
      <c r="CZ12" s="5" t="s">
        <f>=CZ9*(CZ10*CZ8/100-CZ7+CZ11)</f>
      </c>
      <c r="DA12" s="0" t="s">
        <v>724</v>
      </c>
    </row>
    <row collapsed="false" customFormat="false" customHeight="false" hidden="false" ht="12.1" outlineLevel="0" r="13">
      <c r="A13" s="11" t="n">
        <v>45161</v>
      </c>
      <c r="B13" s="6" t="n">
        <v>10</v>
      </c>
      <c r="C13" s="6" t="n">
        <v>2577.44</v>
      </c>
      <c r="D13" s="0"/>
      <c r="E13" s="6" t="n">
        <v>4176</v>
      </c>
      <c r="F13" s="0" t="s">
        <v>722</v>
      </c>
      <c r="G13" s="11" t="n">
        <v>45355</v>
      </c>
      <c r="H13" s="6" t="n">
        <v>1</v>
      </c>
      <c r="I13" s="6" t="n">
        <v>1346.21</v>
      </c>
      <c r="J13" s="11" t="n">
        <v>46190</v>
      </c>
      <c r="K13" s="6" t="n">
        <v>30</v>
      </c>
      <c r="L13" s="6" t="n">
        <v>11003.6</v>
      </c>
      <c r="M13" s="11" t="n">
        <v>45826</v>
      </c>
      <c r="N13" s="6" t="n">
        <v>10</v>
      </c>
      <c r="O13" s="6" t="n">
        <v>3118.47</v>
      </c>
      <c r="P13" s="11" t="n">
        <v>45488</v>
      </c>
      <c r="Q13" s="6" t="n">
        <v>1</v>
      </c>
      <c r="R13" s="6" t="n">
        <v>509.36</v>
      </c>
      <c r="S13" s="11" t="n">
        <v>45317</v>
      </c>
      <c r="T13" s="6" t="n">
        <v>1</v>
      </c>
      <c r="U13" s="6" t="n">
        <v>690.71</v>
      </c>
      <c r="V13" s="11" t="n">
        <v>45610</v>
      </c>
      <c r="W13" s="6" t="n">
        <v>4</v>
      </c>
      <c r="X13" s="6" t="n">
        <v>2269.76</v>
      </c>
      <c r="Y13" s="11" t="n">
        <v>45685</v>
      </c>
      <c r="Z13" s="6" t="n">
        <v>3</v>
      </c>
      <c r="AA13" s="6" t="n">
        <v>1857.81</v>
      </c>
      <c r="AB13" s="11" t="n">
        <v>46227</v>
      </c>
      <c r="AC13" s="6" t="n">
        <v>12</v>
      </c>
      <c r="AD13" s="6" t="n">
        <v>3088.73</v>
      </c>
      <c r="AE13" s="0"/>
      <c r="AF13" s="5" t="s">
        <f>=SUM(AG2:AG12)/SUM(AF2:AF12)</f>
      </c>
      <c r="AG13" s="0" t="s">
        <v>11</v>
      </c>
      <c r="AH13" s="11" t="n">
        <v>46090</v>
      </c>
      <c r="AI13" s="6" t="n">
        <v>161</v>
      </c>
      <c r="AJ13" s="6" t="n">
        <v>21558.83</v>
      </c>
      <c r="AK13" s="0"/>
      <c r="AL13" s="0"/>
      <c r="AM13" s="0"/>
      <c r="AN13" s="11" t="n">
        <v>45111</v>
      </c>
      <c r="AO13" s="6" t="n">
        <v>10</v>
      </c>
      <c r="AP13" s="6" t="n">
        <v>866.62</v>
      </c>
      <c r="AQ13" s="0"/>
      <c r="AR13" s="6" t="n">
        <v>250</v>
      </c>
      <c r="AS13" s="0" t="s">
        <v>723</v>
      </c>
      <c r="AT13" s="0"/>
      <c r="AU13" s="5" t="s">
        <f>=SUM(AV2:AV12)/SUM(AU2:AU12)</f>
      </c>
      <c r="AV13" s="0" t="s">
        <v>11</v>
      </c>
      <c r="AW13" s="11" t="n">
        <v>45639</v>
      </c>
      <c r="AX13" s="6" t="n">
        <v>2</v>
      </c>
      <c r="AY13" s="6" t="n">
        <v>2189.31</v>
      </c>
      <c r="AZ13" s="0"/>
      <c r="BA13" s="0"/>
      <c r="BB13" s="0"/>
      <c r="BC13" s="0"/>
      <c r="BD13" s="0"/>
      <c r="BE13" s="0"/>
      <c r="BF13" s="11" t="n">
        <v>45870</v>
      </c>
      <c r="BG13" s="6" t="n">
        <v>1</v>
      </c>
      <c r="BH13" s="6" t="n">
        <v>1302.78</v>
      </c>
      <c r="BI13" s="0"/>
      <c r="BJ13" s="6" t="n">
        <v>190</v>
      </c>
      <c r="BK13" s="0" t="s">
        <v>723</v>
      </c>
    </row>
    <row collapsed="false" customFormat="false" customHeight="false" hidden="false" ht="12.1" outlineLevel="0" r="14">
      <c r="A14" s="11" t="n">
        <v>45217</v>
      </c>
      <c r="B14" s="6" t="n">
        <v>30</v>
      </c>
      <c r="C14" s="6" t="n">
        <v>8077.35</v>
      </c>
      <c r="D14" s="0"/>
      <c r="E14" s="6" t="n">
        <v>58</v>
      </c>
      <c r="F14" s="0" t="s">
        <v>723</v>
      </c>
      <c r="G14" s="11" t="n">
        <v>45371</v>
      </c>
      <c r="H14" s="6" t="n">
        <v>1</v>
      </c>
      <c r="I14" s="6" t="n">
        <v>1356.01</v>
      </c>
      <c r="J14" s="11" t="n">
        <v>46201</v>
      </c>
      <c r="K14" s="6" t="n">
        <v>50</v>
      </c>
      <c r="L14" s="6" t="n">
        <v>16432.35</v>
      </c>
      <c r="M14" s="11" t="n">
        <v>45885</v>
      </c>
      <c r="N14" s="6" t="n">
        <v>2</v>
      </c>
      <c r="O14" s="6" t="n">
        <v>624.99</v>
      </c>
      <c r="P14" s="11" t="n">
        <v>45499</v>
      </c>
      <c r="Q14" s="6" t="n">
        <v>1</v>
      </c>
      <c r="R14" s="6" t="n">
        <v>521.21</v>
      </c>
      <c r="S14" s="11" t="n">
        <v>45488</v>
      </c>
      <c r="T14" s="6" t="n">
        <v>4</v>
      </c>
      <c r="U14" s="6" t="n">
        <v>2606.76</v>
      </c>
      <c r="V14" s="11" t="n">
        <v>45639</v>
      </c>
      <c r="W14" s="6" t="n">
        <v>8</v>
      </c>
      <c r="X14" s="6" t="n">
        <v>4502.7</v>
      </c>
      <c r="Y14" s="11" t="n">
        <v>45705</v>
      </c>
      <c r="Z14" s="6" t="n">
        <v>1</v>
      </c>
      <c r="AA14" s="6" t="n">
        <v>647.94</v>
      </c>
      <c r="AB14" s="11" t="n">
        <v>46238</v>
      </c>
      <c r="AC14" s="6" t="n">
        <v>22</v>
      </c>
      <c r="AD14" s="6" t="n">
        <v>6004.32</v>
      </c>
      <c r="AE14" s="0"/>
      <c r="AF14" s="6" t="n">
        <v>41.5</v>
      </c>
      <c r="AG14" s="0" t="s">
        <v>722</v>
      </c>
      <c r="AH14" s="11" t="n">
        <v>46150</v>
      </c>
      <c r="AI14" s="6" t="n">
        <v>10</v>
      </c>
      <c r="AJ14" s="6" t="n">
        <v>1167.37</v>
      </c>
      <c r="AK14" s="0"/>
      <c r="AL14" s="0"/>
      <c r="AM14" s="0"/>
      <c r="AN14" s="11" t="n">
        <v>45142</v>
      </c>
      <c r="AO14" s="6" t="n">
        <v>20</v>
      </c>
      <c r="AP14" s="6" t="n">
        <v>2127.48</v>
      </c>
      <c r="AQ14" s="0"/>
      <c r="AR14" s="5" t="s">
        <f>=AR13*(ABS(AR12)-ABS(AR11))</f>
      </c>
      <c r="AS14" s="0" t="s">
        <v>724</v>
      </c>
      <c r="AT14" s="0"/>
      <c r="AU14" s="6" t="n">
        <v>151.15</v>
      </c>
      <c r="AV14" s="0" t="s">
        <v>722</v>
      </c>
      <c r="AW14" s="11" t="n">
        <v>45643</v>
      </c>
      <c r="AX14" s="6" t="n">
        <v>1</v>
      </c>
      <c r="AY14" s="6" t="n">
        <v>1021.41</v>
      </c>
      <c r="AZ14" s="0"/>
      <c r="BA14" s="0"/>
      <c r="BB14" s="0"/>
      <c r="BC14" s="0"/>
      <c r="BD14" s="0"/>
      <c r="BE14" s="0"/>
      <c r="BF14" s="11" t="n">
        <v>45912</v>
      </c>
      <c r="BG14" s="6" t="n">
        <v>1</v>
      </c>
      <c r="BH14" s="6" t="n">
        <v>1293.38</v>
      </c>
      <c r="BI14" s="0"/>
      <c r="BJ14" s="5" t="s">
        <f>=BJ13*(ABS(BJ12)-ABS(BJ11))</f>
      </c>
      <c r="BK14" s="0" t="s">
        <v>724</v>
      </c>
    </row>
    <row collapsed="false" customFormat="false" customHeight="false" hidden="false" ht="12.1" outlineLevel="0" r="15">
      <c r="A15" s="11" t="n">
        <v>45244</v>
      </c>
      <c r="B15" s="6" t="n">
        <v>20</v>
      </c>
      <c r="C15" s="6" t="n">
        <v>5656.4</v>
      </c>
      <c r="D15" s="0"/>
      <c r="E15" s="5" t="s">
        <f>=E14*(ABS(E13)-ABS(E12))</f>
      </c>
      <c r="F15" s="0" t="s">
        <v>724</v>
      </c>
      <c r="G15" s="11" t="n">
        <v>45453</v>
      </c>
      <c r="H15" s="6" t="n">
        <v>1</v>
      </c>
      <c r="I15" s="6" t="n">
        <v>1030.02</v>
      </c>
      <c r="J15" s="0"/>
      <c r="K15" s="5" t="s">
        <f>=SUM(L2:L14)/SUM(K2:K14)</f>
      </c>
      <c r="L15" s="0" t="s">
        <v>11</v>
      </c>
      <c r="M15" s="11" t="n">
        <v>45912</v>
      </c>
      <c r="N15" s="6" t="n">
        <v>9</v>
      </c>
      <c r="O15" s="6" t="n">
        <v>2728.95</v>
      </c>
      <c r="P15" s="11" t="n">
        <v>45545</v>
      </c>
      <c r="Q15" s="6" t="n">
        <v>2</v>
      </c>
      <c r="R15" s="6" t="n">
        <v>953.17</v>
      </c>
      <c r="S15" s="11" t="n">
        <v>45495</v>
      </c>
      <c r="T15" s="6" t="n">
        <v>1</v>
      </c>
      <c r="U15" s="6" t="n">
        <v>664.3</v>
      </c>
      <c r="V15" s="11" t="n">
        <v>45650</v>
      </c>
      <c r="W15" s="6" t="n">
        <v>1</v>
      </c>
      <c r="X15" s="6" t="n">
        <v>623.97</v>
      </c>
      <c r="Y15" s="11" t="n">
        <v>45706</v>
      </c>
      <c r="Z15" s="6" t="n">
        <v>1</v>
      </c>
      <c r="AA15" s="6" t="n">
        <v>642.43</v>
      </c>
      <c r="AB15" s="0"/>
      <c r="AC15" s="5" t="s">
        <f>=SUM(AD2:AD14)/SUM(AC2:AC14)</f>
      </c>
      <c r="AD15" s="0" t="s">
        <v>11</v>
      </c>
      <c r="AE15" s="0"/>
      <c r="AF15" s="6" t="n">
        <v>1100</v>
      </c>
      <c r="AG15" s="0" t="s">
        <v>723</v>
      </c>
      <c r="AH15" s="11" t="n">
        <v>46213</v>
      </c>
      <c r="AI15" s="6" t="n">
        <v>2</v>
      </c>
      <c r="AJ15" s="6" t="n">
        <v>185.99</v>
      </c>
      <c r="AK15" s="0"/>
      <c r="AL15" s="0"/>
      <c r="AM15" s="0"/>
      <c r="AN15" s="11" t="n">
        <v>45145</v>
      </c>
      <c r="AO15" s="6" t="n">
        <v>20</v>
      </c>
      <c r="AP15" s="6" t="n">
        <v>2115.47</v>
      </c>
      <c r="AQ15" s="0"/>
      <c r="AR15" s="0"/>
      <c r="AS15" s="0"/>
      <c r="AT15" s="0"/>
      <c r="AU15" s="6" t="n">
        <v>180</v>
      </c>
      <c r="AV15" s="0" t="s">
        <v>723</v>
      </c>
      <c r="AW15" s="11" t="n">
        <v>45885</v>
      </c>
      <c r="AX15" s="6" t="n">
        <v>1</v>
      </c>
      <c r="AY15" s="6" t="n">
        <v>1088.05</v>
      </c>
      <c r="AZ15" s="0"/>
      <c r="BA15" s="0"/>
      <c r="BB15" s="0"/>
      <c r="BC15" s="0"/>
      <c r="BD15" s="0"/>
      <c r="BE15" s="0"/>
      <c r="BF15" s="0"/>
      <c r="BG15" s="5" t="s">
        <f>=SUM(BH2:BH14)/SUM(BG2:BG14)</f>
      </c>
      <c r="BH15" s="0" t="s">
        <v>11</v>
      </c>
    </row>
    <row collapsed="false" customFormat="false" customHeight="false" hidden="false" ht="12.1" outlineLevel="0" r="16">
      <c r="A16" s="11" t="n">
        <v>45245</v>
      </c>
      <c r="B16" s="6" t="n">
        <v>10</v>
      </c>
      <c r="C16" s="6" t="n">
        <v>2793.37</v>
      </c>
      <c r="D16" s="0"/>
      <c r="E16" s="0"/>
      <c r="F16" s="0"/>
      <c r="G16" s="11" t="n">
        <v>45464</v>
      </c>
      <c r="H16" s="6" t="n">
        <v>1</v>
      </c>
      <c r="I16" s="6" t="n">
        <v>1040.83</v>
      </c>
      <c r="J16" s="0"/>
      <c r="K16" s="6" t="n">
        <v>330.3</v>
      </c>
      <c r="L16" s="0" t="s">
        <v>722</v>
      </c>
      <c r="M16" s="11" t="n">
        <v>45919</v>
      </c>
      <c r="N16" s="6" t="n">
        <v>9</v>
      </c>
      <c r="O16" s="6" t="n">
        <v>2664.79</v>
      </c>
      <c r="P16" s="11" t="n">
        <v>45555</v>
      </c>
      <c r="Q16" s="6" t="n">
        <v>1</v>
      </c>
      <c r="R16" s="6" t="n">
        <v>526.28</v>
      </c>
      <c r="S16" s="11" t="n">
        <v>45541</v>
      </c>
      <c r="T16" s="6" t="n">
        <v>10</v>
      </c>
      <c r="U16" s="6" t="n">
        <v>5871.52</v>
      </c>
      <c r="V16" s="11" t="n">
        <v>45702</v>
      </c>
      <c r="W16" s="6" t="n">
        <v>2</v>
      </c>
      <c r="X16" s="6" t="n">
        <v>1378.22</v>
      </c>
      <c r="Y16" s="11" t="n">
        <v>45723</v>
      </c>
      <c r="Z16" s="6" t="n">
        <v>1</v>
      </c>
      <c r="AA16" s="6" t="n">
        <v>613.12</v>
      </c>
      <c r="AB16" s="0"/>
      <c r="AC16" s="6" t="n">
        <v>248.92</v>
      </c>
      <c r="AD16" s="0" t="s">
        <v>722</v>
      </c>
      <c r="AE16" s="0"/>
      <c r="AF16" s="5" t="s">
        <f>=AF15*(ABS(AF14)-ABS(AF13))</f>
      </c>
      <c r="AG16" s="0" t="s">
        <v>724</v>
      </c>
      <c r="AH16" s="0"/>
      <c r="AI16" s="5" t="s">
        <f>=SUM(AJ2:AJ15)/SUM(AI2:AI15)</f>
      </c>
      <c r="AJ16" s="0" t="s">
        <v>11</v>
      </c>
      <c r="AK16" s="0"/>
      <c r="AL16" s="0"/>
      <c r="AM16" s="0"/>
      <c r="AN16" s="11" t="n">
        <v>45177</v>
      </c>
      <c r="AO16" s="6" t="n">
        <v>20</v>
      </c>
      <c r="AP16" s="6" t="n">
        <v>2207.52</v>
      </c>
      <c r="AQ16" s="0"/>
      <c r="AR16" s="0"/>
      <c r="AS16" s="0"/>
      <c r="AT16" s="0"/>
      <c r="AU16" s="5" t="s">
        <f>=AU15*(ABS(AU14)-ABS(AU13))</f>
      </c>
      <c r="AV16" s="0" t="s">
        <v>724</v>
      </c>
      <c r="AW16" s="11" t="n">
        <v>46205</v>
      </c>
      <c r="AX16" s="6" t="n">
        <v>10</v>
      </c>
      <c r="AY16" s="6" t="n">
        <v>5993.59</v>
      </c>
      <c r="AZ16" s="0"/>
      <c r="BA16" s="0"/>
      <c r="BB16" s="0"/>
      <c r="BC16" s="0"/>
      <c r="BD16" s="0"/>
      <c r="BE16" s="0"/>
      <c r="BF16" s="0"/>
      <c r="BG16" s="6" t="n">
        <v>1018.4</v>
      </c>
      <c r="BH16" s="0" t="s">
        <v>722</v>
      </c>
    </row>
    <row collapsed="false" customFormat="false" customHeight="false" hidden="false" ht="12.1" outlineLevel="0" r="17">
      <c r="A17" s="11" t="n">
        <v>45254</v>
      </c>
      <c r="B17" s="6" t="n">
        <v>10</v>
      </c>
      <c r="C17" s="6" t="n">
        <v>2852.91</v>
      </c>
      <c r="D17" s="0"/>
      <c r="E17" s="0"/>
      <c r="F17" s="0"/>
      <c r="G17" s="11" t="n">
        <v>45470</v>
      </c>
      <c r="H17" s="6" t="n">
        <v>8</v>
      </c>
      <c r="I17" s="6" t="n">
        <v>8406.64</v>
      </c>
      <c r="J17" s="0"/>
      <c r="K17" s="6" t="n">
        <v>270</v>
      </c>
      <c r="L17" s="0" t="s">
        <v>723</v>
      </c>
      <c r="M17" s="11" t="n">
        <v>45952</v>
      </c>
      <c r="N17" s="6" t="n">
        <v>25</v>
      </c>
      <c r="O17" s="6" t="n">
        <v>7284.17</v>
      </c>
      <c r="P17" s="11" t="n">
        <v>45558</v>
      </c>
      <c r="Q17" s="6" t="n">
        <v>2</v>
      </c>
      <c r="R17" s="6" t="n">
        <v>1053.54</v>
      </c>
      <c r="S17" s="11" t="n">
        <v>45573</v>
      </c>
      <c r="T17" s="6" t="n">
        <v>7</v>
      </c>
      <c r="U17" s="6" t="n">
        <v>4379.73</v>
      </c>
      <c r="V17" s="11" t="n">
        <v>45885</v>
      </c>
      <c r="W17" s="6" t="n">
        <v>2</v>
      </c>
      <c r="X17" s="6" t="n">
        <v>1354.81</v>
      </c>
      <c r="Y17" s="11" t="n">
        <v>45753</v>
      </c>
      <c r="Z17" s="6" t="n">
        <v>9</v>
      </c>
      <c r="AA17" s="6" t="n">
        <v>4864.72</v>
      </c>
      <c r="AB17" s="0"/>
      <c r="AC17" s="6" t="n">
        <v>189</v>
      </c>
      <c r="AD17" s="0" t="s">
        <v>723</v>
      </c>
      <c r="AE17" s="0"/>
      <c r="AF17" s="0"/>
      <c r="AG17" s="0"/>
      <c r="AH17" s="0"/>
      <c r="AI17" s="6" t="n">
        <v>82.42</v>
      </c>
      <c r="AJ17" s="0" t="s">
        <v>722</v>
      </c>
      <c r="AK17" s="0"/>
      <c r="AL17" s="0"/>
      <c r="AM17" s="0"/>
      <c r="AN17" s="11" t="n">
        <v>45183</v>
      </c>
      <c r="AO17" s="6" t="n">
        <v>20</v>
      </c>
      <c r="AP17" s="6" t="n">
        <v>2055.65</v>
      </c>
      <c r="AQ17" s="0"/>
      <c r="AR17" s="0"/>
      <c r="AS17" s="0"/>
      <c r="AT17" s="0"/>
      <c r="AU17" s="0"/>
      <c r="AV17" s="0"/>
      <c r="AW17" s="0"/>
      <c r="AX17" s="5" t="s">
        <f>=SUM(AY2:AY16)/SUM(AX2:AX16)</f>
      </c>
      <c r="AY17" s="0" t="s">
        <v>11</v>
      </c>
      <c r="AZ17" s="0"/>
      <c r="BA17" s="0"/>
      <c r="BB17" s="0"/>
      <c r="BC17" s="0"/>
      <c r="BD17" s="0"/>
      <c r="BE17" s="0"/>
      <c r="BF17" s="0"/>
      <c r="BG17" s="6" t="n">
        <v>15</v>
      </c>
      <c r="BH17" s="0" t="s">
        <v>723</v>
      </c>
    </row>
    <row collapsed="false" customFormat="false" customHeight="false" hidden="false" ht="12.1" outlineLevel="0" r="18">
      <c r="A18" s="11" t="n">
        <v>45266</v>
      </c>
      <c r="B18" s="6" t="n">
        <v>10</v>
      </c>
      <c r="C18" s="6" t="n">
        <v>2716.73</v>
      </c>
      <c r="D18" s="0"/>
      <c r="E18" s="0"/>
      <c r="F18" s="0"/>
      <c r="G18" s="11" t="n">
        <v>45495</v>
      </c>
      <c r="H18" s="6" t="n">
        <v>2</v>
      </c>
      <c r="I18" s="6" t="n">
        <v>2188.11</v>
      </c>
      <c r="J18" s="0"/>
      <c r="K18" s="5" t="s">
        <f>=K17*(ABS(K16)-ABS(K15))</f>
      </c>
      <c r="L18" s="0" t="s">
        <v>724</v>
      </c>
      <c r="M18" s="11" t="n">
        <v>45966</v>
      </c>
      <c r="N18" s="6" t="n">
        <v>32</v>
      </c>
      <c r="O18" s="6" t="n">
        <v>9413.64</v>
      </c>
      <c r="P18" s="11" t="n">
        <v>45573</v>
      </c>
      <c r="Q18" s="6" t="n">
        <v>1</v>
      </c>
      <c r="R18" s="6" t="n">
        <v>502.8</v>
      </c>
      <c r="S18" s="11" t="n">
        <v>45590</v>
      </c>
      <c r="T18" s="6" t="n">
        <v>3</v>
      </c>
      <c r="U18" s="6" t="n">
        <v>1745.85</v>
      </c>
      <c r="V18" s="11" t="n">
        <v>45912</v>
      </c>
      <c r="W18" s="6" t="n">
        <v>5</v>
      </c>
      <c r="X18" s="6" t="n">
        <v>3040.83</v>
      </c>
      <c r="Y18" s="11" t="n">
        <v>45826</v>
      </c>
      <c r="Z18" s="6" t="n">
        <v>6</v>
      </c>
      <c r="AA18" s="6" t="n">
        <v>3239.24</v>
      </c>
      <c r="AB18" s="0"/>
      <c r="AC18" s="5" t="s">
        <f>=AC17*(ABS(AC16)-ABS(AC15))</f>
      </c>
      <c r="AD18" s="0" t="s">
        <v>724</v>
      </c>
      <c r="AE18" s="0"/>
      <c r="AF18" s="0"/>
      <c r="AG18" s="0"/>
      <c r="AH18" s="0"/>
      <c r="AI18" s="6" t="n">
        <v>541</v>
      </c>
      <c r="AJ18" s="0" t="s">
        <v>723</v>
      </c>
      <c r="AK18" s="0"/>
      <c r="AL18" s="0"/>
      <c r="AM18" s="0"/>
      <c r="AN18" s="11" t="n">
        <v>45217</v>
      </c>
      <c r="AO18" s="6" t="n">
        <v>10</v>
      </c>
      <c r="AP18" s="6" t="n">
        <v>1232.84</v>
      </c>
      <c r="AQ18" s="0"/>
      <c r="AR18" s="0"/>
      <c r="AS18" s="0"/>
      <c r="AT18" s="0"/>
      <c r="AU18" s="0"/>
      <c r="AV18" s="0"/>
      <c r="AW18" s="0"/>
      <c r="AX18" s="6" t="n">
        <v>584</v>
      </c>
      <c r="AY18" s="0" t="s">
        <v>722</v>
      </c>
      <c r="AZ18" s="0"/>
      <c r="BA18" s="0"/>
      <c r="BB18" s="0"/>
      <c r="BC18" s="0"/>
      <c r="BD18" s="0"/>
      <c r="BE18" s="0"/>
      <c r="BF18" s="0"/>
      <c r="BG18" s="5" t="s">
        <f>=BG17*(ABS(BG16)-ABS(BG15))</f>
      </c>
      <c r="BH18" s="0" t="s">
        <v>724</v>
      </c>
    </row>
    <row collapsed="false" customFormat="false" customHeight="false" hidden="false" ht="12.1" outlineLevel="0" r="19">
      <c r="A19" s="11" t="n">
        <v>45271</v>
      </c>
      <c r="B19" s="6" t="n">
        <v>40</v>
      </c>
      <c r="C19" s="6" t="n">
        <v>10279.16</v>
      </c>
      <c r="D19" s="0"/>
      <c r="E19" s="0"/>
      <c r="F19" s="0"/>
      <c r="G19" s="11" t="n">
        <v>45499</v>
      </c>
      <c r="H19" s="6" t="n">
        <v>3</v>
      </c>
      <c r="I19" s="6" t="n">
        <v>3215.33</v>
      </c>
      <c r="J19" s="0"/>
      <c r="K19" s="0"/>
      <c r="L19" s="0"/>
      <c r="M19" s="11" t="n">
        <v>46014</v>
      </c>
      <c r="N19" s="6" t="n">
        <v>6</v>
      </c>
      <c r="O19" s="6" t="n">
        <v>1792.55</v>
      </c>
      <c r="P19" s="11" t="n">
        <v>45582</v>
      </c>
      <c r="Q19" s="6" t="n">
        <v>3</v>
      </c>
      <c r="R19" s="6" t="n">
        <v>1468.63</v>
      </c>
      <c r="S19" s="11" t="n">
        <v>45827</v>
      </c>
      <c r="T19" s="6" t="n">
        <v>5</v>
      </c>
      <c r="U19" s="6" t="n">
        <v>3273.96</v>
      </c>
      <c r="V19" s="11" t="n">
        <v>45919</v>
      </c>
      <c r="W19" s="6" t="n">
        <v>18</v>
      </c>
      <c r="X19" s="6" t="n">
        <v>10601.15</v>
      </c>
      <c r="Y19" s="11" t="n">
        <v>45885</v>
      </c>
      <c r="Z19" s="6" t="n">
        <v>5</v>
      </c>
      <c r="AA19" s="6" t="n">
        <v>2679.86</v>
      </c>
      <c r="AB19" s="0"/>
      <c r="AC19" s="0"/>
      <c r="AD19" s="0"/>
      <c r="AE19" s="0"/>
      <c r="AF19" s="0"/>
      <c r="AG19" s="0"/>
      <c r="AH19" s="0"/>
      <c r="AI19" s="5" t="s">
        <f>=AI18*(ABS(AI17)-ABS(AI16))</f>
      </c>
      <c r="AJ19" s="0" t="s">
        <v>724</v>
      </c>
      <c r="AK19" s="0"/>
      <c r="AL19" s="0"/>
      <c r="AM19" s="0"/>
      <c r="AN19" s="11" t="n">
        <v>45261</v>
      </c>
      <c r="AO19" s="6" t="n">
        <v>10</v>
      </c>
      <c r="AP19" s="6" t="n">
        <v>1234.54</v>
      </c>
      <c r="AQ19" s="0"/>
      <c r="AR19" s="0"/>
      <c r="AS19" s="0"/>
      <c r="AT19" s="0"/>
      <c r="AU19" s="0"/>
      <c r="AV19" s="0"/>
      <c r="AW19" s="0"/>
      <c r="AX19" s="6" t="n">
        <v>37</v>
      </c>
      <c r="AY19" s="0" t="s">
        <v>723</v>
      </c>
    </row>
    <row collapsed="false" customFormat="false" customHeight="false" hidden="false" ht="12.1" outlineLevel="0" r="20">
      <c r="A20" s="11" t="n">
        <v>45296</v>
      </c>
      <c r="B20" s="6" t="n">
        <v>30</v>
      </c>
      <c r="C20" s="6" t="n">
        <v>8196.71</v>
      </c>
      <c r="D20" s="0"/>
      <c r="E20" s="0"/>
      <c r="F20" s="0"/>
      <c r="G20" s="11" t="n">
        <v>45541</v>
      </c>
      <c r="H20" s="6" t="n">
        <v>8</v>
      </c>
      <c r="I20" s="6" t="n">
        <v>7663</v>
      </c>
      <c r="J20" s="0"/>
      <c r="K20" s="0"/>
      <c r="L20" s="0"/>
      <c r="M20" s="11" t="n">
        <v>46048</v>
      </c>
      <c r="N20" s="6" t="n">
        <v>7</v>
      </c>
      <c r="O20" s="6" t="n">
        <v>2119.61</v>
      </c>
      <c r="P20" s="11" t="n">
        <v>45589</v>
      </c>
      <c r="Q20" s="6" t="n">
        <v>1</v>
      </c>
      <c r="R20" s="6" t="n">
        <v>468.88</v>
      </c>
      <c r="S20" s="11" t="n">
        <v>45870</v>
      </c>
      <c r="T20" s="6" t="n">
        <v>4</v>
      </c>
      <c r="U20" s="6" t="n">
        <v>2591.55</v>
      </c>
      <c r="V20" s="11" t="n">
        <v>45952</v>
      </c>
      <c r="W20" s="6" t="n">
        <v>5</v>
      </c>
      <c r="X20" s="6" t="n">
        <v>2739.15</v>
      </c>
      <c r="Y20" s="11" t="n">
        <v>45912</v>
      </c>
      <c r="Z20" s="6" t="n">
        <v>5</v>
      </c>
      <c r="AA20" s="6" t="n">
        <v>2586.15</v>
      </c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11" t="n">
        <v>45296</v>
      </c>
      <c r="AO20" s="6" t="n">
        <v>20</v>
      </c>
      <c r="AP20" s="6" t="n">
        <v>2886.04</v>
      </c>
      <c r="AQ20" s="0"/>
      <c r="AR20" s="0"/>
      <c r="AS20" s="0"/>
      <c r="AT20" s="0"/>
      <c r="AU20" s="0"/>
      <c r="AV20" s="0"/>
      <c r="AW20" s="0"/>
      <c r="AX20" s="5" t="s">
        <f>=AX19*(ABS(AX18)-ABS(AX17))</f>
      </c>
      <c r="AY20" s="0" t="s">
        <v>724</v>
      </c>
    </row>
    <row collapsed="false" customFormat="false" customHeight="false" hidden="false" ht="12.1" outlineLevel="0" r="21">
      <c r="A21" s="11" t="n">
        <v>45307</v>
      </c>
      <c r="B21" s="6" t="n">
        <v>50</v>
      </c>
      <c r="C21" s="6" t="n">
        <v>13800.4</v>
      </c>
      <c r="D21" s="0"/>
      <c r="E21" s="0"/>
      <c r="F21" s="0"/>
      <c r="G21" s="11" t="n">
        <v>45545</v>
      </c>
      <c r="H21" s="6" t="n">
        <v>2</v>
      </c>
      <c r="I21" s="6" t="n">
        <v>1957.58</v>
      </c>
      <c r="J21" s="0"/>
      <c r="K21" s="0"/>
      <c r="L21" s="0"/>
      <c r="M21" s="0"/>
      <c r="N21" s="5" t="s">
        <f>=SUM(O2:O20)/SUM(N2:N20)</f>
      </c>
      <c r="O21" s="0" t="s">
        <v>11</v>
      </c>
      <c r="P21" s="11" t="n">
        <v>45590</v>
      </c>
      <c r="Q21" s="6" t="n">
        <v>1</v>
      </c>
      <c r="R21" s="6" t="n">
        <v>460.58</v>
      </c>
      <c r="S21" s="11" t="n">
        <v>45912</v>
      </c>
      <c r="T21" s="6" t="n">
        <v>1</v>
      </c>
      <c r="U21" s="6" t="n">
        <v>640.88</v>
      </c>
      <c r="V21" s="11" t="n">
        <v>45959</v>
      </c>
      <c r="W21" s="6" t="n">
        <v>4</v>
      </c>
      <c r="X21" s="6" t="n">
        <v>2022.81</v>
      </c>
      <c r="Y21" s="11" t="n">
        <v>45919</v>
      </c>
      <c r="Z21" s="6" t="n">
        <v>2</v>
      </c>
      <c r="AA21" s="6" t="n">
        <v>1010</v>
      </c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11" t="n">
        <v>45495</v>
      </c>
      <c r="AO21" s="6" t="n">
        <v>30</v>
      </c>
      <c r="AP21" s="6" t="n">
        <v>3279.47</v>
      </c>
    </row>
    <row collapsed="false" customFormat="false" customHeight="false" hidden="false" ht="12.1" outlineLevel="0" r="22">
      <c r="A22" s="11" t="n">
        <v>45317</v>
      </c>
      <c r="B22" s="6" t="n">
        <v>10</v>
      </c>
      <c r="C22" s="6" t="n">
        <v>2730.84</v>
      </c>
      <c r="D22" s="0"/>
      <c r="E22" s="0"/>
      <c r="F22" s="0"/>
      <c r="G22" s="11" t="n">
        <v>45558</v>
      </c>
      <c r="H22" s="6" t="n">
        <v>3</v>
      </c>
      <c r="I22" s="6" t="n">
        <v>3003.6</v>
      </c>
      <c r="J22" s="0"/>
      <c r="K22" s="0"/>
      <c r="L22" s="0"/>
      <c r="M22" s="0"/>
      <c r="N22" s="6" t="n">
        <v>266.7</v>
      </c>
      <c r="O22" s="0" t="s">
        <v>722</v>
      </c>
      <c r="P22" s="11" t="n">
        <v>45628</v>
      </c>
      <c r="Q22" s="6" t="n">
        <v>2</v>
      </c>
      <c r="R22" s="6" t="n">
        <v>976.09</v>
      </c>
      <c r="S22" s="11" t="n">
        <v>45952</v>
      </c>
      <c r="T22" s="6" t="n">
        <v>5</v>
      </c>
      <c r="U22" s="6" t="n">
        <v>2927.26</v>
      </c>
      <c r="V22" s="11" t="n">
        <v>45982</v>
      </c>
      <c r="W22" s="6" t="n">
        <v>1</v>
      </c>
      <c r="X22" s="6" t="n">
        <v>580.35</v>
      </c>
      <c r="Y22" s="11" t="n">
        <v>45952</v>
      </c>
      <c r="Z22" s="6" t="n">
        <v>3</v>
      </c>
      <c r="AA22" s="6" t="n">
        <v>1478.53</v>
      </c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11" t="n">
        <v>45541</v>
      </c>
      <c r="AO22" s="6" t="n">
        <v>20</v>
      </c>
      <c r="AP22" s="6" t="n">
        <v>1853.31</v>
      </c>
    </row>
    <row collapsed="false" customFormat="false" customHeight="false" hidden="false" ht="12.1" outlineLevel="0" r="23">
      <c r="A23" s="11" t="n">
        <v>45383</v>
      </c>
      <c r="B23" s="6" t="n">
        <v>10</v>
      </c>
      <c r="C23" s="6" t="n">
        <v>2998.9</v>
      </c>
      <c r="D23" s="0"/>
      <c r="E23" s="0"/>
      <c r="F23" s="0"/>
      <c r="G23" s="11" t="n">
        <v>45639</v>
      </c>
      <c r="H23" s="6" t="n">
        <v>5</v>
      </c>
      <c r="I23" s="6" t="n">
        <v>3960.38</v>
      </c>
      <c r="J23" s="0"/>
      <c r="K23" s="0"/>
      <c r="L23" s="0"/>
      <c r="M23" s="0"/>
      <c r="N23" s="6" t="n">
        <v>300</v>
      </c>
      <c r="O23" s="0" t="s">
        <v>723</v>
      </c>
      <c r="P23" s="11" t="n">
        <v>45639</v>
      </c>
      <c r="Q23" s="6" t="n">
        <v>14</v>
      </c>
      <c r="R23" s="6" t="n">
        <v>6775.76</v>
      </c>
      <c r="S23" s="0"/>
      <c r="T23" s="5" t="s">
        <f>=SUM(U2:U22)/SUM(T2:T22)</f>
      </c>
      <c r="U23" s="0" t="s">
        <v>11</v>
      </c>
      <c r="V23" s="11" t="n">
        <v>46225</v>
      </c>
      <c r="W23" s="6" t="n">
        <v>4</v>
      </c>
      <c r="X23" s="6" t="n">
        <v>1841.1</v>
      </c>
      <c r="Y23" s="11" t="n">
        <v>45980</v>
      </c>
      <c r="Z23" s="6" t="n">
        <v>1</v>
      </c>
      <c r="AA23" s="6" t="n">
        <v>486.09</v>
      </c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11" t="n">
        <v>45713</v>
      </c>
      <c r="AO23" s="6" t="n">
        <v>10</v>
      </c>
      <c r="AP23" s="6" t="n">
        <v>1045.73</v>
      </c>
    </row>
    <row collapsed="false" customFormat="false" customHeight="false" hidden="false" ht="12.1" outlineLevel="0" r="24">
      <c r="A24" s="11" t="n">
        <v>45439</v>
      </c>
      <c r="B24" s="6" t="n">
        <v>10</v>
      </c>
      <c r="C24" s="6" t="n">
        <v>3159.03</v>
      </c>
      <c r="D24" s="0"/>
      <c r="E24" s="0"/>
      <c r="F24" s="0"/>
      <c r="G24" s="11" t="n">
        <v>45654</v>
      </c>
      <c r="H24" s="6" t="n">
        <v>1</v>
      </c>
      <c r="I24" s="6" t="n">
        <v>950.97</v>
      </c>
      <c r="J24" s="0"/>
      <c r="K24" s="0"/>
      <c r="L24" s="0"/>
      <c r="M24" s="0"/>
      <c r="N24" s="5" t="s">
        <f>=N23*(ABS(N22)-ABS(N21))</f>
      </c>
      <c r="O24" s="0" t="s">
        <v>724</v>
      </c>
      <c r="P24" s="11" t="n">
        <v>45649</v>
      </c>
      <c r="Q24" s="6" t="n">
        <v>26</v>
      </c>
      <c r="R24" s="6" t="n">
        <v>14850.3</v>
      </c>
      <c r="S24" s="0"/>
      <c r="T24" s="6" t="n">
        <v>522.7</v>
      </c>
      <c r="U24" s="0" t="s">
        <v>722</v>
      </c>
      <c r="V24" s="11" t="n">
        <v>46229</v>
      </c>
      <c r="W24" s="6" t="n">
        <v>1</v>
      </c>
      <c r="X24" s="6" t="n">
        <v>476.99</v>
      </c>
      <c r="Y24" s="11" t="n">
        <v>46090</v>
      </c>
      <c r="Z24" s="6" t="n">
        <v>4</v>
      </c>
      <c r="AA24" s="6" t="n">
        <v>2233.59</v>
      </c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11" t="n">
        <v>45885</v>
      </c>
      <c r="AO24" s="6" t="n">
        <v>10</v>
      </c>
      <c r="AP24" s="6" t="n">
        <v>904.23</v>
      </c>
    </row>
    <row collapsed="false" customFormat="false" customHeight="false" hidden="false" ht="12.1" outlineLevel="0" r="25">
      <c r="A25" s="11" t="n">
        <v>45453</v>
      </c>
      <c r="B25" s="6" t="n">
        <v>20</v>
      </c>
      <c r="C25" s="6" t="n">
        <v>6351.42</v>
      </c>
      <c r="D25" s="0"/>
      <c r="E25" s="0"/>
      <c r="F25" s="0"/>
      <c r="G25" s="11" t="n">
        <v>45706</v>
      </c>
      <c r="H25" s="6" t="n">
        <v>1</v>
      </c>
      <c r="I25" s="6" t="n">
        <v>1252.96</v>
      </c>
      <c r="J25" s="0"/>
      <c r="K25" s="0"/>
      <c r="L25" s="0"/>
      <c r="M25" s="0"/>
      <c r="N25" s="0"/>
      <c r="O25" s="0"/>
      <c r="P25" s="11" t="n">
        <v>45650</v>
      </c>
      <c r="Q25" s="6" t="n">
        <v>5</v>
      </c>
      <c r="R25" s="6" t="n">
        <v>2863.46</v>
      </c>
      <c r="S25" s="0"/>
      <c r="T25" s="6" t="n">
        <v>110</v>
      </c>
      <c r="U25" s="0" t="s">
        <v>723</v>
      </c>
      <c r="V25" s="0"/>
      <c r="W25" s="5" t="s">
        <f>=SUM(X2:X24)/SUM(W2:W24)</f>
      </c>
      <c r="X25" s="0" t="s">
        <v>11</v>
      </c>
      <c r="Y25" s="11" t="n">
        <v>46208</v>
      </c>
      <c r="Z25" s="6" t="n">
        <v>2</v>
      </c>
      <c r="AA25" s="6" t="n">
        <v>857.31</v>
      </c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11" t="n">
        <v>45912</v>
      </c>
      <c r="AO25" s="6" t="n">
        <v>10</v>
      </c>
      <c r="AP25" s="6" t="n">
        <v>855.81</v>
      </c>
    </row>
    <row collapsed="false" customFormat="false" customHeight="false" hidden="false" ht="12.1" outlineLevel="0" r="26">
      <c r="A26" s="11" t="n">
        <v>45457</v>
      </c>
      <c r="B26" s="6" t="n">
        <v>20</v>
      </c>
      <c r="C26" s="6" t="n">
        <v>6328.59</v>
      </c>
      <c r="D26" s="0"/>
      <c r="E26" s="0"/>
      <c r="F26" s="0"/>
      <c r="G26" s="11" t="n">
        <v>45771</v>
      </c>
      <c r="H26" s="6" t="n">
        <v>13</v>
      </c>
      <c r="I26" s="6" t="n">
        <v>16207.32</v>
      </c>
      <c r="J26" s="0"/>
      <c r="K26" s="0"/>
      <c r="L26" s="0"/>
      <c r="M26" s="0"/>
      <c r="N26" s="0"/>
      <c r="O26" s="0"/>
      <c r="P26" s="11" t="n">
        <v>45656</v>
      </c>
      <c r="Q26" s="6" t="n">
        <v>1</v>
      </c>
      <c r="R26" s="6" t="n">
        <v>603.96</v>
      </c>
      <c r="S26" s="0"/>
      <c r="T26" s="5" t="s">
        <f>=T25*(ABS(T24)-ABS(T23))</f>
      </c>
      <c r="U26" s="0" t="s">
        <v>724</v>
      </c>
      <c r="V26" s="0"/>
      <c r="W26" s="6" t="n">
        <v>512.9</v>
      </c>
      <c r="X26" s="0" t="s">
        <v>722</v>
      </c>
      <c r="Y26" s="11" t="n">
        <v>46238</v>
      </c>
      <c r="Z26" s="6" t="n">
        <v>10</v>
      </c>
      <c r="AA26" s="6" t="n">
        <v>4695.31</v>
      </c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11" t="n">
        <v>46214</v>
      </c>
      <c r="AO26" s="6" t="n">
        <v>20</v>
      </c>
      <c r="AP26" s="6" t="n">
        <v>1357.42</v>
      </c>
    </row>
    <row collapsed="false" customFormat="false" customHeight="false" hidden="false" ht="12.1" outlineLevel="0" r="27">
      <c r="A27" s="11" t="n">
        <v>45464</v>
      </c>
      <c r="B27" s="6" t="n">
        <v>10</v>
      </c>
      <c r="C27" s="6" t="n">
        <v>3147.28</v>
      </c>
      <c r="D27" s="0"/>
      <c r="E27" s="0"/>
      <c r="F27" s="0"/>
      <c r="G27" s="11" t="n">
        <v>45883</v>
      </c>
      <c r="H27" s="6" t="n">
        <v>3</v>
      </c>
      <c r="I27" s="6" t="n">
        <v>3751.65</v>
      </c>
      <c r="J27" s="0"/>
      <c r="K27" s="0"/>
      <c r="L27" s="0"/>
      <c r="M27" s="0"/>
      <c r="N27" s="0"/>
      <c r="O27" s="0"/>
      <c r="P27" s="11" t="n">
        <v>45723</v>
      </c>
      <c r="Q27" s="6" t="n">
        <v>3</v>
      </c>
      <c r="R27" s="6" t="n">
        <v>1589.6</v>
      </c>
      <c r="S27" s="0"/>
      <c r="T27" s="0"/>
      <c r="U27" s="0"/>
      <c r="V27" s="0"/>
      <c r="W27" s="6" t="n">
        <v>110</v>
      </c>
      <c r="X27" s="0" t="s">
        <v>723</v>
      </c>
      <c r="Y27" s="0"/>
      <c r="Z27" s="5" t="s">
        <f>=SUM(AA2:AA26)/SUM(Z2:Z26)</f>
      </c>
      <c r="AA27" s="0" t="s">
        <v>11</v>
      </c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5" t="s">
        <f>=SUM(AP2:AP26)/SUM(AO2:AO26)</f>
      </c>
      <c r="AP27" s="0" t="s">
        <v>11</v>
      </c>
    </row>
    <row collapsed="false" customFormat="false" customHeight="false" hidden="false" ht="12.1" outlineLevel="0" r="28">
      <c r="A28" s="11" t="n">
        <v>45484</v>
      </c>
      <c r="B28" s="6" t="n">
        <v>40</v>
      </c>
      <c r="C28" s="6" t="n">
        <v>11564.79</v>
      </c>
      <c r="D28" s="0"/>
      <c r="E28" s="0"/>
      <c r="F28" s="0"/>
      <c r="G28" s="11" t="n">
        <v>45885</v>
      </c>
      <c r="H28" s="6" t="n">
        <v>5</v>
      </c>
      <c r="I28" s="6" t="n">
        <v>6234.74</v>
      </c>
      <c r="J28" s="0"/>
      <c r="K28" s="0"/>
      <c r="L28" s="0"/>
      <c r="M28" s="0"/>
      <c r="N28" s="0"/>
      <c r="O28" s="0"/>
      <c r="P28" s="11" t="n">
        <v>45771</v>
      </c>
      <c r="Q28" s="6" t="n">
        <v>2</v>
      </c>
      <c r="R28" s="6" t="n">
        <v>939.56</v>
      </c>
      <c r="S28" s="0"/>
      <c r="T28" s="0"/>
      <c r="U28" s="0"/>
      <c r="V28" s="0"/>
      <c r="W28" s="5" t="s">
        <f>=W27*(ABS(W26)-ABS(W25))</f>
      </c>
      <c r="X28" s="0" t="s">
        <v>724</v>
      </c>
      <c r="Y28" s="0"/>
      <c r="Z28" s="6" t="n">
        <v>468.55</v>
      </c>
      <c r="AA28" s="0" t="s">
        <v>722</v>
      </c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6" t="n">
        <v>72.69</v>
      </c>
      <c r="AP28" s="0" t="s">
        <v>722</v>
      </c>
    </row>
    <row collapsed="false" customFormat="false" customHeight="false" hidden="false" ht="12.1" outlineLevel="0" r="29">
      <c r="A29" s="11" t="n">
        <v>45541</v>
      </c>
      <c r="B29" s="6" t="n">
        <v>20</v>
      </c>
      <c r="C29" s="6" t="n">
        <v>5080.84</v>
      </c>
      <c r="D29" s="0"/>
      <c r="E29" s="0"/>
      <c r="F29" s="0"/>
      <c r="G29" s="11" t="n">
        <v>45912</v>
      </c>
      <c r="H29" s="6" t="n">
        <v>2</v>
      </c>
      <c r="I29" s="6" t="n">
        <v>2405.44</v>
      </c>
      <c r="J29" s="0"/>
      <c r="K29" s="0"/>
      <c r="L29" s="0"/>
      <c r="M29" s="0"/>
      <c r="N29" s="0"/>
      <c r="O29" s="0"/>
      <c r="P29" s="11" t="n">
        <v>45790</v>
      </c>
      <c r="Q29" s="6" t="n">
        <v>1</v>
      </c>
      <c r="R29" s="6" t="n">
        <v>456.17</v>
      </c>
      <c r="S29" s="0"/>
      <c r="T29" s="0"/>
      <c r="U29" s="0"/>
      <c r="V29" s="0"/>
      <c r="W29" s="0"/>
      <c r="X29" s="0"/>
      <c r="Y29" s="0"/>
      <c r="Z29" s="6" t="n">
        <v>112</v>
      </c>
      <c r="AA29" s="0" t="s">
        <v>723</v>
      </c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6" t="n">
        <v>450</v>
      </c>
      <c r="AP29" s="0" t="s">
        <v>723</v>
      </c>
    </row>
    <row collapsed="false" customFormat="false" customHeight="false" hidden="false" ht="12.1" outlineLevel="0" r="30">
      <c r="A30" s="11" t="n">
        <v>45590</v>
      </c>
      <c r="B30" s="6" t="n">
        <v>10</v>
      </c>
      <c r="C30" s="6" t="n">
        <v>2489.39</v>
      </c>
      <c r="D30" s="0"/>
      <c r="E30" s="0"/>
      <c r="F30" s="0"/>
      <c r="G30" s="11" t="n">
        <v>45919</v>
      </c>
      <c r="H30" s="6" t="n">
        <v>5</v>
      </c>
      <c r="I30" s="6" t="n">
        <v>5842.51</v>
      </c>
      <c r="J30" s="0"/>
      <c r="K30" s="0"/>
      <c r="L30" s="0"/>
      <c r="M30" s="0"/>
      <c r="N30" s="0"/>
      <c r="O30" s="0"/>
      <c r="P30" s="11" t="n">
        <v>45796</v>
      </c>
      <c r="Q30" s="6" t="n">
        <v>6</v>
      </c>
      <c r="R30" s="6" t="n">
        <v>2644.89</v>
      </c>
      <c r="S30" s="0"/>
      <c r="T30" s="0"/>
      <c r="U30" s="0"/>
      <c r="V30" s="0"/>
      <c r="W30" s="0"/>
      <c r="X30" s="0"/>
      <c r="Y30" s="0"/>
      <c r="Z30" s="5" t="s">
        <f>=Z29*(ABS(Z28)-ABS(Z27))</f>
      </c>
      <c r="AA30" s="0" t="s">
        <v>724</v>
      </c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5" t="s">
        <f>=AO29*(ABS(AO28)-ABS(AO27))</f>
      </c>
      <c r="AP30" s="0" t="s">
        <v>724</v>
      </c>
    </row>
    <row collapsed="false" customFormat="false" customHeight="false" hidden="false" ht="12.1" outlineLevel="0" r="31">
      <c r="A31" s="11" t="n">
        <v>45610</v>
      </c>
      <c r="B31" s="6" t="n">
        <v>10</v>
      </c>
      <c r="C31" s="6" t="n">
        <v>2494.4</v>
      </c>
      <c r="D31" s="0"/>
      <c r="E31" s="0"/>
      <c r="F31" s="0"/>
      <c r="G31" s="11" t="n">
        <v>45952</v>
      </c>
      <c r="H31" s="6" t="n">
        <v>5</v>
      </c>
      <c r="I31" s="6" t="n">
        <v>5532.32</v>
      </c>
      <c r="J31" s="0"/>
      <c r="K31" s="0"/>
      <c r="L31" s="0"/>
      <c r="M31" s="0"/>
      <c r="N31" s="0"/>
      <c r="O31" s="0"/>
      <c r="P31" s="11" t="n">
        <v>45812</v>
      </c>
      <c r="Q31" s="6" t="n">
        <v>1</v>
      </c>
      <c r="R31" s="6" t="n">
        <v>438.81</v>
      </c>
    </row>
    <row collapsed="false" customFormat="false" customHeight="false" hidden="false" ht="12.1" outlineLevel="0" r="32">
      <c r="A32" s="11" t="n">
        <v>45639</v>
      </c>
      <c r="B32" s="6" t="n">
        <v>30</v>
      </c>
      <c r="C32" s="6" t="n">
        <v>6874.42</v>
      </c>
      <c r="D32" s="0"/>
      <c r="E32" s="0"/>
      <c r="F32" s="0"/>
      <c r="G32" s="11" t="n">
        <v>45982</v>
      </c>
      <c r="H32" s="6" t="n">
        <v>2</v>
      </c>
      <c r="I32" s="6" t="n">
        <v>2292.98</v>
      </c>
      <c r="J32" s="0"/>
      <c r="K32" s="0"/>
      <c r="L32" s="0"/>
      <c r="M32" s="0"/>
      <c r="N32" s="0"/>
      <c r="O32" s="0"/>
      <c r="P32" s="11" t="n">
        <v>45826</v>
      </c>
      <c r="Q32" s="6" t="n">
        <v>9</v>
      </c>
      <c r="R32" s="6" t="n">
        <v>4042.84</v>
      </c>
    </row>
    <row collapsed="false" customFormat="false" customHeight="false" hidden="false" ht="12.1" outlineLevel="0" r="33">
      <c r="A33" s="11" t="n">
        <v>45643</v>
      </c>
      <c r="B33" s="6" t="n">
        <v>30</v>
      </c>
      <c r="C33" s="6" t="n">
        <v>6809.09</v>
      </c>
      <c r="D33" s="0"/>
      <c r="E33" s="0"/>
      <c r="F33" s="0"/>
      <c r="G33" s="11" t="n">
        <v>46099</v>
      </c>
      <c r="H33" s="6" t="n">
        <v>26</v>
      </c>
      <c r="I33" s="6" t="n">
        <v>36851.73</v>
      </c>
      <c r="J33" s="0"/>
      <c r="K33" s="0"/>
      <c r="L33" s="0"/>
      <c r="M33" s="0"/>
      <c r="N33" s="0"/>
      <c r="O33" s="0"/>
      <c r="P33" s="11" t="n">
        <v>45828</v>
      </c>
      <c r="Q33" s="6" t="n">
        <v>6</v>
      </c>
      <c r="R33" s="6" t="n">
        <v>2700.72</v>
      </c>
    </row>
    <row collapsed="false" customFormat="false" customHeight="false" hidden="false" ht="12.1" outlineLevel="0" r="34">
      <c r="A34" s="11" t="n">
        <v>45753</v>
      </c>
      <c r="B34" s="6" t="n">
        <v>10</v>
      </c>
      <c r="C34" s="6" t="n">
        <v>2861.32</v>
      </c>
      <c r="D34" s="0"/>
      <c r="E34" s="0"/>
      <c r="F34" s="0"/>
      <c r="G34" s="0"/>
      <c r="H34" s="5" t="s">
        <f>=SUM(I2:I33)/SUM(H2:H33)</f>
      </c>
      <c r="I34" s="0" t="s">
        <v>11</v>
      </c>
      <c r="J34" s="0"/>
      <c r="K34" s="0"/>
      <c r="L34" s="0"/>
      <c r="M34" s="0"/>
      <c r="N34" s="0"/>
      <c r="O34" s="0"/>
      <c r="P34" s="11" t="n">
        <v>45860</v>
      </c>
      <c r="Q34" s="6" t="n">
        <v>1</v>
      </c>
      <c r="R34" s="6" t="n">
        <v>419.8</v>
      </c>
    </row>
    <row collapsed="false" customFormat="false" customHeight="false" hidden="false" ht="12.1" outlineLevel="0" r="35">
      <c r="A35" s="11" t="n">
        <v>45826</v>
      </c>
      <c r="B35" s="6" t="n">
        <v>20</v>
      </c>
      <c r="C35" s="6" t="n">
        <v>6276.16</v>
      </c>
      <c r="D35" s="0"/>
      <c r="E35" s="0"/>
      <c r="F35" s="0"/>
      <c r="G35" s="0"/>
      <c r="H35" s="6" t="n">
        <v>923.3</v>
      </c>
      <c r="I35" s="0" t="s">
        <v>722</v>
      </c>
      <c r="J35" s="0"/>
      <c r="K35" s="0"/>
      <c r="L35" s="0"/>
      <c r="M35" s="0"/>
      <c r="N35" s="0"/>
      <c r="O35" s="0"/>
      <c r="P35" s="11" t="n">
        <v>45862</v>
      </c>
      <c r="Q35" s="6" t="n">
        <v>1</v>
      </c>
      <c r="R35" s="6" t="n">
        <v>423.1</v>
      </c>
    </row>
    <row collapsed="false" customFormat="false" customHeight="false" hidden="false" ht="12.1" outlineLevel="0" r="36">
      <c r="A36" s="11" t="n">
        <v>45860</v>
      </c>
      <c r="B36" s="6" t="n">
        <v>10</v>
      </c>
      <c r="C36" s="6" t="n">
        <v>3104.06</v>
      </c>
      <c r="D36" s="0"/>
      <c r="E36" s="0"/>
      <c r="F36" s="0"/>
      <c r="G36" s="0"/>
      <c r="H36" s="6" t="n">
        <v>118</v>
      </c>
      <c r="I36" s="0" t="s">
        <v>723</v>
      </c>
      <c r="J36" s="0"/>
      <c r="K36" s="0"/>
      <c r="L36" s="0"/>
      <c r="M36" s="0"/>
      <c r="N36" s="0"/>
      <c r="O36" s="0"/>
      <c r="P36" s="11" t="n">
        <v>45870</v>
      </c>
      <c r="Q36" s="6" t="n">
        <v>1</v>
      </c>
      <c r="R36" s="6" t="n">
        <v>418.3</v>
      </c>
    </row>
    <row collapsed="false" customFormat="false" customHeight="false" hidden="false" ht="12.1" outlineLevel="0" r="37">
      <c r="A37" s="11" t="n">
        <v>45912</v>
      </c>
      <c r="B37" s="6" t="n">
        <v>10</v>
      </c>
      <c r="C37" s="6" t="n">
        <v>3034.88</v>
      </c>
      <c r="D37" s="0"/>
      <c r="E37" s="0"/>
      <c r="F37" s="0"/>
      <c r="G37" s="0"/>
      <c r="H37" s="5" t="s">
        <f>=H36*(ABS(H35)-ABS(H34))</f>
      </c>
      <c r="I37" s="0" t="s">
        <v>724</v>
      </c>
      <c r="J37" s="0"/>
      <c r="K37" s="0"/>
      <c r="L37" s="0"/>
      <c r="M37" s="0"/>
      <c r="N37" s="0"/>
      <c r="O37" s="0"/>
      <c r="P37" s="11" t="n">
        <v>45883</v>
      </c>
      <c r="Q37" s="6" t="n">
        <v>2</v>
      </c>
      <c r="R37" s="6" t="n">
        <v>941.97</v>
      </c>
    </row>
    <row collapsed="false" customFormat="false" customHeight="false" hidden="false" ht="12.1" outlineLevel="0" r="38">
      <c r="A38" s="11" t="n">
        <v>45919</v>
      </c>
      <c r="B38" s="6" t="n">
        <v>63</v>
      </c>
      <c r="C38" s="6" t="n">
        <v>18619.78</v>
      </c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11" t="n">
        <v>45912</v>
      </c>
      <c r="Q38" s="6" t="n">
        <v>5</v>
      </c>
      <c r="R38" s="6" t="n">
        <v>2241.85</v>
      </c>
    </row>
    <row collapsed="false" customFormat="false" customHeight="false" hidden="false" ht="12.1" outlineLevel="0" r="39">
      <c r="A39" s="11" t="n">
        <v>45952</v>
      </c>
      <c r="B39" s="6" t="n">
        <v>7</v>
      </c>
      <c r="C39" s="6" t="n">
        <v>2045.22</v>
      </c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11" t="n">
        <v>45919</v>
      </c>
      <c r="Q39" s="6" t="n">
        <v>22</v>
      </c>
      <c r="R39" s="6" t="n">
        <v>9460.13</v>
      </c>
    </row>
    <row collapsed="false" customFormat="false" customHeight="false" hidden="false" ht="12.1" outlineLevel="0" r="40">
      <c r="A40" s="11" t="n">
        <v>46161</v>
      </c>
      <c r="B40" s="6" t="n">
        <v>12</v>
      </c>
      <c r="C40" s="6" t="n">
        <v>3888.29</v>
      </c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11" t="n">
        <v>45959</v>
      </c>
      <c r="Q40" s="6" t="n">
        <v>1</v>
      </c>
      <c r="R40" s="6" t="n">
        <v>379.93</v>
      </c>
    </row>
    <row collapsed="false" customFormat="false" customHeight="false" hidden="false" ht="12.1" outlineLevel="0" r="41">
      <c r="A41" s="11" t="n">
        <v>46192</v>
      </c>
      <c r="B41" s="6" t="n">
        <v>18</v>
      </c>
      <c r="C41" s="6" t="n">
        <v>5644.02</v>
      </c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11" t="n">
        <v>45982</v>
      </c>
      <c r="Q41" s="6" t="n">
        <v>2</v>
      </c>
      <c r="R41" s="6" t="n">
        <v>818.89</v>
      </c>
    </row>
    <row collapsed="false" customFormat="false" customHeight="false" hidden="false" ht="12.1" outlineLevel="0" r="42">
      <c r="A42" s="11" t="n">
        <v>46201</v>
      </c>
      <c r="B42" s="6" t="n">
        <v>30</v>
      </c>
      <c r="C42" s="6" t="n">
        <v>9003.29</v>
      </c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11" t="n">
        <v>46166</v>
      </c>
      <c r="Q42" s="6" t="n">
        <v>5</v>
      </c>
      <c r="R42" s="6" t="n">
        <v>1976.19</v>
      </c>
    </row>
    <row collapsed="false" customFormat="false" customHeight="false" hidden="false" ht="12.1" outlineLevel="0" r="43">
      <c r="A43" s="11" t="n">
        <v>46214</v>
      </c>
      <c r="B43" s="6" t="n">
        <v>60</v>
      </c>
      <c r="C43" s="6" t="n">
        <v>17464.57</v>
      </c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11" t="n">
        <v>46179</v>
      </c>
      <c r="Q43" s="6" t="n">
        <v>1</v>
      </c>
      <c r="R43" s="6" t="n">
        <v>387.08</v>
      </c>
    </row>
    <row collapsed="false" customFormat="false" customHeight="false" hidden="false" ht="12.1" outlineLevel="0" r="44">
      <c r="A44" s="11" t="n">
        <v>46221</v>
      </c>
      <c r="B44" s="6" t="n">
        <v>120</v>
      </c>
      <c r="C44" s="6" t="n">
        <v>29899.13</v>
      </c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11" t="n">
        <v>46201</v>
      </c>
      <c r="Q44" s="6" t="n">
        <v>8</v>
      </c>
      <c r="R44" s="6" t="n">
        <v>2617.33</v>
      </c>
    </row>
    <row collapsed="false" customFormat="false" customHeight="false" hidden="false" ht="12.1" outlineLevel="0" r="45">
      <c r="A45" s="11" t="n">
        <v>46238</v>
      </c>
      <c r="B45" s="6" t="n">
        <v>100</v>
      </c>
      <c r="C45" s="6" t="n">
        <v>28468.61</v>
      </c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11" t="n">
        <v>46226</v>
      </c>
      <c r="Q45" s="6" t="n">
        <v>8</v>
      </c>
      <c r="R45" s="6" t="n">
        <v>2828.1</v>
      </c>
    </row>
    <row collapsed="false" customFormat="false" customHeight="false" hidden="false" ht="12.1" outlineLevel="0" r="46">
      <c r="A46" s="0"/>
      <c r="B46" s="5" t="s">
        <f>=SUM(C2:C45)/SUM(B2:B45)</f>
      </c>
      <c r="C46" s="0" t="s">
        <v>11</v>
      </c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11" t="n">
        <v>46228</v>
      </c>
      <c r="Q46" s="6" t="n">
        <v>10</v>
      </c>
      <c r="R46" s="6" t="n">
        <v>3521.11</v>
      </c>
    </row>
    <row collapsed="false" customFormat="false" customHeight="false" hidden="false" ht="12.1" outlineLevel="0" r="47">
      <c r="A47" s="0"/>
      <c r="B47" s="6" t="n">
        <v>266.47</v>
      </c>
      <c r="C47" s="0" t="s">
        <v>722</v>
      </c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5" t="s">
        <f>=SUM(R2:R46)/SUM(Q2:Q46)</f>
      </c>
      <c r="R47" s="0" t="s">
        <v>11</v>
      </c>
    </row>
    <row collapsed="false" customFormat="false" customHeight="false" hidden="false" ht="12.1" outlineLevel="0" r="48">
      <c r="A48" s="0"/>
      <c r="B48" s="6" t="n">
        <v>1030</v>
      </c>
      <c r="C48" s="0" t="s">
        <v>723</v>
      </c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6" t="n">
        <v>305.5</v>
      </c>
      <c r="R48" s="0" t="s">
        <v>722</v>
      </c>
    </row>
    <row collapsed="false" customFormat="false" customHeight="false" hidden="false" ht="12.1" outlineLevel="0" r="49">
      <c r="A49" s="0"/>
      <c r="B49" s="5" t="s">
        <f>=B48*(ABS(B47)-ABS(B46))</f>
      </c>
      <c r="C49" s="0" t="s">
        <v>724</v>
      </c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6" t="n">
        <v>202</v>
      </c>
      <c r="R49" s="0" t="s">
        <v>723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5" t="s">
        <f>=Q49*(ABS(Q48)-ABS(Q47))</f>
      </c>
      <c r="R50" s="0" t="s">
        <v>724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4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143</v>
      </c>
      <c r="B1" s="18" t="s">
        <v>0</v>
      </c>
      <c r="C1" s="18" t="s">
        <v>2</v>
      </c>
      <c r="D1" s="18" t="s">
        <v>725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726</v>
      </c>
      <c r="L1" s="18" t="s">
        <v>727</v>
      </c>
      <c r="M1" s="18" t="s">
        <v>19</v>
      </c>
      <c r="N1" s="18" t="s">
        <v>32</v>
      </c>
      <c r="O1" s="18" t="s">
        <v>728</v>
      </c>
    </row>
    <row collapsed="false" customFormat="false" customHeight="false" hidden="false" ht="12.1" outlineLevel="0" r="2">
      <c r="A2" s="21" t="n">
        <v>44293</v>
      </c>
      <c r="B2" s="22" t="s">
        <v>729</v>
      </c>
      <c r="C2" s="22" t="s">
        <v>151</v>
      </c>
      <c r="D2" s="22" t="s">
        <v>729</v>
      </c>
      <c r="E2" s="22" t="s">
        <v>729</v>
      </c>
      <c r="F2" s="22" t="s">
        <v>19</v>
      </c>
      <c r="G2" s="23" t="n">
        <v>2</v>
      </c>
      <c r="H2" s="24" t="n">
        <v>23500</v>
      </c>
      <c r="I2" s="24" t="n">
        <v>47000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4"/>
      <c r="O2" s="22"/>
    </row>
    <row collapsed="false" customFormat="false" customHeight="false" hidden="false" ht="12.1" outlineLevel="0" r="3">
      <c r="A3" s="20" t="n">
        <v>44293.421493056</v>
      </c>
      <c r="B3" s="16" t="s">
        <v>98</v>
      </c>
      <c r="C3" s="16" t="s">
        <v>730</v>
      </c>
      <c r="D3" s="16" t="s">
        <v>623</v>
      </c>
      <c r="E3" s="16" t="s">
        <v>99</v>
      </c>
      <c r="F3" s="16" t="s">
        <v>19</v>
      </c>
      <c r="G3" s="7" t="n">
        <v>27</v>
      </c>
      <c r="H3" s="6" t="n">
        <v>1683.8666666667</v>
      </c>
      <c r="I3" s="6" t="n">
        <v>-45464.4</v>
      </c>
      <c r="J3" s="6" t="n">
        <v>-0</v>
      </c>
      <c r="K3" s="6" t="n">
        <v>-27.28</v>
      </c>
      <c r="L3" s="6" t="n">
        <v>-4.22</v>
      </c>
      <c r="M3" s="6" t="s">
        <f>=I3+J3+K3+L3</f>
      </c>
      <c r="N3" s="6"/>
      <c r="O3" s="16"/>
    </row>
    <row collapsed="false" customFormat="false" customHeight="false" hidden="false" ht="12.1" outlineLevel="0" r="4">
      <c r="A4" s="20" t="n">
        <v>44293.550671296</v>
      </c>
      <c r="B4" s="16" t="s">
        <v>629</v>
      </c>
      <c r="C4" s="16" t="s">
        <v>731</v>
      </c>
      <c r="D4" s="16" t="s">
        <v>623</v>
      </c>
      <c r="E4" s="16" t="s">
        <v>17</v>
      </c>
      <c r="F4" s="16" t="s">
        <v>19</v>
      </c>
      <c r="G4" s="7" t="n">
        <v>20</v>
      </c>
      <c r="H4" s="6" t="n">
        <v>48.995</v>
      </c>
      <c r="I4" s="6" t="n">
        <v>-979.9</v>
      </c>
      <c r="J4" s="6" t="n">
        <v>-0</v>
      </c>
      <c r="K4" s="6" t="n">
        <v>-0.59</v>
      </c>
      <c r="L4" s="6" t="n">
        <v>-0.09</v>
      </c>
      <c r="M4" s="6" t="s">
        <f>=I4+J4+K4+L4</f>
      </c>
      <c r="N4" s="6"/>
      <c r="O4" s="16"/>
    </row>
    <row collapsed="false" customFormat="false" customHeight="false" hidden="false" ht="12.1" outlineLevel="0" r="5">
      <c r="A5" s="21" t="n">
        <v>44298</v>
      </c>
      <c r="B5" s="22" t="s">
        <v>729</v>
      </c>
      <c r="C5" s="22" t="s">
        <v>151</v>
      </c>
      <c r="D5" s="22" t="s">
        <v>729</v>
      </c>
      <c r="E5" s="22" t="s">
        <v>729</v>
      </c>
      <c r="F5" s="22" t="s">
        <v>19</v>
      </c>
      <c r="G5" s="23" t="n">
        <v>1</v>
      </c>
      <c r="H5" s="24" t="n">
        <v>53000</v>
      </c>
      <c r="I5" s="24" t="n">
        <v>53000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4"/>
      <c r="O5" s="22"/>
    </row>
    <row collapsed="false" customFormat="false" customHeight="false" hidden="false" ht="12.1" outlineLevel="0" r="6">
      <c r="A6" s="20" t="n">
        <v>44298.433969907</v>
      </c>
      <c r="B6" s="16" t="s">
        <v>98</v>
      </c>
      <c r="C6" s="16" t="s">
        <v>730</v>
      </c>
      <c r="D6" s="16" t="s">
        <v>623</v>
      </c>
      <c r="E6" s="16" t="s">
        <v>99</v>
      </c>
      <c r="F6" s="16" t="s">
        <v>19</v>
      </c>
      <c r="G6" s="7" t="n">
        <v>12</v>
      </c>
      <c r="H6" s="6" t="n">
        <v>1695.25</v>
      </c>
      <c r="I6" s="6" t="n">
        <v>-20343</v>
      </c>
      <c r="J6" s="6" t="n">
        <v>-0</v>
      </c>
      <c r="K6" s="6" t="n">
        <v>-12.2</v>
      </c>
      <c r="L6" s="6" t="n">
        <v>-1.88</v>
      </c>
      <c r="M6" s="6" t="s">
        <f>=I6+J6+K6+L6</f>
      </c>
      <c r="N6" s="6"/>
      <c r="O6" s="16"/>
    </row>
    <row collapsed="false" customFormat="false" customHeight="false" hidden="false" ht="12.1" outlineLevel="0" r="7">
      <c r="A7" s="20" t="n">
        <v>44298.449965278</v>
      </c>
      <c r="B7" s="16" t="s">
        <v>630</v>
      </c>
      <c r="C7" s="16" t="s">
        <v>732</v>
      </c>
      <c r="D7" s="16" t="s">
        <v>623</v>
      </c>
      <c r="E7" s="16" t="s">
        <v>99</v>
      </c>
      <c r="F7" s="16" t="s">
        <v>19</v>
      </c>
      <c r="G7" s="7" t="n">
        <v>10</v>
      </c>
      <c r="H7" s="6" t="n">
        <v>3169</v>
      </c>
      <c r="I7" s="6" t="n">
        <v>-31690</v>
      </c>
      <c r="J7" s="6" t="n">
        <v>-0</v>
      </c>
      <c r="K7" s="6" t="n">
        <v>-19.02</v>
      </c>
      <c r="L7" s="6" t="n">
        <v>-2.95</v>
      </c>
      <c r="M7" s="6" t="s">
        <f>=I7+J7+K7+L7</f>
      </c>
      <c r="N7" s="6"/>
      <c r="O7" s="16"/>
    </row>
    <row collapsed="false" customFormat="false" customHeight="false" hidden="false" ht="12.1" outlineLevel="0" r="8">
      <c r="A8" s="20" t="n">
        <v>44298.638206019</v>
      </c>
      <c r="B8" s="16" t="s">
        <v>629</v>
      </c>
      <c r="C8" s="16" t="s">
        <v>731</v>
      </c>
      <c r="D8" s="16" t="s">
        <v>623</v>
      </c>
      <c r="E8" s="16" t="s">
        <v>17</v>
      </c>
      <c r="F8" s="16" t="s">
        <v>19</v>
      </c>
      <c r="G8" s="7" t="n">
        <v>20</v>
      </c>
      <c r="H8" s="6" t="n">
        <v>50.205</v>
      </c>
      <c r="I8" s="6" t="n">
        <v>-1004.1</v>
      </c>
      <c r="J8" s="6" t="n">
        <v>-0</v>
      </c>
      <c r="K8" s="6" t="n">
        <v>-0.6</v>
      </c>
      <c r="L8" s="6" t="n">
        <v>-0.09</v>
      </c>
      <c r="M8" s="6" t="s">
        <f>=I8+J8+K8+L8</f>
      </c>
      <c r="N8" s="6"/>
      <c r="O8" s="16"/>
    </row>
    <row collapsed="false" customFormat="false" customHeight="false" hidden="false" ht="12.1" outlineLevel="0" r="9">
      <c r="A9" s="21" t="n">
        <v>44302</v>
      </c>
      <c r="B9" s="22" t="s">
        <v>729</v>
      </c>
      <c r="C9" s="22" t="s">
        <v>151</v>
      </c>
      <c r="D9" s="22" t="s">
        <v>729</v>
      </c>
      <c r="E9" s="22" t="s">
        <v>729</v>
      </c>
      <c r="F9" s="22" t="s">
        <v>19</v>
      </c>
      <c r="G9" s="23" t="n">
        <v>1</v>
      </c>
      <c r="H9" s="24" t="n">
        <v>5000</v>
      </c>
      <c r="I9" s="24" t="n">
        <v>5000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4"/>
      <c r="O9" s="22"/>
    </row>
    <row collapsed="false" customFormat="false" customHeight="false" hidden="false" ht="12.1" outlineLevel="0" r="10">
      <c r="A10" s="20" t="n">
        <v>44302.552962963</v>
      </c>
      <c r="B10" s="16" t="s">
        <v>629</v>
      </c>
      <c r="C10" s="16" t="s">
        <v>731</v>
      </c>
      <c r="D10" s="16" t="s">
        <v>623</v>
      </c>
      <c r="E10" s="16" t="s">
        <v>17</v>
      </c>
      <c r="F10" s="16" t="s">
        <v>19</v>
      </c>
      <c r="G10" s="7" t="n">
        <v>90</v>
      </c>
      <c r="H10" s="6" t="n">
        <v>55.815</v>
      </c>
      <c r="I10" s="6" t="n">
        <v>-5023.35</v>
      </c>
      <c r="J10" s="6" t="n">
        <v>-0</v>
      </c>
      <c r="K10" s="6" t="n">
        <v>-3.01</v>
      </c>
      <c r="L10" s="6" t="n">
        <v>-0.47</v>
      </c>
      <c r="M10" s="6" t="s">
        <f>=I10+J10+K10+L10</f>
      </c>
      <c r="N10" s="6"/>
      <c r="O10" s="16"/>
    </row>
    <row collapsed="false" customFormat="false" customHeight="false" hidden="false" ht="12.1" outlineLevel="0" r="11">
      <c r="A11" s="25" t="n">
        <v>44302.701527778</v>
      </c>
      <c r="B11" s="26" t="s">
        <v>629</v>
      </c>
      <c r="C11" s="26" t="s">
        <v>731</v>
      </c>
      <c r="D11" s="26" t="s">
        <v>626</v>
      </c>
      <c r="E11" s="26" t="s">
        <v>17</v>
      </c>
      <c r="F11" s="26" t="s">
        <v>19</v>
      </c>
      <c r="G11" s="27" t="n">
        <v>-130</v>
      </c>
      <c r="H11" s="28" t="n">
        <v>54.936538461538</v>
      </c>
      <c r="I11" s="28" t="n">
        <v>7141.75</v>
      </c>
      <c r="J11" s="28" t="n">
        <v>0</v>
      </c>
      <c r="K11" s="28" t="n">
        <v>-4.29</v>
      </c>
      <c r="L11" s="28" t="n">
        <v>-0.66</v>
      </c>
      <c r="M11" s="6" t="s">
        <f>=I11+J11+K11+L11</f>
      </c>
      <c r="N11" s="28"/>
      <c r="O11" s="26"/>
    </row>
    <row collapsed="false" customFormat="false" customHeight="false" hidden="false" ht="12.1" outlineLevel="0" r="12">
      <c r="A12" s="20" t="n">
        <v>44305.425821759</v>
      </c>
      <c r="B12" s="16" t="s">
        <v>630</v>
      </c>
      <c r="C12" s="16" t="s">
        <v>732</v>
      </c>
      <c r="D12" s="16" t="s">
        <v>623</v>
      </c>
      <c r="E12" s="16" t="s">
        <v>99</v>
      </c>
      <c r="F12" s="16" t="s">
        <v>19</v>
      </c>
      <c r="G12" s="7" t="n">
        <v>2</v>
      </c>
      <c r="H12" s="6" t="n">
        <v>3206.5</v>
      </c>
      <c r="I12" s="6" t="n">
        <v>-6413</v>
      </c>
      <c r="J12" s="6" t="n">
        <v>-0</v>
      </c>
      <c r="K12" s="6" t="n">
        <v>-3.85</v>
      </c>
      <c r="L12" s="6" t="n">
        <v>-0.59</v>
      </c>
      <c r="M12" s="6" t="s">
        <f>=I12+J12+K12+L12</f>
      </c>
      <c r="N12" s="6"/>
      <c r="O12" s="16"/>
    </row>
    <row collapsed="false" customFormat="false" customHeight="false" hidden="false" ht="12.1" outlineLevel="0" r="13">
      <c r="A13" s="20" t="n">
        <v>44305.470694444</v>
      </c>
      <c r="B13" s="16" t="s">
        <v>631</v>
      </c>
      <c r="C13" s="16" t="s">
        <v>733</v>
      </c>
      <c r="D13" s="16" t="s">
        <v>623</v>
      </c>
      <c r="E13" s="16" t="s">
        <v>17</v>
      </c>
      <c r="F13" s="16" t="s">
        <v>19</v>
      </c>
      <c r="G13" s="7" t="n">
        <v>10</v>
      </c>
      <c r="H13" s="6" t="n">
        <v>107.29</v>
      </c>
      <c r="I13" s="6" t="n">
        <v>-1072.9</v>
      </c>
      <c r="J13" s="6" t="n">
        <v>-0</v>
      </c>
      <c r="K13" s="6" t="n">
        <v>-0.64</v>
      </c>
      <c r="L13" s="6" t="n">
        <v>-0.1</v>
      </c>
      <c r="M13" s="6" t="s">
        <f>=I13+J13+K13+L13</f>
      </c>
      <c r="N13" s="6"/>
      <c r="O13" s="16"/>
    </row>
    <row collapsed="false" customFormat="false" customHeight="false" hidden="false" ht="12.1" outlineLevel="0" r="14">
      <c r="A14" s="25" t="n">
        <v>44312.433298611</v>
      </c>
      <c r="B14" s="26" t="s">
        <v>631</v>
      </c>
      <c r="C14" s="26" t="s">
        <v>733</v>
      </c>
      <c r="D14" s="26" t="s">
        <v>626</v>
      </c>
      <c r="E14" s="26" t="s">
        <v>17</v>
      </c>
      <c r="F14" s="26" t="s">
        <v>19</v>
      </c>
      <c r="G14" s="27" t="n">
        <v>-10</v>
      </c>
      <c r="H14" s="28" t="n">
        <v>114.07</v>
      </c>
      <c r="I14" s="28" t="n">
        <v>1140.7</v>
      </c>
      <c r="J14" s="28" t="n">
        <v>0</v>
      </c>
      <c r="K14" s="28" t="n">
        <v>-0.68</v>
      </c>
      <c r="L14" s="28" t="n">
        <v>-0.11</v>
      </c>
      <c r="M14" s="6" t="s">
        <f>=I14+J14+K14+L14</f>
      </c>
      <c r="N14" s="28"/>
      <c r="O14" s="26"/>
    </row>
    <row collapsed="false" customFormat="false" customHeight="false" hidden="false" ht="12.1" outlineLevel="0" r="15">
      <c r="A15" s="20" t="n">
        <v>44312.607025463</v>
      </c>
      <c r="B15" s="16" t="s">
        <v>79</v>
      </c>
      <c r="C15" s="16" t="s">
        <v>734</v>
      </c>
      <c r="D15" s="16" t="s">
        <v>623</v>
      </c>
      <c r="E15" s="16" t="s">
        <v>17</v>
      </c>
      <c r="F15" s="16" t="s">
        <v>19</v>
      </c>
      <c r="G15" s="7" t="n">
        <v>10</v>
      </c>
      <c r="H15" s="6" t="n">
        <v>71.645</v>
      </c>
      <c r="I15" s="6" t="n">
        <v>-716.45</v>
      </c>
      <c r="J15" s="6" t="n">
        <v>-0</v>
      </c>
      <c r="K15" s="6" t="n">
        <v>-0.43</v>
      </c>
      <c r="L15" s="6" t="n">
        <v>-0.07</v>
      </c>
      <c r="M15" s="6" t="s">
        <f>=I15+J15+K15+L15</f>
      </c>
      <c r="N15" s="6"/>
      <c r="O15" s="16"/>
    </row>
    <row collapsed="false" customFormat="false" customHeight="false" hidden="false" ht="12.1" outlineLevel="0" r="16">
      <c r="A16" s="21" t="n">
        <v>44333</v>
      </c>
      <c r="B16" s="22" t="s">
        <v>729</v>
      </c>
      <c r="C16" s="22" t="s">
        <v>151</v>
      </c>
      <c r="D16" s="22" t="s">
        <v>729</v>
      </c>
      <c r="E16" s="22" t="s">
        <v>729</v>
      </c>
      <c r="F16" s="22" t="s">
        <v>19</v>
      </c>
      <c r="G16" s="23" t="n">
        <v>1</v>
      </c>
      <c r="H16" s="24" t="n">
        <v>5000</v>
      </c>
      <c r="I16" s="24" t="n">
        <v>5000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4"/>
      <c r="O16" s="22"/>
    </row>
    <row collapsed="false" customFormat="false" customHeight="false" hidden="false" ht="12.1" outlineLevel="0" r="17">
      <c r="A17" s="20" t="n">
        <v>44333.781388889</v>
      </c>
      <c r="B17" s="16" t="s">
        <v>56</v>
      </c>
      <c r="C17" s="16" t="s">
        <v>735</v>
      </c>
      <c r="D17" s="16" t="s">
        <v>623</v>
      </c>
      <c r="E17" s="16" t="s">
        <v>17</v>
      </c>
      <c r="F17" s="16" t="s">
        <v>19</v>
      </c>
      <c r="G17" s="7" t="n">
        <v>30</v>
      </c>
      <c r="H17" s="6" t="n">
        <v>89.97</v>
      </c>
      <c r="I17" s="6" t="n">
        <v>-2699.1</v>
      </c>
      <c r="J17" s="6" t="n">
        <v>-0</v>
      </c>
      <c r="K17" s="6" t="n">
        <v>-1.62</v>
      </c>
      <c r="L17" s="6" t="n">
        <v>-0.26</v>
      </c>
      <c r="M17" s="6" t="s">
        <f>=I17+J17+K17+L17</f>
      </c>
      <c r="N17" s="6"/>
      <c r="O17" s="16"/>
    </row>
    <row collapsed="false" customFormat="false" customHeight="false" hidden="false" ht="12.1" outlineLevel="0" r="18">
      <c r="A18" s="20" t="n">
        <v>44333.782152778</v>
      </c>
      <c r="B18" s="16" t="s">
        <v>632</v>
      </c>
      <c r="C18" s="16" t="s">
        <v>736</v>
      </c>
      <c r="D18" s="16" t="s">
        <v>623</v>
      </c>
      <c r="E18" s="16" t="s">
        <v>17</v>
      </c>
      <c r="F18" s="16" t="s">
        <v>19</v>
      </c>
      <c r="G18" s="7" t="n">
        <v>30</v>
      </c>
      <c r="H18" s="6" t="n">
        <v>70.56</v>
      </c>
      <c r="I18" s="6" t="n">
        <v>-2116.8</v>
      </c>
      <c r="J18" s="6" t="n">
        <v>-0</v>
      </c>
      <c r="K18" s="6" t="n">
        <v>-1.27</v>
      </c>
      <c r="L18" s="6" t="n">
        <v>-0.19</v>
      </c>
      <c r="M18" s="6" t="s">
        <f>=I18+J18+K18+L18</f>
      </c>
      <c r="N18" s="6"/>
      <c r="O18" s="16"/>
    </row>
    <row collapsed="false" customFormat="false" customHeight="false" hidden="false" ht="12.1" outlineLevel="0" r="19">
      <c r="A19" s="20" t="n">
        <v>44334.966238426</v>
      </c>
      <c r="B19" s="16" t="s">
        <v>79</v>
      </c>
      <c r="C19" s="16" t="s">
        <v>734</v>
      </c>
      <c r="D19" s="16" t="s">
        <v>623</v>
      </c>
      <c r="E19" s="16" t="s">
        <v>17</v>
      </c>
      <c r="F19" s="16" t="s">
        <v>19</v>
      </c>
      <c r="G19" s="7" t="n">
        <v>10</v>
      </c>
      <c r="H19" s="6" t="n">
        <v>64.27</v>
      </c>
      <c r="I19" s="6" t="n">
        <v>-642.7</v>
      </c>
      <c r="J19" s="6" t="n">
        <v>-0</v>
      </c>
      <c r="K19" s="6" t="n">
        <v>-0.39</v>
      </c>
      <c r="L19" s="6" t="n">
        <v>-0.06</v>
      </c>
      <c r="M19" s="6" t="s">
        <f>=I19+J19+K19+L19</f>
      </c>
      <c r="N19" s="6"/>
      <c r="O19" s="16"/>
    </row>
    <row collapsed="false" customFormat="false" customHeight="false" hidden="false" ht="12.1" outlineLevel="0" r="20">
      <c r="A20" s="21" t="n">
        <v>44341</v>
      </c>
      <c r="B20" s="22" t="s">
        <v>729</v>
      </c>
      <c r="C20" s="22" t="s">
        <v>151</v>
      </c>
      <c r="D20" s="22" t="s">
        <v>729</v>
      </c>
      <c r="E20" s="22" t="s">
        <v>729</v>
      </c>
      <c r="F20" s="22" t="s">
        <v>19</v>
      </c>
      <c r="G20" s="23" t="n">
        <v>1</v>
      </c>
      <c r="H20" s="24" t="n">
        <v>5000</v>
      </c>
      <c r="I20" s="24" t="n">
        <v>5000</v>
      </c>
      <c r="J20" s="24" t="n">
        <v>0</v>
      </c>
      <c r="K20" s="24" t="n">
        <v>-0</v>
      </c>
      <c r="L20" s="24" t="n">
        <v>-0</v>
      </c>
      <c r="M20" s="6" t="s">
        <f>=I20+J20+K20+L20</f>
      </c>
      <c r="N20" s="24"/>
      <c r="O20" s="22"/>
    </row>
    <row collapsed="false" customFormat="false" customHeight="false" hidden="false" ht="12.1" outlineLevel="0" r="21">
      <c r="A21" s="20" t="n">
        <v>44341.471516204</v>
      </c>
      <c r="B21" s="16" t="s">
        <v>633</v>
      </c>
      <c r="C21" s="16" t="s">
        <v>737</v>
      </c>
      <c r="D21" s="16" t="s">
        <v>623</v>
      </c>
      <c r="E21" s="16" t="s">
        <v>17</v>
      </c>
      <c r="F21" s="16" t="s">
        <v>19</v>
      </c>
      <c r="G21" s="7" t="n">
        <v>5000</v>
      </c>
      <c r="H21" s="6" t="n">
        <v>0.4202</v>
      </c>
      <c r="I21" s="6" t="n">
        <v>-2101</v>
      </c>
      <c r="J21" s="6" t="n">
        <v>-0</v>
      </c>
      <c r="K21" s="6" t="n">
        <v>-1.26</v>
      </c>
      <c r="L21" s="6" t="n">
        <v>-0.19</v>
      </c>
      <c r="M21" s="6" t="s">
        <f>=I21+J21+K21+L21</f>
      </c>
      <c r="N21" s="6"/>
      <c r="O21" s="16"/>
    </row>
    <row collapsed="false" customFormat="false" customHeight="false" hidden="false" ht="12.1" outlineLevel="0" r="22">
      <c r="A22" s="20" t="n">
        <v>44341.616076389</v>
      </c>
      <c r="B22" s="16" t="s">
        <v>85</v>
      </c>
      <c r="C22" s="16" t="s">
        <v>738</v>
      </c>
      <c r="D22" s="16" t="s">
        <v>623</v>
      </c>
      <c r="E22" s="16" t="s">
        <v>17</v>
      </c>
      <c r="F22" s="16" t="s">
        <v>19</v>
      </c>
      <c r="G22" s="7" t="n">
        <v>10000</v>
      </c>
      <c r="H22" s="6" t="n">
        <v>0.2875</v>
      </c>
      <c r="I22" s="6" t="n">
        <v>-2875</v>
      </c>
      <c r="J22" s="6" t="n">
        <v>-0</v>
      </c>
      <c r="K22" s="6" t="n">
        <v>-1.73</v>
      </c>
      <c r="L22" s="6" t="n">
        <v>-0.26</v>
      </c>
      <c r="M22" s="6" t="s">
        <f>=I22+J22+K22+L22</f>
      </c>
      <c r="N22" s="6"/>
      <c r="O22" s="16"/>
    </row>
    <row collapsed="false" customFormat="false" customHeight="false" hidden="false" ht="12.1" outlineLevel="0" r="23">
      <c r="A23" s="21" t="n">
        <v>44342</v>
      </c>
      <c r="B23" s="22" t="s">
        <v>729</v>
      </c>
      <c r="C23" s="22" t="s">
        <v>151</v>
      </c>
      <c r="D23" s="22" t="s">
        <v>729</v>
      </c>
      <c r="E23" s="22" t="s">
        <v>729</v>
      </c>
      <c r="F23" s="22" t="s">
        <v>19</v>
      </c>
      <c r="G23" s="23" t="n">
        <v>1</v>
      </c>
      <c r="H23" s="24" t="n">
        <v>5000</v>
      </c>
      <c r="I23" s="24" t="n">
        <v>5000</v>
      </c>
      <c r="J23" s="24" t="n">
        <v>0</v>
      </c>
      <c r="K23" s="24" t="n">
        <v>-0</v>
      </c>
      <c r="L23" s="24" t="n">
        <v>-0</v>
      </c>
      <c r="M23" s="6" t="s">
        <f>=I23+J23+K23+L23</f>
      </c>
      <c r="N23" s="24"/>
      <c r="O23" s="22"/>
    </row>
    <row collapsed="false" customFormat="false" customHeight="false" hidden="false" ht="12.1" outlineLevel="0" r="24">
      <c r="A24" s="20" t="n">
        <v>44343.428923611</v>
      </c>
      <c r="B24" s="16" t="s">
        <v>634</v>
      </c>
      <c r="C24" s="16" t="s">
        <v>739</v>
      </c>
      <c r="D24" s="16" t="s">
        <v>623</v>
      </c>
      <c r="E24" s="16" t="s">
        <v>17</v>
      </c>
      <c r="F24" s="16" t="s">
        <v>19</v>
      </c>
      <c r="G24" s="7" t="n">
        <v>140000</v>
      </c>
      <c r="H24" s="6" t="n">
        <v>0.03378</v>
      </c>
      <c r="I24" s="6" t="n">
        <v>-4729.2</v>
      </c>
      <c r="J24" s="6" t="n">
        <v>-0</v>
      </c>
      <c r="K24" s="6" t="n">
        <v>-2.84</v>
      </c>
      <c r="L24" s="6" t="n">
        <v>-0.44</v>
      </c>
      <c r="M24" s="6" t="s">
        <f>=I24+J24+K24+L24</f>
      </c>
      <c r="N24" s="6"/>
      <c r="O24" s="16"/>
    </row>
    <row collapsed="false" customFormat="false" customHeight="false" hidden="false" ht="12.1" outlineLevel="0" r="25">
      <c r="A25" s="25" t="n">
        <v>44344.443483796</v>
      </c>
      <c r="B25" s="26" t="s">
        <v>634</v>
      </c>
      <c r="C25" s="26" t="s">
        <v>739</v>
      </c>
      <c r="D25" s="26" t="s">
        <v>626</v>
      </c>
      <c r="E25" s="26" t="s">
        <v>17</v>
      </c>
      <c r="F25" s="26" t="s">
        <v>19</v>
      </c>
      <c r="G25" s="27" t="n">
        <v>-140000</v>
      </c>
      <c r="H25" s="28" t="n">
        <v>0.029717857142857</v>
      </c>
      <c r="I25" s="28" t="n">
        <v>4160.5</v>
      </c>
      <c r="J25" s="28" t="n">
        <v>0</v>
      </c>
      <c r="K25" s="28" t="n">
        <v>-2.5</v>
      </c>
      <c r="L25" s="28" t="n">
        <v>-0.4</v>
      </c>
      <c r="M25" s="6" t="s">
        <f>=I25+J25+K25+L25</f>
      </c>
      <c r="N25" s="28"/>
      <c r="O25" s="26"/>
    </row>
    <row collapsed="false" customFormat="false" customHeight="false" hidden="false" ht="12.1" outlineLevel="0" r="26">
      <c r="A26" s="20" t="n">
        <v>44344.565729167</v>
      </c>
      <c r="B26" s="16" t="s">
        <v>56</v>
      </c>
      <c r="C26" s="16" t="s">
        <v>735</v>
      </c>
      <c r="D26" s="16" t="s">
        <v>623</v>
      </c>
      <c r="E26" s="16" t="s">
        <v>17</v>
      </c>
      <c r="F26" s="16" t="s">
        <v>19</v>
      </c>
      <c r="G26" s="7" t="n">
        <v>10</v>
      </c>
      <c r="H26" s="6" t="n">
        <v>91.88</v>
      </c>
      <c r="I26" s="6" t="n">
        <v>-918.8</v>
      </c>
      <c r="J26" s="6" t="n">
        <v>-0</v>
      </c>
      <c r="K26" s="6" t="n">
        <v>-0.55</v>
      </c>
      <c r="L26" s="6" t="n">
        <v>-0.09</v>
      </c>
      <c r="M26" s="6" t="s">
        <f>=I26+J26+K26+L26</f>
      </c>
      <c r="N26" s="6"/>
      <c r="O26" s="16"/>
    </row>
    <row collapsed="false" customFormat="false" customHeight="false" hidden="false" ht="12.1" outlineLevel="0" r="27">
      <c r="A27" s="20" t="n">
        <v>44347.67681713</v>
      </c>
      <c r="B27" s="16" t="s">
        <v>79</v>
      </c>
      <c r="C27" s="16" t="s">
        <v>734</v>
      </c>
      <c r="D27" s="16" t="s">
        <v>623</v>
      </c>
      <c r="E27" s="16" t="s">
        <v>17</v>
      </c>
      <c r="F27" s="16" t="s">
        <v>19</v>
      </c>
      <c r="G27" s="7" t="n">
        <v>50</v>
      </c>
      <c r="H27" s="6" t="n">
        <v>63</v>
      </c>
      <c r="I27" s="6" t="n">
        <v>-3150</v>
      </c>
      <c r="J27" s="6" t="n">
        <v>-0</v>
      </c>
      <c r="K27" s="6" t="n">
        <v>-1.89</v>
      </c>
      <c r="L27" s="6" t="n">
        <v>-0.29</v>
      </c>
      <c r="M27" s="6" t="s">
        <f>=I27+J27+K27+L27</f>
      </c>
      <c r="N27" s="6"/>
      <c r="O27" s="16"/>
    </row>
    <row collapsed="false" customFormat="false" customHeight="false" hidden="false" ht="12.1" outlineLevel="0" r="28">
      <c r="A28" s="21" t="n">
        <v>44357</v>
      </c>
      <c r="B28" s="22" t="s">
        <v>729</v>
      </c>
      <c r="C28" s="22" t="s">
        <v>151</v>
      </c>
      <c r="D28" s="22" t="s">
        <v>729</v>
      </c>
      <c r="E28" s="22" t="s">
        <v>729</v>
      </c>
      <c r="F28" s="22" t="s">
        <v>19</v>
      </c>
      <c r="G28" s="23" t="n">
        <v>1</v>
      </c>
      <c r="H28" s="24" t="n">
        <v>5000</v>
      </c>
      <c r="I28" s="24" t="n">
        <v>5000</v>
      </c>
      <c r="J28" s="24" t="n">
        <v>0</v>
      </c>
      <c r="K28" s="24" t="n">
        <v>-0</v>
      </c>
      <c r="L28" s="24" t="n">
        <v>-0</v>
      </c>
      <c r="M28" s="6" t="s">
        <f>=I28+J28+K28+L28</f>
      </c>
      <c r="N28" s="24"/>
      <c r="O28" s="22"/>
    </row>
    <row collapsed="false" customFormat="false" customHeight="false" hidden="false" ht="12.1" outlineLevel="0" r="29">
      <c r="A29" s="20" t="n">
        <v>44357.672280093</v>
      </c>
      <c r="B29" s="16" t="s">
        <v>48</v>
      </c>
      <c r="C29" s="16" t="s">
        <v>740</v>
      </c>
      <c r="D29" s="16" t="s">
        <v>623</v>
      </c>
      <c r="E29" s="16" t="s">
        <v>17</v>
      </c>
      <c r="F29" s="16" t="s">
        <v>19</v>
      </c>
      <c r="G29" s="7" t="n">
        <v>100</v>
      </c>
      <c r="H29" s="6" t="n">
        <v>45.88</v>
      </c>
      <c r="I29" s="6" t="n">
        <v>-4588</v>
      </c>
      <c r="J29" s="6" t="n">
        <v>-0</v>
      </c>
      <c r="K29" s="6" t="n">
        <v>-2.75</v>
      </c>
      <c r="L29" s="6" t="n">
        <v>-0.43</v>
      </c>
      <c r="M29" s="6" t="s">
        <f>=I29+J29+K29+L29</f>
      </c>
      <c r="N29" s="6"/>
      <c r="O29" s="16"/>
    </row>
    <row collapsed="false" customFormat="false" customHeight="false" hidden="false" ht="12.1" outlineLevel="0" r="30">
      <c r="A30" s="25" t="n">
        <v>44370.93162037</v>
      </c>
      <c r="B30" s="26" t="s">
        <v>79</v>
      </c>
      <c r="C30" s="26" t="s">
        <v>734</v>
      </c>
      <c r="D30" s="26" t="s">
        <v>626</v>
      </c>
      <c r="E30" s="26" t="s">
        <v>17</v>
      </c>
      <c r="F30" s="26" t="s">
        <v>19</v>
      </c>
      <c r="G30" s="27" t="n">
        <v>-70</v>
      </c>
      <c r="H30" s="28" t="n">
        <v>63.545</v>
      </c>
      <c r="I30" s="28" t="n">
        <v>4448.15</v>
      </c>
      <c r="J30" s="28" t="n">
        <v>0</v>
      </c>
      <c r="K30" s="28" t="n">
        <v>-2.67</v>
      </c>
      <c r="L30" s="28" t="n">
        <v>-0.42</v>
      </c>
      <c r="M30" s="6" t="s">
        <f>=I30+J30+K30+L30</f>
      </c>
      <c r="N30" s="28"/>
      <c r="O30" s="26"/>
    </row>
    <row collapsed="false" customFormat="false" customHeight="false" hidden="false" ht="12.1" outlineLevel="0" r="31">
      <c r="A31" s="20" t="n">
        <v>44370.97806713</v>
      </c>
      <c r="B31" s="16" t="s">
        <v>24</v>
      </c>
      <c r="C31" s="16" t="s">
        <v>741</v>
      </c>
      <c r="D31" s="16" t="s">
        <v>623</v>
      </c>
      <c r="E31" s="16" t="s">
        <v>17</v>
      </c>
      <c r="F31" s="16" t="s">
        <v>19</v>
      </c>
      <c r="G31" s="7" t="n">
        <v>1</v>
      </c>
      <c r="H31" s="6" t="n">
        <v>1537</v>
      </c>
      <c r="I31" s="6" t="n">
        <v>-1537</v>
      </c>
      <c r="J31" s="6" t="n">
        <v>-0</v>
      </c>
      <c r="K31" s="6" t="n">
        <v>-0.92</v>
      </c>
      <c r="L31" s="6" t="n">
        <v>-0.14</v>
      </c>
      <c r="M31" s="6" t="s">
        <f>=I31+J31+K31+L31</f>
      </c>
      <c r="N31" s="6"/>
      <c r="O31" s="16"/>
    </row>
    <row collapsed="false" customFormat="false" customHeight="false" hidden="false" ht="12.1" outlineLevel="0" r="32">
      <c r="A32" s="20" t="n">
        <v>44370.987534722</v>
      </c>
      <c r="B32" s="16" t="s">
        <v>69</v>
      </c>
      <c r="C32" s="16" t="s">
        <v>742</v>
      </c>
      <c r="D32" s="16" t="s">
        <v>623</v>
      </c>
      <c r="E32" s="16" t="s">
        <v>17</v>
      </c>
      <c r="F32" s="16" t="s">
        <v>19</v>
      </c>
      <c r="G32" s="7" t="n">
        <v>10</v>
      </c>
      <c r="H32" s="6" t="n">
        <v>341.5</v>
      </c>
      <c r="I32" s="6" t="n">
        <v>-3415</v>
      </c>
      <c r="J32" s="6" t="n">
        <v>-0</v>
      </c>
      <c r="K32" s="6" t="n">
        <v>-2.05</v>
      </c>
      <c r="L32" s="6" t="n">
        <v>-0.31</v>
      </c>
      <c r="M32" s="6" t="s">
        <f>=I32+J32+K32+L32</f>
      </c>
      <c r="N32" s="6"/>
      <c r="O32" s="16"/>
    </row>
    <row collapsed="false" customFormat="false" customHeight="false" hidden="false" ht="12.1" outlineLevel="0" r="33">
      <c r="A33" s="21" t="n">
        <v>44376</v>
      </c>
      <c r="B33" s="22" t="s">
        <v>729</v>
      </c>
      <c r="C33" s="22" t="s">
        <v>151</v>
      </c>
      <c r="D33" s="22" t="s">
        <v>729</v>
      </c>
      <c r="E33" s="22" t="s">
        <v>729</v>
      </c>
      <c r="F33" s="22" t="s">
        <v>19</v>
      </c>
      <c r="G33" s="23" t="n">
        <v>1</v>
      </c>
      <c r="H33" s="24" t="n">
        <v>5000</v>
      </c>
      <c r="I33" s="24" t="n">
        <v>5000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4"/>
      <c r="O33" s="22"/>
    </row>
    <row collapsed="false" customFormat="false" customHeight="false" hidden="false" ht="12.1" outlineLevel="0" r="34">
      <c r="A34" s="21" t="n">
        <v>44379</v>
      </c>
      <c r="B34" s="22" t="s">
        <v>743</v>
      </c>
      <c r="C34" s="22" t="s">
        <v>744</v>
      </c>
      <c r="D34" s="22" t="s">
        <v>743</v>
      </c>
      <c r="E34" s="22" t="s">
        <v>743</v>
      </c>
      <c r="F34" s="22" t="s">
        <v>19</v>
      </c>
      <c r="G34" s="23" t="n">
        <v>1</v>
      </c>
      <c r="H34" s="24" t="n">
        <v>57.15</v>
      </c>
      <c r="I34" s="24" t="n">
        <v>57.15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4"/>
      <c r="O34" s="22"/>
    </row>
    <row collapsed="false" customFormat="false" customHeight="false" hidden="false" ht="12.1" outlineLevel="0" r="35">
      <c r="A35" s="21" t="n">
        <v>44379</v>
      </c>
      <c r="B35" s="22" t="s">
        <v>743</v>
      </c>
      <c r="C35" s="22" t="s">
        <v>745</v>
      </c>
      <c r="D35" s="22" t="s">
        <v>743</v>
      </c>
      <c r="E35" s="22" t="s">
        <v>743</v>
      </c>
      <c r="F35" s="22" t="s">
        <v>19</v>
      </c>
      <c r="G35" s="23" t="n">
        <v>1</v>
      </c>
      <c r="H35" s="24" t="n">
        <v>145.5</v>
      </c>
      <c r="I35" s="24" t="n">
        <v>145.5</v>
      </c>
      <c r="J35" s="24" t="n">
        <v>0</v>
      </c>
      <c r="K35" s="24" t="n">
        <v>-0</v>
      </c>
      <c r="L35" s="24" t="n">
        <v>-0</v>
      </c>
      <c r="M35" s="6" t="s">
        <f>=I35+J35+K35+L35</f>
      </c>
      <c r="N35" s="24"/>
      <c r="O35" s="22"/>
    </row>
    <row collapsed="false" customFormat="false" customHeight="false" hidden="false" ht="12.1" outlineLevel="0" r="36">
      <c r="A36" s="21" t="n">
        <v>44379</v>
      </c>
      <c r="B36" s="22" t="s">
        <v>743</v>
      </c>
      <c r="C36" s="22" t="s">
        <v>746</v>
      </c>
      <c r="D36" s="22" t="s">
        <v>743</v>
      </c>
      <c r="E36" s="22" t="s">
        <v>743</v>
      </c>
      <c r="F36" s="22" t="s">
        <v>19</v>
      </c>
      <c r="G36" s="23" t="n">
        <v>1</v>
      </c>
      <c r="H36" s="24" t="n">
        <v>225.26</v>
      </c>
      <c r="I36" s="24" t="n">
        <v>225.26</v>
      </c>
      <c r="J36" s="24" t="n">
        <v>0</v>
      </c>
      <c r="K36" s="24" t="n">
        <v>-0</v>
      </c>
      <c r="L36" s="24" t="n">
        <v>-0</v>
      </c>
      <c r="M36" s="6" t="s">
        <f>=I36+J36+K36+L36</f>
      </c>
      <c r="N36" s="24"/>
      <c r="O36" s="22"/>
    </row>
    <row collapsed="false" customFormat="false" customHeight="false" hidden="false" ht="12.1" outlineLevel="0" r="37">
      <c r="A37" s="20" t="n">
        <v>44379.428009259</v>
      </c>
      <c r="B37" s="16" t="s">
        <v>56</v>
      </c>
      <c r="C37" s="16" t="s">
        <v>735</v>
      </c>
      <c r="D37" s="16" t="s">
        <v>623</v>
      </c>
      <c r="E37" s="16" t="s">
        <v>17</v>
      </c>
      <c r="F37" s="16" t="s">
        <v>19</v>
      </c>
      <c r="G37" s="7" t="n">
        <v>40</v>
      </c>
      <c r="H37" s="6" t="n">
        <v>88.85</v>
      </c>
      <c r="I37" s="6" t="n">
        <v>-3554</v>
      </c>
      <c r="J37" s="6" t="n">
        <v>-0</v>
      </c>
      <c r="K37" s="6" t="n">
        <v>-2.13</v>
      </c>
      <c r="L37" s="6" t="n">
        <v>-0.33</v>
      </c>
      <c r="M37" s="6" t="s">
        <f>=I37+J37+K37+L37</f>
      </c>
      <c r="N37" s="6"/>
      <c r="O37" s="16"/>
    </row>
    <row collapsed="false" customFormat="false" customHeight="false" hidden="false" ht="12.1" outlineLevel="0" r="38">
      <c r="A38" s="21" t="n">
        <v>44382</v>
      </c>
      <c r="B38" s="22" t="s">
        <v>743</v>
      </c>
      <c r="C38" s="22" t="s">
        <v>747</v>
      </c>
      <c r="D38" s="22" t="s">
        <v>743</v>
      </c>
      <c r="E38" s="22" t="s">
        <v>743</v>
      </c>
      <c r="F38" s="22" t="s">
        <v>19</v>
      </c>
      <c r="G38" s="23" t="n">
        <v>1</v>
      </c>
      <c r="H38" s="24" t="n">
        <v>109.65</v>
      </c>
      <c r="I38" s="24" t="n">
        <v>109.65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4"/>
      <c r="O38" s="22"/>
    </row>
    <row collapsed="false" customFormat="false" customHeight="false" hidden="false" ht="12.1" outlineLevel="0" r="39">
      <c r="A39" s="25" t="n">
        <v>44383.606284722</v>
      </c>
      <c r="B39" s="26" t="s">
        <v>69</v>
      </c>
      <c r="C39" s="26" t="s">
        <v>742</v>
      </c>
      <c r="D39" s="26" t="s">
        <v>626</v>
      </c>
      <c r="E39" s="26" t="s">
        <v>17</v>
      </c>
      <c r="F39" s="26" t="s">
        <v>19</v>
      </c>
      <c r="G39" s="27" t="n">
        <v>-10</v>
      </c>
      <c r="H39" s="28" t="n">
        <v>349</v>
      </c>
      <c r="I39" s="28" t="n">
        <v>3490</v>
      </c>
      <c r="J39" s="28" t="n">
        <v>0</v>
      </c>
      <c r="K39" s="28" t="n">
        <v>-2.09</v>
      </c>
      <c r="L39" s="28" t="n">
        <v>-0.33</v>
      </c>
      <c r="M39" s="6" t="s">
        <f>=I39+J39+K39+L39</f>
      </c>
      <c r="N39" s="28"/>
      <c r="O39" s="26"/>
    </row>
    <row collapsed="false" customFormat="false" customHeight="false" hidden="false" ht="12.1" outlineLevel="0" r="40">
      <c r="A40" s="20" t="n">
        <v>44383.989108796</v>
      </c>
      <c r="B40" s="16" t="s">
        <v>24</v>
      </c>
      <c r="C40" s="16" t="s">
        <v>741</v>
      </c>
      <c r="D40" s="16" t="s">
        <v>623</v>
      </c>
      <c r="E40" s="16" t="s">
        <v>17</v>
      </c>
      <c r="F40" s="16" t="s">
        <v>19</v>
      </c>
      <c r="G40" s="7" t="n">
        <v>3</v>
      </c>
      <c r="H40" s="6" t="n">
        <v>1650</v>
      </c>
      <c r="I40" s="6" t="n">
        <v>-4950</v>
      </c>
      <c r="J40" s="6" t="n">
        <v>-0</v>
      </c>
      <c r="K40" s="6" t="n">
        <v>-2.97</v>
      </c>
      <c r="L40" s="6" t="n">
        <v>-0.46</v>
      </c>
      <c r="M40" s="6" t="s">
        <f>=I40+J40+K40+L40</f>
      </c>
      <c r="N40" s="6"/>
      <c r="O40" s="16"/>
    </row>
    <row collapsed="false" customFormat="false" customHeight="false" hidden="false" ht="12.1" outlineLevel="0" r="41">
      <c r="A41" s="21" t="n">
        <v>44385</v>
      </c>
      <c r="B41" s="22" t="s">
        <v>729</v>
      </c>
      <c r="C41" s="22" t="s">
        <v>151</v>
      </c>
      <c r="D41" s="22" t="s">
        <v>729</v>
      </c>
      <c r="E41" s="22" t="s">
        <v>729</v>
      </c>
      <c r="F41" s="22" t="s">
        <v>19</v>
      </c>
      <c r="G41" s="23" t="n">
        <v>1</v>
      </c>
      <c r="H41" s="24" t="n">
        <v>5000</v>
      </c>
      <c r="I41" s="24" t="n">
        <v>5000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4"/>
      <c r="O41" s="22"/>
    </row>
    <row collapsed="false" customFormat="false" customHeight="false" hidden="false" ht="12.1" outlineLevel="0" r="42">
      <c r="A42" s="25" t="n">
        <v>44385.517152778</v>
      </c>
      <c r="B42" s="26" t="s">
        <v>24</v>
      </c>
      <c r="C42" s="26" t="s">
        <v>741</v>
      </c>
      <c r="D42" s="26" t="s">
        <v>626</v>
      </c>
      <c r="E42" s="26" t="s">
        <v>17</v>
      </c>
      <c r="F42" s="26" t="s">
        <v>19</v>
      </c>
      <c r="G42" s="27" t="n">
        <v>-5</v>
      </c>
      <c r="H42" s="28" t="n">
        <v>1640.48</v>
      </c>
      <c r="I42" s="28" t="n">
        <v>8202.4</v>
      </c>
      <c r="J42" s="28" t="n">
        <v>0</v>
      </c>
      <c r="K42" s="28" t="n">
        <v>-4.92</v>
      </c>
      <c r="L42" s="28" t="n">
        <v>-0.76</v>
      </c>
      <c r="M42" s="6" t="s">
        <f>=I42+J42+K42+L42</f>
      </c>
      <c r="N42" s="28"/>
      <c r="O42" s="26"/>
    </row>
    <row collapsed="false" customFormat="false" customHeight="false" hidden="false" ht="12.1" outlineLevel="0" r="43">
      <c r="A43" s="20" t="n">
        <v>44385.632256944</v>
      </c>
      <c r="B43" s="16" t="s">
        <v>632</v>
      </c>
      <c r="C43" s="16" t="s">
        <v>736</v>
      </c>
      <c r="D43" s="16" t="s">
        <v>623</v>
      </c>
      <c r="E43" s="16" t="s">
        <v>17</v>
      </c>
      <c r="F43" s="16" t="s">
        <v>19</v>
      </c>
      <c r="G43" s="7" t="n">
        <v>30</v>
      </c>
      <c r="H43" s="6" t="n">
        <v>68</v>
      </c>
      <c r="I43" s="6" t="n">
        <v>-2040</v>
      </c>
      <c r="J43" s="6" t="n">
        <v>-0</v>
      </c>
      <c r="K43" s="6" t="n">
        <v>-1.22</v>
      </c>
      <c r="L43" s="6" t="n">
        <v>-0.19</v>
      </c>
      <c r="M43" s="6" t="s">
        <f>=I43+J43+K43+L43</f>
      </c>
      <c r="N43" s="6"/>
      <c r="O43" s="16"/>
    </row>
    <row collapsed="false" customFormat="false" customHeight="false" hidden="false" ht="12.1" outlineLevel="0" r="44">
      <c r="A44" s="20" t="n">
        <v>44385.696689815</v>
      </c>
      <c r="B44" s="16" t="s">
        <v>24</v>
      </c>
      <c r="C44" s="16" t="s">
        <v>741</v>
      </c>
      <c r="D44" s="16" t="s">
        <v>623</v>
      </c>
      <c r="E44" s="16" t="s">
        <v>17</v>
      </c>
      <c r="F44" s="16" t="s">
        <v>19</v>
      </c>
      <c r="G44" s="7" t="n">
        <v>1</v>
      </c>
      <c r="H44" s="6" t="n">
        <v>1615</v>
      </c>
      <c r="I44" s="6" t="n">
        <v>-1615</v>
      </c>
      <c r="J44" s="6" t="n">
        <v>-0</v>
      </c>
      <c r="K44" s="6" t="n">
        <v>-0.97</v>
      </c>
      <c r="L44" s="6" t="n">
        <v>-0.15</v>
      </c>
      <c r="M44" s="6" t="s">
        <f>=I44+J44+K44+L44</f>
      </c>
      <c r="N44" s="6"/>
      <c r="O44" s="16"/>
    </row>
    <row collapsed="false" customFormat="false" customHeight="false" hidden="false" ht="12.1" outlineLevel="0" r="45">
      <c r="A45" s="20" t="n">
        <v>44385.705046296</v>
      </c>
      <c r="B45" s="16" t="s">
        <v>633</v>
      </c>
      <c r="C45" s="16" t="s">
        <v>737</v>
      </c>
      <c r="D45" s="16" t="s">
        <v>623</v>
      </c>
      <c r="E45" s="16" t="s">
        <v>17</v>
      </c>
      <c r="F45" s="16" t="s">
        <v>19</v>
      </c>
      <c r="G45" s="7" t="n">
        <v>5000</v>
      </c>
      <c r="H45" s="6" t="n">
        <v>0.37</v>
      </c>
      <c r="I45" s="6" t="n">
        <v>-1850</v>
      </c>
      <c r="J45" s="6" t="n">
        <v>-0</v>
      </c>
      <c r="K45" s="6" t="n">
        <v>-1.11</v>
      </c>
      <c r="L45" s="6" t="n">
        <v>-0.17</v>
      </c>
      <c r="M45" s="6" t="s">
        <f>=I45+J45+K45+L45</f>
      </c>
      <c r="N45" s="6"/>
      <c r="O45" s="16"/>
    </row>
    <row collapsed="false" customFormat="false" customHeight="false" hidden="false" ht="12.1" outlineLevel="0" r="46">
      <c r="A46" s="20" t="n">
        <v>44385.769537037</v>
      </c>
      <c r="B46" s="16" t="s">
        <v>635</v>
      </c>
      <c r="C46" s="16" t="s">
        <v>748</v>
      </c>
      <c r="D46" s="16" t="s">
        <v>623</v>
      </c>
      <c r="E46" s="16" t="s">
        <v>17</v>
      </c>
      <c r="F46" s="16" t="s">
        <v>19</v>
      </c>
      <c r="G46" s="7" t="n">
        <v>2</v>
      </c>
      <c r="H46" s="6" t="n">
        <v>3698</v>
      </c>
      <c r="I46" s="6" t="n">
        <v>-7396</v>
      </c>
      <c r="J46" s="6" t="n">
        <v>-0</v>
      </c>
      <c r="K46" s="6" t="n">
        <v>-4.44</v>
      </c>
      <c r="L46" s="6" t="n">
        <v>-0.7</v>
      </c>
      <c r="M46" s="6" t="s">
        <f>=I46+J46+K46+L46</f>
      </c>
      <c r="N46" s="6"/>
      <c r="O46" s="16"/>
    </row>
    <row collapsed="false" customFormat="false" customHeight="false" hidden="false" ht="12.1" outlineLevel="0" r="47">
      <c r="A47" s="25" t="n">
        <v>44386.432291667</v>
      </c>
      <c r="B47" s="26" t="s">
        <v>635</v>
      </c>
      <c r="C47" s="26" t="s">
        <v>748</v>
      </c>
      <c r="D47" s="26" t="s">
        <v>626</v>
      </c>
      <c r="E47" s="26" t="s">
        <v>17</v>
      </c>
      <c r="F47" s="26" t="s">
        <v>19</v>
      </c>
      <c r="G47" s="27" t="n">
        <v>-3</v>
      </c>
      <c r="H47" s="28" t="n">
        <v>3878.3333333333</v>
      </c>
      <c r="I47" s="28" t="n">
        <v>11635</v>
      </c>
      <c r="J47" s="28" t="n">
        <v>0</v>
      </c>
      <c r="K47" s="28" t="n">
        <v>-6.98</v>
      </c>
      <c r="L47" s="28" t="n">
        <v>-1.08</v>
      </c>
      <c r="M47" s="6" t="s">
        <f>=I47+J47+K47+L47</f>
      </c>
      <c r="N47" s="28"/>
      <c r="O47" s="26"/>
    </row>
    <row collapsed="false" customFormat="false" customHeight="false" hidden="false" ht="12.1" outlineLevel="0" r="48">
      <c r="A48" s="20" t="n">
        <v>44386.43625</v>
      </c>
      <c r="B48" s="16" t="s">
        <v>635</v>
      </c>
      <c r="C48" s="16" t="s">
        <v>748</v>
      </c>
      <c r="D48" s="16" t="s">
        <v>623</v>
      </c>
      <c r="E48" s="16" t="s">
        <v>17</v>
      </c>
      <c r="F48" s="16" t="s">
        <v>19</v>
      </c>
      <c r="G48" s="7" t="n">
        <v>5</v>
      </c>
      <c r="H48" s="6" t="n">
        <v>3854</v>
      </c>
      <c r="I48" s="6" t="n">
        <v>-19270</v>
      </c>
      <c r="J48" s="6" t="n">
        <v>-0</v>
      </c>
      <c r="K48" s="6" t="n">
        <v>-11.56</v>
      </c>
      <c r="L48" s="6" t="n">
        <v>-1.79</v>
      </c>
      <c r="M48" s="6" t="s">
        <f>=I48+J48+K48+L48</f>
      </c>
      <c r="N48" s="6"/>
      <c r="O48" s="16"/>
    </row>
    <row collapsed="false" customFormat="false" customHeight="false" hidden="false" ht="12.1" outlineLevel="0" r="49">
      <c r="A49" s="25" t="n">
        <v>44386.700289352</v>
      </c>
      <c r="B49" s="26" t="s">
        <v>98</v>
      </c>
      <c r="C49" s="26" t="s">
        <v>730</v>
      </c>
      <c r="D49" s="26" t="s">
        <v>626</v>
      </c>
      <c r="E49" s="26" t="s">
        <v>99</v>
      </c>
      <c r="F49" s="26" t="s">
        <v>19</v>
      </c>
      <c r="G49" s="27" t="n">
        <v>-4</v>
      </c>
      <c r="H49" s="28" t="n">
        <v>1715.2</v>
      </c>
      <c r="I49" s="28" t="n">
        <v>6860.8</v>
      </c>
      <c r="J49" s="28" t="n">
        <v>0</v>
      </c>
      <c r="K49" s="28" t="n">
        <v>-0</v>
      </c>
      <c r="L49" s="28" t="n">
        <v>-0.64</v>
      </c>
      <c r="M49" s="6" t="s">
        <f>=I49+J49+K49+L49</f>
      </c>
      <c r="N49" s="28"/>
      <c r="O49" s="26"/>
    </row>
    <row collapsed="false" customFormat="false" customHeight="false" hidden="false" ht="12.1" outlineLevel="0" r="50">
      <c r="A50" s="25" t="n">
        <v>44389.523310185</v>
      </c>
      <c r="B50" s="26" t="s">
        <v>48</v>
      </c>
      <c r="C50" s="26" t="s">
        <v>740</v>
      </c>
      <c r="D50" s="26" t="s">
        <v>626</v>
      </c>
      <c r="E50" s="26" t="s">
        <v>17</v>
      </c>
      <c r="F50" s="26" t="s">
        <v>19</v>
      </c>
      <c r="G50" s="27" t="n">
        <v>-100</v>
      </c>
      <c r="H50" s="28" t="n">
        <v>48</v>
      </c>
      <c r="I50" s="28" t="n">
        <v>4800</v>
      </c>
      <c r="J50" s="28" t="n">
        <v>0</v>
      </c>
      <c r="K50" s="28" t="n">
        <v>-2.88</v>
      </c>
      <c r="L50" s="28" t="n">
        <v>-0.45</v>
      </c>
      <c r="M50" s="6" t="s">
        <f>=I50+J50+K50+L50</f>
      </c>
      <c r="N50" s="28"/>
      <c r="O50" s="26"/>
    </row>
    <row collapsed="false" customFormat="false" customHeight="false" hidden="false" ht="12.1" outlineLevel="0" r="51">
      <c r="A51" s="20" t="n">
        <v>44389.548020833</v>
      </c>
      <c r="B51" s="16" t="s">
        <v>635</v>
      </c>
      <c r="C51" s="16" t="s">
        <v>748</v>
      </c>
      <c r="D51" s="16" t="s">
        <v>623</v>
      </c>
      <c r="E51" s="16" t="s">
        <v>17</v>
      </c>
      <c r="F51" s="16" t="s">
        <v>19</v>
      </c>
      <c r="G51" s="7" t="n">
        <v>10</v>
      </c>
      <c r="H51" s="6" t="n">
        <v>3563.7</v>
      </c>
      <c r="I51" s="6" t="n">
        <v>-35637</v>
      </c>
      <c r="J51" s="6" t="n">
        <v>-0</v>
      </c>
      <c r="K51" s="6" t="n">
        <v>-21.38</v>
      </c>
      <c r="L51" s="6" t="n">
        <v>-3.3</v>
      </c>
      <c r="M51" s="6" t="s">
        <f>=I51+J51+K51+L51</f>
      </c>
      <c r="N51" s="6"/>
      <c r="O51" s="16"/>
    </row>
    <row collapsed="false" customFormat="false" customHeight="false" hidden="false" ht="12.1" outlineLevel="0" r="52">
      <c r="A52" s="25" t="n">
        <v>44389.576076389</v>
      </c>
      <c r="B52" s="26" t="s">
        <v>635</v>
      </c>
      <c r="C52" s="26" t="s">
        <v>748</v>
      </c>
      <c r="D52" s="26" t="s">
        <v>626</v>
      </c>
      <c r="E52" s="26" t="s">
        <v>17</v>
      </c>
      <c r="F52" s="26" t="s">
        <v>19</v>
      </c>
      <c r="G52" s="27" t="n">
        <v>-6</v>
      </c>
      <c r="H52" s="28" t="n">
        <v>3825.1666666667</v>
      </c>
      <c r="I52" s="28" t="n">
        <v>22951</v>
      </c>
      <c r="J52" s="28" t="n">
        <v>0</v>
      </c>
      <c r="K52" s="28" t="n">
        <v>-13.77</v>
      </c>
      <c r="L52" s="28" t="n">
        <v>-2.13</v>
      </c>
      <c r="M52" s="6" t="s">
        <f>=I52+J52+K52+L52</f>
      </c>
      <c r="N52" s="28"/>
      <c r="O52" s="26"/>
    </row>
    <row collapsed="false" customFormat="false" customHeight="false" hidden="false" ht="12.1" outlineLevel="0" r="53">
      <c r="A53" s="25" t="n">
        <v>44389.906319444</v>
      </c>
      <c r="B53" s="26" t="s">
        <v>630</v>
      </c>
      <c r="C53" s="26" t="s">
        <v>732</v>
      </c>
      <c r="D53" s="26" t="s">
        <v>626</v>
      </c>
      <c r="E53" s="26" t="s">
        <v>99</v>
      </c>
      <c r="F53" s="26" t="s">
        <v>19</v>
      </c>
      <c r="G53" s="27" t="n">
        <v>-3</v>
      </c>
      <c r="H53" s="28" t="n">
        <v>3170.5</v>
      </c>
      <c r="I53" s="28" t="n">
        <v>9511.5</v>
      </c>
      <c r="J53" s="28" t="n">
        <v>0</v>
      </c>
      <c r="K53" s="28" t="n">
        <v>-0</v>
      </c>
      <c r="L53" s="28" t="n">
        <v>-0.9</v>
      </c>
      <c r="M53" s="6" t="s">
        <f>=I53+J53+K53+L53</f>
      </c>
      <c r="N53" s="28"/>
      <c r="O53" s="26"/>
    </row>
    <row collapsed="false" customFormat="false" customHeight="false" hidden="false" ht="12.1" outlineLevel="0" r="54">
      <c r="A54" s="25" t="n">
        <v>44391.657662037</v>
      </c>
      <c r="B54" s="26" t="s">
        <v>630</v>
      </c>
      <c r="C54" s="26" t="s">
        <v>732</v>
      </c>
      <c r="D54" s="26" t="s">
        <v>626</v>
      </c>
      <c r="E54" s="26" t="s">
        <v>99</v>
      </c>
      <c r="F54" s="26" t="s">
        <v>19</v>
      </c>
      <c r="G54" s="27" t="n">
        <v>-9</v>
      </c>
      <c r="H54" s="28" t="n">
        <v>3150</v>
      </c>
      <c r="I54" s="28" t="n">
        <v>28350</v>
      </c>
      <c r="J54" s="28" t="n">
        <v>0</v>
      </c>
      <c r="K54" s="28" t="n">
        <v>-0</v>
      </c>
      <c r="L54" s="28" t="n">
        <v>-2.64</v>
      </c>
      <c r="M54" s="6" t="s">
        <f>=I54+J54+K54+L54</f>
      </c>
      <c r="N54" s="28"/>
      <c r="O54" s="26"/>
    </row>
    <row collapsed="false" customFormat="false" customHeight="false" hidden="false" ht="12.1" outlineLevel="0" r="55">
      <c r="A55" s="20" t="n">
        <v>44391.87037037</v>
      </c>
      <c r="B55" s="16" t="s">
        <v>48</v>
      </c>
      <c r="C55" s="16" t="s">
        <v>740</v>
      </c>
      <c r="D55" s="16" t="s">
        <v>623</v>
      </c>
      <c r="E55" s="16" t="s">
        <v>17</v>
      </c>
      <c r="F55" s="16" t="s">
        <v>19</v>
      </c>
      <c r="G55" s="7" t="n">
        <v>600</v>
      </c>
      <c r="H55" s="6" t="n">
        <v>46.88</v>
      </c>
      <c r="I55" s="6" t="n">
        <v>-28128</v>
      </c>
      <c r="J55" s="6" t="n">
        <v>-0</v>
      </c>
      <c r="K55" s="6" t="n">
        <v>-16.88</v>
      </c>
      <c r="L55" s="6" t="n">
        <v>-2.61</v>
      </c>
      <c r="M55" s="6" t="s">
        <f>=I55+J55+K55+L55</f>
      </c>
      <c r="N55" s="6"/>
      <c r="O55" s="16"/>
    </row>
    <row collapsed="false" customFormat="false" customHeight="false" hidden="false" ht="12.1" outlineLevel="0" r="56">
      <c r="A56" s="21" t="n">
        <v>44396</v>
      </c>
      <c r="B56" s="22" t="s">
        <v>729</v>
      </c>
      <c r="C56" s="22" t="s">
        <v>151</v>
      </c>
      <c r="D56" s="22" t="s">
        <v>729</v>
      </c>
      <c r="E56" s="22" t="s">
        <v>729</v>
      </c>
      <c r="F56" s="22" t="s">
        <v>19</v>
      </c>
      <c r="G56" s="23" t="n">
        <v>1</v>
      </c>
      <c r="H56" s="24" t="n">
        <v>10000</v>
      </c>
      <c r="I56" s="24" t="n">
        <v>10000</v>
      </c>
      <c r="J56" s="24" t="n">
        <v>0</v>
      </c>
      <c r="K56" s="24" t="n">
        <v>-0</v>
      </c>
      <c r="L56" s="24" t="n">
        <v>-0</v>
      </c>
      <c r="M56" s="6" t="s">
        <f>=I56+J56+K56+L56</f>
      </c>
      <c r="N56" s="24"/>
      <c r="O56" s="22"/>
    </row>
    <row collapsed="false" customFormat="false" customHeight="false" hidden="false" ht="12.1" outlineLevel="0" r="57">
      <c r="A57" s="20" t="n">
        <v>44396.727662037</v>
      </c>
      <c r="B57" s="16" t="s">
        <v>48</v>
      </c>
      <c r="C57" s="16" t="s">
        <v>740</v>
      </c>
      <c r="D57" s="16" t="s">
        <v>623</v>
      </c>
      <c r="E57" s="16" t="s">
        <v>17</v>
      </c>
      <c r="F57" s="16" t="s">
        <v>19</v>
      </c>
      <c r="G57" s="7" t="n">
        <v>300</v>
      </c>
      <c r="H57" s="6" t="n">
        <v>38.8</v>
      </c>
      <c r="I57" s="6" t="n">
        <v>-11640</v>
      </c>
      <c r="J57" s="6" t="n">
        <v>-0</v>
      </c>
      <c r="K57" s="6" t="n">
        <v>-6.98</v>
      </c>
      <c r="L57" s="6" t="n">
        <v>-1.08</v>
      </c>
      <c r="M57" s="6" t="s">
        <f>=I57+J57+K57+L57</f>
      </c>
      <c r="N57" s="6"/>
      <c r="O57" s="16"/>
    </row>
    <row collapsed="false" customFormat="false" customHeight="false" hidden="false" ht="12.1" outlineLevel="0" r="58">
      <c r="A58" s="21" t="n">
        <v>44397</v>
      </c>
      <c r="B58" s="22" t="s">
        <v>729</v>
      </c>
      <c r="C58" s="22" t="s">
        <v>151</v>
      </c>
      <c r="D58" s="22" t="s">
        <v>729</v>
      </c>
      <c r="E58" s="22" t="s">
        <v>729</v>
      </c>
      <c r="F58" s="22" t="s">
        <v>19</v>
      </c>
      <c r="G58" s="23" t="n">
        <v>1</v>
      </c>
      <c r="H58" s="24" t="n">
        <v>5000</v>
      </c>
      <c r="I58" s="24" t="n">
        <v>5000</v>
      </c>
      <c r="J58" s="24" t="n">
        <v>0</v>
      </c>
      <c r="K58" s="24" t="n">
        <v>-0</v>
      </c>
      <c r="L58" s="24" t="n">
        <v>-0</v>
      </c>
      <c r="M58" s="6" t="s">
        <f>=I58+J58+K58+L58</f>
      </c>
      <c r="N58" s="24"/>
      <c r="O58" s="22"/>
    </row>
    <row collapsed="false" customFormat="false" customHeight="false" hidden="false" ht="12.1" outlineLevel="0" r="59">
      <c r="A59" s="20" t="n">
        <v>44397.752719907</v>
      </c>
      <c r="B59" s="16" t="s">
        <v>85</v>
      </c>
      <c r="C59" s="16" t="s">
        <v>738</v>
      </c>
      <c r="D59" s="16" t="s">
        <v>623</v>
      </c>
      <c r="E59" s="16" t="s">
        <v>17</v>
      </c>
      <c r="F59" s="16" t="s">
        <v>19</v>
      </c>
      <c r="G59" s="7" t="n">
        <v>10000</v>
      </c>
      <c r="H59" s="6" t="n">
        <v>0.239</v>
      </c>
      <c r="I59" s="6" t="n">
        <v>-2390</v>
      </c>
      <c r="J59" s="6" t="n">
        <v>-0</v>
      </c>
      <c r="K59" s="6" t="n">
        <v>-1.43</v>
      </c>
      <c r="L59" s="6" t="n">
        <v>-0.22</v>
      </c>
      <c r="M59" s="6" t="s">
        <f>=I59+J59+K59+L59</f>
      </c>
      <c r="N59" s="6"/>
      <c r="O59" s="16"/>
    </row>
    <row collapsed="false" customFormat="false" customHeight="false" hidden="false" ht="12.1" outlineLevel="0" r="60">
      <c r="A60" s="20" t="n">
        <v>44398.585833333</v>
      </c>
      <c r="B60" s="16" t="s">
        <v>85</v>
      </c>
      <c r="C60" s="16" t="s">
        <v>738</v>
      </c>
      <c r="D60" s="16" t="s">
        <v>623</v>
      </c>
      <c r="E60" s="16" t="s">
        <v>17</v>
      </c>
      <c r="F60" s="16" t="s">
        <v>19</v>
      </c>
      <c r="G60" s="7" t="n">
        <v>10000</v>
      </c>
      <c r="H60" s="6" t="n">
        <v>0.2362</v>
      </c>
      <c r="I60" s="6" t="n">
        <v>-2362</v>
      </c>
      <c r="J60" s="6" t="n">
        <v>-0</v>
      </c>
      <c r="K60" s="6" t="n">
        <v>-1.42</v>
      </c>
      <c r="L60" s="6" t="n">
        <v>-0.22</v>
      </c>
      <c r="M60" s="6" t="s">
        <f>=I60+J60+K60+L60</f>
      </c>
      <c r="N60" s="6"/>
      <c r="O60" s="16"/>
    </row>
    <row collapsed="false" customFormat="false" customHeight="false" hidden="false" ht="12.1" outlineLevel="0" r="61">
      <c r="A61" s="21" t="n">
        <v>44399</v>
      </c>
      <c r="B61" s="22" t="s">
        <v>743</v>
      </c>
      <c r="C61" s="22" t="s">
        <v>749</v>
      </c>
      <c r="D61" s="22" t="s">
        <v>743</v>
      </c>
      <c r="E61" s="22" t="s">
        <v>743</v>
      </c>
      <c r="F61" s="22" t="s">
        <v>19</v>
      </c>
      <c r="G61" s="23" t="n">
        <v>1</v>
      </c>
      <c r="H61" s="24" t="n">
        <v>231.8</v>
      </c>
      <c r="I61" s="24" t="n">
        <v>231.8</v>
      </c>
      <c r="J61" s="24" t="n">
        <v>0</v>
      </c>
      <c r="K61" s="24" t="n">
        <v>-0</v>
      </c>
      <c r="L61" s="24" t="n">
        <v>-0</v>
      </c>
      <c r="M61" s="6" t="s">
        <f>=I61+J61+K61+L61</f>
      </c>
      <c r="N61" s="24"/>
      <c r="O61" s="22"/>
    </row>
    <row collapsed="false" customFormat="false" customHeight="false" hidden="false" ht="12.1" outlineLevel="0" r="62">
      <c r="A62" s="25" t="n">
        <v>44400.750393519</v>
      </c>
      <c r="B62" s="26" t="s">
        <v>98</v>
      </c>
      <c r="C62" s="26" t="s">
        <v>730</v>
      </c>
      <c r="D62" s="26" t="s">
        <v>626</v>
      </c>
      <c r="E62" s="26" t="s">
        <v>99</v>
      </c>
      <c r="F62" s="26" t="s">
        <v>19</v>
      </c>
      <c r="G62" s="27" t="n">
        <v>-6</v>
      </c>
      <c r="H62" s="28" t="n">
        <v>1722.5</v>
      </c>
      <c r="I62" s="28" t="n">
        <v>10335</v>
      </c>
      <c r="J62" s="28" t="n">
        <v>0</v>
      </c>
      <c r="K62" s="28" t="n">
        <v>-0</v>
      </c>
      <c r="L62" s="28" t="n">
        <v>-0.96</v>
      </c>
      <c r="M62" s="6" t="s">
        <f>=I62+J62+K62+L62</f>
      </c>
      <c r="N62" s="28"/>
      <c r="O62" s="26"/>
    </row>
    <row collapsed="false" customFormat="false" customHeight="false" hidden="false" ht="12.1" outlineLevel="0" r="63">
      <c r="A63" s="20" t="n">
        <v>44403.563553241</v>
      </c>
      <c r="B63" s="16" t="s">
        <v>48</v>
      </c>
      <c r="C63" s="16" t="s">
        <v>740</v>
      </c>
      <c r="D63" s="16" t="s">
        <v>623</v>
      </c>
      <c r="E63" s="16" t="s">
        <v>17</v>
      </c>
      <c r="F63" s="16" t="s">
        <v>19</v>
      </c>
      <c r="G63" s="7" t="n">
        <v>100</v>
      </c>
      <c r="H63" s="6" t="n">
        <v>38.32</v>
      </c>
      <c r="I63" s="6" t="n">
        <v>-3832</v>
      </c>
      <c r="J63" s="6" t="n">
        <v>-0</v>
      </c>
      <c r="K63" s="6" t="n">
        <v>-2.3</v>
      </c>
      <c r="L63" s="6" t="n">
        <v>-0.35</v>
      </c>
      <c r="M63" s="6" t="s">
        <f>=I63+J63+K63+L63</f>
      </c>
      <c r="N63" s="6"/>
      <c r="O63" s="16"/>
    </row>
    <row collapsed="false" customFormat="false" customHeight="false" hidden="false" ht="12.1" outlineLevel="0" r="64">
      <c r="A64" s="20" t="n">
        <v>44404.475081019</v>
      </c>
      <c r="B64" s="16" t="s">
        <v>98</v>
      </c>
      <c r="C64" s="16" t="s">
        <v>730</v>
      </c>
      <c r="D64" s="16" t="s">
        <v>623</v>
      </c>
      <c r="E64" s="16" t="s">
        <v>99</v>
      </c>
      <c r="F64" s="16" t="s">
        <v>19</v>
      </c>
      <c r="G64" s="7" t="n">
        <v>4</v>
      </c>
      <c r="H64" s="6" t="n">
        <v>1730</v>
      </c>
      <c r="I64" s="6" t="n">
        <v>-6920</v>
      </c>
      <c r="J64" s="6" t="n">
        <v>-0</v>
      </c>
      <c r="K64" s="6" t="n">
        <v>-0</v>
      </c>
      <c r="L64" s="6" t="n">
        <v>-0.65</v>
      </c>
      <c r="M64" s="6" t="s">
        <f>=I64+J64+K64+L64</f>
      </c>
      <c r="N64" s="6"/>
      <c r="O64" s="16"/>
    </row>
    <row collapsed="false" customFormat="false" customHeight="false" hidden="false" ht="12.1" outlineLevel="0" r="65">
      <c r="A65" s="25" t="n">
        <v>44404.476631944</v>
      </c>
      <c r="B65" s="26" t="s">
        <v>635</v>
      </c>
      <c r="C65" s="26" t="s">
        <v>748</v>
      </c>
      <c r="D65" s="26" t="s">
        <v>626</v>
      </c>
      <c r="E65" s="26" t="s">
        <v>17</v>
      </c>
      <c r="F65" s="26" t="s">
        <v>19</v>
      </c>
      <c r="G65" s="27" t="n">
        <v>-8</v>
      </c>
      <c r="H65" s="28" t="n">
        <v>2227.25</v>
      </c>
      <c r="I65" s="28" t="n">
        <v>17818</v>
      </c>
      <c r="J65" s="28" t="n">
        <v>0</v>
      </c>
      <c r="K65" s="28" t="n">
        <v>-10.7</v>
      </c>
      <c r="L65" s="28" t="n">
        <v>-1.67</v>
      </c>
      <c r="M65" s="6" t="s">
        <f>=I65+J65+K65+L65</f>
      </c>
      <c r="N65" s="28"/>
      <c r="O65" s="26"/>
    </row>
    <row collapsed="false" customFormat="false" customHeight="false" hidden="false" ht="12.1" outlineLevel="0" r="66">
      <c r="A66" s="25" t="n">
        <v>44404.575729167</v>
      </c>
      <c r="B66" s="26" t="s">
        <v>85</v>
      </c>
      <c r="C66" s="26" t="s">
        <v>738</v>
      </c>
      <c r="D66" s="26" t="s">
        <v>626</v>
      </c>
      <c r="E66" s="26" t="s">
        <v>17</v>
      </c>
      <c r="F66" s="26" t="s">
        <v>19</v>
      </c>
      <c r="G66" s="27" t="n">
        <v>-20000</v>
      </c>
      <c r="H66" s="28" t="n">
        <v>0.2422</v>
      </c>
      <c r="I66" s="28" t="n">
        <v>4844</v>
      </c>
      <c r="J66" s="28" t="n">
        <v>0</v>
      </c>
      <c r="K66" s="28" t="n">
        <v>-2.9</v>
      </c>
      <c r="L66" s="28" t="n">
        <v>-0.46</v>
      </c>
      <c r="M66" s="6" t="s">
        <f>=I66+J66+K66+L66</f>
      </c>
      <c r="N66" s="28"/>
      <c r="O66" s="26"/>
    </row>
    <row collapsed="false" customFormat="false" customHeight="false" hidden="false" ht="12.1" outlineLevel="0" r="67">
      <c r="A67" s="25" t="n">
        <v>44404.597291667</v>
      </c>
      <c r="B67" s="26" t="s">
        <v>98</v>
      </c>
      <c r="C67" s="26" t="s">
        <v>730</v>
      </c>
      <c r="D67" s="26" t="s">
        <v>626</v>
      </c>
      <c r="E67" s="26" t="s">
        <v>99</v>
      </c>
      <c r="F67" s="26" t="s">
        <v>19</v>
      </c>
      <c r="G67" s="27" t="n">
        <v>-33</v>
      </c>
      <c r="H67" s="28" t="n">
        <v>1730.4</v>
      </c>
      <c r="I67" s="28" t="n">
        <v>57103.2</v>
      </c>
      <c r="J67" s="28" t="n">
        <v>0</v>
      </c>
      <c r="K67" s="28" t="n">
        <v>-0</v>
      </c>
      <c r="L67" s="28" t="n">
        <v>-5.33</v>
      </c>
      <c r="M67" s="6" t="s">
        <f>=I67+J67+K67+L67</f>
      </c>
      <c r="N67" s="28"/>
      <c r="O67" s="26"/>
    </row>
    <row collapsed="false" customFormat="false" customHeight="false" hidden="false" ht="12.1" outlineLevel="0" r="68">
      <c r="A68" s="25" t="n">
        <v>44404.614733796</v>
      </c>
      <c r="B68" s="26" t="s">
        <v>48</v>
      </c>
      <c r="C68" s="26" t="s">
        <v>740</v>
      </c>
      <c r="D68" s="26" t="s">
        <v>626</v>
      </c>
      <c r="E68" s="26" t="s">
        <v>17</v>
      </c>
      <c r="F68" s="26" t="s">
        <v>19</v>
      </c>
      <c r="G68" s="27" t="n">
        <v>-1000</v>
      </c>
      <c r="H68" s="28" t="n">
        <v>38.27</v>
      </c>
      <c r="I68" s="28" t="n">
        <v>38270</v>
      </c>
      <c r="J68" s="28" t="n">
        <v>0</v>
      </c>
      <c r="K68" s="28" t="n">
        <v>-22.96</v>
      </c>
      <c r="L68" s="28" t="n">
        <v>-3.56</v>
      </c>
      <c r="M68" s="6" t="s">
        <f>=I68+J68+K68+L68</f>
      </c>
      <c r="N68" s="28"/>
      <c r="O68" s="26"/>
    </row>
    <row collapsed="false" customFormat="false" customHeight="false" hidden="false" ht="12.1" outlineLevel="0" r="69">
      <c r="A69" s="25" t="n">
        <v>44405.78462963</v>
      </c>
      <c r="B69" s="26" t="s">
        <v>633</v>
      </c>
      <c r="C69" s="26" t="s">
        <v>737</v>
      </c>
      <c r="D69" s="26" t="s">
        <v>626</v>
      </c>
      <c r="E69" s="26" t="s">
        <v>17</v>
      </c>
      <c r="F69" s="26" t="s">
        <v>19</v>
      </c>
      <c r="G69" s="27" t="n">
        <v>-1000</v>
      </c>
      <c r="H69" s="28" t="n">
        <v>0.392</v>
      </c>
      <c r="I69" s="28" t="n">
        <v>392</v>
      </c>
      <c r="J69" s="28" t="n">
        <v>0</v>
      </c>
      <c r="K69" s="28" t="n">
        <v>-0.24</v>
      </c>
      <c r="L69" s="28" t="n">
        <v>-0.04</v>
      </c>
      <c r="M69" s="6" t="s">
        <f>=I69+J69+K69+L69</f>
      </c>
      <c r="N69" s="28"/>
      <c r="O69" s="26"/>
    </row>
    <row collapsed="false" customFormat="false" customHeight="false" hidden="false" ht="12.1" outlineLevel="0" r="70">
      <c r="A70" s="20" t="n">
        <v>44405.798159722</v>
      </c>
      <c r="B70" s="16" t="s">
        <v>636</v>
      </c>
      <c r="C70" s="16" t="s">
        <v>750</v>
      </c>
      <c r="D70" s="16" t="s">
        <v>623</v>
      </c>
      <c r="E70" s="16" t="s">
        <v>17</v>
      </c>
      <c r="F70" s="16" t="s">
        <v>19</v>
      </c>
      <c r="G70" s="7" t="n">
        <v>3</v>
      </c>
      <c r="H70" s="6" t="n">
        <v>1146</v>
      </c>
      <c r="I70" s="6" t="n">
        <v>-3438</v>
      </c>
      <c r="J70" s="6" t="n">
        <v>-0</v>
      </c>
      <c r="K70" s="6" t="n">
        <v>-2.06</v>
      </c>
      <c r="L70" s="6" t="n">
        <v>-0.32</v>
      </c>
      <c r="M70" s="6" t="s">
        <f>=I70+J70+K70+L70</f>
      </c>
      <c r="N70" s="6"/>
      <c r="O70" s="16"/>
    </row>
    <row collapsed="false" customFormat="false" customHeight="false" hidden="false" ht="12.1" outlineLevel="0" r="71">
      <c r="A71" s="20" t="n">
        <v>44405.810659722</v>
      </c>
      <c r="B71" s="16" t="s">
        <v>51</v>
      </c>
      <c r="C71" s="16" t="s">
        <v>751</v>
      </c>
      <c r="D71" s="16" t="s">
        <v>623</v>
      </c>
      <c r="E71" s="16" t="s">
        <v>17</v>
      </c>
      <c r="F71" s="16" t="s">
        <v>19</v>
      </c>
      <c r="G71" s="7" t="n">
        <v>40</v>
      </c>
      <c r="H71" s="6" t="n">
        <v>282.225</v>
      </c>
      <c r="I71" s="6" t="n">
        <v>-11289</v>
      </c>
      <c r="J71" s="6" t="n">
        <v>-0</v>
      </c>
      <c r="K71" s="6" t="n">
        <v>-6.77</v>
      </c>
      <c r="L71" s="6" t="n">
        <v>-1.04</v>
      </c>
      <c r="M71" s="6" t="s">
        <f>=I71+J71+K71+L71</f>
      </c>
      <c r="N71" s="6"/>
      <c r="O71" s="16"/>
    </row>
    <row collapsed="false" customFormat="false" customHeight="false" hidden="false" ht="12.1" outlineLevel="0" r="72">
      <c r="A72" s="25" t="n">
        <v>44406.463252315</v>
      </c>
      <c r="B72" s="26" t="s">
        <v>51</v>
      </c>
      <c r="C72" s="26" t="s">
        <v>751</v>
      </c>
      <c r="D72" s="26" t="s">
        <v>626</v>
      </c>
      <c r="E72" s="26" t="s">
        <v>17</v>
      </c>
      <c r="F72" s="26" t="s">
        <v>19</v>
      </c>
      <c r="G72" s="27" t="n">
        <v>-90</v>
      </c>
      <c r="H72" s="28" t="n">
        <v>286.72222222222</v>
      </c>
      <c r="I72" s="28" t="n">
        <v>25805</v>
      </c>
      <c r="J72" s="28" t="n">
        <v>0</v>
      </c>
      <c r="K72" s="28" t="n">
        <v>-15.49</v>
      </c>
      <c r="L72" s="28" t="n">
        <v>-2.4</v>
      </c>
      <c r="M72" s="6" t="s">
        <f>=I72+J72+K72+L72</f>
      </c>
      <c r="N72" s="28"/>
      <c r="O72" s="26"/>
    </row>
    <row collapsed="false" customFormat="false" customHeight="false" hidden="false" ht="12.1" outlineLevel="0" r="73">
      <c r="A73" s="20" t="n">
        <v>44406.587002315</v>
      </c>
      <c r="B73" s="16" t="s">
        <v>56</v>
      </c>
      <c r="C73" s="16" t="s">
        <v>735</v>
      </c>
      <c r="D73" s="16" t="s">
        <v>623</v>
      </c>
      <c r="E73" s="16" t="s">
        <v>17</v>
      </c>
      <c r="F73" s="16" t="s">
        <v>19</v>
      </c>
      <c r="G73" s="7" t="n">
        <v>10</v>
      </c>
      <c r="H73" s="6" t="n">
        <v>86.11</v>
      </c>
      <c r="I73" s="6" t="n">
        <v>-861.1</v>
      </c>
      <c r="J73" s="6" t="n">
        <v>-0</v>
      </c>
      <c r="K73" s="6" t="n">
        <v>-0.52</v>
      </c>
      <c r="L73" s="6" t="n">
        <v>-0.08</v>
      </c>
      <c r="M73" s="6" t="s">
        <f>=I73+J73+K73+L73</f>
      </c>
      <c r="N73" s="6"/>
      <c r="O73" s="16"/>
    </row>
    <row collapsed="false" customFormat="false" customHeight="false" hidden="false" ht="12.1" outlineLevel="0" r="74">
      <c r="A74" s="20" t="n">
        <v>44406.588043981</v>
      </c>
      <c r="B74" s="16" t="s">
        <v>98</v>
      </c>
      <c r="C74" s="16" t="s">
        <v>730</v>
      </c>
      <c r="D74" s="16" t="s">
        <v>623</v>
      </c>
      <c r="E74" s="16" t="s">
        <v>99</v>
      </c>
      <c r="F74" s="16" t="s">
        <v>19</v>
      </c>
      <c r="G74" s="7" t="n">
        <v>2</v>
      </c>
      <c r="H74" s="6" t="n">
        <v>1710.6</v>
      </c>
      <c r="I74" s="6" t="n">
        <v>-3421.2</v>
      </c>
      <c r="J74" s="6" t="n">
        <v>-0</v>
      </c>
      <c r="K74" s="6" t="n">
        <v>-0</v>
      </c>
      <c r="L74" s="6" t="n">
        <v>-0.32</v>
      </c>
      <c r="M74" s="6" t="s">
        <f>=I74+J74+K74+L74</f>
      </c>
      <c r="N74" s="6"/>
      <c r="O74" s="16"/>
    </row>
    <row collapsed="false" customFormat="false" customHeight="false" hidden="false" ht="12.1" outlineLevel="0" r="75">
      <c r="A75" s="20" t="n">
        <v>44406.654074074</v>
      </c>
      <c r="B75" s="16" t="s">
        <v>51</v>
      </c>
      <c r="C75" s="16" t="s">
        <v>751</v>
      </c>
      <c r="D75" s="16" t="s">
        <v>623</v>
      </c>
      <c r="E75" s="16" t="s">
        <v>17</v>
      </c>
      <c r="F75" s="16" t="s">
        <v>19</v>
      </c>
      <c r="G75" s="7" t="n">
        <v>50</v>
      </c>
      <c r="H75" s="6" t="n">
        <v>286.22</v>
      </c>
      <c r="I75" s="6" t="n">
        <v>-14311</v>
      </c>
      <c r="J75" s="6" t="n">
        <v>-0</v>
      </c>
      <c r="K75" s="6" t="n">
        <v>-8.58</v>
      </c>
      <c r="L75" s="6" t="n">
        <v>-1.34</v>
      </c>
      <c r="M75" s="6" t="s">
        <f>=I75+J75+K75+L75</f>
      </c>
      <c r="N75" s="6"/>
      <c r="O75" s="16"/>
    </row>
    <row collapsed="false" customFormat="false" customHeight="false" hidden="false" ht="12.1" outlineLevel="0" r="76">
      <c r="A76" s="25" t="n">
        <v>44406.663391204</v>
      </c>
      <c r="B76" s="26" t="s">
        <v>98</v>
      </c>
      <c r="C76" s="26" t="s">
        <v>730</v>
      </c>
      <c r="D76" s="26" t="s">
        <v>626</v>
      </c>
      <c r="E76" s="26" t="s">
        <v>99</v>
      </c>
      <c r="F76" s="26" t="s">
        <v>19</v>
      </c>
      <c r="G76" s="27" t="n">
        <v>-2</v>
      </c>
      <c r="H76" s="28" t="n">
        <v>1717</v>
      </c>
      <c r="I76" s="28" t="n">
        <v>3434</v>
      </c>
      <c r="J76" s="28" t="n">
        <v>0</v>
      </c>
      <c r="K76" s="28" t="n">
        <v>-0</v>
      </c>
      <c r="L76" s="28" t="n">
        <v>-0.32</v>
      </c>
      <c r="M76" s="6" t="s">
        <f>=I76+J76+K76+L76</f>
      </c>
      <c r="N76" s="28"/>
      <c r="O76" s="26"/>
    </row>
    <row collapsed="false" customFormat="false" customHeight="false" hidden="false" ht="12.1" outlineLevel="0" r="77">
      <c r="A77" s="25" t="n">
        <v>44406.700104167</v>
      </c>
      <c r="B77" s="26" t="s">
        <v>633</v>
      </c>
      <c r="C77" s="26" t="s">
        <v>737</v>
      </c>
      <c r="D77" s="26" t="s">
        <v>626</v>
      </c>
      <c r="E77" s="26" t="s">
        <v>17</v>
      </c>
      <c r="F77" s="26" t="s">
        <v>19</v>
      </c>
      <c r="G77" s="27" t="n">
        <v>-9000</v>
      </c>
      <c r="H77" s="28" t="n">
        <v>0.393</v>
      </c>
      <c r="I77" s="28" t="n">
        <v>3537</v>
      </c>
      <c r="J77" s="28" t="n">
        <v>0</v>
      </c>
      <c r="K77" s="28" t="n">
        <v>-2.12</v>
      </c>
      <c r="L77" s="28" t="n">
        <v>-0.33</v>
      </c>
      <c r="M77" s="6" t="s">
        <f>=I77+J77+K77+L77</f>
      </c>
      <c r="N77" s="28"/>
      <c r="O77" s="26"/>
    </row>
    <row collapsed="false" customFormat="false" customHeight="false" hidden="false" ht="12.1" outlineLevel="0" r="78">
      <c r="A78" s="20" t="n">
        <v>44407.479664352</v>
      </c>
      <c r="B78" s="16" t="s">
        <v>48</v>
      </c>
      <c r="C78" s="16" t="s">
        <v>740</v>
      </c>
      <c r="D78" s="16" t="s">
        <v>623</v>
      </c>
      <c r="E78" s="16" t="s">
        <v>17</v>
      </c>
      <c r="F78" s="16" t="s">
        <v>19</v>
      </c>
      <c r="G78" s="7" t="n">
        <v>2300</v>
      </c>
      <c r="H78" s="6" t="n">
        <v>38.225869565217</v>
      </c>
      <c r="I78" s="6" t="n">
        <v>-87919.5</v>
      </c>
      <c r="J78" s="6" t="n">
        <v>-0</v>
      </c>
      <c r="K78" s="6" t="n">
        <v>-52.76</v>
      </c>
      <c r="L78" s="6" t="n">
        <v>-8.17</v>
      </c>
      <c r="M78" s="6" t="s">
        <f>=I78+J78+K78+L78</f>
      </c>
      <c r="N78" s="6"/>
      <c r="O78" s="16"/>
    </row>
    <row collapsed="false" customFormat="false" customHeight="false" hidden="false" ht="12.1" outlineLevel="0" r="79">
      <c r="A79" s="20" t="n">
        <v>44407.491516204</v>
      </c>
      <c r="B79" s="16" t="s">
        <v>51</v>
      </c>
      <c r="C79" s="16" t="s">
        <v>751</v>
      </c>
      <c r="D79" s="16" t="s">
        <v>623</v>
      </c>
      <c r="E79" s="16" t="s">
        <v>17</v>
      </c>
      <c r="F79" s="16" t="s">
        <v>19</v>
      </c>
      <c r="G79" s="7" t="n">
        <v>200</v>
      </c>
      <c r="H79" s="6" t="n">
        <v>284.367</v>
      </c>
      <c r="I79" s="6" t="n">
        <v>-56873.4</v>
      </c>
      <c r="J79" s="6" t="n">
        <v>-0</v>
      </c>
      <c r="K79" s="6" t="n">
        <v>-34.12</v>
      </c>
      <c r="L79" s="6" t="n">
        <v>-5.28</v>
      </c>
      <c r="M79" s="6" t="s">
        <f>=I79+J79+K79+L79</f>
      </c>
      <c r="N79" s="6"/>
      <c r="O79" s="16"/>
    </row>
    <row collapsed="false" customFormat="false" customHeight="false" hidden="false" ht="12.1" outlineLevel="0" r="80">
      <c r="A80" s="25" t="n">
        <v>44407.530162037</v>
      </c>
      <c r="B80" s="26" t="s">
        <v>51</v>
      </c>
      <c r="C80" s="26" t="s">
        <v>751</v>
      </c>
      <c r="D80" s="26" t="s">
        <v>626</v>
      </c>
      <c r="E80" s="26" t="s">
        <v>17</v>
      </c>
      <c r="F80" s="26" t="s">
        <v>19</v>
      </c>
      <c r="G80" s="27" t="n">
        <v>-160</v>
      </c>
      <c r="H80" s="28" t="n">
        <v>284.509375</v>
      </c>
      <c r="I80" s="28" t="n">
        <v>45521.5</v>
      </c>
      <c r="J80" s="28" t="n">
        <v>0</v>
      </c>
      <c r="K80" s="28" t="n">
        <v>-27.3</v>
      </c>
      <c r="L80" s="28" t="n">
        <v>-4.2</v>
      </c>
      <c r="M80" s="6" t="s">
        <f>=I80+J80+K80+L80</f>
      </c>
      <c r="N80" s="28"/>
      <c r="O80" s="26"/>
    </row>
    <row collapsed="false" customFormat="false" customHeight="false" hidden="false" ht="12.1" outlineLevel="0" r="81">
      <c r="A81" s="20" t="n">
        <v>44407.770300926</v>
      </c>
      <c r="B81" s="16" t="s">
        <v>631</v>
      </c>
      <c r="C81" s="16" t="s">
        <v>733</v>
      </c>
      <c r="D81" s="16" t="s">
        <v>623</v>
      </c>
      <c r="E81" s="16" t="s">
        <v>17</v>
      </c>
      <c r="F81" s="16" t="s">
        <v>19</v>
      </c>
      <c r="G81" s="7" t="n">
        <v>140</v>
      </c>
      <c r="H81" s="6" t="n">
        <v>129.71</v>
      </c>
      <c r="I81" s="6" t="n">
        <v>-18159.4</v>
      </c>
      <c r="J81" s="6" t="n">
        <v>-0</v>
      </c>
      <c r="K81" s="6" t="n">
        <v>-10.9</v>
      </c>
      <c r="L81" s="6" t="n">
        <v>-1.69</v>
      </c>
      <c r="M81" s="6" t="s">
        <f>=I81+J81+K81+L81</f>
      </c>
      <c r="N81" s="6"/>
      <c r="O81" s="16"/>
    </row>
    <row collapsed="false" customFormat="false" customHeight="false" hidden="false" ht="12.1" outlineLevel="0" r="82">
      <c r="A82" s="25" t="n">
        <v>44411.992569444</v>
      </c>
      <c r="B82" s="26" t="s">
        <v>631</v>
      </c>
      <c r="C82" s="26" t="s">
        <v>733</v>
      </c>
      <c r="D82" s="26" t="s">
        <v>626</v>
      </c>
      <c r="E82" s="26" t="s">
        <v>17</v>
      </c>
      <c r="F82" s="26" t="s">
        <v>19</v>
      </c>
      <c r="G82" s="27" t="n">
        <v>-140</v>
      </c>
      <c r="H82" s="28" t="n">
        <v>135.04</v>
      </c>
      <c r="I82" s="28" t="n">
        <v>18905.6</v>
      </c>
      <c r="J82" s="28" t="n">
        <v>0</v>
      </c>
      <c r="K82" s="28" t="n">
        <v>-11.34</v>
      </c>
      <c r="L82" s="28" t="n">
        <v>-1.75</v>
      </c>
      <c r="M82" s="6" t="s">
        <f>=I82+J82+K82+L82</f>
      </c>
      <c r="N82" s="28"/>
      <c r="O82" s="26"/>
    </row>
    <row collapsed="false" customFormat="false" customHeight="false" hidden="false" ht="12.1" outlineLevel="0" r="83">
      <c r="A83" s="20" t="n">
        <v>44412.593043981</v>
      </c>
      <c r="B83" s="16" t="s">
        <v>631</v>
      </c>
      <c r="C83" s="16" t="s">
        <v>733</v>
      </c>
      <c r="D83" s="16" t="s">
        <v>623</v>
      </c>
      <c r="E83" s="16" t="s">
        <v>17</v>
      </c>
      <c r="F83" s="16" t="s">
        <v>19</v>
      </c>
      <c r="G83" s="7" t="n">
        <v>10</v>
      </c>
      <c r="H83" s="6" t="n">
        <v>138.28</v>
      </c>
      <c r="I83" s="6" t="n">
        <v>-1382.8</v>
      </c>
      <c r="J83" s="6" t="n">
        <v>-0</v>
      </c>
      <c r="K83" s="6" t="n">
        <v>-0.83</v>
      </c>
      <c r="L83" s="6" t="n">
        <v>-0.12</v>
      </c>
      <c r="M83" s="6" t="s">
        <f>=I83+J83+K83+L83</f>
      </c>
      <c r="N83" s="6"/>
      <c r="O83" s="16"/>
    </row>
    <row collapsed="false" customFormat="false" customHeight="false" hidden="false" ht="12.1" outlineLevel="0" r="84">
      <c r="A84" s="20" t="n">
        <v>44412.614074074</v>
      </c>
      <c r="B84" s="16" t="s">
        <v>79</v>
      </c>
      <c r="C84" s="16" t="s">
        <v>734</v>
      </c>
      <c r="D84" s="16" t="s">
        <v>623</v>
      </c>
      <c r="E84" s="16" t="s">
        <v>17</v>
      </c>
      <c r="F84" s="16" t="s">
        <v>19</v>
      </c>
      <c r="G84" s="7" t="n">
        <v>10</v>
      </c>
      <c r="H84" s="6" t="n">
        <v>69.75</v>
      </c>
      <c r="I84" s="6" t="n">
        <v>-697.5</v>
      </c>
      <c r="J84" s="6" t="n">
        <v>-0</v>
      </c>
      <c r="K84" s="6" t="n">
        <v>-0.42</v>
      </c>
      <c r="L84" s="6" t="n">
        <v>-0.07</v>
      </c>
      <c r="M84" s="6" t="s">
        <f>=I84+J84+K84+L84</f>
      </c>
      <c r="N84" s="6"/>
      <c r="O84" s="16"/>
    </row>
    <row collapsed="false" customFormat="false" customHeight="false" hidden="false" ht="12.1" outlineLevel="0" r="85">
      <c r="A85" s="25" t="n">
        <v>44412.7271875</v>
      </c>
      <c r="B85" s="26" t="s">
        <v>79</v>
      </c>
      <c r="C85" s="26" t="s">
        <v>734</v>
      </c>
      <c r="D85" s="26" t="s">
        <v>626</v>
      </c>
      <c r="E85" s="26" t="s">
        <v>17</v>
      </c>
      <c r="F85" s="26" t="s">
        <v>19</v>
      </c>
      <c r="G85" s="27" t="n">
        <v>-10</v>
      </c>
      <c r="H85" s="28" t="n">
        <v>70.035</v>
      </c>
      <c r="I85" s="28" t="n">
        <v>700.35</v>
      </c>
      <c r="J85" s="28" t="n">
        <v>0</v>
      </c>
      <c r="K85" s="28" t="n">
        <v>-0.42</v>
      </c>
      <c r="L85" s="28" t="n">
        <v>-0.07</v>
      </c>
      <c r="M85" s="6" t="s">
        <f>=I85+J85+K85+L85</f>
      </c>
      <c r="N85" s="28"/>
      <c r="O85" s="26"/>
    </row>
    <row collapsed="false" customFormat="false" customHeight="false" hidden="false" ht="12.1" outlineLevel="0" r="86">
      <c r="A86" s="25" t="n">
        <v>44412.781435185</v>
      </c>
      <c r="B86" s="26" t="s">
        <v>631</v>
      </c>
      <c r="C86" s="26" t="s">
        <v>733</v>
      </c>
      <c r="D86" s="26" t="s">
        <v>626</v>
      </c>
      <c r="E86" s="26" t="s">
        <v>17</v>
      </c>
      <c r="F86" s="26" t="s">
        <v>19</v>
      </c>
      <c r="G86" s="27" t="n">
        <v>-10</v>
      </c>
      <c r="H86" s="28" t="n">
        <v>138.49</v>
      </c>
      <c r="I86" s="28" t="n">
        <v>1384.9</v>
      </c>
      <c r="J86" s="28" t="n">
        <v>0</v>
      </c>
      <c r="K86" s="28" t="n">
        <v>-0.83</v>
      </c>
      <c r="L86" s="28" t="n">
        <v>-0.12</v>
      </c>
      <c r="M86" s="6" t="s">
        <f>=I86+J86+K86+L86</f>
      </c>
      <c r="N86" s="28"/>
      <c r="O86" s="26"/>
    </row>
    <row collapsed="false" customFormat="false" customHeight="false" hidden="false" ht="12.1" outlineLevel="0" r="87">
      <c r="A87" s="20" t="n">
        <v>44413.642604167</v>
      </c>
      <c r="B87" s="16" t="s">
        <v>637</v>
      </c>
      <c r="C87" s="16" t="s">
        <v>752</v>
      </c>
      <c r="D87" s="16" t="s">
        <v>623</v>
      </c>
      <c r="E87" s="16" t="s">
        <v>17</v>
      </c>
      <c r="F87" s="16" t="s">
        <v>19</v>
      </c>
      <c r="G87" s="7" t="n">
        <v>180</v>
      </c>
      <c r="H87" s="6" t="n">
        <v>105.82</v>
      </c>
      <c r="I87" s="6" t="n">
        <v>-19047.6</v>
      </c>
      <c r="J87" s="6" t="n">
        <v>-0</v>
      </c>
      <c r="K87" s="6" t="n">
        <v>-11.43</v>
      </c>
      <c r="L87" s="6" t="n">
        <v>-1.77</v>
      </c>
      <c r="M87" s="6" t="s">
        <f>=I87+J87+K87+L87</f>
      </c>
      <c r="N87" s="6"/>
      <c r="O87" s="16"/>
    </row>
    <row collapsed="false" customFormat="false" customHeight="false" hidden="false" ht="12.1" outlineLevel="0" r="88">
      <c r="A88" s="25" t="n">
        <v>44414.498657407</v>
      </c>
      <c r="B88" s="26" t="s">
        <v>85</v>
      </c>
      <c r="C88" s="26" t="s">
        <v>738</v>
      </c>
      <c r="D88" s="26" t="s">
        <v>626</v>
      </c>
      <c r="E88" s="26" t="s">
        <v>17</v>
      </c>
      <c r="F88" s="26" t="s">
        <v>19</v>
      </c>
      <c r="G88" s="27" t="n">
        <v>-10000</v>
      </c>
      <c r="H88" s="28" t="n">
        <v>0.2432</v>
      </c>
      <c r="I88" s="28" t="n">
        <v>2432</v>
      </c>
      <c r="J88" s="28" t="n">
        <v>0</v>
      </c>
      <c r="K88" s="28" t="n">
        <v>-1.46</v>
      </c>
      <c r="L88" s="28" t="n">
        <v>-0.23</v>
      </c>
      <c r="M88" s="6" t="s">
        <f>=I88+J88+K88+L88</f>
      </c>
      <c r="N88" s="28"/>
      <c r="O88" s="26"/>
    </row>
    <row collapsed="false" customFormat="false" customHeight="false" hidden="false" ht="12.1" outlineLevel="0" r="89">
      <c r="A89" s="20" t="n">
        <v>44414.542523148</v>
      </c>
      <c r="B89" s="16" t="s">
        <v>51</v>
      </c>
      <c r="C89" s="16" t="s">
        <v>751</v>
      </c>
      <c r="D89" s="16" t="s">
        <v>623</v>
      </c>
      <c r="E89" s="16" t="s">
        <v>17</v>
      </c>
      <c r="F89" s="16" t="s">
        <v>19</v>
      </c>
      <c r="G89" s="7" t="n">
        <v>10</v>
      </c>
      <c r="H89" s="6" t="n">
        <v>281.63</v>
      </c>
      <c r="I89" s="6" t="n">
        <v>-2816.3</v>
      </c>
      <c r="J89" s="6" t="n">
        <v>-0</v>
      </c>
      <c r="K89" s="6" t="n">
        <v>-1.69</v>
      </c>
      <c r="L89" s="6" t="n">
        <v>-0.26</v>
      </c>
      <c r="M89" s="6" t="s">
        <f>=I89+J89+K89+L89</f>
      </c>
      <c r="N89" s="6"/>
      <c r="O89" s="16"/>
    </row>
    <row collapsed="false" customFormat="false" customHeight="false" hidden="false" ht="12.1" outlineLevel="0" r="90">
      <c r="A90" s="21" t="n">
        <v>44417</v>
      </c>
      <c r="B90" s="22" t="s">
        <v>743</v>
      </c>
      <c r="C90" s="22" t="s">
        <v>753</v>
      </c>
      <c r="D90" s="22" t="s">
        <v>743</v>
      </c>
      <c r="E90" s="22" t="s">
        <v>743</v>
      </c>
      <c r="F90" s="22" t="s">
        <v>19</v>
      </c>
      <c r="G90" s="23" t="n">
        <v>1</v>
      </c>
      <c r="H90" s="24" t="n">
        <v>3508</v>
      </c>
      <c r="I90" s="24" t="n">
        <v>3508</v>
      </c>
      <c r="J90" s="24" t="n">
        <v>0</v>
      </c>
      <c r="K90" s="24" t="n">
        <v>-0</v>
      </c>
      <c r="L90" s="24" t="n">
        <v>-0</v>
      </c>
      <c r="M90" s="6" t="s">
        <f>=I90+J90+K90+L90</f>
      </c>
      <c r="N90" s="24"/>
      <c r="O90" s="22"/>
    </row>
    <row collapsed="false" customFormat="false" customHeight="false" hidden="false" ht="12.1" outlineLevel="0" r="91">
      <c r="A91" s="20" t="n">
        <v>44417.943587963</v>
      </c>
      <c r="B91" s="16" t="s">
        <v>635</v>
      </c>
      <c r="C91" s="16" t="s">
        <v>748</v>
      </c>
      <c r="D91" s="16" t="s">
        <v>623</v>
      </c>
      <c r="E91" s="16" t="s">
        <v>17</v>
      </c>
      <c r="F91" s="16" t="s">
        <v>19</v>
      </c>
      <c r="G91" s="7" t="n">
        <v>1</v>
      </c>
      <c r="H91" s="6" t="n">
        <v>2595</v>
      </c>
      <c r="I91" s="6" t="n">
        <v>-2595</v>
      </c>
      <c r="J91" s="6" t="n">
        <v>-0</v>
      </c>
      <c r="K91" s="6" t="n">
        <v>-1.56</v>
      </c>
      <c r="L91" s="6" t="n">
        <v>-0.24</v>
      </c>
      <c r="M91" s="6" t="s">
        <f>=I91+J91+K91+L91</f>
      </c>
      <c r="N91" s="6"/>
      <c r="O91" s="16"/>
    </row>
    <row collapsed="false" customFormat="false" customHeight="false" hidden="false" ht="12.1" outlineLevel="0" r="92">
      <c r="A92" s="25" t="n">
        <v>44426.484259259</v>
      </c>
      <c r="B92" s="26" t="s">
        <v>51</v>
      </c>
      <c r="C92" s="26" t="s">
        <v>751</v>
      </c>
      <c r="D92" s="26" t="s">
        <v>626</v>
      </c>
      <c r="E92" s="26" t="s">
        <v>17</v>
      </c>
      <c r="F92" s="26" t="s">
        <v>19</v>
      </c>
      <c r="G92" s="27" t="n">
        <v>-50</v>
      </c>
      <c r="H92" s="28" t="n">
        <v>297.45</v>
      </c>
      <c r="I92" s="28" t="n">
        <v>14872.5</v>
      </c>
      <c r="J92" s="28" t="n">
        <v>0</v>
      </c>
      <c r="K92" s="28" t="n">
        <v>-8.92</v>
      </c>
      <c r="L92" s="28" t="n">
        <v>-1.39</v>
      </c>
      <c r="M92" s="6" t="s">
        <f>=I92+J92+K92+L92</f>
      </c>
      <c r="N92" s="28"/>
      <c r="O92" s="26"/>
    </row>
    <row collapsed="false" customFormat="false" customHeight="false" hidden="false" ht="12.1" outlineLevel="0" r="93">
      <c r="A93" s="20" t="n">
        <v>44426.992453704</v>
      </c>
      <c r="B93" s="16" t="s">
        <v>51</v>
      </c>
      <c r="C93" s="16" t="s">
        <v>751</v>
      </c>
      <c r="D93" s="16" t="s">
        <v>623</v>
      </c>
      <c r="E93" s="16" t="s">
        <v>17</v>
      </c>
      <c r="F93" s="16" t="s">
        <v>19</v>
      </c>
      <c r="G93" s="7" t="n">
        <v>10</v>
      </c>
      <c r="H93" s="6" t="n">
        <v>295.1</v>
      </c>
      <c r="I93" s="6" t="n">
        <v>-2951</v>
      </c>
      <c r="J93" s="6" t="n">
        <v>-0</v>
      </c>
      <c r="K93" s="6" t="n">
        <v>-1.77</v>
      </c>
      <c r="L93" s="6" t="n">
        <v>-0.28</v>
      </c>
      <c r="M93" s="6" t="s">
        <f>=I93+J93+K93+L93</f>
      </c>
      <c r="N93" s="6"/>
      <c r="O93" s="16"/>
    </row>
    <row collapsed="false" customFormat="false" customHeight="false" hidden="false" ht="12.1" outlineLevel="0" r="94">
      <c r="A94" s="20" t="n">
        <v>44427.890069444</v>
      </c>
      <c r="B94" s="16" t="s">
        <v>635</v>
      </c>
      <c r="C94" s="16" t="s">
        <v>748</v>
      </c>
      <c r="D94" s="16" t="s">
        <v>623</v>
      </c>
      <c r="E94" s="16" t="s">
        <v>17</v>
      </c>
      <c r="F94" s="16" t="s">
        <v>19</v>
      </c>
      <c r="G94" s="7" t="n">
        <v>1</v>
      </c>
      <c r="H94" s="6" t="n">
        <v>1822</v>
      </c>
      <c r="I94" s="6" t="n">
        <v>-1822</v>
      </c>
      <c r="J94" s="6" t="n">
        <v>-0</v>
      </c>
      <c r="K94" s="6" t="n">
        <v>-1.09</v>
      </c>
      <c r="L94" s="6" t="n">
        <v>-0.17</v>
      </c>
      <c r="M94" s="6" t="s">
        <f>=I94+J94+K94+L94</f>
      </c>
      <c r="N94" s="6"/>
      <c r="O94" s="16"/>
    </row>
    <row collapsed="false" customFormat="false" customHeight="false" hidden="false" ht="12.1" outlineLevel="0" r="95">
      <c r="A95" s="20" t="n">
        <v>44433.972430556</v>
      </c>
      <c r="B95" s="16" t="s">
        <v>24</v>
      </c>
      <c r="C95" s="16" t="s">
        <v>741</v>
      </c>
      <c r="D95" s="16" t="s">
        <v>623</v>
      </c>
      <c r="E95" s="16" t="s">
        <v>17</v>
      </c>
      <c r="F95" s="16" t="s">
        <v>19</v>
      </c>
      <c r="G95" s="7" t="n">
        <v>6</v>
      </c>
      <c r="H95" s="6" t="n">
        <v>1710</v>
      </c>
      <c r="I95" s="6" t="n">
        <v>-10260</v>
      </c>
      <c r="J95" s="6" t="n">
        <v>-0</v>
      </c>
      <c r="K95" s="6" t="n">
        <v>-6.16</v>
      </c>
      <c r="L95" s="6" t="n">
        <v>-0.96</v>
      </c>
      <c r="M95" s="6" t="s">
        <f>=I95+J95+K95+L95</f>
      </c>
      <c r="N95" s="6"/>
      <c r="O95" s="16"/>
    </row>
    <row collapsed="false" customFormat="false" customHeight="false" hidden="false" ht="12.1" outlineLevel="0" r="96">
      <c r="A96" s="20" t="n">
        <v>44434.587291667</v>
      </c>
      <c r="B96" s="16" t="s">
        <v>638</v>
      </c>
      <c r="C96" s="16" t="s">
        <v>754</v>
      </c>
      <c r="D96" s="16" t="s">
        <v>623</v>
      </c>
      <c r="E96" s="16" t="s">
        <v>99</v>
      </c>
      <c r="F96" s="16" t="s">
        <v>19</v>
      </c>
      <c r="G96" s="7" t="n">
        <v>44</v>
      </c>
      <c r="H96" s="6" t="n">
        <v>19.43</v>
      </c>
      <c r="I96" s="6" t="n">
        <v>-854.92</v>
      </c>
      <c r="J96" s="6" t="n">
        <v>-0</v>
      </c>
      <c r="K96" s="6" t="n">
        <v>-0</v>
      </c>
      <c r="L96" s="6" t="n">
        <v>-0.08</v>
      </c>
      <c r="M96" s="6" t="s">
        <f>=I96+J96+K96+L96</f>
      </c>
      <c r="N96" s="6"/>
      <c r="O96" s="16"/>
    </row>
    <row collapsed="false" customFormat="false" customHeight="false" hidden="false" ht="12.1" outlineLevel="0" r="97">
      <c r="A97" s="25" t="n">
        <v>44434.6321875</v>
      </c>
      <c r="B97" s="26" t="s">
        <v>636</v>
      </c>
      <c r="C97" s="26" t="s">
        <v>750</v>
      </c>
      <c r="D97" s="26" t="s">
        <v>626</v>
      </c>
      <c r="E97" s="26" t="s">
        <v>17</v>
      </c>
      <c r="F97" s="26" t="s">
        <v>19</v>
      </c>
      <c r="G97" s="27" t="n">
        <v>-3</v>
      </c>
      <c r="H97" s="28" t="n">
        <v>1280.7</v>
      </c>
      <c r="I97" s="28" t="n">
        <v>3842.1</v>
      </c>
      <c r="J97" s="28" t="n">
        <v>0</v>
      </c>
      <c r="K97" s="28" t="n">
        <v>-2.31</v>
      </c>
      <c r="L97" s="28" t="n">
        <v>-0.36</v>
      </c>
      <c r="M97" s="6" t="s">
        <f>=I97+J97+K97+L97</f>
      </c>
      <c r="N97" s="28"/>
      <c r="O97" s="26"/>
    </row>
    <row collapsed="false" customFormat="false" customHeight="false" hidden="false" ht="12.1" outlineLevel="0" r="98">
      <c r="A98" s="20" t="n">
        <v>44434.820162037</v>
      </c>
      <c r="B98" s="16" t="s">
        <v>24</v>
      </c>
      <c r="C98" s="16" t="s">
        <v>741</v>
      </c>
      <c r="D98" s="16" t="s">
        <v>623</v>
      </c>
      <c r="E98" s="16" t="s">
        <v>17</v>
      </c>
      <c r="F98" s="16" t="s">
        <v>19</v>
      </c>
      <c r="G98" s="7" t="n">
        <v>2</v>
      </c>
      <c r="H98" s="6" t="n">
        <v>1687</v>
      </c>
      <c r="I98" s="6" t="n">
        <v>-3374</v>
      </c>
      <c r="J98" s="6" t="n">
        <v>-0</v>
      </c>
      <c r="K98" s="6" t="n">
        <v>-2.02</v>
      </c>
      <c r="L98" s="6" t="n">
        <v>-0.31</v>
      </c>
      <c r="M98" s="6" t="s">
        <f>=I98+J98+K98+L98</f>
      </c>
      <c r="N98" s="6"/>
      <c r="O98" s="16"/>
    </row>
    <row collapsed="false" customFormat="false" customHeight="false" hidden="false" ht="12.1" outlineLevel="0" r="99">
      <c r="A99" s="20" t="n">
        <v>44438.451134259</v>
      </c>
      <c r="B99" s="16" t="s">
        <v>638</v>
      </c>
      <c r="C99" s="16" t="s">
        <v>754</v>
      </c>
      <c r="D99" s="16" t="s">
        <v>623</v>
      </c>
      <c r="E99" s="16" t="s">
        <v>99</v>
      </c>
      <c r="F99" s="16" t="s">
        <v>19</v>
      </c>
      <c r="G99" s="7" t="n">
        <v>117</v>
      </c>
      <c r="H99" s="6" t="n">
        <v>19.74358974359</v>
      </c>
      <c r="I99" s="6" t="n">
        <v>-2310</v>
      </c>
      <c r="J99" s="6" t="n">
        <v>-0</v>
      </c>
      <c r="K99" s="6" t="n">
        <v>-0</v>
      </c>
      <c r="L99" s="6" t="n">
        <v>-0.23</v>
      </c>
      <c r="M99" s="6" t="s">
        <f>=I99+J99+K99+L99</f>
      </c>
      <c r="N99" s="6"/>
      <c r="O99" s="16"/>
    </row>
    <row collapsed="false" customFormat="false" customHeight="false" hidden="false" ht="12.1" outlineLevel="0" r="100">
      <c r="A100" s="25" t="n">
        <v>44438.480358796</v>
      </c>
      <c r="B100" s="26" t="s">
        <v>637</v>
      </c>
      <c r="C100" s="26" t="s">
        <v>752</v>
      </c>
      <c r="D100" s="26" t="s">
        <v>626</v>
      </c>
      <c r="E100" s="26" t="s">
        <v>17</v>
      </c>
      <c r="F100" s="26" t="s">
        <v>19</v>
      </c>
      <c r="G100" s="27" t="n">
        <v>-180</v>
      </c>
      <c r="H100" s="28" t="n">
        <v>113.16111111111</v>
      </c>
      <c r="I100" s="28" t="n">
        <v>20369</v>
      </c>
      <c r="J100" s="28" t="n">
        <v>0</v>
      </c>
      <c r="K100" s="28" t="n">
        <v>-12.22</v>
      </c>
      <c r="L100" s="28" t="n">
        <v>-1.86</v>
      </c>
      <c r="M100" s="6" t="s">
        <f>=I100+J100+K100+L100</f>
      </c>
      <c r="N100" s="28"/>
      <c r="O100" s="26"/>
    </row>
    <row collapsed="false" customFormat="false" customHeight="false" hidden="false" ht="12.1" outlineLevel="0" r="101">
      <c r="A101" s="25" t="n">
        <v>44438.494293981</v>
      </c>
      <c r="B101" s="26" t="s">
        <v>24</v>
      </c>
      <c r="C101" s="26" t="s">
        <v>741</v>
      </c>
      <c r="D101" s="26" t="s">
        <v>626</v>
      </c>
      <c r="E101" s="26" t="s">
        <v>17</v>
      </c>
      <c r="F101" s="26" t="s">
        <v>19</v>
      </c>
      <c r="G101" s="27" t="n">
        <v>-8</v>
      </c>
      <c r="H101" s="28" t="n">
        <v>1727</v>
      </c>
      <c r="I101" s="28" t="n">
        <v>13816</v>
      </c>
      <c r="J101" s="28" t="n">
        <v>0</v>
      </c>
      <c r="K101" s="28" t="n">
        <v>-8.29</v>
      </c>
      <c r="L101" s="28" t="n">
        <v>-1.28</v>
      </c>
      <c r="M101" s="6" t="s">
        <f>=I101+J101+K101+L101</f>
      </c>
      <c r="N101" s="28"/>
      <c r="O101" s="26"/>
    </row>
    <row collapsed="false" customFormat="false" customHeight="false" hidden="false" ht="12.1" outlineLevel="0" r="102">
      <c r="A102" s="25" t="n">
        <v>44438.498587963</v>
      </c>
      <c r="B102" s="26" t="s">
        <v>48</v>
      </c>
      <c r="C102" s="26" t="s">
        <v>740</v>
      </c>
      <c r="D102" s="26" t="s">
        <v>626</v>
      </c>
      <c r="E102" s="26" t="s">
        <v>17</v>
      </c>
      <c r="F102" s="26" t="s">
        <v>19</v>
      </c>
      <c r="G102" s="27" t="n">
        <v>-300</v>
      </c>
      <c r="H102" s="28" t="n">
        <v>38.535</v>
      </c>
      <c r="I102" s="28" t="n">
        <v>11560.5</v>
      </c>
      <c r="J102" s="28" t="n">
        <v>0</v>
      </c>
      <c r="K102" s="28" t="n">
        <v>-6.94</v>
      </c>
      <c r="L102" s="28" t="n">
        <v>-1.08</v>
      </c>
      <c r="M102" s="6" t="s">
        <f>=I102+J102+K102+L102</f>
      </c>
      <c r="N102" s="28"/>
      <c r="O102" s="26"/>
    </row>
    <row collapsed="false" customFormat="false" customHeight="false" hidden="false" ht="12.1" outlineLevel="0" r="103">
      <c r="A103" s="20" t="n">
        <v>44438.500439815</v>
      </c>
      <c r="B103" s="16" t="s">
        <v>636</v>
      </c>
      <c r="C103" s="16" t="s">
        <v>750</v>
      </c>
      <c r="D103" s="16" t="s">
        <v>623</v>
      </c>
      <c r="E103" s="16" t="s">
        <v>17</v>
      </c>
      <c r="F103" s="16" t="s">
        <v>19</v>
      </c>
      <c r="G103" s="7" t="n">
        <v>15</v>
      </c>
      <c r="H103" s="6" t="n">
        <v>1385.5333333333</v>
      </c>
      <c r="I103" s="6" t="n">
        <v>-20783</v>
      </c>
      <c r="J103" s="6" t="n">
        <v>-0</v>
      </c>
      <c r="K103" s="6" t="n">
        <v>-12.47</v>
      </c>
      <c r="L103" s="6" t="n">
        <v>-1.94</v>
      </c>
      <c r="M103" s="6" t="s">
        <f>=I103+J103+K103+L103</f>
      </c>
      <c r="N103" s="6"/>
      <c r="O103" s="16"/>
    </row>
    <row collapsed="false" customFormat="false" customHeight="false" hidden="false" ht="12.1" outlineLevel="0" r="104">
      <c r="A104" s="25" t="n">
        <v>44438.667361111</v>
      </c>
      <c r="B104" s="26" t="s">
        <v>636</v>
      </c>
      <c r="C104" s="26" t="s">
        <v>750</v>
      </c>
      <c r="D104" s="26" t="s">
        <v>626</v>
      </c>
      <c r="E104" s="26" t="s">
        <v>17</v>
      </c>
      <c r="F104" s="26" t="s">
        <v>19</v>
      </c>
      <c r="G104" s="27" t="n">
        <v>-11</v>
      </c>
      <c r="H104" s="28" t="n">
        <v>1392.6</v>
      </c>
      <c r="I104" s="28" t="n">
        <v>15318.6</v>
      </c>
      <c r="J104" s="28" t="n">
        <v>0</v>
      </c>
      <c r="K104" s="28" t="n">
        <v>-9.19</v>
      </c>
      <c r="L104" s="28" t="n">
        <v>-1.42</v>
      </c>
      <c r="M104" s="6" t="s">
        <f>=I104+J104+K104+L104</f>
      </c>
      <c r="N104" s="28"/>
      <c r="O104" s="26"/>
    </row>
    <row collapsed="false" customFormat="false" customHeight="false" hidden="false" ht="12.1" outlineLevel="0" r="105">
      <c r="A105" s="20" t="n">
        <v>44439.533888889</v>
      </c>
      <c r="B105" s="16" t="s">
        <v>51</v>
      </c>
      <c r="C105" s="16" t="s">
        <v>751</v>
      </c>
      <c r="D105" s="16" t="s">
        <v>623</v>
      </c>
      <c r="E105" s="16" t="s">
        <v>17</v>
      </c>
      <c r="F105" s="16" t="s">
        <v>19</v>
      </c>
      <c r="G105" s="7" t="n">
        <v>80</v>
      </c>
      <c r="H105" s="6" t="n">
        <v>306.4475</v>
      </c>
      <c r="I105" s="6" t="n">
        <v>-24515.8</v>
      </c>
      <c r="J105" s="6" t="n">
        <v>-0</v>
      </c>
      <c r="K105" s="6" t="n">
        <v>-14.71</v>
      </c>
      <c r="L105" s="6" t="n">
        <v>-2.28</v>
      </c>
      <c r="M105" s="6" t="s">
        <f>=I105+J105+K105+L105</f>
      </c>
      <c r="N105" s="6"/>
      <c r="O105" s="16"/>
    </row>
    <row collapsed="false" customFormat="false" customHeight="false" hidden="false" ht="12.1" outlineLevel="0" r="106">
      <c r="A106" s="25" t="n">
        <v>44439.535717593</v>
      </c>
      <c r="B106" s="26" t="s">
        <v>48</v>
      </c>
      <c r="C106" s="26" t="s">
        <v>740</v>
      </c>
      <c r="D106" s="26" t="s">
        <v>626</v>
      </c>
      <c r="E106" s="26" t="s">
        <v>17</v>
      </c>
      <c r="F106" s="26" t="s">
        <v>19</v>
      </c>
      <c r="G106" s="27" t="n">
        <v>-400</v>
      </c>
      <c r="H106" s="28" t="n">
        <v>38.785</v>
      </c>
      <c r="I106" s="28" t="n">
        <v>15514</v>
      </c>
      <c r="J106" s="28" t="n">
        <v>0</v>
      </c>
      <c r="K106" s="28" t="n">
        <v>-9.31</v>
      </c>
      <c r="L106" s="28" t="n">
        <v>-1.44</v>
      </c>
      <c r="M106" s="6" t="s">
        <f>=I106+J106+K106+L106</f>
      </c>
      <c r="N106" s="28"/>
      <c r="O106" s="26"/>
    </row>
    <row collapsed="false" customFormat="false" customHeight="false" hidden="false" ht="12.1" outlineLevel="0" r="107">
      <c r="A107" s="20" t="n">
        <v>44439.553344907</v>
      </c>
      <c r="B107" s="16" t="s">
        <v>24</v>
      </c>
      <c r="C107" s="16" t="s">
        <v>741</v>
      </c>
      <c r="D107" s="16" t="s">
        <v>623</v>
      </c>
      <c r="E107" s="16" t="s">
        <v>17</v>
      </c>
      <c r="F107" s="16" t="s">
        <v>19</v>
      </c>
      <c r="G107" s="7" t="n">
        <v>6</v>
      </c>
      <c r="H107" s="6" t="n">
        <v>1723</v>
      </c>
      <c r="I107" s="6" t="n">
        <v>-10338</v>
      </c>
      <c r="J107" s="6" t="n">
        <v>-0</v>
      </c>
      <c r="K107" s="6" t="n">
        <v>-6.2</v>
      </c>
      <c r="L107" s="6" t="n">
        <v>-0.96</v>
      </c>
      <c r="M107" s="6" t="s">
        <f>=I107+J107+K107+L107</f>
      </c>
      <c r="N107" s="6"/>
      <c r="O107" s="16"/>
    </row>
    <row collapsed="false" customFormat="false" customHeight="false" hidden="false" ht="12.1" outlineLevel="0" r="108">
      <c r="A108" s="20" t="n">
        <v>44439.676180556</v>
      </c>
      <c r="B108" s="16" t="s">
        <v>16</v>
      </c>
      <c r="C108" s="16" t="s">
        <v>755</v>
      </c>
      <c r="D108" s="16" t="s">
        <v>623</v>
      </c>
      <c r="E108" s="16" t="s">
        <v>17</v>
      </c>
      <c r="F108" s="16" t="s">
        <v>19</v>
      </c>
      <c r="G108" s="7" t="n">
        <v>40</v>
      </c>
      <c r="H108" s="6" t="n">
        <v>327.38</v>
      </c>
      <c r="I108" s="6" t="n">
        <v>-13095.2</v>
      </c>
      <c r="J108" s="6" t="n">
        <v>-0</v>
      </c>
      <c r="K108" s="6" t="n">
        <v>-7.86</v>
      </c>
      <c r="L108" s="6" t="n">
        <v>-1.22</v>
      </c>
      <c r="M108" s="6" t="s">
        <f>=I108+J108+K108+L108</f>
      </c>
      <c r="N108" s="6"/>
      <c r="O108" s="16"/>
    </row>
    <row collapsed="false" customFormat="false" customHeight="false" hidden="false" ht="12.1" outlineLevel="0" r="109">
      <c r="A109" s="20" t="n">
        <v>44439.730659722</v>
      </c>
      <c r="B109" s="16" t="s">
        <v>638</v>
      </c>
      <c r="C109" s="16" t="s">
        <v>754</v>
      </c>
      <c r="D109" s="16" t="s">
        <v>623</v>
      </c>
      <c r="E109" s="16" t="s">
        <v>99</v>
      </c>
      <c r="F109" s="16" t="s">
        <v>19</v>
      </c>
      <c r="G109" s="7" t="n">
        <v>29</v>
      </c>
      <c r="H109" s="6" t="n">
        <v>19.69</v>
      </c>
      <c r="I109" s="6" t="n">
        <v>-571.01</v>
      </c>
      <c r="J109" s="6" t="n">
        <v>-0</v>
      </c>
      <c r="K109" s="6" t="n">
        <v>-0</v>
      </c>
      <c r="L109" s="6" t="n">
        <v>-0.05</v>
      </c>
      <c r="M109" s="6" t="s">
        <f>=I109+J109+K109+L109</f>
      </c>
      <c r="N109" s="6"/>
      <c r="O109" s="16"/>
    </row>
    <row collapsed="false" customFormat="false" customHeight="false" hidden="false" ht="12.1" outlineLevel="0" r="110">
      <c r="A110" s="25" t="n">
        <v>44440.586273148</v>
      </c>
      <c r="B110" s="26" t="s">
        <v>48</v>
      </c>
      <c r="C110" s="26" t="s">
        <v>740</v>
      </c>
      <c r="D110" s="26" t="s">
        <v>626</v>
      </c>
      <c r="E110" s="26" t="s">
        <v>17</v>
      </c>
      <c r="F110" s="26" t="s">
        <v>19</v>
      </c>
      <c r="G110" s="27" t="n">
        <v>-1600</v>
      </c>
      <c r="H110" s="28" t="n">
        <v>38.535</v>
      </c>
      <c r="I110" s="28" t="n">
        <v>61656</v>
      </c>
      <c r="J110" s="28" t="n">
        <v>0</v>
      </c>
      <c r="K110" s="28" t="n">
        <v>-36.99</v>
      </c>
      <c r="L110" s="28" t="n">
        <v>-5.74</v>
      </c>
      <c r="M110" s="6" t="s">
        <f>=I110+J110+K110+L110</f>
      </c>
      <c r="N110" s="28"/>
      <c r="O110" s="26"/>
    </row>
    <row collapsed="false" customFormat="false" customHeight="false" hidden="false" ht="12.1" outlineLevel="0" r="111">
      <c r="A111" s="25" t="n">
        <v>44440.698900463</v>
      </c>
      <c r="B111" s="26" t="s">
        <v>635</v>
      </c>
      <c r="C111" s="26" t="s">
        <v>748</v>
      </c>
      <c r="D111" s="26" t="s">
        <v>626</v>
      </c>
      <c r="E111" s="26" t="s">
        <v>17</v>
      </c>
      <c r="F111" s="26" t="s">
        <v>19</v>
      </c>
      <c r="G111" s="27" t="n">
        <v>-2</v>
      </c>
      <c r="H111" s="28" t="n">
        <v>1955</v>
      </c>
      <c r="I111" s="28" t="n">
        <v>3910</v>
      </c>
      <c r="J111" s="28" t="n">
        <v>0</v>
      </c>
      <c r="K111" s="28" t="n">
        <v>-2.35</v>
      </c>
      <c r="L111" s="28" t="n">
        <v>-0.36</v>
      </c>
      <c r="M111" s="6" t="s">
        <f>=I111+J111+K111+L111</f>
      </c>
      <c r="N111" s="28"/>
      <c r="O111" s="26"/>
    </row>
    <row collapsed="false" customFormat="false" customHeight="false" hidden="false" ht="12.1" outlineLevel="0" r="112">
      <c r="A112" s="20" t="n">
        <v>44440.720636574</v>
      </c>
      <c r="B112" s="16" t="s">
        <v>639</v>
      </c>
      <c r="C112" s="16" t="s">
        <v>756</v>
      </c>
      <c r="D112" s="16" t="s">
        <v>623</v>
      </c>
      <c r="E112" s="16" t="s">
        <v>17</v>
      </c>
      <c r="F112" s="16" t="s">
        <v>19</v>
      </c>
      <c r="G112" s="7" t="n">
        <v>10</v>
      </c>
      <c r="H112" s="6" t="n">
        <v>331.6</v>
      </c>
      <c r="I112" s="6" t="n">
        <v>-3316</v>
      </c>
      <c r="J112" s="6" t="n">
        <v>-0</v>
      </c>
      <c r="K112" s="6" t="n">
        <v>-1.99</v>
      </c>
      <c r="L112" s="6" t="n">
        <v>-0.31</v>
      </c>
      <c r="M112" s="6" t="s">
        <f>=I112+J112+K112+L112</f>
      </c>
      <c r="N112" s="6"/>
      <c r="O112" s="16"/>
    </row>
    <row collapsed="false" customFormat="false" customHeight="false" hidden="false" ht="12.1" outlineLevel="0" r="113">
      <c r="A113" s="20" t="n">
        <v>44440.754259259</v>
      </c>
      <c r="B113" s="16" t="s">
        <v>637</v>
      </c>
      <c r="C113" s="16" t="s">
        <v>752</v>
      </c>
      <c r="D113" s="16" t="s">
        <v>623</v>
      </c>
      <c r="E113" s="16" t="s">
        <v>17</v>
      </c>
      <c r="F113" s="16" t="s">
        <v>19</v>
      </c>
      <c r="G113" s="7" t="n">
        <v>50</v>
      </c>
      <c r="H113" s="6" t="n">
        <v>115.5</v>
      </c>
      <c r="I113" s="6" t="n">
        <v>-5775</v>
      </c>
      <c r="J113" s="6" t="n">
        <v>-0</v>
      </c>
      <c r="K113" s="6" t="n">
        <v>-3.47</v>
      </c>
      <c r="L113" s="6" t="n">
        <v>-0.54</v>
      </c>
      <c r="M113" s="6" t="s">
        <f>=I113+J113+K113+L113</f>
      </c>
      <c r="N113" s="6"/>
      <c r="O113" s="16"/>
    </row>
    <row collapsed="false" customFormat="false" customHeight="false" hidden="false" ht="12.1" outlineLevel="0" r="114">
      <c r="A114" s="25" t="n">
        <v>44440.773356481</v>
      </c>
      <c r="B114" s="26" t="s">
        <v>24</v>
      </c>
      <c r="C114" s="26" t="s">
        <v>741</v>
      </c>
      <c r="D114" s="26" t="s">
        <v>626</v>
      </c>
      <c r="E114" s="26" t="s">
        <v>17</v>
      </c>
      <c r="F114" s="26" t="s">
        <v>19</v>
      </c>
      <c r="G114" s="27" t="n">
        <v>-6</v>
      </c>
      <c r="H114" s="28" t="n">
        <v>1800</v>
      </c>
      <c r="I114" s="28" t="n">
        <v>10800</v>
      </c>
      <c r="J114" s="28" t="n">
        <v>0</v>
      </c>
      <c r="K114" s="28" t="n">
        <v>-6.48</v>
      </c>
      <c r="L114" s="28" t="n">
        <v>-1.01</v>
      </c>
      <c r="M114" s="6" t="s">
        <f>=I114+J114+K114+L114</f>
      </c>
      <c r="N114" s="28"/>
      <c r="O114" s="26"/>
    </row>
    <row collapsed="false" customFormat="false" customHeight="false" hidden="false" ht="12.1" outlineLevel="0" r="115">
      <c r="A115" s="25" t="n">
        <v>44440.776331019</v>
      </c>
      <c r="B115" s="26" t="s">
        <v>638</v>
      </c>
      <c r="C115" s="26" t="s">
        <v>754</v>
      </c>
      <c r="D115" s="26" t="s">
        <v>626</v>
      </c>
      <c r="E115" s="26" t="s">
        <v>99</v>
      </c>
      <c r="F115" s="26" t="s">
        <v>19</v>
      </c>
      <c r="G115" s="27" t="n">
        <v>-35</v>
      </c>
      <c r="H115" s="28" t="n">
        <v>20.02</v>
      </c>
      <c r="I115" s="28" t="n">
        <v>700.7</v>
      </c>
      <c r="J115" s="28" t="n">
        <v>0</v>
      </c>
      <c r="K115" s="28" t="n">
        <v>-0</v>
      </c>
      <c r="L115" s="28" t="n">
        <v>-0.09</v>
      </c>
      <c r="M115" s="6" t="s">
        <f>=I115+J115+K115+L115</f>
      </c>
      <c r="N115" s="28"/>
      <c r="O115" s="26"/>
    </row>
    <row collapsed="false" customFormat="false" customHeight="false" hidden="false" ht="12.1" outlineLevel="0" r="116">
      <c r="A116" s="25" t="n">
        <v>44440.952141204</v>
      </c>
      <c r="B116" s="26" t="s">
        <v>51</v>
      </c>
      <c r="C116" s="26" t="s">
        <v>751</v>
      </c>
      <c r="D116" s="26" t="s">
        <v>626</v>
      </c>
      <c r="E116" s="26" t="s">
        <v>17</v>
      </c>
      <c r="F116" s="26" t="s">
        <v>19</v>
      </c>
      <c r="G116" s="27" t="n">
        <v>-90</v>
      </c>
      <c r="H116" s="28" t="n">
        <v>312.44</v>
      </c>
      <c r="I116" s="28" t="n">
        <v>28119.6</v>
      </c>
      <c r="J116" s="28" t="n">
        <v>0</v>
      </c>
      <c r="K116" s="28" t="n">
        <v>-16.87</v>
      </c>
      <c r="L116" s="28" t="n">
        <v>-2.62</v>
      </c>
      <c r="M116" s="6" t="s">
        <f>=I116+J116+K116+L116</f>
      </c>
      <c r="N116" s="28"/>
      <c r="O116" s="26"/>
    </row>
    <row collapsed="false" customFormat="false" customHeight="false" hidden="false" ht="12.1" outlineLevel="0" r="117">
      <c r="A117" s="25" t="n">
        <v>44441.431203704</v>
      </c>
      <c r="B117" s="26" t="s">
        <v>639</v>
      </c>
      <c r="C117" s="26" t="s">
        <v>756</v>
      </c>
      <c r="D117" s="26" t="s">
        <v>626</v>
      </c>
      <c r="E117" s="26" t="s">
        <v>17</v>
      </c>
      <c r="F117" s="26" t="s">
        <v>19</v>
      </c>
      <c r="G117" s="27" t="n">
        <v>-10</v>
      </c>
      <c r="H117" s="28" t="n">
        <v>358</v>
      </c>
      <c r="I117" s="28" t="n">
        <v>3580</v>
      </c>
      <c r="J117" s="28" t="n">
        <v>0</v>
      </c>
      <c r="K117" s="28" t="n">
        <v>-2.15</v>
      </c>
      <c r="L117" s="28" t="n">
        <v>-0.33</v>
      </c>
      <c r="M117" s="6" t="s">
        <f>=I117+J117+K117+L117</f>
      </c>
      <c r="N117" s="28"/>
      <c r="O117" s="26"/>
    </row>
    <row collapsed="false" customFormat="false" customHeight="false" hidden="false" ht="12.1" outlineLevel="0" r="118">
      <c r="A118" s="25" t="n">
        <v>44441.432476852</v>
      </c>
      <c r="B118" s="26" t="s">
        <v>638</v>
      </c>
      <c r="C118" s="26" t="s">
        <v>754</v>
      </c>
      <c r="D118" s="26" t="s">
        <v>626</v>
      </c>
      <c r="E118" s="26" t="s">
        <v>99</v>
      </c>
      <c r="F118" s="26" t="s">
        <v>19</v>
      </c>
      <c r="G118" s="27" t="n">
        <v>-155</v>
      </c>
      <c r="H118" s="28" t="n">
        <v>20.024</v>
      </c>
      <c r="I118" s="28" t="n">
        <v>3103.7</v>
      </c>
      <c r="J118" s="28" t="n">
        <v>0</v>
      </c>
      <c r="K118" s="28" t="n">
        <v>-0</v>
      </c>
      <c r="L118" s="28" t="n">
        <v>-0.36</v>
      </c>
      <c r="M118" s="6" t="s">
        <f>=I118+J118+K118+L118</f>
      </c>
      <c r="N118" s="28"/>
      <c r="O118" s="26"/>
    </row>
    <row collapsed="false" customFormat="false" customHeight="false" hidden="false" ht="12.1" outlineLevel="0" r="119">
      <c r="A119" s="25" t="n">
        <v>44441.43275463</v>
      </c>
      <c r="B119" s="26" t="s">
        <v>16</v>
      </c>
      <c r="C119" s="26" t="s">
        <v>755</v>
      </c>
      <c r="D119" s="26" t="s">
        <v>626</v>
      </c>
      <c r="E119" s="26" t="s">
        <v>17</v>
      </c>
      <c r="F119" s="26" t="s">
        <v>19</v>
      </c>
      <c r="G119" s="27" t="n">
        <v>-40</v>
      </c>
      <c r="H119" s="28" t="n">
        <v>333.47</v>
      </c>
      <c r="I119" s="28" t="n">
        <v>13338.8</v>
      </c>
      <c r="J119" s="28" t="n">
        <v>0</v>
      </c>
      <c r="K119" s="28" t="n">
        <v>-8</v>
      </c>
      <c r="L119" s="28" t="n">
        <v>-1.24</v>
      </c>
      <c r="M119" s="6" t="s">
        <f>=I119+J119+K119+L119</f>
      </c>
      <c r="N119" s="28"/>
      <c r="O119" s="26"/>
    </row>
    <row collapsed="false" customFormat="false" customHeight="false" hidden="false" ht="12.1" outlineLevel="0" r="120">
      <c r="A120" s="20" t="n">
        <v>44441.443564815</v>
      </c>
      <c r="B120" s="16" t="s">
        <v>24</v>
      </c>
      <c r="C120" s="16" t="s">
        <v>741</v>
      </c>
      <c r="D120" s="16" t="s">
        <v>623</v>
      </c>
      <c r="E120" s="16" t="s">
        <v>17</v>
      </c>
      <c r="F120" s="16" t="s">
        <v>19</v>
      </c>
      <c r="G120" s="7" t="n">
        <v>5</v>
      </c>
      <c r="H120" s="6" t="n">
        <v>1810.8</v>
      </c>
      <c r="I120" s="6" t="n">
        <v>-9054</v>
      </c>
      <c r="J120" s="6" t="n">
        <v>-0</v>
      </c>
      <c r="K120" s="6" t="n">
        <v>-5.43</v>
      </c>
      <c r="L120" s="6" t="n">
        <v>-0.83</v>
      </c>
      <c r="M120" s="6" t="s">
        <f>=I120+J120+K120+L120</f>
      </c>
      <c r="N120" s="6"/>
      <c r="O120" s="16"/>
    </row>
    <row collapsed="false" customFormat="false" customHeight="false" hidden="false" ht="12.1" outlineLevel="0" r="121">
      <c r="A121" s="25" t="n">
        <v>44441.501539352</v>
      </c>
      <c r="B121" s="26" t="s">
        <v>637</v>
      </c>
      <c r="C121" s="26" t="s">
        <v>752</v>
      </c>
      <c r="D121" s="26" t="s">
        <v>626</v>
      </c>
      <c r="E121" s="26" t="s">
        <v>17</v>
      </c>
      <c r="F121" s="26" t="s">
        <v>19</v>
      </c>
      <c r="G121" s="27" t="n">
        <v>-50</v>
      </c>
      <c r="H121" s="28" t="n">
        <v>116.88</v>
      </c>
      <c r="I121" s="28" t="n">
        <v>5844</v>
      </c>
      <c r="J121" s="28" t="n">
        <v>0</v>
      </c>
      <c r="K121" s="28" t="n">
        <v>-3.51</v>
      </c>
      <c r="L121" s="28" t="n">
        <v>-0.54</v>
      </c>
      <c r="M121" s="6" t="s">
        <f>=I121+J121+K121+L121</f>
      </c>
      <c r="N121" s="28"/>
      <c r="O121" s="26"/>
    </row>
    <row collapsed="false" customFormat="false" customHeight="false" hidden="false" ht="12.1" outlineLevel="0" r="122">
      <c r="A122" s="25" t="n">
        <v>44441.7034375</v>
      </c>
      <c r="B122" s="26" t="s">
        <v>24</v>
      </c>
      <c r="C122" s="26" t="s">
        <v>741</v>
      </c>
      <c r="D122" s="26" t="s">
        <v>626</v>
      </c>
      <c r="E122" s="26" t="s">
        <v>17</v>
      </c>
      <c r="F122" s="26" t="s">
        <v>19</v>
      </c>
      <c r="G122" s="27" t="n">
        <v>-5</v>
      </c>
      <c r="H122" s="28" t="n">
        <v>1840.28</v>
      </c>
      <c r="I122" s="28" t="n">
        <v>9201.4</v>
      </c>
      <c r="J122" s="28" t="n">
        <v>0</v>
      </c>
      <c r="K122" s="28" t="n">
        <v>-5.52</v>
      </c>
      <c r="L122" s="28" t="n">
        <v>-0.85</v>
      </c>
      <c r="M122" s="6" t="s">
        <f>=I122+J122+K122+L122</f>
      </c>
      <c r="N122" s="28"/>
      <c r="O122" s="26"/>
    </row>
    <row collapsed="false" customFormat="false" customHeight="false" hidden="false" ht="12.1" outlineLevel="0" r="123">
      <c r="A123" s="20" t="n">
        <v>44441.798726852</v>
      </c>
      <c r="B123" s="16" t="s">
        <v>640</v>
      </c>
      <c r="C123" s="16" t="s">
        <v>757</v>
      </c>
      <c r="D123" s="16" t="s">
        <v>623</v>
      </c>
      <c r="E123" s="16" t="s">
        <v>17</v>
      </c>
      <c r="F123" s="16" t="s">
        <v>19</v>
      </c>
      <c r="G123" s="7" t="n">
        <v>800</v>
      </c>
      <c r="H123" s="6" t="n">
        <v>30.9175</v>
      </c>
      <c r="I123" s="6" t="n">
        <v>-24734</v>
      </c>
      <c r="J123" s="6" t="n">
        <v>-0</v>
      </c>
      <c r="K123" s="6" t="n">
        <v>-14.84</v>
      </c>
      <c r="L123" s="6" t="n">
        <v>-2.29</v>
      </c>
      <c r="M123" s="6" t="s">
        <f>=I123+J123+K123+L123</f>
      </c>
      <c r="N123" s="6"/>
      <c r="O123" s="16"/>
    </row>
    <row collapsed="false" customFormat="false" customHeight="false" hidden="false" ht="12.1" outlineLevel="0" r="124">
      <c r="A124" s="20" t="n">
        <v>44441.868171296</v>
      </c>
      <c r="B124" s="16" t="s">
        <v>51</v>
      </c>
      <c r="C124" s="16" t="s">
        <v>751</v>
      </c>
      <c r="D124" s="16" t="s">
        <v>623</v>
      </c>
      <c r="E124" s="16" t="s">
        <v>17</v>
      </c>
      <c r="F124" s="16" t="s">
        <v>19</v>
      </c>
      <c r="G124" s="7" t="n">
        <v>30</v>
      </c>
      <c r="H124" s="6" t="n">
        <v>313.18</v>
      </c>
      <c r="I124" s="6" t="n">
        <v>-9395.4</v>
      </c>
      <c r="J124" s="6" t="n">
        <v>-0</v>
      </c>
      <c r="K124" s="6" t="n">
        <v>-5.64</v>
      </c>
      <c r="L124" s="6" t="n">
        <v>-0.87</v>
      </c>
      <c r="M124" s="6" t="s">
        <f>=I124+J124+K124+L124</f>
      </c>
      <c r="N124" s="6"/>
      <c r="O124" s="16"/>
    </row>
    <row collapsed="false" customFormat="false" customHeight="false" hidden="false" ht="12.1" outlineLevel="0" r="125">
      <c r="A125" s="20" t="n">
        <v>44441.86943287</v>
      </c>
      <c r="B125" s="16" t="s">
        <v>91</v>
      </c>
      <c r="C125" s="16" t="s">
        <v>758</v>
      </c>
      <c r="D125" s="16" t="s">
        <v>623</v>
      </c>
      <c r="E125" s="16" t="s">
        <v>17</v>
      </c>
      <c r="F125" s="16" t="s">
        <v>19</v>
      </c>
      <c r="G125" s="7" t="n">
        <v>420000</v>
      </c>
      <c r="H125" s="6" t="n">
        <v>0.052602857142857</v>
      </c>
      <c r="I125" s="6" t="n">
        <v>-22093.2</v>
      </c>
      <c r="J125" s="6" t="n">
        <v>-0</v>
      </c>
      <c r="K125" s="6" t="n">
        <v>-13.26</v>
      </c>
      <c r="L125" s="6" t="n">
        <v>-2.05</v>
      </c>
      <c r="M125" s="6" t="s">
        <f>=I125+J125+K125+L125</f>
      </c>
      <c r="N125" s="6"/>
      <c r="O125" s="16"/>
    </row>
    <row collapsed="false" customFormat="false" customHeight="false" hidden="false" ht="12.1" outlineLevel="0" r="126">
      <c r="A126" s="20" t="n">
        <v>44441.876226852</v>
      </c>
      <c r="B126" s="16" t="s">
        <v>635</v>
      </c>
      <c r="C126" s="16" t="s">
        <v>748</v>
      </c>
      <c r="D126" s="16" t="s">
        <v>623</v>
      </c>
      <c r="E126" s="16" t="s">
        <v>17</v>
      </c>
      <c r="F126" s="16" t="s">
        <v>19</v>
      </c>
      <c r="G126" s="7" t="n">
        <v>2</v>
      </c>
      <c r="H126" s="6" t="n">
        <v>1820.5</v>
      </c>
      <c r="I126" s="6" t="n">
        <v>-3641</v>
      </c>
      <c r="J126" s="6" t="n">
        <v>-0</v>
      </c>
      <c r="K126" s="6" t="n">
        <v>-2.18</v>
      </c>
      <c r="L126" s="6" t="n">
        <v>-0.34</v>
      </c>
      <c r="M126" s="6" t="s">
        <f>=I126+J126+K126+L126</f>
      </c>
      <c r="N126" s="6"/>
      <c r="O126" s="16"/>
    </row>
    <row collapsed="false" customFormat="false" customHeight="false" hidden="false" ht="12.1" outlineLevel="0" r="127">
      <c r="A127" s="25" t="n">
        <v>44441.888171296</v>
      </c>
      <c r="B127" s="26" t="s">
        <v>635</v>
      </c>
      <c r="C127" s="26" t="s">
        <v>748</v>
      </c>
      <c r="D127" s="26" t="s">
        <v>626</v>
      </c>
      <c r="E127" s="26" t="s">
        <v>17</v>
      </c>
      <c r="F127" s="26" t="s">
        <v>19</v>
      </c>
      <c r="G127" s="27" t="n">
        <v>-1</v>
      </c>
      <c r="H127" s="28" t="n">
        <v>1866</v>
      </c>
      <c r="I127" s="28" t="n">
        <v>1866</v>
      </c>
      <c r="J127" s="28" t="n">
        <v>0</v>
      </c>
      <c r="K127" s="28" t="n">
        <v>-1.12</v>
      </c>
      <c r="L127" s="28" t="n">
        <v>-0.17</v>
      </c>
      <c r="M127" s="6" t="s">
        <f>=I127+J127+K127+L127</f>
      </c>
      <c r="N127" s="28"/>
      <c r="O127" s="26"/>
    </row>
    <row collapsed="false" customFormat="false" customHeight="false" hidden="false" ht="12.1" outlineLevel="0" r="128">
      <c r="A128" s="20" t="n">
        <v>44442.453310185</v>
      </c>
      <c r="B128" s="16" t="s">
        <v>16</v>
      </c>
      <c r="C128" s="16" t="s">
        <v>755</v>
      </c>
      <c r="D128" s="16" t="s">
        <v>623</v>
      </c>
      <c r="E128" s="16" t="s">
        <v>17</v>
      </c>
      <c r="F128" s="16" t="s">
        <v>19</v>
      </c>
      <c r="G128" s="7" t="n">
        <v>100</v>
      </c>
      <c r="H128" s="6" t="n">
        <v>327</v>
      </c>
      <c r="I128" s="6" t="n">
        <v>-32700</v>
      </c>
      <c r="J128" s="6" t="n">
        <v>-0</v>
      </c>
      <c r="K128" s="6" t="n">
        <v>-19.62</v>
      </c>
      <c r="L128" s="6" t="n">
        <v>-3.04</v>
      </c>
      <c r="M128" s="6" t="s">
        <f>=I128+J128+K128+L128</f>
      </c>
      <c r="N128" s="6"/>
      <c r="O128" s="16"/>
    </row>
    <row collapsed="false" customFormat="false" customHeight="false" hidden="false" ht="12.1" outlineLevel="0" r="129">
      <c r="A129" s="20" t="n">
        <v>44442.796782407</v>
      </c>
      <c r="B129" s="16" t="s">
        <v>635</v>
      </c>
      <c r="C129" s="16" t="s">
        <v>748</v>
      </c>
      <c r="D129" s="16" t="s">
        <v>623</v>
      </c>
      <c r="E129" s="16" t="s">
        <v>17</v>
      </c>
      <c r="F129" s="16" t="s">
        <v>19</v>
      </c>
      <c r="G129" s="7" t="n">
        <v>1</v>
      </c>
      <c r="H129" s="6" t="n">
        <v>1758</v>
      </c>
      <c r="I129" s="6" t="n">
        <v>-1758</v>
      </c>
      <c r="J129" s="6" t="n">
        <v>-0</v>
      </c>
      <c r="K129" s="6" t="n">
        <v>-1.05</v>
      </c>
      <c r="L129" s="6" t="n">
        <v>-0.16</v>
      </c>
      <c r="M129" s="6" t="s">
        <f>=I129+J129+K129+L129</f>
      </c>
      <c r="N129" s="6"/>
      <c r="O129" s="16"/>
    </row>
    <row collapsed="false" customFormat="false" customHeight="false" hidden="false" ht="12.1" outlineLevel="0" r="130">
      <c r="A130" s="20" t="n">
        <v>44445.483171296</v>
      </c>
      <c r="B130" s="16" t="s">
        <v>639</v>
      </c>
      <c r="C130" s="16" t="s">
        <v>756</v>
      </c>
      <c r="D130" s="16" t="s">
        <v>623</v>
      </c>
      <c r="E130" s="16" t="s">
        <v>17</v>
      </c>
      <c r="F130" s="16" t="s">
        <v>19</v>
      </c>
      <c r="G130" s="7" t="n">
        <v>80</v>
      </c>
      <c r="H130" s="6" t="n">
        <v>419.4</v>
      </c>
      <c r="I130" s="6" t="n">
        <v>-33552</v>
      </c>
      <c r="J130" s="6" t="n">
        <v>-0</v>
      </c>
      <c r="K130" s="6" t="n">
        <v>-20.13</v>
      </c>
      <c r="L130" s="6" t="n">
        <v>-3.12</v>
      </c>
      <c r="M130" s="6" t="s">
        <f>=I130+J130+K130+L130</f>
      </c>
      <c r="N130" s="6"/>
      <c r="O130" s="16"/>
    </row>
    <row collapsed="false" customFormat="false" customHeight="false" hidden="false" ht="12.1" outlineLevel="0" r="131">
      <c r="A131" s="20" t="n">
        <v>44445.646493056</v>
      </c>
      <c r="B131" s="16" t="s">
        <v>632</v>
      </c>
      <c r="C131" s="16" t="s">
        <v>736</v>
      </c>
      <c r="D131" s="16" t="s">
        <v>623</v>
      </c>
      <c r="E131" s="16" t="s">
        <v>17</v>
      </c>
      <c r="F131" s="16" t="s">
        <v>19</v>
      </c>
      <c r="G131" s="7" t="n">
        <v>10</v>
      </c>
      <c r="H131" s="6" t="n">
        <v>68.72</v>
      </c>
      <c r="I131" s="6" t="n">
        <v>-687.2</v>
      </c>
      <c r="J131" s="6" t="n">
        <v>-0</v>
      </c>
      <c r="K131" s="6" t="n">
        <v>-0.41</v>
      </c>
      <c r="L131" s="6" t="n">
        <v>-0.07</v>
      </c>
      <c r="M131" s="6" t="s">
        <f>=I131+J131+K131+L131</f>
      </c>
      <c r="N131" s="6"/>
      <c r="O131" s="16"/>
    </row>
    <row collapsed="false" customFormat="false" customHeight="false" hidden="false" ht="12.1" outlineLevel="0" r="132">
      <c r="A132" s="25" t="n">
        <v>44447.545509259</v>
      </c>
      <c r="B132" s="26" t="s">
        <v>639</v>
      </c>
      <c r="C132" s="26" t="s">
        <v>756</v>
      </c>
      <c r="D132" s="26" t="s">
        <v>626</v>
      </c>
      <c r="E132" s="26" t="s">
        <v>17</v>
      </c>
      <c r="F132" s="26" t="s">
        <v>19</v>
      </c>
      <c r="G132" s="27" t="n">
        <v>-80</v>
      </c>
      <c r="H132" s="28" t="n">
        <v>390</v>
      </c>
      <c r="I132" s="28" t="n">
        <v>31200</v>
      </c>
      <c r="J132" s="28" t="n">
        <v>0</v>
      </c>
      <c r="K132" s="28" t="n">
        <v>-18.72</v>
      </c>
      <c r="L132" s="28" t="n">
        <v>-2.9</v>
      </c>
      <c r="M132" s="6" t="s">
        <f>=I132+J132+K132+L132</f>
      </c>
      <c r="N132" s="28"/>
      <c r="O132" s="26"/>
    </row>
    <row collapsed="false" customFormat="false" customHeight="false" hidden="false" ht="12.1" outlineLevel="0" r="133">
      <c r="A133" s="20" t="n">
        <v>44447.556215278</v>
      </c>
      <c r="B133" s="16" t="s">
        <v>629</v>
      </c>
      <c r="C133" s="16" t="s">
        <v>731</v>
      </c>
      <c r="D133" s="16" t="s">
        <v>623</v>
      </c>
      <c r="E133" s="16" t="s">
        <v>17</v>
      </c>
      <c r="F133" s="16" t="s">
        <v>19</v>
      </c>
      <c r="G133" s="7" t="n">
        <v>100</v>
      </c>
      <c r="H133" s="6" t="n">
        <v>66.92</v>
      </c>
      <c r="I133" s="6" t="n">
        <v>-6692</v>
      </c>
      <c r="J133" s="6" t="n">
        <v>-0</v>
      </c>
      <c r="K133" s="6" t="n">
        <v>-4.01</v>
      </c>
      <c r="L133" s="6" t="n">
        <v>-0.62</v>
      </c>
      <c r="M133" s="6" t="s">
        <f>=I133+J133+K133+L133</f>
      </c>
      <c r="N133" s="6"/>
      <c r="O133" s="16"/>
    </row>
    <row collapsed="false" customFormat="false" customHeight="false" hidden="false" ht="12.1" outlineLevel="0" r="134">
      <c r="A134" s="20" t="n">
        <v>44447.671157407</v>
      </c>
      <c r="B134" s="16" t="s">
        <v>640</v>
      </c>
      <c r="C134" s="16" t="s">
        <v>757</v>
      </c>
      <c r="D134" s="16" t="s">
        <v>623</v>
      </c>
      <c r="E134" s="16" t="s">
        <v>17</v>
      </c>
      <c r="F134" s="16" t="s">
        <v>19</v>
      </c>
      <c r="G134" s="7" t="n">
        <v>800</v>
      </c>
      <c r="H134" s="6" t="n">
        <v>30.312</v>
      </c>
      <c r="I134" s="6" t="n">
        <v>-24249.6</v>
      </c>
      <c r="J134" s="6" t="n">
        <v>-0</v>
      </c>
      <c r="K134" s="6" t="n">
        <v>-14.55</v>
      </c>
      <c r="L134" s="6" t="n">
        <v>-2.26</v>
      </c>
      <c r="M134" s="6" t="s">
        <f>=I134+J134+K134+L134</f>
      </c>
      <c r="N134" s="6"/>
      <c r="O134" s="16"/>
    </row>
    <row collapsed="false" customFormat="false" customHeight="false" hidden="false" ht="12.1" outlineLevel="0" r="135">
      <c r="A135" s="20" t="n">
        <v>44448.424097222</v>
      </c>
      <c r="B135" s="16" t="s">
        <v>638</v>
      </c>
      <c r="C135" s="16" t="s">
        <v>754</v>
      </c>
      <c r="D135" s="16" t="s">
        <v>623</v>
      </c>
      <c r="E135" s="16" t="s">
        <v>99</v>
      </c>
      <c r="F135" s="16" t="s">
        <v>19</v>
      </c>
      <c r="G135" s="7" t="n">
        <v>38</v>
      </c>
      <c r="H135" s="6" t="n">
        <v>20.12</v>
      </c>
      <c r="I135" s="6" t="n">
        <v>-764.56</v>
      </c>
      <c r="J135" s="6" t="n">
        <v>-0</v>
      </c>
      <c r="K135" s="6" t="n">
        <v>-0</v>
      </c>
      <c r="L135" s="6" t="n">
        <v>-0.07</v>
      </c>
      <c r="M135" s="6" t="s">
        <f>=I135+J135+K135+L135</f>
      </c>
      <c r="N135" s="6"/>
      <c r="O135" s="16"/>
    </row>
    <row collapsed="false" customFormat="false" customHeight="false" hidden="false" ht="12.1" outlineLevel="0" r="136">
      <c r="A136" s="25" t="n">
        <v>44449.859074074</v>
      </c>
      <c r="B136" s="26" t="s">
        <v>635</v>
      </c>
      <c r="C136" s="26" t="s">
        <v>748</v>
      </c>
      <c r="D136" s="26" t="s">
        <v>626</v>
      </c>
      <c r="E136" s="26" t="s">
        <v>17</v>
      </c>
      <c r="F136" s="26" t="s">
        <v>19</v>
      </c>
      <c r="G136" s="27" t="n">
        <v>-1</v>
      </c>
      <c r="H136" s="28" t="n">
        <v>1880</v>
      </c>
      <c r="I136" s="28" t="n">
        <v>1880</v>
      </c>
      <c r="J136" s="28" t="n">
        <v>0</v>
      </c>
      <c r="K136" s="28" t="n">
        <v>-1.13</v>
      </c>
      <c r="L136" s="28" t="n">
        <v>-0.17</v>
      </c>
      <c r="M136" s="6" t="s">
        <f>=I136+J136+K136+L136</f>
      </c>
      <c r="N136" s="28"/>
      <c r="O136" s="26"/>
    </row>
    <row collapsed="false" customFormat="false" customHeight="false" hidden="false" ht="12.1" outlineLevel="0" r="137">
      <c r="A137" s="20" t="n">
        <v>44452.707094907</v>
      </c>
      <c r="B137" s="16" t="s">
        <v>635</v>
      </c>
      <c r="C137" s="16" t="s">
        <v>748</v>
      </c>
      <c r="D137" s="16" t="s">
        <v>623</v>
      </c>
      <c r="E137" s="16" t="s">
        <v>17</v>
      </c>
      <c r="F137" s="16" t="s">
        <v>19</v>
      </c>
      <c r="G137" s="7" t="n">
        <v>1</v>
      </c>
      <c r="H137" s="6" t="n">
        <v>1731</v>
      </c>
      <c r="I137" s="6" t="n">
        <v>-1731</v>
      </c>
      <c r="J137" s="6" t="n">
        <v>-0</v>
      </c>
      <c r="K137" s="6" t="n">
        <v>-1.04</v>
      </c>
      <c r="L137" s="6" t="n">
        <v>-0.16</v>
      </c>
      <c r="M137" s="6" t="s">
        <f>=I137+J137+K137+L137</f>
      </c>
      <c r="N137" s="6"/>
      <c r="O137" s="16"/>
    </row>
    <row collapsed="false" customFormat="false" customHeight="false" hidden="false" ht="12.1" outlineLevel="0" r="138">
      <c r="A138" s="25" t="n">
        <v>44456.944606481</v>
      </c>
      <c r="B138" s="26" t="s">
        <v>635</v>
      </c>
      <c r="C138" s="26" t="s">
        <v>748</v>
      </c>
      <c r="D138" s="26" t="s">
        <v>626</v>
      </c>
      <c r="E138" s="26" t="s">
        <v>17</v>
      </c>
      <c r="F138" s="26" t="s">
        <v>19</v>
      </c>
      <c r="G138" s="27" t="n">
        <v>-1</v>
      </c>
      <c r="H138" s="28" t="n">
        <v>1909</v>
      </c>
      <c r="I138" s="28" t="n">
        <v>1909</v>
      </c>
      <c r="J138" s="28" t="n">
        <v>0</v>
      </c>
      <c r="K138" s="28" t="n">
        <v>-1.15</v>
      </c>
      <c r="L138" s="28" t="n">
        <v>-0.18</v>
      </c>
      <c r="M138" s="6" t="s">
        <f>=I138+J138+K138+L138</f>
      </c>
      <c r="N138" s="28"/>
      <c r="O138" s="26"/>
    </row>
    <row collapsed="false" customFormat="false" customHeight="false" hidden="false" ht="12.1" outlineLevel="0" r="139">
      <c r="A139" s="25" t="n">
        <v>44467.673414352</v>
      </c>
      <c r="B139" s="26" t="s">
        <v>635</v>
      </c>
      <c r="C139" s="26" t="s">
        <v>748</v>
      </c>
      <c r="D139" s="26" t="s">
        <v>626</v>
      </c>
      <c r="E139" s="26" t="s">
        <v>17</v>
      </c>
      <c r="F139" s="26" t="s">
        <v>19</v>
      </c>
      <c r="G139" s="27" t="n">
        <v>-1</v>
      </c>
      <c r="H139" s="28" t="n">
        <v>1807</v>
      </c>
      <c r="I139" s="28" t="n">
        <v>1807</v>
      </c>
      <c r="J139" s="28" t="n">
        <v>0</v>
      </c>
      <c r="K139" s="28" t="n">
        <v>-1.09</v>
      </c>
      <c r="L139" s="28" t="n">
        <v>-0.17</v>
      </c>
      <c r="M139" s="6" t="s">
        <f>=I139+J139+K139+L139</f>
      </c>
      <c r="N139" s="28"/>
      <c r="O139" s="26"/>
    </row>
    <row collapsed="false" customFormat="false" customHeight="false" hidden="false" ht="12.1" outlineLevel="0" r="140">
      <c r="A140" s="20" t="n">
        <v>44467.912615741</v>
      </c>
      <c r="B140" s="16" t="s">
        <v>635</v>
      </c>
      <c r="C140" s="16" t="s">
        <v>748</v>
      </c>
      <c r="D140" s="16" t="s">
        <v>623</v>
      </c>
      <c r="E140" s="16" t="s">
        <v>17</v>
      </c>
      <c r="F140" s="16" t="s">
        <v>19</v>
      </c>
      <c r="G140" s="7" t="n">
        <v>2</v>
      </c>
      <c r="H140" s="6" t="n">
        <v>1705</v>
      </c>
      <c r="I140" s="6" t="n">
        <v>-3410</v>
      </c>
      <c r="J140" s="6" t="n">
        <v>-0</v>
      </c>
      <c r="K140" s="6" t="n">
        <v>-2.04</v>
      </c>
      <c r="L140" s="6" t="n">
        <v>-0.32</v>
      </c>
      <c r="M140" s="6" t="s">
        <f>=I140+J140+K140+L140</f>
      </c>
      <c r="N140" s="6"/>
      <c r="O140" s="16"/>
    </row>
    <row collapsed="false" customFormat="false" customHeight="false" hidden="false" ht="12.1" outlineLevel="0" r="141">
      <c r="A141" s="20" t="n">
        <v>44468.647256944</v>
      </c>
      <c r="B141" s="16" t="s">
        <v>638</v>
      </c>
      <c r="C141" s="16" t="s">
        <v>754</v>
      </c>
      <c r="D141" s="16" t="s">
        <v>623</v>
      </c>
      <c r="E141" s="16" t="s">
        <v>99</v>
      </c>
      <c r="F141" s="16" t="s">
        <v>19</v>
      </c>
      <c r="G141" s="7" t="n">
        <v>22</v>
      </c>
      <c r="H141" s="6" t="n">
        <v>20.51</v>
      </c>
      <c r="I141" s="6" t="n">
        <v>-451.22</v>
      </c>
      <c r="J141" s="6" t="n">
        <v>-0</v>
      </c>
      <c r="K141" s="6" t="n">
        <v>-0</v>
      </c>
      <c r="L141" s="6" t="n">
        <v>-0.04</v>
      </c>
      <c r="M141" s="6" t="s">
        <f>=I141+J141+K141+L141</f>
      </c>
      <c r="N141" s="6"/>
      <c r="O141" s="16"/>
    </row>
    <row collapsed="false" customFormat="false" customHeight="false" hidden="false" ht="12.1" outlineLevel="0" r="142">
      <c r="A142" s="25" t="n">
        <v>44469.688310185</v>
      </c>
      <c r="B142" s="26" t="s">
        <v>635</v>
      </c>
      <c r="C142" s="26" t="s">
        <v>748</v>
      </c>
      <c r="D142" s="26" t="s">
        <v>626</v>
      </c>
      <c r="E142" s="26" t="s">
        <v>17</v>
      </c>
      <c r="F142" s="26" t="s">
        <v>19</v>
      </c>
      <c r="G142" s="27" t="n">
        <v>-2</v>
      </c>
      <c r="H142" s="28" t="n">
        <v>1793</v>
      </c>
      <c r="I142" s="28" t="n">
        <v>3586</v>
      </c>
      <c r="J142" s="28" t="n">
        <v>0</v>
      </c>
      <c r="K142" s="28" t="n">
        <v>-2.15</v>
      </c>
      <c r="L142" s="28" t="n">
        <v>-0.33</v>
      </c>
      <c r="M142" s="6" t="s">
        <f>=I142+J142+K142+L142</f>
      </c>
      <c r="N142" s="28"/>
      <c r="O142" s="26"/>
    </row>
    <row collapsed="false" customFormat="false" customHeight="false" hidden="false" ht="12.1" outlineLevel="0" r="143">
      <c r="A143" s="20" t="n">
        <v>44473.688113426</v>
      </c>
      <c r="B143" s="16" t="s">
        <v>635</v>
      </c>
      <c r="C143" s="16" t="s">
        <v>748</v>
      </c>
      <c r="D143" s="16" t="s">
        <v>623</v>
      </c>
      <c r="E143" s="16" t="s">
        <v>17</v>
      </c>
      <c r="F143" s="16" t="s">
        <v>19</v>
      </c>
      <c r="G143" s="7" t="n">
        <v>2</v>
      </c>
      <c r="H143" s="6" t="n">
        <v>1702.5</v>
      </c>
      <c r="I143" s="6" t="n">
        <v>-3405</v>
      </c>
      <c r="J143" s="6" t="n">
        <v>-0</v>
      </c>
      <c r="K143" s="6" t="n">
        <v>-2.04</v>
      </c>
      <c r="L143" s="6" t="n">
        <v>-0.32</v>
      </c>
      <c r="M143" s="6" t="s">
        <f>=I143+J143+K143+L143</f>
      </c>
      <c r="N143" s="6"/>
      <c r="O143" s="16"/>
    </row>
    <row collapsed="false" customFormat="false" customHeight="false" hidden="false" ht="12.1" outlineLevel="0" r="144">
      <c r="A144" s="25" t="n">
        <v>44474.524895833</v>
      </c>
      <c r="B144" s="26" t="s">
        <v>632</v>
      </c>
      <c r="C144" s="26" t="s">
        <v>736</v>
      </c>
      <c r="D144" s="26" t="s">
        <v>626</v>
      </c>
      <c r="E144" s="26" t="s">
        <v>17</v>
      </c>
      <c r="F144" s="26" t="s">
        <v>19</v>
      </c>
      <c r="G144" s="27" t="n">
        <v>-70</v>
      </c>
      <c r="H144" s="28" t="n">
        <v>69.52</v>
      </c>
      <c r="I144" s="28" t="n">
        <v>4866.4</v>
      </c>
      <c r="J144" s="28" t="n">
        <v>0</v>
      </c>
      <c r="K144" s="28" t="n">
        <v>-2.92</v>
      </c>
      <c r="L144" s="28" t="n">
        <v>-0.43</v>
      </c>
      <c r="M144" s="6" t="s">
        <f>=I144+J144+K144+L144</f>
      </c>
      <c r="N144" s="28"/>
      <c r="O144" s="26"/>
    </row>
    <row collapsed="false" customFormat="false" customHeight="false" hidden="false" ht="12.1" outlineLevel="0" r="145">
      <c r="A145" s="20" t="n">
        <v>44474.65875</v>
      </c>
      <c r="B145" s="16" t="s">
        <v>636</v>
      </c>
      <c r="C145" s="16" t="s">
        <v>750</v>
      </c>
      <c r="D145" s="16" t="s">
        <v>623</v>
      </c>
      <c r="E145" s="16" t="s">
        <v>17</v>
      </c>
      <c r="F145" s="16" t="s">
        <v>19</v>
      </c>
      <c r="G145" s="7" t="n">
        <v>4</v>
      </c>
      <c r="H145" s="6" t="n">
        <v>1107.4</v>
      </c>
      <c r="I145" s="6" t="n">
        <v>-4429.6</v>
      </c>
      <c r="J145" s="6" t="n">
        <v>-0</v>
      </c>
      <c r="K145" s="6" t="n">
        <v>-2.66</v>
      </c>
      <c r="L145" s="6" t="n">
        <v>-0.42</v>
      </c>
      <c r="M145" s="6" t="s">
        <f>=I145+J145+K145+L145</f>
      </c>
      <c r="N145" s="6"/>
      <c r="O145" s="16"/>
    </row>
    <row collapsed="false" customFormat="false" customHeight="false" hidden="false" ht="12.1" outlineLevel="0" r="146">
      <c r="A146" s="20" t="n">
        <v>44475.457650463</v>
      </c>
      <c r="B146" s="16" t="s">
        <v>638</v>
      </c>
      <c r="C146" s="16" t="s">
        <v>754</v>
      </c>
      <c r="D146" s="16" t="s">
        <v>623</v>
      </c>
      <c r="E146" s="16" t="s">
        <v>99</v>
      </c>
      <c r="F146" s="16" t="s">
        <v>19</v>
      </c>
      <c r="G146" s="7" t="n">
        <v>29</v>
      </c>
      <c r="H146" s="6" t="n">
        <v>21.432</v>
      </c>
      <c r="I146" s="6" t="n">
        <v>-621.53</v>
      </c>
      <c r="J146" s="6" t="n">
        <v>-0</v>
      </c>
      <c r="K146" s="6" t="n">
        <v>-0</v>
      </c>
      <c r="L146" s="6" t="n">
        <v>-0.05</v>
      </c>
      <c r="M146" s="6" t="s">
        <f>=I146+J146+K146+L146</f>
      </c>
      <c r="N146" s="6"/>
      <c r="O146" s="16"/>
    </row>
    <row collapsed="false" customFormat="false" customHeight="false" hidden="false" ht="12.1" outlineLevel="0" r="147">
      <c r="A147" s="25" t="n">
        <v>44475.656400463</v>
      </c>
      <c r="B147" s="26" t="s">
        <v>51</v>
      </c>
      <c r="C147" s="26" t="s">
        <v>751</v>
      </c>
      <c r="D147" s="26" t="s">
        <v>626</v>
      </c>
      <c r="E147" s="26" t="s">
        <v>17</v>
      </c>
      <c r="F147" s="26" t="s">
        <v>19</v>
      </c>
      <c r="G147" s="27" t="n">
        <v>-30</v>
      </c>
      <c r="H147" s="28" t="n">
        <v>383.1</v>
      </c>
      <c r="I147" s="28" t="n">
        <v>11493</v>
      </c>
      <c r="J147" s="28" t="n">
        <v>0</v>
      </c>
      <c r="K147" s="28" t="n">
        <v>-6.9</v>
      </c>
      <c r="L147" s="28" t="n">
        <v>-1.06</v>
      </c>
      <c r="M147" s="6" t="s">
        <f>=I147+J147+K147+L147</f>
      </c>
      <c r="N147" s="28"/>
      <c r="O147" s="26"/>
    </row>
    <row collapsed="false" customFormat="false" customHeight="false" hidden="false" ht="12.1" outlineLevel="0" r="148">
      <c r="A148" s="20" t="n">
        <v>44477.432997685</v>
      </c>
      <c r="B148" s="16" t="s">
        <v>51</v>
      </c>
      <c r="C148" s="16" t="s">
        <v>751</v>
      </c>
      <c r="D148" s="16" t="s">
        <v>623</v>
      </c>
      <c r="E148" s="16" t="s">
        <v>17</v>
      </c>
      <c r="F148" s="16" t="s">
        <v>19</v>
      </c>
      <c r="G148" s="7" t="n">
        <v>60</v>
      </c>
      <c r="H148" s="6" t="n">
        <v>366.435</v>
      </c>
      <c r="I148" s="6" t="n">
        <v>-21986.1</v>
      </c>
      <c r="J148" s="6" t="n">
        <v>-0</v>
      </c>
      <c r="K148" s="6" t="n">
        <v>-13.19</v>
      </c>
      <c r="L148" s="6" t="n">
        <v>-2.04</v>
      </c>
      <c r="M148" s="6" t="s">
        <f>=I148+J148+K148+L148</f>
      </c>
      <c r="N148" s="6"/>
      <c r="O148" s="16"/>
    </row>
    <row collapsed="false" customFormat="false" customHeight="false" hidden="false" ht="12.1" outlineLevel="0" r="149">
      <c r="A149" s="25" t="n">
        <v>44477.616458333</v>
      </c>
      <c r="B149" s="26" t="s">
        <v>51</v>
      </c>
      <c r="C149" s="26" t="s">
        <v>751</v>
      </c>
      <c r="D149" s="26" t="s">
        <v>626</v>
      </c>
      <c r="E149" s="26" t="s">
        <v>17</v>
      </c>
      <c r="F149" s="26" t="s">
        <v>19</v>
      </c>
      <c r="G149" s="27" t="n">
        <v>-30</v>
      </c>
      <c r="H149" s="28" t="n">
        <v>369</v>
      </c>
      <c r="I149" s="28" t="n">
        <v>11070</v>
      </c>
      <c r="J149" s="28" t="n">
        <v>0</v>
      </c>
      <c r="K149" s="28" t="n">
        <v>-6.64</v>
      </c>
      <c r="L149" s="28" t="n">
        <v>-1.03</v>
      </c>
      <c r="M149" s="6" t="s">
        <f>=I149+J149+K149+L149</f>
      </c>
      <c r="N149" s="28"/>
      <c r="O149" s="26"/>
    </row>
    <row collapsed="false" customFormat="false" customHeight="false" hidden="false" ht="12.1" outlineLevel="0" r="150">
      <c r="A150" s="20" t="n">
        <v>44480.672731481</v>
      </c>
      <c r="B150" s="16" t="s">
        <v>638</v>
      </c>
      <c r="C150" s="16" t="s">
        <v>754</v>
      </c>
      <c r="D150" s="16" t="s">
        <v>623</v>
      </c>
      <c r="E150" s="16" t="s">
        <v>99</v>
      </c>
      <c r="F150" s="16" t="s">
        <v>19</v>
      </c>
      <c r="G150" s="7" t="n">
        <v>25</v>
      </c>
      <c r="H150" s="6" t="n">
        <v>21.6</v>
      </c>
      <c r="I150" s="6" t="n">
        <v>-540</v>
      </c>
      <c r="J150" s="6" t="n">
        <v>-0</v>
      </c>
      <c r="K150" s="6" t="n">
        <v>-0</v>
      </c>
      <c r="L150" s="6" t="n">
        <v>-0.05</v>
      </c>
      <c r="M150" s="6" t="s">
        <f>=I150+J150+K150+L150</f>
      </c>
      <c r="N150" s="6"/>
      <c r="O150" s="16"/>
    </row>
    <row collapsed="false" customFormat="false" customHeight="false" hidden="false" ht="12.1" outlineLevel="0" r="151">
      <c r="A151" s="25" t="n">
        <v>44481.508043981</v>
      </c>
      <c r="B151" s="26" t="s">
        <v>51</v>
      </c>
      <c r="C151" s="26" t="s">
        <v>751</v>
      </c>
      <c r="D151" s="26" t="s">
        <v>626</v>
      </c>
      <c r="E151" s="26" t="s">
        <v>17</v>
      </c>
      <c r="F151" s="26" t="s">
        <v>19</v>
      </c>
      <c r="G151" s="27" t="n">
        <v>-30</v>
      </c>
      <c r="H151" s="28" t="n">
        <v>368.2</v>
      </c>
      <c r="I151" s="28" t="n">
        <v>11046</v>
      </c>
      <c r="J151" s="28" t="n">
        <v>0</v>
      </c>
      <c r="K151" s="28" t="n">
        <v>-6.63</v>
      </c>
      <c r="L151" s="28" t="n">
        <v>-1.03</v>
      </c>
      <c r="M151" s="6" t="s">
        <f>=I151+J151+K151+L151</f>
      </c>
      <c r="N151" s="28"/>
      <c r="O151" s="26"/>
    </row>
    <row collapsed="false" customFormat="false" customHeight="false" hidden="false" ht="12.1" outlineLevel="0" r="152">
      <c r="A152" s="20" t="n">
        <v>44481.958935185</v>
      </c>
      <c r="B152" s="16" t="s">
        <v>51</v>
      </c>
      <c r="C152" s="16" t="s">
        <v>751</v>
      </c>
      <c r="D152" s="16" t="s">
        <v>623</v>
      </c>
      <c r="E152" s="16" t="s">
        <v>17</v>
      </c>
      <c r="F152" s="16" t="s">
        <v>19</v>
      </c>
      <c r="G152" s="7" t="n">
        <v>10</v>
      </c>
      <c r="H152" s="6" t="n">
        <v>364</v>
      </c>
      <c r="I152" s="6" t="n">
        <v>-3640</v>
      </c>
      <c r="J152" s="6" t="n">
        <v>-0</v>
      </c>
      <c r="K152" s="6" t="n">
        <v>-2.18</v>
      </c>
      <c r="L152" s="6" t="n">
        <v>-0.33</v>
      </c>
      <c r="M152" s="6" t="s">
        <f>=I152+J152+K152+L152</f>
      </c>
      <c r="N152" s="6"/>
      <c r="O152" s="16"/>
    </row>
    <row collapsed="false" customFormat="false" customHeight="false" hidden="false" ht="12.1" outlineLevel="0" r="153">
      <c r="A153" s="25" t="n">
        <v>44482.695844907</v>
      </c>
      <c r="B153" s="26" t="s">
        <v>635</v>
      </c>
      <c r="C153" s="26" t="s">
        <v>748</v>
      </c>
      <c r="D153" s="26" t="s">
        <v>626</v>
      </c>
      <c r="E153" s="26" t="s">
        <v>17</v>
      </c>
      <c r="F153" s="26" t="s">
        <v>19</v>
      </c>
      <c r="G153" s="27" t="n">
        <v>-2</v>
      </c>
      <c r="H153" s="28" t="n">
        <v>1728</v>
      </c>
      <c r="I153" s="28" t="n">
        <v>3456</v>
      </c>
      <c r="J153" s="28" t="n">
        <v>0</v>
      </c>
      <c r="K153" s="28" t="n">
        <v>-2.07</v>
      </c>
      <c r="L153" s="28" t="n">
        <v>-0.32</v>
      </c>
      <c r="M153" s="6" t="s">
        <f>=I153+J153+K153+L153</f>
      </c>
      <c r="N153" s="28"/>
      <c r="O153" s="26"/>
    </row>
    <row collapsed="false" customFormat="false" customHeight="false" hidden="false" ht="12.1" outlineLevel="0" r="154">
      <c r="A154" s="20" t="n">
        <v>44482.808819444</v>
      </c>
      <c r="B154" s="16" t="s">
        <v>51</v>
      </c>
      <c r="C154" s="16" t="s">
        <v>751</v>
      </c>
      <c r="D154" s="16" t="s">
        <v>623</v>
      </c>
      <c r="E154" s="16" t="s">
        <v>17</v>
      </c>
      <c r="F154" s="16" t="s">
        <v>19</v>
      </c>
      <c r="G154" s="7" t="n">
        <v>20</v>
      </c>
      <c r="H154" s="6" t="n">
        <v>360.53</v>
      </c>
      <c r="I154" s="6" t="n">
        <v>-7210.6</v>
      </c>
      <c r="J154" s="6" t="n">
        <v>-0</v>
      </c>
      <c r="K154" s="6" t="n">
        <v>-4.33</v>
      </c>
      <c r="L154" s="6" t="n">
        <v>-0.67</v>
      </c>
      <c r="M154" s="6" t="s">
        <f>=I154+J154+K154+L154</f>
      </c>
      <c r="N154" s="6"/>
      <c r="O154" s="16"/>
    </row>
    <row collapsed="false" customFormat="false" customHeight="false" hidden="false" ht="12.1" outlineLevel="0" r="155">
      <c r="A155" s="20" t="n">
        <v>44483.696041667</v>
      </c>
      <c r="B155" s="16" t="s">
        <v>636</v>
      </c>
      <c r="C155" s="16" t="s">
        <v>750</v>
      </c>
      <c r="D155" s="16" t="s">
        <v>623</v>
      </c>
      <c r="E155" s="16" t="s">
        <v>17</v>
      </c>
      <c r="F155" s="16" t="s">
        <v>19</v>
      </c>
      <c r="G155" s="7" t="n">
        <v>2</v>
      </c>
      <c r="H155" s="6" t="n">
        <v>1251.2</v>
      </c>
      <c r="I155" s="6" t="n">
        <v>-2502.4</v>
      </c>
      <c r="J155" s="6" t="n">
        <v>-0</v>
      </c>
      <c r="K155" s="6" t="n">
        <v>-1.5</v>
      </c>
      <c r="L155" s="6" t="n">
        <v>-0.23</v>
      </c>
      <c r="M155" s="6" t="s">
        <f>=I155+J155+K155+L155</f>
      </c>
      <c r="N155" s="6"/>
      <c r="O155" s="16"/>
    </row>
    <row collapsed="false" customFormat="false" customHeight="false" hidden="false" ht="12.1" outlineLevel="0" r="156">
      <c r="A156" s="20" t="n">
        <v>44484.674560185</v>
      </c>
      <c r="B156" s="16" t="s">
        <v>56</v>
      </c>
      <c r="C156" s="16" t="s">
        <v>735</v>
      </c>
      <c r="D156" s="16" t="s">
        <v>623</v>
      </c>
      <c r="E156" s="16" t="s">
        <v>17</v>
      </c>
      <c r="F156" s="16" t="s">
        <v>19</v>
      </c>
      <c r="G156" s="7" t="n">
        <v>10</v>
      </c>
      <c r="H156" s="6" t="n">
        <v>87.19</v>
      </c>
      <c r="I156" s="6" t="n">
        <v>-871.9</v>
      </c>
      <c r="J156" s="6" t="n">
        <v>-0</v>
      </c>
      <c r="K156" s="6" t="n">
        <v>-0.52</v>
      </c>
      <c r="L156" s="6" t="n">
        <v>-0.08</v>
      </c>
      <c r="M156" s="6" t="s">
        <f>=I156+J156+K156+L156</f>
      </c>
      <c r="N156" s="6"/>
      <c r="O156" s="16"/>
    </row>
    <row collapsed="false" customFormat="false" customHeight="false" hidden="false" ht="12.1" outlineLevel="0" r="157">
      <c r="A157" s="25" t="n">
        <v>44488.492326389</v>
      </c>
      <c r="B157" s="26" t="s">
        <v>629</v>
      </c>
      <c r="C157" s="26" t="s">
        <v>731</v>
      </c>
      <c r="D157" s="26" t="s">
        <v>626</v>
      </c>
      <c r="E157" s="26" t="s">
        <v>17</v>
      </c>
      <c r="F157" s="26" t="s">
        <v>19</v>
      </c>
      <c r="G157" s="27" t="n">
        <v>-100</v>
      </c>
      <c r="H157" s="28" t="n">
        <v>82.38</v>
      </c>
      <c r="I157" s="28" t="n">
        <v>8238</v>
      </c>
      <c r="J157" s="28" t="n">
        <v>0</v>
      </c>
      <c r="K157" s="28" t="n">
        <v>-4.94</v>
      </c>
      <c r="L157" s="28" t="n">
        <v>-0.77</v>
      </c>
      <c r="M157" s="6" t="s">
        <f>=I157+J157+K157+L157</f>
      </c>
      <c r="N157" s="28"/>
      <c r="O157" s="26"/>
    </row>
    <row collapsed="false" customFormat="false" customHeight="false" hidden="false" ht="12.1" outlineLevel="0" r="158">
      <c r="A158" s="25" t="n">
        <v>44488.502974537</v>
      </c>
      <c r="B158" s="26" t="s">
        <v>51</v>
      </c>
      <c r="C158" s="26" t="s">
        <v>751</v>
      </c>
      <c r="D158" s="26" t="s">
        <v>626</v>
      </c>
      <c r="E158" s="26" t="s">
        <v>17</v>
      </c>
      <c r="F158" s="26" t="s">
        <v>19</v>
      </c>
      <c r="G158" s="27" t="n">
        <v>-30</v>
      </c>
      <c r="H158" s="28" t="n">
        <v>364.53666666667</v>
      </c>
      <c r="I158" s="28" t="n">
        <v>10936.1</v>
      </c>
      <c r="J158" s="28" t="n">
        <v>0</v>
      </c>
      <c r="K158" s="28" t="n">
        <v>-6.57</v>
      </c>
      <c r="L158" s="28" t="n">
        <v>-1</v>
      </c>
      <c r="M158" s="6" t="s">
        <f>=I158+J158+K158+L158</f>
      </c>
      <c r="N158" s="28"/>
      <c r="O158" s="26"/>
    </row>
    <row collapsed="false" customFormat="false" customHeight="false" hidden="false" ht="12.1" outlineLevel="0" r="159">
      <c r="A159" s="25" t="n">
        <v>44488.530787037</v>
      </c>
      <c r="B159" s="26" t="s">
        <v>16</v>
      </c>
      <c r="C159" s="26" t="s">
        <v>755</v>
      </c>
      <c r="D159" s="26" t="s">
        <v>626</v>
      </c>
      <c r="E159" s="26" t="s">
        <v>17</v>
      </c>
      <c r="F159" s="26" t="s">
        <v>19</v>
      </c>
      <c r="G159" s="27" t="n">
        <v>-100</v>
      </c>
      <c r="H159" s="28" t="n">
        <v>365.85</v>
      </c>
      <c r="I159" s="28" t="n">
        <v>36585</v>
      </c>
      <c r="J159" s="28" t="n">
        <v>0</v>
      </c>
      <c r="K159" s="28" t="n">
        <v>-21.95</v>
      </c>
      <c r="L159" s="28" t="n">
        <v>-3.41</v>
      </c>
      <c r="M159" s="6" t="s">
        <f>=I159+J159+K159+L159</f>
      </c>
      <c r="N159" s="28"/>
      <c r="O159" s="26"/>
    </row>
    <row collapsed="false" customFormat="false" customHeight="false" hidden="false" ht="12.1" outlineLevel="0" r="160">
      <c r="A160" s="25" t="n">
        <v>44488.530902778</v>
      </c>
      <c r="B160" s="26" t="s">
        <v>91</v>
      </c>
      <c r="C160" s="26" t="s">
        <v>758</v>
      </c>
      <c r="D160" s="26" t="s">
        <v>626</v>
      </c>
      <c r="E160" s="26" t="s">
        <v>17</v>
      </c>
      <c r="F160" s="26" t="s">
        <v>19</v>
      </c>
      <c r="G160" s="27" t="n">
        <v>-420000</v>
      </c>
      <c r="H160" s="28" t="n">
        <v>0.0562</v>
      </c>
      <c r="I160" s="28" t="n">
        <v>23604</v>
      </c>
      <c r="J160" s="28" t="n">
        <v>0</v>
      </c>
      <c r="K160" s="28" t="n">
        <v>-14.16</v>
      </c>
      <c r="L160" s="28" t="n">
        <v>-2.19</v>
      </c>
      <c r="M160" s="6" t="s">
        <f>=I160+J160+K160+L160</f>
      </c>
      <c r="N160" s="28"/>
      <c r="O160" s="26"/>
    </row>
    <row collapsed="false" customFormat="false" customHeight="false" hidden="false" ht="12.1" outlineLevel="0" r="161">
      <c r="A161" s="25" t="n">
        <v>44488.532719907</v>
      </c>
      <c r="B161" s="26" t="s">
        <v>638</v>
      </c>
      <c r="C161" s="26" t="s">
        <v>754</v>
      </c>
      <c r="D161" s="26" t="s">
        <v>626</v>
      </c>
      <c r="E161" s="26" t="s">
        <v>99</v>
      </c>
      <c r="F161" s="26" t="s">
        <v>19</v>
      </c>
      <c r="G161" s="27" t="n">
        <v>-114</v>
      </c>
      <c r="H161" s="28" t="n">
        <v>21.599</v>
      </c>
      <c r="I161" s="28" t="n">
        <v>2462.29</v>
      </c>
      <c r="J161" s="28" t="n">
        <v>0</v>
      </c>
      <c r="K161" s="28" t="n">
        <v>-0</v>
      </c>
      <c r="L161" s="28" t="n">
        <v>-0.23</v>
      </c>
      <c r="M161" s="6" t="s">
        <f>=I161+J161+K161+L161</f>
      </c>
      <c r="N161" s="28"/>
      <c r="O161" s="26"/>
    </row>
    <row collapsed="false" customFormat="false" customHeight="false" hidden="false" ht="12.1" outlineLevel="0" r="162">
      <c r="A162" s="20" t="n">
        <v>44488.774548611</v>
      </c>
      <c r="B162" s="16" t="s">
        <v>636</v>
      </c>
      <c r="C162" s="16" t="s">
        <v>750</v>
      </c>
      <c r="D162" s="16" t="s">
        <v>623</v>
      </c>
      <c r="E162" s="16" t="s">
        <v>17</v>
      </c>
      <c r="F162" s="16" t="s">
        <v>19</v>
      </c>
      <c r="G162" s="7" t="n">
        <v>10</v>
      </c>
      <c r="H162" s="6" t="n">
        <v>1229.8</v>
      </c>
      <c r="I162" s="6" t="n">
        <v>-12298</v>
      </c>
      <c r="J162" s="6" t="n">
        <v>-0</v>
      </c>
      <c r="K162" s="6" t="n">
        <v>-7.38</v>
      </c>
      <c r="L162" s="6" t="n">
        <v>-1.16</v>
      </c>
      <c r="M162" s="6" t="s">
        <f>=I162+J162+K162+L162</f>
      </c>
      <c r="N162" s="6"/>
      <c r="O162" s="16"/>
    </row>
    <row collapsed="false" customFormat="false" customHeight="false" hidden="false" ht="12.1" outlineLevel="0" r="163">
      <c r="A163" s="20" t="n">
        <v>44488.775578704</v>
      </c>
      <c r="B163" s="16" t="s">
        <v>641</v>
      </c>
      <c r="C163" s="16" t="s">
        <v>759</v>
      </c>
      <c r="D163" s="16" t="s">
        <v>623</v>
      </c>
      <c r="E163" s="16" t="s">
        <v>17</v>
      </c>
      <c r="F163" s="16" t="s">
        <v>19</v>
      </c>
      <c r="G163" s="7" t="n">
        <v>2</v>
      </c>
      <c r="H163" s="6" t="n">
        <v>5462</v>
      </c>
      <c r="I163" s="6" t="n">
        <v>-10924</v>
      </c>
      <c r="J163" s="6" t="n">
        <v>-0</v>
      </c>
      <c r="K163" s="6" t="n">
        <v>-6.56</v>
      </c>
      <c r="L163" s="6" t="n">
        <v>-1.01</v>
      </c>
      <c r="M163" s="6" t="s">
        <f>=I163+J163+K163+L163</f>
      </c>
      <c r="N163" s="6"/>
      <c r="O163" s="16"/>
    </row>
    <row collapsed="false" customFormat="false" customHeight="false" hidden="false" ht="12.1" outlineLevel="0" r="164">
      <c r="A164" s="20" t="n">
        <v>44488.776608796</v>
      </c>
      <c r="B164" s="16" t="s">
        <v>642</v>
      </c>
      <c r="C164" s="16" t="s">
        <v>760</v>
      </c>
      <c r="D164" s="16" t="s">
        <v>623</v>
      </c>
      <c r="E164" s="16" t="s">
        <v>17</v>
      </c>
      <c r="F164" s="16" t="s">
        <v>19</v>
      </c>
      <c r="G164" s="7" t="n">
        <v>80</v>
      </c>
      <c r="H164" s="6" t="n">
        <v>123.25</v>
      </c>
      <c r="I164" s="6" t="n">
        <v>-9860</v>
      </c>
      <c r="J164" s="6" t="n">
        <v>-0</v>
      </c>
      <c r="K164" s="6" t="n">
        <v>-5.91</v>
      </c>
      <c r="L164" s="6" t="n">
        <v>-0.91</v>
      </c>
      <c r="M164" s="6" t="s">
        <f>=I164+J164+K164+L164</f>
      </c>
      <c r="N164" s="6"/>
      <c r="O164" s="16"/>
    </row>
    <row collapsed="false" customFormat="false" customHeight="false" hidden="false" ht="12.1" outlineLevel="0" r="165">
      <c r="A165" s="20" t="n">
        <v>44488.861215278</v>
      </c>
      <c r="B165" s="16" t="s">
        <v>629</v>
      </c>
      <c r="C165" s="16" t="s">
        <v>731</v>
      </c>
      <c r="D165" s="16" t="s">
        <v>623</v>
      </c>
      <c r="E165" s="16" t="s">
        <v>17</v>
      </c>
      <c r="F165" s="16" t="s">
        <v>19</v>
      </c>
      <c r="G165" s="7" t="n">
        <v>100</v>
      </c>
      <c r="H165" s="6" t="n">
        <v>80.37</v>
      </c>
      <c r="I165" s="6" t="n">
        <v>-8037</v>
      </c>
      <c r="J165" s="6" t="n">
        <v>-0</v>
      </c>
      <c r="K165" s="6" t="n">
        <v>-4.82</v>
      </c>
      <c r="L165" s="6" t="n">
        <v>-0.75</v>
      </c>
      <c r="M165" s="6" t="s">
        <f>=I165+J165+K165+L165</f>
      </c>
      <c r="N165" s="6"/>
      <c r="O165" s="16"/>
    </row>
    <row collapsed="false" customFormat="false" customHeight="false" hidden="false" ht="12.1" outlineLevel="0" r="166">
      <c r="A166" s="20" t="n">
        <v>44489.5728125</v>
      </c>
      <c r="B166" s="16" t="s">
        <v>636</v>
      </c>
      <c r="C166" s="16" t="s">
        <v>750</v>
      </c>
      <c r="D166" s="16" t="s">
        <v>623</v>
      </c>
      <c r="E166" s="16" t="s">
        <v>17</v>
      </c>
      <c r="F166" s="16" t="s">
        <v>19</v>
      </c>
      <c r="G166" s="7" t="n">
        <v>20</v>
      </c>
      <c r="H166" s="6" t="n">
        <v>1190</v>
      </c>
      <c r="I166" s="6" t="n">
        <v>-23800</v>
      </c>
      <c r="J166" s="6" t="n">
        <v>-0</v>
      </c>
      <c r="K166" s="6" t="n">
        <v>-14.28</v>
      </c>
      <c r="L166" s="6" t="n">
        <v>-2.21</v>
      </c>
      <c r="M166" s="6" t="s">
        <f>=I166+J166+K166+L166</f>
      </c>
      <c r="N166" s="6"/>
      <c r="O166" s="16"/>
    </row>
    <row collapsed="false" customFormat="false" customHeight="false" hidden="false" ht="12.1" outlineLevel="0" r="167">
      <c r="A167" s="20" t="n">
        <v>44490.54380787</v>
      </c>
      <c r="B167" s="16" t="s">
        <v>91</v>
      </c>
      <c r="C167" s="16" t="s">
        <v>758</v>
      </c>
      <c r="D167" s="16" t="s">
        <v>623</v>
      </c>
      <c r="E167" s="16" t="s">
        <v>17</v>
      </c>
      <c r="F167" s="16" t="s">
        <v>19</v>
      </c>
      <c r="G167" s="7" t="n">
        <v>300000</v>
      </c>
      <c r="H167" s="6" t="n">
        <v>0.055855</v>
      </c>
      <c r="I167" s="6" t="n">
        <v>-16756.5</v>
      </c>
      <c r="J167" s="6" t="n">
        <v>-0</v>
      </c>
      <c r="K167" s="6" t="n">
        <v>-10.05</v>
      </c>
      <c r="L167" s="6" t="n">
        <v>-1.56</v>
      </c>
      <c r="M167" s="6" t="s">
        <f>=I167+J167+K167+L167</f>
      </c>
      <c r="N167" s="6"/>
      <c r="O167" s="16"/>
    </row>
    <row collapsed="false" customFormat="false" customHeight="false" hidden="false" ht="12.1" outlineLevel="0" r="168">
      <c r="A168" s="20" t="n">
        <v>44490.548854167</v>
      </c>
      <c r="B168" s="16" t="s">
        <v>638</v>
      </c>
      <c r="C168" s="16" t="s">
        <v>754</v>
      </c>
      <c r="D168" s="16" t="s">
        <v>623</v>
      </c>
      <c r="E168" s="16" t="s">
        <v>99</v>
      </c>
      <c r="F168" s="16" t="s">
        <v>19</v>
      </c>
      <c r="G168" s="7" t="n">
        <v>14</v>
      </c>
      <c r="H168" s="6" t="n">
        <v>21.596</v>
      </c>
      <c r="I168" s="6" t="n">
        <v>-302.34</v>
      </c>
      <c r="J168" s="6" t="n">
        <v>-0</v>
      </c>
      <c r="K168" s="6" t="n">
        <v>-0</v>
      </c>
      <c r="L168" s="6" t="n">
        <v>-0.03</v>
      </c>
      <c r="M168" s="6" t="s">
        <f>=I168+J168+K168+L168</f>
      </c>
      <c r="N168" s="6"/>
      <c r="O168" s="16"/>
    </row>
    <row collapsed="false" customFormat="false" customHeight="false" hidden="false" ht="12.1" outlineLevel="0" r="169">
      <c r="A169" s="25" t="n">
        <v>44512.51037037</v>
      </c>
      <c r="B169" s="26" t="s">
        <v>641</v>
      </c>
      <c r="C169" s="26" t="s">
        <v>759</v>
      </c>
      <c r="D169" s="26" t="s">
        <v>626</v>
      </c>
      <c r="E169" s="26" t="s">
        <v>17</v>
      </c>
      <c r="F169" s="26" t="s">
        <v>19</v>
      </c>
      <c r="G169" s="27" t="n">
        <v>-1</v>
      </c>
      <c r="H169" s="28" t="n">
        <v>6007</v>
      </c>
      <c r="I169" s="28" t="n">
        <v>6007</v>
      </c>
      <c r="J169" s="28" t="n">
        <v>0</v>
      </c>
      <c r="K169" s="28" t="n">
        <v>-3.6</v>
      </c>
      <c r="L169" s="28" t="n">
        <v>-0.56</v>
      </c>
      <c r="M169" s="6" t="s">
        <f>=I169+J169+K169+L169</f>
      </c>
      <c r="N169" s="28"/>
      <c r="O169" s="26"/>
    </row>
    <row collapsed="false" customFormat="false" customHeight="false" hidden="false" ht="12.1" outlineLevel="0" r="170">
      <c r="A170" s="20" t="n">
        <v>44512.533148148</v>
      </c>
      <c r="B170" s="16" t="s">
        <v>641</v>
      </c>
      <c r="C170" s="16" t="s">
        <v>759</v>
      </c>
      <c r="D170" s="16" t="s">
        <v>623</v>
      </c>
      <c r="E170" s="16" t="s">
        <v>17</v>
      </c>
      <c r="F170" s="16" t="s">
        <v>19</v>
      </c>
      <c r="G170" s="7" t="n">
        <v>1</v>
      </c>
      <c r="H170" s="6" t="n">
        <v>5927</v>
      </c>
      <c r="I170" s="6" t="n">
        <v>-5927</v>
      </c>
      <c r="J170" s="6" t="n">
        <v>-0</v>
      </c>
      <c r="K170" s="6" t="n">
        <v>-3.56</v>
      </c>
      <c r="L170" s="6" t="n">
        <v>-0.55</v>
      </c>
      <c r="M170" s="6" t="s">
        <f>=I170+J170+K170+L170</f>
      </c>
      <c r="N170" s="6"/>
      <c r="O170" s="16"/>
    </row>
    <row collapsed="false" customFormat="false" customHeight="false" hidden="false" ht="12.1" outlineLevel="0" r="171">
      <c r="A171" s="20" t="n">
        <v>44512.546099537</v>
      </c>
      <c r="B171" s="16" t="s">
        <v>638</v>
      </c>
      <c r="C171" s="16" t="s">
        <v>754</v>
      </c>
      <c r="D171" s="16" t="s">
        <v>623</v>
      </c>
      <c r="E171" s="16" t="s">
        <v>99</v>
      </c>
      <c r="F171" s="16" t="s">
        <v>19</v>
      </c>
      <c r="G171" s="7" t="n">
        <v>3</v>
      </c>
      <c r="H171" s="6" t="n">
        <v>20.765</v>
      </c>
      <c r="I171" s="6" t="n">
        <v>-62.3</v>
      </c>
      <c r="J171" s="6" t="n">
        <v>-0</v>
      </c>
      <c r="K171" s="6" t="n">
        <v>-0</v>
      </c>
      <c r="L171" s="6" t="n">
        <v>-0.02</v>
      </c>
      <c r="M171" s="6" t="s">
        <f>=I171+J171+K171+L171</f>
      </c>
      <c r="N171" s="6"/>
      <c r="O171" s="16"/>
    </row>
    <row collapsed="false" customFormat="false" customHeight="false" hidden="false" ht="12.1" outlineLevel="0" r="172">
      <c r="A172" s="25" t="n">
        <v>44522.544398148</v>
      </c>
      <c r="B172" s="26" t="s">
        <v>638</v>
      </c>
      <c r="C172" s="26" t="s">
        <v>754</v>
      </c>
      <c r="D172" s="26" t="s">
        <v>626</v>
      </c>
      <c r="E172" s="26" t="s">
        <v>99</v>
      </c>
      <c r="F172" s="26" t="s">
        <v>19</v>
      </c>
      <c r="G172" s="27" t="n">
        <v>-17</v>
      </c>
      <c r="H172" s="28" t="n">
        <v>19.783</v>
      </c>
      <c r="I172" s="28" t="n">
        <v>336.31</v>
      </c>
      <c r="J172" s="28" t="n">
        <v>0</v>
      </c>
      <c r="K172" s="28" t="n">
        <v>-0</v>
      </c>
      <c r="L172" s="28" t="n">
        <v>-0.03</v>
      </c>
      <c r="M172" s="6" t="s">
        <f>=I172+J172+K172+L172</f>
      </c>
      <c r="N172" s="28"/>
      <c r="O172" s="26"/>
    </row>
    <row collapsed="false" customFormat="false" customHeight="false" hidden="false" ht="12.1" outlineLevel="0" r="173">
      <c r="A173" s="25" t="n">
        <v>44522.800625</v>
      </c>
      <c r="B173" s="26" t="s">
        <v>91</v>
      </c>
      <c r="C173" s="26" t="s">
        <v>758</v>
      </c>
      <c r="D173" s="26" t="s">
        <v>626</v>
      </c>
      <c r="E173" s="26" t="s">
        <v>17</v>
      </c>
      <c r="F173" s="26" t="s">
        <v>19</v>
      </c>
      <c r="G173" s="27" t="n">
        <v>-300000</v>
      </c>
      <c r="H173" s="28" t="n">
        <v>0.049035</v>
      </c>
      <c r="I173" s="28" t="n">
        <v>14710.5</v>
      </c>
      <c r="J173" s="28" t="n">
        <v>0</v>
      </c>
      <c r="K173" s="28" t="n">
        <v>-8.83</v>
      </c>
      <c r="L173" s="28" t="n">
        <v>-1.37</v>
      </c>
      <c r="M173" s="6" t="s">
        <f>=I173+J173+K173+L173</f>
      </c>
      <c r="N173" s="28"/>
      <c r="O173" s="26"/>
    </row>
    <row collapsed="false" customFormat="false" customHeight="false" hidden="false" ht="12.1" outlineLevel="0" r="174">
      <c r="A174" s="20" t="n">
        <v>44522.80212963</v>
      </c>
      <c r="B174" s="16" t="s">
        <v>641</v>
      </c>
      <c r="C174" s="16" t="s">
        <v>759</v>
      </c>
      <c r="D174" s="16" t="s">
        <v>623</v>
      </c>
      <c r="E174" s="16" t="s">
        <v>17</v>
      </c>
      <c r="F174" s="16" t="s">
        <v>19</v>
      </c>
      <c r="G174" s="7" t="n">
        <v>2</v>
      </c>
      <c r="H174" s="6" t="n">
        <v>5525</v>
      </c>
      <c r="I174" s="6" t="n">
        <v>-11050</v>
      </c>
      <c r="J174" s="6" t="n">
        <v>-0</v>
      </c>
      <c r="K174" s="6" t="n">
        <v>-6.63</v>
      </c>
      <c r="L174" s="6" t="n">
        <v>-1.03</v>
      </c>
      <c r="M174" s="6" t="s">
        <f>=I174+J174+K174+L174</f>
      </c>
      <c r="N174" s="6"/>
      <c r="O174" s="16"/>
    </row>
    <row collapsed="false" customFormat="false" customHeight="false" hidden="false" ht="12.1" outlineLevel="0" r="175">
      <c r="A175" s="20" t="n">
        <v>44524.548148148</v>
      </c>
      <c r="B175" s="16" t="s">
        <v>638</v>
      </c>
      <c r="C175" s="16" t="s">
        <v>754</v>
      </c>
      <c r="D175" s="16" t="s">
        <v>623</v>
      </c>
      <c r="E175" s="16" t="s">
        <v>99</v>
      </c>
      <c r="F175" s="16" t="s">
        <v>19</v>
      </c>
      <c r="G175" s="7" t="n">
        <v>150</v>
      </c>
      <c r="H175" s="6" t="n">
        <v>20</v>
      </c>
      <c r="I175" s="6" t="n">
        <v>-3000</v>
      </c>
      <c r="J175" s="6" t="n">
        <v>-0</v>
      </c>
      <c r="K175" s="6" t="n">
        <v>-0</v>
      </c>
      <c r="L175" s="6" t="n">
        <v>-0.28</v>
      </c>
      <c r="M175" s="6" t="s">
        <f>=I175+J175+K175+L175</f>
      </c>
      <c r="N175" s="6"/>
      <c r="O175" s="16"/>
    </row>
    <row collapsed="false" customFormat="false" customHeight="false" hidden="false" ht="12.1" outlineLevel="0" r="176">
      <c r="A176" s="20" t="n">
        <v>44526.438298611</v>
      </c>
      <c r="B176" s="16" t="s">
        <v>638</v>
      </c>
      <c r="C176" s="16" t="s">
        <v>754</v>
      </c>
      <c r="D176" s="16" t="s">
        <v>623</v>
      </c>
      <c r="E176" s="16" t="s">
        <v>99</v>
      </c>
      <c r="F176" s="16" t="s">
        <v>19</v>
      </c>
      <c r="G176" s="7" t="n">
        <v>51</v>
      </c>
      <c r="H176" s="6" t="n">
        <v>19.499411764706</v>
      </c>
      <c r="I176" s="6" t="n">
        <v>-994.47</v>
      </c>
      <c r="J176" s="6" t="n">
        <v>-0</v>
      </c>
      <c r="K176" s="6" t="n">
        <v>-0</v>
      </c>
      <c r="L176" s="6" t="n">
        <v>-0.11</v>
      </c>
      <c r="M176" s="6" t="s">
        <f>=I176+J176+K176+L176</f>
      </c>
      <c r="N176" s="6"/>
      <c r="O176" s="16"/>
    </row>
    <row collapsed="false" customFormat="false" customHeight="false" hidden="false" ht="12.1" outlineLevel="0" r="177">
      <c r="A177" s="21" t="n">
        <v>44539</v>
      </c>
      <c r="B177" s="22" t="s">
        <v>729</v>
      </c>
      <c r="C177" s="22" t="s">
        <v>151</v>
      </c>
      <c r="D177" s="22" t="s">
        <v>729</v>
      </c>
      <c r="E177" s="22" t="s">
        <v>729</v>
      </c>
      <c r="F177" s="22" t="s">
        <v>19</v>
      </c>
      <c r="G177" s="23" t="n">
        <v>1</v>
      </c>
      <c r="H177" s="24" t="n">
        <v>20000</v>
      </c>
      <c r="I177" s="24" t="n">
        <v>20000</v>
      </c>
      <c r="J177" s="24" t="n">
        <v>0</v>
      </c>
      <c r="K177" s="24" t="n">
        <v>-0</v>
      </c>
      <c r="L177" s="24" t="n">
        <v>-0</v>
      </c>
      <c r="M177" s="6" t="s">
        <f>=I177+J177+K177+L177</f>
      </c>
      <c r="N177" s="24"/>
      <c r="O177" s="22"/>
    </row>
    <row collapsed="false" customFormat="false" customHeight="false" hidden="false" ht="12.1" outlineLevel="0" r="178">
      <c r="A178" s="20" t="n">
        <v>44539.877025463</v>
      </c>
      <c r="B178" s="16" t="s">
        <v>641</v>
      </c>
      <c r="C178" s="16" t="s">
        <v>759</v>
      </c>
      <c r="D178" s="16" t="s">
        <v>623</v>
      </c>
      <c r="E178" s="16" t="s">
        <v>17</v>
      </c>
      <c r="F178" s="16" t="s">
        <v>19</v>
      </c>
      <c r="G178" s="7" t="n">
        <v>2</v>
      </c>
      <c r="H178" s="6" t="n">
        <v>4874.5</v>
      </c>
      <c r="I178" s="6" t="n">
        <v>-9749</v>
      </c>
      <c r="J178" s="6" t="n">
        <v>-0</v>
      </c>
      <c r="K178" s="6" t="n">
        <v>-5.85</v>
      </c>
      <c r="L178" s="6" t="n">
        <v>-0.9</v>
      </c>
      <c r="M178" s="6" t="s">
        <f>=I178+J178+K178+L178</f>
      </c>
      <c r="N178" s="6"/>
      <c r="O178" s="16"/>
    </row>
    <row collapsed="false" customFormat="false" customHeight="false" hidden="false" ht="12.1" outlineLevel="0" r="179">
      <c r="A179" s="20" t="n">
        <v>44540.427199074</v>
      </c>
      <c r="B179" s="16" t="s">
        <v>638</v>
      </c>
      <c r="C179" s="16" t="s">
        <v>754</v>
      </c>
      <c r="D179" s="16" t="s">
        <v>623</v>
      </c>
      <c r="E179" s="16" t="s">
        <v>99</v>
      </c>
      <c r="F179" s="16" t="s">
        <v>19</v>
      </c>
      <c r="G179" s="7" t="n">
        <v>283</v>
      </c>
      <c r="H179" s="6" t="n">
        <v>19.167349823322</v>
      </c>
      <c r="I179" s="6" t="n">
        <v>-5424.36</v>
      </c>
      <c r="J179" s="6" t="n">
        <v>-0</v>
      </c>
      <c r="K179" s="6" t="n">
        <v>-0</v>
      </c>
      <c r="L179" s="6" t="n">
        <v>-0.5</v>
      </c>
      <c r="M179" s="6" t="s">
        <f>=I179+J179+K179+L179</f>
      </c>
      <c r="N179" s="6"/>
      <c r="O179" s="16"/>
    </row>
    <row collapsed="false" customFormat="false" customHeight="false" hidden="false" ht="12.1" outlineLevel="0" r="180">
      <c r="A180" s="20" t="n">
        <v>44540.738819444</v>
      </c>
      <c r="B180" s="16" t="s">
        <v>641</v>
      </c>
      <c r="C180" s="16" t="s">
        <v>759</v>
      </c>
      <c r="D180" s="16" t="s">
        <v>623</v>
      </c>
      <c r="E180" s="16" t="s">
        <v>17</v>
      </c>
      <c r="F180" s="16" t="s">
        <v>19</v>
      </c>
      <c r="G180" s="7" t="n">
        <v>1</v>
      </c>
      <c r="H180" s="6" t="n">
        <v>4804</v>
      </c>
      <c r="I180" s="6" t="n">
        <v>-4804</v>
      </c>
      <c r="J180" s="6" t="n">
        <v>-0</v>
      </c>
      <c r="K180" s="6" t="n">
        <v>-2.88</v>
      </c>
      <c r="L180" s="6" t="n">
        <v>-0.45</v>
      </c>
      <c r="M180" s="6" t="s">
        <f>=I180+J180+K180+L180</f>
      </c>
      <c r="N180" s="6"/>
      <c r="O180" s="16"/>
    </row>
    <row collapsed="false" customFormat="false" customHeight="false" hidden="false" ht="12.1" outlineLevel="0" r="181">
      <c r="A181" s="21" t="n">
        <v>44560</v>
      </c>
      <c r="B181" s="22" t="s">
        <v>729</v>
      </c>
      <c r="C181" s="22" t="s">
        <v>151</v>
      </c>
      <c r="D181" s="22" t="s">
        <v>729</v>
      </c>
      <c r="E181" s="22" t="s">
        <v>729</v>
      </c>
      <c r="F181" s="22" t="s">
        <v>19</v>
      </c>
      <c r="G181" s="23" t="n">
        <v>1</v>
      </c>
      <c r="H181" s="24" t="n">
        <v>30000</v>
      </c>
      <c r="I181" s="24" t="n">
        <v>30000</v>
      </c>
      <c r="J181" s="24" t="n">
        <v>0</v>
      </c>
      <c r="K181" s="24" t="n">
        <v>-0</v>
      </c>
      <c r="L181" s="24" t="n">
        <v>-0</v>
      </c>
      <c r="M181" s="6" t="s">
        <f>=I181+J181+K181+L181</f>
      </c>
      <c r="N181" s="24"/>
      <c r="O181" s="22"/>
    </row>
    <row collapsed="false" customFormat="false" customHeight="false" hidden="false" ht="12.1" outlineLevel="0" r="182">
      <c r="A182" s="20" t="n">
        <v>44560.768032407</v>
      </c>
      <c r="B182" s="16" t="s">
        <v>24</v>
      </c>
      <c r="C182" s="16" t="s">
        <v>741</v>
      </c>
      <c r="D182" s="16" t="s">
        <v>623</v>
      </c>
      <c r="E182" s="16" t="s">
        <v>17</v>
      </c>
      <c r="F182" s="16" t="s">
        <v>19</v>
      </c>
      <c r="G182" s="7" t="n">
        <v>6</v>
      </c>
      <c r="H182" s="6" t="n">
        <v>1721</v>
      </c>
      <c r="I182" s="6" t="n">
        <v>-10326</v>
      </c>
      <c r="J182" s="6" t="n">
        <v>-0</v>
      </c>
      <c r="K182" s="6" t="n">
        <v>-6.2</v>
      </c>
      <c r="L182" s="6" t="n">
        <v>-0.96</v>
      </c>
      <c r="M182" s="6" t="s">
        <f>=I182+J182+K182+L182</f>
      </c>
      <c r="N182" s="6"/>
      <c r="O182" s="16"/>
    </row>
    <row collapsed="false" customFormat="false" customHeight="false" hidden="false" ht="12.1" outlineLevel="0" r="183">
      <c r="A183" s="20" t="n">
        <v>44560.97056713</v>
      </c>
      <c r="B183" s="16" t="s">
        <v>75</v>
      </c>
      <c r="C183" s="16" t="s">
        <v>761</v>
      </c>
      <c r="D183" s="16" t="s">
        <v>623</v>
      </c>
      <c r="E183" s="16" t="s">
        <v>17</v>
      </c>
      <c r="F183" s="16" t="s">
        <v>19</v>
      </c>
      <c r="G183" s="7" t="n">
        <v>2</v>
      </c>
      <c r="H183" s="6" t="n">
        <v>6995</v>
      </c>
      <c r="I183" s="6" t="n">
        <v>-13990</v>
      </c>
      <c r="J183" s="6" t="n">
        <v>-0</v>
      </c>
      <c r="K183" s="6" t="n">
        <v>-8.39</v>
      </c>
      <c r="L183" s="6" t="n">
        <v>-1.3</v>
      </c>
      <c r="M183" s="6" t="s">
        <f>=I183+J183+K183+L183</f>
      </c>
      <c r="N183" s="6"/>
      <c r="O183" s="16"/>
    </row>
    <row collapsed="false" customFormat="false" customHeight="false" hidden="false" ht="12.1" outlineLevel="0" r="184">
      <c r="A184" s="20" t="n">
        <v>44566.599606481</v>
      </c>
      <c r="B184" s="16" t="s">
        <v>33</v>
      </c>
      <c r="C184" s="16" t="s">
        <v>762</v>
      </c>
      <c r="D184" s="16" t="s">
        <v>623</v>
      </c>
      <c r="E184" s="16" t="s">
        <v>17</v>
      </c>
      <c r="F184" s="16" t="s">
        <v>19</v>
      </c>
      <c r="G184" s="7" t="n">
        <v>9</v>
      </c>
      <c r="H184" s="6" t="n">
        <v>610</v>
      </c>
      <c r="I184" s="6" t="n">
        <v>-5490</v>
      </c>
      <c r="J184" s="6" t="n">
        <v>-0</v>
      </c>
      <c r="K184" s="6" t="n">
        <v>-3.29</v>
      </c>
      <c r="L184" s="6" t="n">
        <v>-0.51</v>
      </c>
      <c r="M184" s="6" t="s">
        <f>=I184+J184+K184+L184</f>
      </c>
      <c r="N184" s="6"/>
      <c r="O184" s="16"/>
    </row>
    <row collapsed="false" customFormat="false" customHeight="false" hidden="false" ht="12.1" outlineLevel="0" r="185">
      <c r="A185" s="20" t="n">
        <v>44566.718136574</v>
      </c>
      <c r="B185" s="16" t="s">
        <v>638</v>
      </c>
      <c r="C185" s="16" t="s">
        <v>754</v>
      </c>
      <c r="D185" s="16" t="s">
        <v>623</v>
      </c>
      <c r="E185" s="16" t="s">
        <v>99</v>
      </c>
      <c r="F185" s="16" t="s">
        <v>19</v>
      </c>
      <c r="G185" s="7" t="n">
        <v>9</v>
      </c>
      <c r="H185" s="6" t="n">
        <v>19.6</v>
      </c>
      <c r="I185" s="6" t="n">
        <v>-176.4</v>
      </c>
      <c r="J185" s="6" t="n">
        <v>-0</v>
      </c>
      <c r="K185" s="6" t="n">
        <v>-0</v>
      </c>
      <c r="L185" s="6" t="n">
        <v>-0.02</v>
      </c>
      <c r="M185" s="6" t="s">
        <f>=I185+J185+K185+L185</f>
      </c>
      <c r="N185" s="6"/>
      <c r="O185" s="16"/>
    </row>
    <row collapsed="false" customFormat="false" customHeight="false" hidden="false" ht="12.1" outlineLevel="0" r="186">
      <c r="A186" s="25" t="n">
        <v>44573.823993056</v>
      </c>
      <c r="B186" s="26" t="s">
        <v>636</v>
      </c>
      <c r="C186" s="26" t="s">
        <v>750</v>
      </c>
      <c r="D186" s="26" t="s">
        <v>626</v>
      </c>
      <c r="E186" s="26" t="s">
        <v>17</v>
      </c>
      <c r="F186" s="26" t="s">
        <v>19</v>
      </c>
      <c r="G186" s="27" t="n">
        <v>-40</v>
      </c>
      <c r="H186" s="28" t="n">
        <v>1251.39</v>
      </c>
      <c r="I186" s="28" t="n">
        <v>50055.6</v>
      </c>
      <c r="J186" s="28" t="n">
        <v>0</v>
      </c>
      <c r="K186" s="28" t="n">
        <v>-30.03</v>
      </c>
      <c r="L186" s="28" t="n">
        <v>-4.66</v>
      </c>
      <c r="M186" s="6" t="s">
        <f>=I186+J186+K186+L186</f>
      </c>
      <c r="N186" s="28"/>
      <c r="O186" s="26"/>
    </row>
    <row collapsed="false" customFormat="false" customHeight="false" hidden="false" ht="12.1" outlineLevel="0" r="187">
      <c r="A187" s="20" t="n">
        <v>44574.633622685</v>
      </c>
      <c r="B187" s="16" t="s">
        <v>98</v>
      </c>
      <c r="C187" s="16" t="s">
        <v>730</v>
      </c>
      <c r="D187" s="16" t="s">
        <v>623</v>
      </c>
      <c r="E187" s="16" t="s">
        <v>99</v>
      </c>
      <c r="F187" s="16" t="s">
        <v>19</v>
      </c>
      <c r="G187" s="7" t="n">
        <v>26</v>
      </c>
      <c r="H187" s="6" t="n">
        <v>1893</v>
      </c>
      <c r="I187" s="6" t="n">
        <v>-49218</v>
      </c>
      <c r="J187" s="6" t="n">
        <v>-0</v>
      </c>
      <c r="K187" s="6" t="n">
        <v>-0</v>
      </c>
      <c r="L187" s="6" t="n">
        <v>-4.58</v>
      </c>
      <c r="M187" s="6" t="s">
        <f>=I187+J187+K187+L187</f>
      </c>
      <c r="N187" s="6"/>
      <c r="O187" s="16"/>
    </row>
    <row collapsed="false" customFormat="false" customHeight="false" hidden="false" ht="12.1" outlineLevel="0" r="188">
      <c r="A188" s="20" t="n">
        <v>44575.545497685</v>
      </c>
      <c r="B188" s="16" t="s">
        <v>638</v>
      </c>
      <c r="C188" s="16" t="s">
        <v>754</v>
      </c>
      <c r="D188" s="16" t="s">
        <v>623</v>
      </c>
      <c r="E188" s="16" t="s">
        <v>99</v>
      </c>
      <c r="F188" s="16" t="s">
        <v>19</v>
      </c>
      <c r="G188" s="7" t="n">
        <v>43</v>
      </c>
      <c r="H188" s="6" t="n">
        <v>18.5</v>
      </c>
      <c r="I188" s="6" t="n">
        <v>-795.5</v>
      </c>
      <c r="J188" s="6" t="n">
        <v>-0</v>
      </c>
      <c r="K188" s="6" t="n">
        <v>-0</v>
      </c>
      <c r="L188" s="6" t="n">
        <v>-0.07</v>
      </c>
      <c r="M188" s="6" t="s">
        <f>=I188+J188+K188+L188</f>
      </c>
      <c r="N188" s="6"/>
      <c r="O188" s="16"/>
    </row>
    <row collapsed="false" customFormat="false" customHeight="false" hidden="false" ht="12.1" outlineLevel="0" r="189">
      <c r="A189" s="21" t="n">
        <v>44609</v>
      </c>
      <c r="B189" s="22" t="s">
        <v>729</v>
      </c>
      <c r="C189" s="22" t="s">
        <v>151</v>
      </c>
      <c r="D189" s="22" t="s">
        <v>729</v>
      </c>
      <c r="E189" s="22" t="s">
        <v>729</v>
      </c>
      <c r="F189" s="22" t="s">
        <v>19</v>
      </c>
      <c r="G189" s="23" t="n">
        <v>1</v>
      </c>
      <c r="H189" s="24" t="n">
        <v>20000</v>
      </c>
      <c r="I189" s="24" t="n">
        <v>20000</v>
      </c>
      <c r="J189" s="24" t="n">
        <v>0</v>
      </c>
      <c r="K189" s="24" t="n">
        <v>-0</v>
      </c>
      <c r="L189" s="24" t="n">
        <v>-0</v>
      </c>
      <c r="M189" s="6" t="s">
        <f>=I189+J189+K189+L189</f>
      </c>
      <c r="N189" s="24"/>
      <c r="O189" s="22"/>
    </row>
    <row collapsed="false" customFormat="false" customHeight="false" hidden="false" ht="12.1" outlineLevel="0" r="190">
      <c r="A190" s="20" t="n">
        <v>44609.69744213</v>
      </c>
      <c r="B190" s="16" t="s">
        <v>24</v>
      </c>
      <c r="C190" s="16" t="s">
        <v>741</v>
      </c>
      <c r="D190" s="16" t="s">
        <v>623</v>
      </c>
      <c r="E190" s="16" t="s">
        <v>17</v>
      </c>
      <c r="F190" s="16" t="s">
        <v>19</v>
      </c>
      <c r="G190" s="7" t="n">
        <v>1</v>
      </c>
      <c r="H190" s="6" t="n">
        <v>1550.2</v>
      </c>
      <c r="I190" s="6" t="n">
        <v>-1550.2</v>
      </c>
      <c r="J190" s="6" t="n">
        <v>-0</v>
      </c>
      <c r="K190" s="6" t="n">
        <v>-0.93</v>
      </c>
      <c r="L190" s="6" t="n">
        <v>-0.14</v>
      </c>
      <c r="M190" s="6" t="s">
        <f>=I190+J190+K190+L190</f>
      </c>
      <c r="N190" s="6"/>
      <c r="O190" s="16"/>
    </row>
    <row collapsed="false" customFormat="false" customHeight="false" hidden="false" ht="12.1" outlineLevel="0" r="191">
      <c r="A191" s="20" t="n">
        <v>44609.697650463</v>
      </c>
      <c r="B191" s="16" t="s">
        <v>629</v>
      </c>
      <c r="C191" s="16" t="s">
        <v>731</v>
      </c>
      <c r="D191" s="16" t="s">
        <v>623</v>
      </c>
      <c r="E191" s="16" t="s">
        <v>17</v>
      </c>
      <c r="F191" s="16" t="s">
        <v>19</v>
      </c>
      <c r="G191" s="7" t="n">
        <v>10</v>
      </c>
      <c r="H191" s="6" t="n">
        <v>84.62</v>
      </c>
      <c r="I191" s="6" t="n">
        <v>-846.2</v>
      </c>
      <c r="J191" s="6" t="n">
        <v>-0</v>
      </c>
      <c r="K191" s="6" t="n">
        <v>-0.51</v>
      </c>
      <c r="L191" s="6" t="n">
        <v>-0.08</v>
      </c>
      <c r="M191" s="6" t="s">
        <f>=I191+J191+K191+L191</f>
      </c>
      <c r="N191" s="6"/>
      <c r="O191" s="16"/>
    </row>
    <row collapsed="false" customFormat="false" customHeight="false" hidden="false" ht="12.1" outlineLevel="0" r="192">
      <c r="A192" s="20" t="n">
        <v>44609.698888889</v>
      </c>
      <c r="B192" s="16" t="s">
        <v>641</v>
      </c>
      <c r="C192" s="16" t="s">
        <v>759</v>
      </c>
      <c r="D192" s="16" t="s">
        <v>623</v>
      </c>
      <c r="E192" s="16" t="s">
        <v>17</v>
      </c>
      <c r="F192" s="16" t="s">
        <v>19</v>
      </c>
      <c r="G192" s="7" t="n">
        <v>1</v>
      </c>
      <c r="H192" s="6" t="n">
        <v>3788</v>
      </c>
      <c r="I192" s="6" t="n">
        <v>-3788</v>
      </c>
      <c r="J192" s="6" t="n">
        <v>-0</v>
      </c>
      <c r="K192" s="6" t="n">
        <v>-2.27</v>
      </c>
      <c r="L192" s="6" t="n">
        <v>-0.35</v>
      </c>
      <c r="M192" s="6" t="s">
        <f>=I192+J192+K192+L192</f>
      </c>
      <c r="N192" s="6"/>
      <c r="O192" s="16"/>
    </row>
    <row collapsed="false" customFormat="false" customHeight="false" hidden="false" ht="12.1" outlineLevel="0" r="193">
      <c r="A193" s="20" t="n">
        <v>44609.699050926</v>
      </c>
      <c r="B193" s="16" t="s">
        <v>33</v>
      </c>
      <c r="C193" s="16" t="s">
        <v>762</v>
      </c>
      <c r="D193" s="16" t="s">
        <v>623</v>
      </c>
      <c r="E193" s="16" t="s">
        <v>17</v>
      </c>
      <c r="F193" s="16" t="s">
        <v>19</v>
      </c>
      <c r="G193" s="7" t="n">
        <v>1</v>
      </c>
      <c r="H193" s="6" t="n">
        <v>553</v>
      </c>
      <c r="I193" s="6" t="n">
        <v>-553</v>
      </c>
      <c r="J193" s="6" t="n">
        <v>-0</v>
      </c>
      <c r="K193" s="6" t="n">
        <v>-0.33</v>
      </c>
      <c r="L193" s="6" t="n">
        <v>-0.05</v>
      </c>
      <c r="M193" s="6" t="s">
        <f>=I193+J193+K193+L193</f>
      </c>
      <c r="N193" s="6"/>
      <c r="O193" s="16"/>
    </row>
    <row collapsed="false" customFormat="false" customHeight="false" hidden="false" ht="12.1" outlineLevel="0" r="194">
      <c r="A194" s="20" t="n">
        <v>44609.755243056</v>
      </c>
      <c r="B194" s="16" t="s">
        <v>16</v>
      </c>
      <c r="C194" s="16" t="s">
        <v>755</v>
      </c>
      <c r="D194" s="16" t="s">
        <v>623</v>
      </c>
      <c r="E194" s="16" t="s">
        <v>17</v>
      </c>
      <c r="F194" s="16" t="s">
        <v>19</v>
      </c>
      <c r="G194" s="7" t="n">
        <v>10</v>
      </c>
      <c r="H194" s="6" t="n">
        <v>259.7</v>
      </c>
      <c r="I194" s="6" t="n">
        <v>-2597</v>
      </c>
      <c r="J194" s="6" t="n">
        <v>-0</v>
      </c>
      <c r="K194" s="6" t="n">
        <v>-1.56</v>
      </c>
      <c r="L194" s="6" t="n">
        <v>-0.24</v>
      </c>
      <c r="M194" s="6" t="s">
        <f>=I194+J194+K194+L194</f>
      </c>
      <c r="N194" s="6"/>
      <c r="O194" s="16"/>
    </row>
    <row collapsed="false" customFormat="false" customHeight="false" hidden="false" ht="12.1" outlineLevel="0" r="195">
      <c r="A195" s="20" t="n">
        <v>44609.755601852</v>
      </c>
      <c r="B195" s="16" t="s">
        <v>631</v>
      </c>
      <c r="C195" s="16" t="s">
        <v>733</v>
      </c>
      <c r="D195" s="16" t="s">
        <v>623</v>
      </c>
      <c r="E195" s="16" t="s">
        <v>17</v>
      </c>
      <c r="F195" s="16" t="s">
        <v>19</v>
      </c>
      <c r="G195" s="7" t="n">
        <v>10</v>
      </c>
      <c r="H195" s="6" t="n">
        <v>108.45</v>
      </c>
      <c r="I195" s="6" t="n">
        <v>-1084.5</v>
      </c>
      <c r="J195" s="6" t="n">
        <v>-0</v>
      </c>
      <c r="K195" s="6" t="n">
        <v>-0.65</v>
      </c>
      <c r="L195" s="6" t="n">
        <v>-0.1</v>
      </c>
      <c r="M195" s="6" t="s">
        <f>=I195+J195+K195+L195</f>
      </c>
      <c r="N195" s="6"/>
      <c r="O195" s="16"/>
    </row>
    <row collapsed="false" customFormat="false" customHeight="false" hidden="false" ht="12.1" outlineLevel="0" r="196">
      <c r="A196" s="20" t="n">
        <v>44609.762939815</v>
      </c>
      <c r="B196" s="16" t="s">
        <v>51</v>
      </c>
      <c r="C196" s="16" t="s">
        <v>751</v>
      </c>
      <c r="D196" s="16" t="s">
        <v>623</v>
      </c>
      <c r="E196" s="16" t="s">
        <v>17</v>
      </c>
      <c r="F196" s="16" t="s">
        <v>19</v>
      </c>
      <c r="G196" s="7" t="n">
        <v>10</v>
      </c>
      <c r="H196" s="6" t="n">
        <v>324.22</v>
      </c>
      <c r="I196" s="6" t="n">
        <v>-3242.2</v>
      </c>
      <c r="J196" s="6" t="n">
        <v>-0</v>
      </c>
      <c r="K196" s="6" t="n">
        <v>-1.94</v>
      </c>
      <c r="L196" s="6" t="n">
        <v>-0.3</v>
      </c>
      <c r="M196" s="6" t="s">
        <f>=I196+J196+K196+L196</f>
      </c>
      <c r="N196" s="6"/>
      <c r="O196" s="16"/>
    </row>
    <row collapsed="false" customFormat="false" customHeight="false" hidden="false" ht="12.1" outlineLevel="0" r="197">
      <c r="A197" s="20" t="n">
        <v>44609.767326389</v>
      </c>
      <c r="B197" s="16" t="s">
        <v>93</v>
      </c>
      <c r="C197" s="16" t="s">
        <v>763</v>
      </c>
      <c r="D197" s="16" t="s">
        <v>623</v>
      </c>
      <c r="E197" s="16" t="s">
        <v>17</v>
      </c>
      <c r="F197" s="16" t="s">
        <v>19</v>
      </c>
      <c r="G197" s="7" t="n">
        <v>10</v>
      </c>
      <c r="H197" s="6" t="n">
        <v>89.36</v>
      </c>
      <c r="I197" s="6" t="n">
        <v>-893.6</v>
      </c>
      <c r="J197" s="6" t="n">
        <v>-0</v>
      </c>
      <c r="K197" s="6" t="n">
        <v>-0.54</v>
      </c>
      <c r="L197" s="6" t="n">
        <v>-0.09</v>
      </c>
      <c r="M197" s="6" t="s">
        <f>=I197+J197+K197+L197</f>
      </c>
      <c r="N197" s="6"/>
      <c r="O197" s="16"/>
    </row>
    <row collapsed="false" customFormat="false" customHeight="false" hidden="false" ht="12.1" outlineLevel="0" r="198">
      <c r="A198" s="20" t="n">
        <v>44610.713449074</v>
      </c>
      <c r="B198" s="16" t="s">
        <v>93</v>
      </c>
      <c r="C198" s="16" t="s">
        <v>763</v>
      </c>
      <c r="D198" s="16" t="s">
        <v>623</v>
      </c>
      <c r="E198" s="16" t="s">
        <v>17</v>
      </c>
      <c r="F198" s="16" t="s">
        <v>19</v>
      </c>
      <c r="G198" s="7" t="n">
        <v>10</v>
      </c>
      <c r="H198" s="6" t="n">
        <v>87</v>
      </c>
      <c r="I198" s="6" t="n">
        <v>-870</v>
      </c>
      <c r="J198" s="6" t="n">
        <v>-0</v>
      </c>
      <c r="K198" s="6" t="n">
        <v>-0.52</v>
      </c>
      <c r="L198" s="6" t="n">
        <v>-0.08</v>
      </c>
      <c r="M198" s="6" t="s">
        <f>=I198+J198+K198+L198</f>
      </c>
      <c r="N198" s="6"/>
      <c r="O198" s="16"/>
    </row>
    <row collapsed="false" customFormat="false" customHeight="false" hidden="false" ht="12.1" outlineLevel="0" r="199">
      <c r="A199" s="20" t="n">
        <v>44610.72068287</v>
      </c>
      <c r="B199" s="16" t="s">
        <v>51</v>
      </c>
      <c r="C199" s="16" t="s">
        <v>751</v>
      </c>
      <c r="D199" s="16" t="s">
        <v>623</v>
      </c>
      <c r="E199" s="16" t="s">
        <v>17</v>
      </c>
      <c r="F199" s="16" t="s">
        <v>19</v>
      </c>
      <c r="G199" s="7" t="n">
        <v>10</v>
      </c>
      <c r="H199" s="6" t="n">
        <v>309</v>
      </c>
      <c r="I199" s="6" t="n">
        <v>-3090</v>
      </c>
      <c r="J199" s="6" t="n">
        <v>-0</v>
      </c>
      <c r="K199" s="6" t="n">
        <v>-1.86</v>
      </c>
      <c r="L199" s="6" t="n">
        <v>-0.29</v>
      </c>
      <c r="M199" s="6" t="s">
        <f>=I199+J199+K199+L199</f>
      </c>
      <c r="N199" s="6"/>
      <c r="O199" s="16"/>
    </row>
    <row collapsed="false" customFormat="false" customHeight="false" hidden="false" ht="12.1" outlineLevel="0" r="200">
      <c r="A200" s="20" t="n">
        <v>44610.724074074</v>
      </c>
      <c r="B200" s="16" t="s">
        <v>631</v>
      </c>
      <c r="C200" s="16" t="s">
        <v>733</v>
      </c>
      <c r="D200" s="16" t="s">
        <v>623</v>
      </c>
      <c r="E200" s="16" t="s">
        <v>17</v>
      </c>
      <c r="F200" s="16" t="s">
        <v>19</v>
      </c>
      <c r="G200" s="7" t="n">
        <v>10</v>
      </c>
      <c r="H200" s="6" t="n">
        <v>103.35</v>
      </c>
      <c r="I200" s="6" t="n">
        <v>-1033.5</v>
      </c>
      <c r="J200" s="6" t="n">
        <v>-0</v>
      </c>
      <c r="K200" s="6" t="n">
        <v>-0.62</v>
      </c>
      <c r="L200" s="6" t="n">
        <v>-0.1</v>
      </c>
      <c r="M200" s="6" t="s">
        <f>=I200+J200+K200+L200</f>
      </c>
      <c r="N200" s="6"/>
      <c r="O200" s="16"/>
    </row>
    <row collapsed="false" customFormat="false" customHeight="false" hidden="false" ht="12.1" outlineLevel="0" r="201">
      <c r="A201" s="20" t="n">
        <v>44610.771388889</v>
      </c>
      <c r="B201" s="16" t="s">
        <v>638</v>
      </c>
      <c r="C201" s="16" t="s">
        <v>754</v>
      </c>
      <c r="D201" s="16" t="s">
        <v>623</v>
      </c>
      <c r="E201" s="16" t="s">
        <v>99</v>
      </c>
      <c r="F201" s="16" t="s">
        <v>19</v>
      </c>
      <c r="G201" s="7" t="n">
        <v>3</v>
      </c>
      <c r="H201" s="6" t="n">
        <v>17.42</v>
      </c>
      <c r="I201" s="6" t="n">
        <v>-52.26</v>
      </c>
      <c r="J201" s="6" t="n">
        <v>-0</v>
      </c>
      <c r="K201" s="6" t="n">
        <v>-0</v>
      </c>
      <c r="L201" s="6" t="n">
        <v>-0.02</v>
      </c>
      <c r="M201" s="6" t="s">
        <f>=I201+J201+K201+L201</f>
      </c>
      <c r="N201" s="6"/>
      <c r="O201" s="16"/>
    </row>
    <row collapsed="false" customFormat="false" customHeight="false" hidden="false" ht="12.1" outlineLevel="0" r="202">
      <c r="A202" s="20" t="n">
        <v>44613.735219907</v>
      </c>
      <c r="B202" s="16" t="s">
        <v>638</v>
      </c>
      <c r="C202" s="16" t="s">
        <v>754</v>
      </c>
      <c r="D202" s="16" t="s">
        <v>623</v>
      </c>
      <c r="E202" s="16" t="s">
        <v>99</v>
      </c>
      <c r="F202" s="16" t="s">
        <v>19</v>
      </c>
      <c r="G202" s="7" t="n">
        <v>25</v>
      </c>
      <c r="H202" s="6" t="n">
        <v>15.7</v>
      </c>
      <c r="I202" s="6" t="n">
        <v>-392.5</v>
      </c>
      <c r="J202" s="6" t="n">
        <v>-0</v>
      </c>
      <c r="K202" s="6" t="n">
        <v>-0</v>
      </c>
      <c r="L202" s="6" t="n">
        <v>-0.04</v>
      </c>
      <c r="M202" s="6" t="s">
        <f>=I202+J202+K202+L202</f>
      </c>
      <c r="N202" s="6"/>
      <c r="O202" s="16"/>
    </row>
    <row collapsed="false" customFormat="false" customHeight="false" hidden="false" ht="12.1" outlineLevel="0" r="203">
      <c r="A203" s="21" t="n">
        <v>44614</v>
      </c>
      <c r="B203" s="22" t="s">
        <v>729</v>
      </c>
      <c r="C203" s="22" t="s">
        <v>151</v>
      </c>
      <c r="D203" s="22" t="s">
        <v>729</v>
      </c>
      <c r="E203" s="22" t="s">
        <v>729</v>
      </c>
      <c r="F203" s="22" t="s">
        <v>19</v>
      </c>
      <c r="G203" s="23" t="n">
        <v>1</v>
      </c>
      <c r="H203" s="24" t="n">
        <v>15000</v>
      </c>
      <c r="I203" s="24" t="n">
        <v>15000</v>
      </c>
      <c r="J203" s="24" t="n">
        <v>0</v>
      </c>
      <c r="K203" s="24" t="n">
        <v>-0</v>
      </c>
      <c r="L203" s="24" t="n">
        <v>-0</v>
      </c>
      <c r="M203" s="6" t="s">
        <f>=I203+J203+K203+L203</f>
      </c>
      <c r="N203" s="24"/>
      <c r="O203" s="22"/>
    </row>
    <row collapsed="false" customFormat="false" customHeight="false" hidden="false" ht="12.1" outlineLevel="0" r="204">
      <c r="A204" s="20" t="n">
        <v>44616.512048611</v>
      </c>
      <c r="B204" s="16" t="s">
        <v>16</v>
      </c>
      <c r="C204" s="16" t="s">
        <v>755</v>
      </c>
      <c r="D204" s="16" t="s">
        <v>623</v>
      </c>
      <c r="E204" s="16" t="s">
        <v>17</v>
      </c>
      <c r="F204" s="16" t="s">
        <v>19</v>
      </c>
      <c r="G204" s="7" t="n">
        <v>10</v>
      </c>
      <c r="H204" s="6" t="n">
        <v>101.78</v>
      </c>
      <c r="I204" s="6" t="n">
        <v>-1017.8</v>
      </c>
      <c r="J204" s="6" t="n">
        <v>-0</v>
      </c>
      <c r="K204" s="6" t="n">
        <v>-0.61</v>
      </c>
      <c r="L204" s="6" t="n">
        <v>-0.09</v>
      </c>
      <c r="M204" s="6" t="s">
        <f>=I204+J204+K204+L204</f>
      </c>
      <c r="N204" s="6"/>
      <c r="O204" s="16"/>
    </row>
    <row collapsed="false" customFormat="false" customHeight="false" hidden="false" ht="12.1" outlineLevel="0" r="205">
      <c r="A205" s="20" t="n">
        <v>44616.526423611</v>
      </c>
      <c r="B205" s="16" t="s">
        <v>56</v>
      </c>
      <c r="C205" s="16" t="s">
        <v>735</v>
      </c>
      <c r="D205" s="16" t="s">
        <v>623</v>
      </c>
      <c r="E205" s="16" t="s">
        <v>17</v>
      </c>
      <c r="F205" s="16" t="s">
        <v>19</v>
      </c>
      <c r="G205" s="7" t="n">
        <v>100</v>
      </c>
      <c r="H205" s="6" t="n">
        <v>43</v>
      </c>
      <c r="I205" s="6" t="n">
        <v>-4300</v>
      </c>
      <c r="J205" s="6" t="n">
        <v>-0</v>
      </c>
      <c r="K205" s="6" t="n">
        <v>-2.58</v>
      </c>
      <c r="L205" s="6" t="n">
        <v>-0.4</v>
      </c>
      <c r="M205" s="6" t="s">
        <f>=I205+J205+K205+L205</f>
      </c>
      <c r="N205" s="6"/>
      <c r="O205" s="16"/>
    </row>
    <row collapsed="false" customFormat="false" customHeight="false" hidden="false" ht="12.1" outlineLevel="0" r="206">
      <c r="A206" s="20" t="n">
        <v>44617.882118056</v>
      </c>
      <c r="B206" s="16" t="s">
        <v>629</v>
      </c>
      <c r="C206" s="16" t="s">
        <v>731</v>
      </c>
      <c r="D206" s="16" t="s">
        <v>623</v>
      </c>
      <c r="E206" s="16" t="s">
        <v>17</v>
      </c>
      <c r="F206" s="16" t="s">
        <v>19</v>
      </c>
      <c r="G206" s="7" t="n">
        <v>150</v>
      </c>
      <c r="H206" s="6" t="n">
        <v>61.29</v>
      </c>
      <c r="I206" s="6" t="n">
        <v>-9193.5</v>
      </c>
      <c r="J206" s="6" t="n">
        <v>-0</v>
      </c>
      <c r="K206" s="6" t="n">
        <v>-5.52</v>
      </c>
      <c r="L206" s="6" t="n">
        <v>-0.85</v>
      </c>
      <c r="M206" s="6" t="s">
        <f>=I206+J206+K206+L206</f>
      </c>
      <c r="N206" s="6"/>
      <c r="O206" s="16"/>
    </row>
    <row collapsed="false" customFormat="false" customHeight="false" hidden="false" ht="12.1" outlineLevel="0" r="207">
      <c r="A207" s="20" t="n">
        <v>44652.476111111</v>
      </c>
      <c r="B207" s="16" t="s">
        <v>638</v>
      </c>
      <c r="C207" s="16" t="s">
        <v>754</v>
      </c>
      <c r="D207" s="16" t="s">
        <v>623</v>
      </c>
      <c r="E207" s="16" t="s">
        <v>99</v>
      </c>
      <c r="F207" s="16" t="s">
        <v>19</v>
      </c>
      <c r="G207" s="7" t="n">
        <v>34</v>
      </c>
      <c r="H207" s="6" t="n">
        <v>14.029</v>
      </c>
      <c r="I207" s="6" t="n">
        <v>-476.99</v>
      </c>
      <c r="J207" s="6" t="n">
        <v>-0</v>
      </c>
      <c r="K207" s="6" t="n">
        <v>-0</v>
      </c>
      <c r="L207" s="6" t="n">
        <v>-0.05</v>
      </c>
      <c r="M207" s="6" t="s">
        <f>=I207+J207+K207+L207</f>
      </c>
      <c r="N207" s="6"/>
      <c r="O207" s="16"/>
    </row>
    <row collapsed="false" customFormat="false" customHeight="false" hidden="false" ht="12.1" outlineLevel="0" r="208">
      <c r="A208" s="25" t="n">
        <v>44671.679814815</v>
      </c>
      <c r="B208" s="26" t="s">
        <v>631</v>
      </c>
      <c r="C208" s="26" t="s">
        <v>733</v>
      </c>
      <c r="D208" s="26" t="s">
        <v>626</v>
      </c>
      <c r="E208" s="26" t="s">
        <v>17</v>
      </c>
      <c r="F208" s="26" t="s">
        <v>19</v>
      </c>
      <c r="G208" s="27" t="n">
        <v>-10</v>
      </c>
      <c r="H208" s="28" t="n">
        <v>79.61</v>
      </c>
      <c r="I208" s="28" t="n">
        <v>796.1</v>
      </c>
      <c r="J208" s="28" t="n">
        <v>0</v>
      </c>
      <c r="K208" s="28" t="n">
        <v>-0.48</v>
      </c>
      <c r="L208" s="28" t="n">
        <v>-0.07</v>
      </c>
      <c r="M208" s="6" t="s">
        <f>=I208+J208+K208+L208</f>
      </c>
      <c r="N208" s="28"/>
      <c r="O208" s="26"/>
    </row>
    <row collapsed="false" customFormat="false" customHeight="false" hidden="false" ht="12.1" outlineLevel="0" r="209">
      <c r="A209" s="21" t="n">
        <v>44673</v>
      </c>
      <c r="B209" s="22" t="s">
        <v>729</v>
      </c>
      <c r="C209" s="22" t="s">
        <v>151</v>
      </c>
      <c r="D209" s="22" t="s">
        <v>729</v>
      </c>
      <c r="E209" s="22" t="s">
        <v>729</v>
      </c>
      <c r="F209" s="22" t="s">
        <v>19</v>
      </c>
      <c r="G209" s="23" t="n">
        <v>1</v>
      </c>
      <c r="H209" s="24" t="n">
        <v>5000</v>
      </c>
      <c r="I209" s="24" t="n">
        <v>5000</v>
      </c>
      <c r="J209" s="24" t="n">
        <v>0</v>
      </c>
      <c r="K209" s="24" t="n">
        <v>-0</v>
      </c>
      <c r="L209" s="24" t="n">
        <v>-0</v>
      </c>
      <c r="M209" s="6" t="s">
        <f>=I209+J209+K209+L209</f>
      </c>
      <c r="N209" s="24"/>
      <c r="O209" s="22"/>
    </row>
    <row collapsed="false" customFormat="false" customHeight="false" hidden="false" ht="12.1" outlineLevel="0" r="210">
      <c r="A210" s="20" t="n">
        <v>44673.4996875</v>
      </c>
      <c r="B210" s="16" t="s">
        <v>643</v>
      </c>
      <c r="C210" s="16" t="s">
        <v>764</v>
      </c>
      <c r="D210" s="16" t="s">
        <v>623</v>
      </c>
      <c r="E210" s="16" t="s">
        <v>105</v>
      </c>
      <c r="F210" s="16" t="s">
        <v>19</v>
      </c>
      <c r="G210" s="7" t="n">
        <v>5</v>
      </c>
      <c r="H210" s="6" t="n">
        <v>95.432</v>
      </c>
      <c r="I210" s="6" t="n">
        <v>-4771.6</v>
      </c>
      <c r="J210" s="6" t="n">
        <v>-65.2</v>
      </c>
      <c r="K210" s="6" t="n">
        <v>-2.86</v>
      </c>
      <c r="L210" s="6" t="n">
        <v>-0.45</v>
      </c>
      <c r="M210" s="6" t="s">
        <f>=I210+J210+K210+L210</f>
      </c>
      <c r="N210" s="6"/>
      <c r="O210" s="16"/>
    </row>
    <row collapsed="false" customFormat="false" customHeight="false" hidden="false" ht="12.1" outlineLevel="0" r="211">
      <c r="A211" s="20" t="n">
        <v>44679.416412037</v>
      </c>
      <c r="B211" s="16" t="s">
        <v>638</v>
      </c>
      <c r="C211" s="16" t="s">
        <v>754</v>
      </c>
      <c r="D211" s="16" t="s">
        <v>623</v>
      </c>
      <c r="E211" s="16" t="s">
        <v>99</v>
      </c>
      <c r="F211" s="16" t="s">
        <v>19</v>
      </c>
      <c r="G211" s="7" t="n">
        <v>70</v>
      </c>
      <c r="H211" s="6" t="n">
        <v>12.374</v>
      </c>
      <c r="I211" s="6" t="n">
        <v>-866.18</v>
      </c>
      <c r="J211" s="6" t="n">
        <v>-0</v>
      </c>
      <c r="K211" s="6" t="n">
        <v>-0</v>
      </c>
      <c r="L211" s="6" t="n">
        <v>-0.1</v>
      </c>
      <c r="M211" s="6" t="s">
        <f>=I211+J211+K211+L211</f>
      </c>
      <c r="N211" s="6"/>
      <c r="O211" s="16"/>
    </row>
    <row collapsed="false" customFormat="false" customHeight="false" hidden="false" ht="12.1" outlineLevel="0" r="212">
      <c r="A212" s="20" t="n">
        <v>44693.438946759</v>
      </c>
      <c r="B212" s="16" t="s">
        <v>638</v>
      </c>
      <c r="C212" s="16" t="s">
        <v>754</v>
      </c>
      <c r="D212" s="16" t="s">
        <v>623</v>
      </c>
      <c r="E212" s="16" t="s">
        <v>99</v>
      </c>
      <c r="F212" s="16" t="s">
        <v>19</v>
      </c>
      <c r="G212" s="7" t="n">
        <v>8</v>
      </c>
      <c r="H212" s="6" t="n">
        <v>11.921</v>
      </c>
      <c r="I212" s="6" t="n">
        <v>-95.37</v>
      </c>
      <c r="J212" s="6" t="n">
        <v>-0</v>
      </c>
      <c r="K212" s="6" t="n">
        <v>-0</v>
      </c>
      <c r="L212" s="6" t="n">
        <v>-0.02</v>
      </c>
      <c r="M212" s="6" t="s">
        <f>=I212+J212+K212+L212</f>
      </c>
      <c r="N212" s="6"/>
      <c r="O212" s="16"/>
    </row>
    <row collapsed="false" customFormat="false" customHeight="false" hidden="false" ht="12.1" outlineLevel="0" r="213">
      <c r="A213" s="21" t="n">
        <v>44705</v>
      </c>
      <c r="B213" s="22" t="s">
        <v>743</v>
      </c>
      <c r="C213" s="22" t="s">
        <v>765</v>
      </c>
      <c r="D213" s="22" t="s">
        <v>743</v>
      </c>
      <c r="E213" s="22" t="s">
        <v>743</v>
      </c>
      <c r="F213" s="22" t="s">
        <v>19</v>
      </c>
      <c r="G213" s="23" t="n">
        <v>1</v>
      </c>
      <c r="H213" s="24" t="n">
        <v>266.39</v>
      </c>
      <c r="I213" s="24" t="n">
        <v>266.39</v>
      </c>
      <c r="J213" s="24" t="n">
        <v>0</v>
      </c>
      <c r="K213" s="24" t="n">
        <v>-0</v>
      </c>
      <c r="L213" s="24" t="n">
        <v>-0</v>
      </c>
      <c r="M213" s="6" t="s">
        <f>=I213+J213+K213+L213</f>
      </c>
      <c r="N213" s="24"/>
      <c r="O213" s="22"/>
    </row>
    <row collapsed="false" customFormat="false" customHeight="false" hidden="false" ht="12.1" outlineLevel="0" r="214">
      <c r="A214" s="21" t="n">
        <v>44707</v>
      </c>
      <c r="B214" s="22" t="s">
        <v>729</v>
      </c>
      <c r="C214" s="22" t="s">
        <v>151</v>
      </c>
      <c r="D214" s="22" t="s">
        <v>729</v>
      </c>
      <c r="E214" s="22" t="s">
        <v>729</v>
      </c>
      <c r="F214" s="22" t="s">
        <v>19</v>
      </c>
      <c r="G214" s="23" t="n">
        <v>1</v>
      </c>
      <c r="H214" s="24" t="n">
        <v>10000</v>
      </c>
      <c r="I214" s="24" t="n">
        <v>10000</v>
      </c>
      <c r="J214" s="24" t="n">
        <v>0</v>
      </c>
      <c r="K214" s="24" t="n">
        <v>-0</v>
      </c>
      <c r="L214" s="24" t="n">
        <v>-0</v>
      </c>
      <c r="M214" s="6" t="s">
        <f>=I214+J214+K214+L214</f>
      </c>
      <c r="N214" s="24"/>
      <c r="O214" s="22"/>
    </row>
    <row collapsed="false" customFormat="false" customHeight="false" hidden="false" ht="12.1" outlineLevel="0" r="215">
      <c r="A215" s="20" t="n">
        <v>44708.441458333</v>
      </c>
      <c r="B215" s="16" t="s">
        <v>51</v>
      </c>
      <c r="C215" s="16" t="s">
        <v>751</v>
      </c>
      <c r="D215" s="16" t="s">
        <v>623</v>
      </c>
      <c r="E215" s="16" t="s">
        <v>17</v>
      </c>
      <c r="F215" s="16" t="s">
        <v>19</v>
      </c>
      <c r="G215" s="7" t="n">
        <v>20</v>
      </c>
      <c r="H215" s="6" t="n">
        <v>300.8</v>
      </c>
      <c r="I215" s="6" t="n">
        <v>-6016</v>
      </c>
      <c r="J215" s="6" t="n">
        <v>-0</v>
      </c>
      <c r="K215" s="6" t="n">
        <v>-3.61</v>
      </c>
      <c r="L215" s="6" t="n">
        <v>-0.56</v>
      </c>
      <c r="M215" s="6" t="s">
        <f>=I215+J215+K215+L215</f>
      </c>
      <c r="N215" s="6"/>
      <c r="O215" s="16"/>
    </row>
    <row collapsed="false" customFormat="false" customHeight="false" hidden="false" ht="12.1" outlineLevel="0" r="216">
      <c r="A216" s="20" t="n">
        <v>44708.76462963</v>
      </c>
      <c r="B216" s="16" t="s">
        <v>33</v>
      </c>
      <c r="C216" s="16" t="s">
        <v>762</v>
      </c>
      <c r="D216" s="16" t="s">
        <v>623</v>
      </c>
      <c r="E216" s="16" t="s">
        <v>17</v>
      </c>
      <c r="F216" s="16" t="s">
        <v>19</v>
      </c>
      <c r="G216" s="7" t="n">
        <v>10</v>
      </c>
      <c r="H216" s="6" t="n">
        <v>403.6</v>
      </c>
      <c r="I216" s="6" t="n">
        <v>-4036</v>
      </c>
      <c r="J216" s="6" t="n">
        <v>-0</v>
      </c>
      <c r="K216" s="6" t="n">
        <v>-2.42</v>
      </c>
      <c r="L216" s="6" t="n">
        <v>-0.35</v>
      </c>
      <c r="M216" s="6" t="s">
        <f>=I216+J216+K216+L216</f>
      </c>
      <c r="N216" s="6"/>
      <c r="O216" s="16"/>
    </row>
    <row collapsed="false" customFormat="false" customHeight="false" hidden="false" ht="12.1" outlineLevel="0" r="217">
      <c r="A217" s="20" t="n">
        <v>44715.654166667</v>
      </c>
      <c r="B217" s="16" t="s">
        <v>638</v>
      </c>
      <c r="C217" s="16" t="s">
        <v>754</v>
      </c>
      <c r="D217" s="16" t="s">
        <v>623</v>
      </c>
      <c r="E217" s="16" t="s">
        <v>99</v>
      </c>
      <c r="F217" s="16" t="s">
        <v>19</v>
      </c>
      <c r="G217" s="7" t="n">
        <v>18</v>
      </c>
      <c r="H217" s="6" t="n">
        <v>11.57</v>
      </c>
      <c r="I217" s="6" t="n">
        <v>-208.26</v>
      </c>
      <c r="J217" s="6" t="n">
        <v>-0</v>
      </c>
      <c r="K217" s="6" t="n">
        <v>-0.02</v>
      </c>
      <c r="L217" s="6" t="n">
        <v>-0</v>
      </c>
      <c r="M217" s="6" t="s">
        <f>=I217+J217+K217+L217</f>
      </c>
      <c r="N217" s="6"/>
      <c r="O217" s="16"/>
    </row>
    <row collapsed="false" customFormat="false" customHeight="false" hidden="false" ht="12.1" outlineLevel="0" r="218">
      <c r="A218" s="21" t="n">
        <v>44742</v>
      </c>
      <c r="B218" s="22" t="s">
        <v>729</v>
      </c>
      <c r="C218" s="22" t="s">
        <v>151</v>
      </c>
      <c r="D218" s="22" t="s">
        <v>729</v>
      </c>
      <c r="E218" s="22" t="s">
        <v>729</v>
      </c>
      <c r="F218" s="22" t="s">
        <v>19</v>
      </c>
      <c r="G218" s="23" t="n">
        <v>1</v>
      </c>
      <c r="H218" s="24" t="n">
        <v>7000</v>
      </c>
      <c r="I218" s="24" t="n">
        <v>7000</v>
      </c>
      <c r="J218" s="24" t="n">
        <v>0</v>
      </c>
      <c r="K218" s="24" t="n">
        <v>-0</v>
      </c>
      <c r="L218" s="24" t="n">
        <v>-0</v>
      </c>
      <c r="M218" s="6" t="s">
        <f>=I218+J218+K218+L218</f>
      </c>
      <c r="N218" s="24"/>
      <c r="O218" s="22"/>
    </row>
    <row collapsed="false" customFormat="false" customHeight="false" hidden="false" ht="12.1" outlineLevel="0" r="219">
      <c r="A219" s="20" t="n">
        <v>44742.45630787</v>
      </c>
      <c r="B219" s="16" t="s">
        <v>51</v>
      </c>
      <c r="C219" s="16" t="s">
        <v>751</v>
      </c>
      <c r="D219" s="16" t="s">
        <v>623</v>
      </c>
      <c r="E219" s="16" t="s">
        <v>17</v>
      </c>
      <c r="F219" s="16" t="s">
        <v>19</v>
      </c>
      <c r="G219" s="7" t="n">
        <v>30</v>
      </c>
      <c r="H219" s="6" t="n">
        <v>208.8</v>
      </c>
      <c r="I219" s="6" t="n">
        <v>-6264</v>
      </c>
      <c r="J219" s="6" t="n">
        <v>-0</v>
      </c>
      <c r="K219" s="6" t="n">
        <v>-3.76</v>
      </c>
      <c r="L219" s="6" t="n">
        <v>-0.58</v>
      </c>
      <c r="M219" s="6" t="s">
        <f>=I219+J219+K219+L219</f>
      </c>
      <c r="N219" s="6"/>
      <c r="O219" s="16"/>
    </row>
    <row collapsed="false" customFormat="false" customHeight="false" hidden="false" ht="12.1" outlineLevel="0" r="220">
      <c r="A220" s="29" t="n">
        <v>44746</v>
      </c>
      <c r="B220" s="30" t="s">
        <v>766</v>
      </c>
      <c r="C220" s="30" t="s">
        <v>168</v>
      </c>
      <c r="D220" s="30" t="s">
        <v>766</v>
      </c>
      <c r="E220" s="30" t="s">
        <v>766</v>
      </c>
      <c r="F220" s="30" t="s">
        <v>19</v>
      </c>
      <c r="G220" s="31" t="n">
        <v>1</v>
      </c>
      <c r="H220" s="32" t="n">
        <v>-7.52</v>
      </c>
      <c r="I220" s="32" t="n">
        <v>-7.52</v>
      </c>
      <c r="J220" s="32" t="n">
        <v>0</v>
      </c>
      <c r="K220" s="32" t="n">
        <v>-0</v>
      </c>
      <c r="L220" s="32" t="n">
        <v>-0</v>
      </c>
      <c r="M220" s="6" t="s">
        <f>=I220+J220+K220+L220</f>
      </c>
      <c r="N220" s="32"/>
      <c r="O220" s="30"/>
    </row>
    <row collapsed="false" customFormat="false" customHeight="false" hidden="false" ht="12.1" outlineLevel="0" r="221">
      <c r="A221" s="21" t="n">
        <v>44770</v>
      </c>
      <c r="B221" s="22" t="s">
        <v>743</v>
      </c>
      <c r="C221" s="22" t="s">
        <v>767</v>
      </c>
      <c r="D221" s="22" t="s">
        <v>743</v>
      </c>
      <c r="E221" s="22" t="s">
        <v>743</v>
      </c>
      <c r="F221" s="22" t="s">
        <v>19</v>
      </c>
      <c r="G221" s="23" t="n">
        <v>1</v>
      </c>
      <c r="H221" s="24" t="n">
        <v>411.6</v>
      </c>
      <c r="I221" s="24" t="n">
        <v>411.6</v>
      </c>
      <c r="J221" s="24" t="n">
        <v>0</v>
      </c>
      <c r="K221" s="24" t="n">
        <v>-0</v>
      </c>
      <c r="L221" s="24" t="n">
        <v>-0</v>
      </c>
      <c r="M221" s="6" t="s">
        <f>=I221+J221+K221+L221</f>
      </c>
      <c r="N221" s="24"/>
      <c r="O221" s="22"/>
    </row>
    <row collapsed="false" customFormat="false" customHeight="false" hidden="false" ht="12.1" outlineLevel="0" r="222">
      <c r="A222" s="20" t="n">
        <v>44770.764988426</v>
      </c>
      <c r="B222" s="16" t="s">
        <v>629</v>
      </c>
      <c r="C222" s="16" t="s">
        <v>731</v>
      </c>
      <c r="D222" s="16" t="s">
        <v>623</v>
      </c>
      <c r="E222" s="16" t="s">
        <v>17</v>
      </c>
      <c r="F222" s="16" t="s">
        <v>19</v>
      </c>
      <c r="G222" s="7" t="n">
        <v>20</v>
      </c>
      <c r="H222" s="6" t="n">
        <v>49.245</v>
      </c>
      <c r="I222" s="6" t="n">
        <v>-984.9</v>
      </c>
      <c r="J222" s="6" t="n">
        <v>-0</v>
      </c>
      <c r="K222" s="6" t="n">
        <v>-0.59</v>
      </c>
      <c r="L222" s="6" t="n">
        <v>-0.09</v>
      </c>
      <c r="M222" s="6" t="s">
        <f>=I222+J222+K222+L222</f>
      </c>
      <c r="N222" s="6"/>
      <c r="O222" s="16"/>
    </row>
    <row collapsed="false" customFormat="false" customHeight="false" hidden="false" ht="12.1" outlineLevel="0" r="223">
      <c r="A223" s="25" t="n">
        <v>44781.605798611</v>
      </c>
      <c r="B223" s="26" t="s">
        <v>642</v>
      </c>
      <c r="C223" s="26" t="s">
        <v>760</v>
      </c>
      <c r="D223" s="26" t="s">
        <v>626</v>
      </c>
      <c r="E223" s="26" t="s">
        <v>17</v>
      </c>
      <c r="F223" s="26" t="s">
        <v>19</v>
      </c>
      <c r="G223" s="27" t="n">
        <v>-40</v>
      </c>
      <c r="H223" s="28" t="n">
        <v>88.75</v>
      </c>
      <c r="I223" s="28" t="n">
        <v>3550</v>
      </c>
      <c r="J223" s="28" t="n">
        <v>0</v>
      </c>
      <c r="K223" s="28" t="n">
        <v>-2.13</v>
      </c>
      <c r="L223" s="28" t="n">
        <v>-0.36</v>
      </c>
      <c r="M223" s="6" t="s">
        <f>=I223+J223+K223+L223</f>
      </c>
      <c r="N223" s="28"/>
      <c r="O223" s="26"/>
    </row>
    <row collapsed="false" customFormat="false" customHeight="false" hidden="false" ht="12.1" outlineLevel="0" r="224">
      <c r="A224" s="25" t="n">
        <v>44784.777465278</v>
      </c>
      <c r="B224" s="26" t="s">
        <v>56</v>
      </c>
      <c r="C224" s="26" t="s">
        <v>735</v>
      </c>
      <c r="D224" s="26" t="s">
        <v>626</v>
      </c>
      <c r="E224" s="26" t="s">
        <v>17</v>
      </c>
      <c r="F224" s="26" t="s">
        <v>19</v>
      </c>
      <c r="G224" s="27" t="n">
        <v>-100</v>
      </c>
      <c r="H224" s="28" t="n">
        <v>38</v>
      </c>
      <c r="I224" s="28" t="n">
        <v>3800</v>
      </c>
      <c r="J224" s="28" t="n">
        <v>0</v>
      </c>
      <c r="K224" s="28" t="n">
        <v>-2.28</v>
      </c>
      <c r="L224" s="28" t="n">
        <v>-0.35</v>
      </c>
      <c r="M224" s="6" t="s">
        <f>=I224+J224+K224+L224</f>
      </c>
      <c r="N224" s="28"/>
      <c r="O224" s="26"/>
    </row>
    <row collapsed="false" customFormat="false" customHeight="false" hidden="false" ht="12.1" outlineLevel="0" r="225">
      <c r="A225" s="20" t="n">
        <v>44785.473877315</v>
      </c>
      <c r="B225" s="16" t="s">
        <v>638</v>
      </c>
      <c r="C225" s="16" t="s">
        <v>754</v>
      </c>
      <c r="D225" s="16" t="s">
        <v>623</v>
      </c>
      <c r="E225" s="16" t="s">
        <v>99</v>
      </c>
      <c r="F225" s="16" t="s">
        <v>19</v>
      </c>
      <c r="G225" s="7" t="n">
        <v>650</v>
      </c>
      <c r="H225" s="6" t="n">
        <v>10.996</v>
      </c>
      <c r="I225" s="6" t="n">
        <v>-7147.4</v>
      </c>
      <c r="J225" s="6" t="n">
        <v>-0</v>
      </c>
      <c r="K225" s="6" t="n">
        <v>-0</v>
      </c>
      <c r="L225" s="6" t="n">
        <v>-0.66</v>
      </c>
      <c r="M225" s="6" t="s">
        <f>=I225+J225+K225+L225</f>
      </c>
      <c r="N225" s="6"/>
      <c r="O225" s="16"/>
    </row>
    <row collapsed="false" customFormat="false" customHeight="false" hidden="false" ht="12.1" outlineLevel="0" r="226">
      <c r="A226" s="25" t="n">
        <v>44785.708159722</v>
      </c>
      <c r="B226" s="26" t="s">
        <v>638</v>
      </c>
      <c r="C226" s="26" t="s">
        <v>754</v>
      </c>
      <c r="D226" s="26" t="s">
        <v>626</v>
      </c>
      <c r="E226" s="26" t="s">
        <v>99</v>
      </c>
      <c r="F226" s="26" t="s">
        <v>19</v>
      </c>
      <c r="G226" s="27" t="n">
        <v>-100</v>
      </c>
      <c r="H226" s="28" t="n">
        <v>11.0525</v>
      </c>
      <c r="I226" s="28" t="n">
        <v>1105.25</v>
      </c>
      <c r="J226" s="28" t="n">
        <v>0</v>
      </c>
      <c r="K226" s="28" t="n">
        <v>-0</v>
      </c>
      <c r="L226" s="28" t="n">
        <v>-0.1</v>
      </c>
      <c r="M226" s="6" t="s">
        <f>=I226+J226+K226+L226</f>
      </c>
      <c r="N226" s="28"/>
      <c r="O226" s="26"/>
    </row>
    <row collapsed="false" customFormat="false" customHeight="false" hidden="false" ht="12.1" outlineLevel="0" r="227">
      <c r="A227" s="25" t="n">
        <v>44788.495601852</v>
      </c>
      <c r="B227" s="26" t="s">
        <v>638</v>
      </c>
      <c r="C227" s="26" t="s">
        <v>754</v>
      </c>
      <c r="D227" s="26" t="s">
        <v>626</v>
      </c>
      <c r="E227" s="26" t="s">
        <v>99</v>
      </c>
      <c r="F227" s="26" t="s">
        <v>19</v>
      </c>
      <c r="G227" s="27" t="n">
        <v>-360</v>
      </c>
      <c r="H227" s="28" t="n">
        <v>11.0925</v>
      </c>
      <c r="I227" s="28" t="n">
        <v>3993.32</v>
      </c>
      <c r="J227" s="28" t="n">
        <v>0</v>
      </c>
      <c r="K227" s="28" t="n">
        <v>-0</v>
      </c>
      <c r="L227" s="28" t="n">
        <v>-0.94</v>
      </c>
      <c r="M227" s="6" t="s">
        <f>=I227+J227+K227+L227</f>
      </c>
      <c r="N227" s="28"/>
      <c r="O227" s="26"/>
    </row>
    <row collapsed="false" customFormat="false" customHeight="false" hidden="false" ht="12.1" outlineLevel="0" r="228">
      <c r="A228" s="20" t="n">
        <v>44789.760138889</v>
      </c>
      <c r="B228" s="16" t="s">
        <v>629</v>
      </c>
      <c r="C228" s="16" t="s">
        <v>731</v>
      </c>
      <c r="D228" s="16" t="s">
        <v>623</v>
      </c>
      <c r="E228" s="16" t="s">
        <v>17</v>
      </c>
      <c r="F228" s="16" t="s">
        <v>19</v>
      </c>
      <c r="G228" s="7" t="n">
        <v>110</v>
      </c>
      <c r="H228" s="6" t="n">
        <v>46.315</v>
      </c>
      <c r="I228" s="6" t="n">
        <v>-5094.65</v>
      </c>
      <c r="J228" s="6" t="n">
        <v>-0</v>
      </c>
      <c r="K228" s="6" t="n">
        <v>-3.06</v>
      </c>
      <c r="L228" s="6" t="n">
        <v>-0.47</v>
      </c>
      <c r="M228" s="6" t="s">
        <f>=I228+J228+K228+L228</f>
      </c>
      <c r="N228" s="6"/>
      <c r="O228" s="16"/>
    </row>
    <row collapsed="false" customFormat="false" customHeight="false" hidden="false" ht="12.1" outlineLevel="0" r="229">
      <c r="A229" s="21" t="n">
        <v>44790</v>
      </c>
      <c r="B229" s="22" t="s">
        <v>743</v>
      </c>
      <c r="C229" s="22" t="s">
        <v>768</v>
      </c>
      <c r="D229" s="22" t="s">
        <v>743</v>
      </c>
      <c r="E229" s="22" t="s">
        <v>743</v>
      </c>
      <c r="F229" s="22" t="s">
        <v>19</v>
      </c>
      <c r="G229" s="23" t="n">
        <v>1</v>
      </c>
      <c r="H229" s="24" t="n">
        <v>174.5</v>
      </c>
      <c r="I229" s="24" t="n">
        <v>174.5</v>
      </c>
      <c r="J229" s="24" t="n">
        <v>0</v>
      </c>
      <c r="K229" s="24" t="n">
        <v>-0</v>
      </c>
      <c r="L229" s="24" t="n">
        <v>-0</v>
      </c>
      <c r="M229" s="6" t="s">
        <f>=I229+J229+K229+L229</f>
      </c>
      <c r="N229" s="24"/>
      <c r="O229" s="22"/>
    </row>
    <row collapsed="false" customFormat="false" customHeight="false" hidden="false" ht="12.1" outlineLevel="0" r="230">
      <c r="A230" s="21" t="n">
        <v>44802</v>
      </c>
      <c r="B230" s="22" t="s">
        <v>729</v>
      </c>
      <c r="C230" s="22" t="s">
        <v>151</v>
      </c>
      <c r="D230" s="22" t="s">
        <v>729</v>
      </c>
      <c r="E230" s="22" t="s">
        <v>729</v>
      </c>
      <c r="F230" s="22" t="s">
        <v>19</v>
      </c>
      <c r="G230" s="23" t="n">
        <v>1</v>
      </c>
      <c r="H230" s="24" t="n">
        <v>10000</v>
      </c>
      <c r="I230" s="24" t="n">
        <v>10000</v>
      </c>
      <c r="J230" s="24" t="n">
        <v>0</v>
      </c>
      <c r="K230" s="24" t="n">
        <v>-0</v>
      </c>
      <c r="L230" s="24" t="n">
        <v>-0</v>
      </c>
      <c r="M230" s="6" t="s">
        <f>=I230+J230+K230+L230</f>
      </c>
      <c r="N230" s="24"/>
      <c r="O230" s="22"/>
    </row>
    <row collapsed="false" customFormat="false" customHeight="false" hidden="false" ht="12.1" outlineLevel="0" r="231">
      <c r="A231" s="20" t="n">
        <v>44803.647719907</v>
      </c>
      <c r="B231" s="16" t="s">
        <v>24</v>
      </c>
      <c r="C231" s="16" t="s">
        <v>741</v>
      </c>
      <c r="D231" s="16" t="s">
        <v>623</v>
      </c>
      <c r="E231" s="16" t="s">
        <v>17</v>
      </c>
      <c r="F231" s="16" t="s">
        <v>19</v>
      </c>
      <c r="G231" s="7" t="n">
        <v>2</v>
      </c>
      <c r="H231" s="6" t="n">
        <v>1142.2</v>
      </c>
      <c r="I231" s="6" t="n">
        <v>-2284.4</v>
      </c>
      <c r="J231" s="6" t="n">
        <v>-0</v>
      </c>
      <c r="K231" s="6" t="n">
        <v>-1.37</v>
      </c>
      <c r="L231" s="6" t="n">
        <v>-0.21</v>
      </c>
      <c r="M231" s="6" t="s">
        <f>=I231+J231+K231+L231</f>
      </c>
      <c r="N231" s="6"/>
      <c r="O231" s="16"/>
    </row>
    <row collapsed="false" customFormat="false" customHeight="false" hidden="false" ht="12.1" outlineLevel="0" r="232">
      <c r="A232" s="20" t="n">
        <v>44803.663726852</v>
      </c>
      <c r="B232" s="16" t="s">
        <v>33</v>
      </c>
      <c r="C232" s="16" t="s">
        <v>762</v>
      </c>
      <c r="D232" s="16" t="s">
        <v>623</v>
      </c>
      <c r="E232" s="16" t="s">
        <v>17</v>
      </c>
      <c r="F232" s="16" t="s">
        <v>19</v>
      </c>
      <c r="G232" s="7" t="n">
        <v>1</v>
      </c>
      <c r="H232" s="6" t="n">
        <v>363.2</v>
      </c>
      <c r="I232" s="6" t="n">
        <v>-363.2</v>
      </c>
      <c r="J232" s="6" t="n">
        <v>-0</v>
      </c>
      <c r="K232" s="6" t="n">
        <v>-0.22</v>
      </c>
      <c r="L232" s="6" t="n">
        <v>-0.03</v>
      </c>
      <c r="M232" s="6" t="s">
        <f>=I232+J232+K232+L232</f>
      </c>
      <c r="N232" s="6"/>
      <c r="O232" s="16"/>
    </row>
    <row collapsed="false" customFormat="false" customHeight="false" hidden="false" ht="12.1" outlineLevel="0" r="233">
      <c r="A233" s="20" t="n">
        <v>44805.704016204</v>
      </c>
      <c r="B233" s="16" t="s">
        <v>135</v>
      </c>
      <c r="C233" s="16" t="s">
        <v>769</v>
      </c>
      <c r="D233" s="16" t="s">
        <v>623</v>
      </c>
      <c r="E233" s="16" t="s">
        <v>105</v>
      </c>
      <c r="F233" s="16" t="s">
        <v>19</v>
      </c>
      <c r="G233" s="7" t="n">
        <v>1</v>
      </c>
      <c r="H233" s="6" t="n">
        <v>88.91</v>
      </c>
      <c r="I233" s="6" t="n">
        <v>-889.1</v>
      </c>
      <c r="J233" s="6" t="n">
        <v>-6.66</v>
      </c>
      <c r="K233" s="6" t="n">
        <v>-0.53</v>
      </c>
      <c r="L233" s="6" t="n">
        <v>-0.11</v>
      </c>
      <c r="M233" s="6" t="s">
        <f>=I233+J233+K233+L233</f>
      </c>
      <c r="N233" s="6"/>
      <c r="O233" s="16"/>
    </row>
    <row collapsed="false" customFormat="false" customHeight="false" hidden="false" ht="12.1" outlineLevel="0" r="234">
      <c r="A234" s="20" t="n">
        <v>44805.781284722</v>
      </c>
      <c r="B234" s="16" t="s">
        <v>640</v>
      </c>
      <c r="C234" s="16" t="s">
        <v>757</v>
      </c>
      <c r="D234" s="16" t="s">
        <v>623</v>
      </c>
      <c r="E234" s="16" t="s">
        <v>17</v>
      </c>
      <c r="F234" s="16" t="s">
        <v>19</v>
      </c>
      <c r="G234" s="7" t="n">
        <v>400</v>
      </c>
      <c r="H234" s="6" t="n">
        <v>14.46</v>
      </c>
      <c r="I234" s="6" t="n">
        <v>-5784</v>
      </c>
      <c r="J234" s="6" t="n">
        <v>-0</v>
      </c>
      <c r="K234" s="6" t="n">
        <v>-3.47</v>
      </c>
      <c r="L234" s="6" t="n">
        <v>-0.54</v>
      </c>
      <c r="M234" s="6" t="s">
        <f>=I234+J234+K234+L234</f>
      </c>
      <c r="N234" s="6"/>
      <c r="O234" s="16"/>
    </row>
    <row collapsed="false" customFormat="false" customHeight="false" hidden="false" ht="12.1" outlineLevel="0" r="235">
      <c r="A235" s="20" t="n">
        <v>44806.499895833</v>
      </c>
      <c r="B235" s="16" t="s">
        <v>135</v>
      </c>
      <c r="C235" s="16" t="s">
        <v>769</v>
      </c>
      <c r="D235" s="16" t="s">
        <v>623</v>
      </c>
      <c r="E235" s="16" t="s">
        <v>105</v>
      </c>
      <c r="F235" s="16" t="s">
        <v>19</v>
      </c>
      <c r="G235" s="7" t="n">
        <v>1</v>
      </c>
      <c r="H235" s="6" t="n">
        <v>88.3</v>
      </c>
      <c r="I235" s="6" t="n">
        <v>-883</v>
      </c>
      <c r="J235" s="6" t="n">
        <v>-7.21</v>
      </c>
      <c r="K235" s="6" t="n">
        <v>-0.53</v>
      </c>
      <c r="L235" s="6" t="n">
        <v>-0.11</v>
      </c>
      <c r="M235" s="6" t="s">
        <f>=I235+J235+K235+L235</f>
      </c>
      <c r="N235" s="6"/>
      <c r="O235" s="16"/>
    </row>
    <row collapsed="false" customFormat="false" customHeight="false" hidden="false" ht="12.1" outlineLevel="0" r="236">
      <c r="A236" s="20" t="n">
        <v>44811.775798611</v>
      </c>
      <c r="B236" s="16" t="s">
        <v>638</v>
      </c>
      <c r="C236" s="16" t="s">
        <v>754</v>
      </c>
      <c r="D236" s="16" t="s">
        <v>623</v>
      </c>
      <c r="E236" s="16" t="s">
        <v>99</v>
      </c>
      <c r="F236" s="16" t="s">
        <v>19</v>
      </c>
      <c r="G236" s="7" t="n">
        <v>24</v>
      </c>
      <c r="H236" s="6" t="n">
        <v>12.368</v>
      </c>
      <c r="I236" s="6" t="n">
        <v>-296.83</v>
      </c>
      <c r="J236" s="6" t="n">
        <v>-0</v>
      </c>
      <c r="K236" s="6" t="n">
        <v>-0</v>
      </c>
      <c r="L236" s="6" t="n">
        <v>-0.03</v>
      </c>
      <c r="M236" s="6" t="s">
        <f>=I236+J236+K236+L236</f>
      </c>
      <c r="N236" s="6"/>
      <c r="O236" s="16"/>
    </row>
    <row collapsed="false" customFormat="false" customHeight="false" hidden="false" ht="12.1" outlineLevel="0" r="237">
      <c r="A237" s="21" t="n">
        <v>44813</v>
      </c>
      <c r="B237" s="22" t="s">
        <v>729</v>
      </c>
      <c r="C237" s="22" t="s">
        <v>151</v>
      </c>
      <c r="D237" s="22" t="s">
        <v>729</v>
      </c>
      <c r="E237" s="22" t="s">
        <v>729</v>
      </c>
      <c r="F237" s="22" t="s">
        <v>19</v>
      </c>
      <c r="G237" s="23" t="n">
        <v>1</v>
      </c>
      <c r="H237" s="24" t="n">
        <v>10000</v>
      </c>
      <c r="I237" s="24" t="n">
        <v>10000</v>
      </c>
      <c r="J237" s="24" t="n">
        <v>0</v>
      </c>
      <c r="K237" s="24" t="n">
        <v>-0</v>
      </c>
      <c r="L237" s="24" t="n">
        <v>-0</v>
      </c>
      <c r="M237" s="6" t="s">
        <f>=I237+J237+K237+L237</f>
      </c>
      <c r="N237" s="24"/>
      <c r="O237" s="22"/>
    </row>
    <row collapsed="false" customFormat="false" customHeight="false" hidden="false" ht="12.1" outlineLevel="0" r="238">
      <c r="A238" s="20" t="n">
        <v>44816.424236111</v>
      </c>
      <c r="B238" s="16" t="s">
        <v>51</v>
      </c>
      <c r="C238" s="16" t="s">
        <v>751</v>
      </c>
      <c r="D238" s="16" t="s">
        <v>623</v>
      </c>
      <c r="E238" s="16" t="s">
        <v>17</v>
      </c>
      <c r="F238" s="16" t="s">
        <v>19</v>
      </c>
      <c r="G238" s="7" t="n">
        <v>40</v>
      </c>
      <c r="H238" s="6" t="n">
        <v>244.515</v>
      </c>
      <c r="I238" s="6" t="n">
        <v>-9780.6</v>
      </c>
      <c r="J238" s="6" t="n">
        <v>-0</v>
      </c>
      <c r="K238" s="6" t="n">
        <v>-5.87</v>
      </c>
      <c r="L238" s="6" t="n">
        <v>-0.9</v>
      </c>
      <c r="M238" s="6" t="s">
        <f>=I238+J238+K238+L238</f>
      </c>
      <c r="N238" s="6"/>
      <c r="O238" s="16"/>
    </row>
    <row collapsed="false" customFormat="false" customHeight="false" hidden="false" ht="12.1" outlineLevel="0" r="239">
      <c r="A239" s="20" t="n">
        <v>44824.603483796</v>
      </c>
      <c r="B239" s="16" t="s">
        <v>638</v>
      </c>
      <c r="C239" s="16" t="s">
        <v>754</v>
      </c>
      <c r="D239" s="16" t="s">
        <v>623</v>
      </c>
      <c r="E239" s="16" t="s">
        <v>99</v>
      </c>
      <c r="F239" s="16" t="s">
        <v>19</v>
      </c>
      <c r="G239" s="7" t="n">
        <v>18</v>
      </c>
      <c r="H239" s="6" t="n">
        <v>11.88</v>
      </c>
      <c r="I239" s="6" t="n">
        <v>-213.84</v>
      </c>
      <c r="J239" s="6" t="n">
        <v>-0</v>
      </c>
      <c r="K239" s="6" t="n">
        <v>-0</v>
      </c>
      <c r="L239" s="6" t="n">
        <v>-0.02</v>
      </c>
      <c r="M239" s="6" t="s">
        <f>=I239+J239+K239+L239</f>
      </c>
      <c r="N239" s="6"/>
      <c r="O239" s="16"/>
    </row>
    <row collapsed="false" customFormat="false" customHeight="false" hidden="false" ht="12.1" outlineLevel="0" r="240">
      <c r="A240" s="25" t="n">
        <v>44825.416481481</v>
      </c>
      <c r="B240" s="26" t="s">
        <v>51</v>
      </c>
      <c r="C240" s="26" t="s">
        <v>751</v>
      </c>
      <c r="D240" s="26" t="s">
        <v>626</v>
      </c>
      <c r="E240" s="26" t="s">
        <v>17</v>
      </c>
      <c r="F240" s="26" t="s">
        <v>19</v>
      </c>
      <c r="G240" s="27" t="n">
        <v>-30</v>
      </c>
      <c r="H240" s="28" t="n">
        <v>196.5</v>
      </c>
      <c r="I240" s="28" t="n">
        <v>5895</v>
      </c>
      <c r="J240" s="28" t="n">
        <v>0</v>
      </c>
      <c r="K240" s="28" t="n">
        <v>-3.53</v>
      </c>
      <c r="L240" s="28" t="n">
        <v>-0.69</v>
      </c>
      <c r="M240" s="6" t="s">
        <f>=I240+J240+K240+L240</f>
      </c>
      <c r="N240" s="28"/>
      <c r="O240" s="26"/>
    </row>
    <row collapsed="false" customFormat="false" customHeight="false" hidden="false" ht="12.1" outlineLevel="0" r="241">
      <c r="A241" s="25" t="n">
        <v>44825.416539352</v>
      </c>
      <c r="B241" s="26" t="s">
        <v>631</v>
      </c>
      <c r="C241" s="26" t="s">
        <v>733</v>
      </c>
      <c r="D241" s="26" t="s">
        <v>626</v>
      </c>
      <c r="E241" s="26" t="s">
        <v>17</v>
      </c>
      <c r="F241" s="26" t="s">
        <v>19</v>
      </c>
      <c r="G241" s="27" t="n">
        <v>-10</v>
      </c>
      <c r="H241" s="28" t="n">
        <v>66.2</v>
      </c>
      <c r="I241" s="28" t="n">
        <v>662</v>
      </c>
      <c r="J241" s="28" t="n">
        <v>0</v>
      </c>
      <c r="K241" s="28" t="n">
        <v>-0.4</v>
      </c>
      <c r="L241" s="28" t="n">
        <v>-0.08</v>
      </c>
      <c r="M241" s="6" t="s">
        <f>=I241+J241+K241+L241</f>
      </c>
      <c r="N241" s="28"/>
      <c r="O241" s="26"/>
    </row>
    <row collapsed="false" customFormat="false" customHeight="false" hidden="false" ht="12.1" outlineLevel="0" r="242">
      <c r="A242" s="20" t="n">
        <v>44825.417546296</v>
      </c>
      <c r="B242" s="16" t="s">
        <v>638</v>
      </c>
      <c r="C242" s="16" t="s">
        <v>754</v>
      </c>
      <c r="D242" s="16" t="s">
        <v>623</v>
      </c>
      <c r="E242" s="16" t="s">
        <v>99</v>
      </c>
      <c r="F242" s="16" t="s">
        <v>19</v>
      </c>
      <c r="G242" s="7" t="n">
        <v>601</v>
      </c>
      <c r="H242" s="6" t="n">
        <v>10.609</v>
      </c>
      <c r="I242" s="6" t="n">
        <v>-6376.01</v>
      </c>
      <c r="J242" s="6" t="n">
        <v>-0</v>
      </c>
      <c r="K242" s="6" t="n">
        <v>-0</v>
      </c>
      <c r="L242" s="6" t="n">
        <v>-0.59</v>
      </c>
      <c r="M242" s="6" t="s">
        <f>=I242+J242+K242+L242</f>
      </c>
      <c r="N242" s="6"/>
      <c r="O242" s="16"/>
    </row>
    <row collapsed="false" customFormat="false" customHeight="false" hidden="false" ht="12.1" outlineLevel="0" r="243">
      <c r="A243" s="21" t="n">
        <v>44844</v>
      </c>
      <c r="B243" s="22" t="s">
        <v>729</v>
      </c>
      <c r="C243" s="22" t="s">
        <v>151</v>
      </c>
      <c r="D243" s="22" t="s">
        <v>729</v>
      </c>
      <c r="E243" s="22" t="s">
        <v>729</v>
      </c>
      <c r="F243" s="22" t="s">
        <v>19</v>
      </c>
      <c r="G243" s="23" t="n">
        <v>1</v>
      </c>
      <c r="H243" s="24" t="n">
        <v>8000</v>
      </c>
      <c r="I243" s="24" t="n">
        <v>8000</v>
      </c>
      <c r="J243" s="24" t="n">
        <v>0</v>
      </c>
      <c r="K243" s="24" t="n">
        <v>-0</v>
      </c>
      <c r="L243" s="24" t="n">
        <v>-0</v>
      </c>
      <c r="M243" s="6" t="s">
        <f>=I243+J243+K243+L243</f>
      </c>
      <c r="N243" s="24"/>
      <c r="O243" s="22"/>
    </row>
    <row collapsed="false" customFormat="false" customHeight="false" hidden="false" ht="12.1" outlineLevel="0" r="244">
      <c r="A244" s="20" t="n">
        <v>44844.518460648</v>
      </c>
      <c r="B244" s="16" t="s">
        <v>51</v>
      </c>
      <c r="C244" s="16" t="s">
        <v>751</v>
      </c>
      <c r="D244" s="16" t="s">
        <v>623</v>
      </c>
      <c r="E244" s="16" t="s">
        <v>17</v>
      </c>
      <c r="F244" s="16" t="s">
        <v>19</v>
      </c>
      <c r="G244" s="7" t="n">
        <v>10</v>
      </c>
      <c r="H244" s="6" t="n">
        <v>159.45</v>
      </c>
      <c r="I244" s="6" t="n">
        <v>-1594.5</v>
      </c>
      <c r="J244" s="6" t="n">
        <v>-0</v>
      </c>
      <c r="K244" s="6" t="n">
        <v>-0.96</v>
      </c>
      <c r="L244" s="6" t="n">
        <v>-0.15</v>
      </c>
      <c r="M244" s="6" t="s">
        <f>=I244+J244+K244+L244</f>
      </c>
      <c r="N244" s="6"/>
      <c r="O244" s="16"/>
    </row>
    <row collapsed="false" customFormat="false" customHeight="false" hidden="false" ht="12.1" outlineLevel="0" r="245">
      <c r="A245" s="20" t="n">
        <v>44844.525532407</v>
      </c>
      <c r="B245" s="16" t="s">
        <v>644</v>
      </c>
      <c r="C245" s="16" t="s">
        <v>770</v>
      </c>
      <c r="D245" s="16" t="s">
        <v>623</v>
      </c>
      <c r="E245" s="16" t="s">
        <v>105</v>
      </c>
      <c r="F245" s="16" t="s">
        <v>19</v>
      </c>
      <c r="G245" s="7" t="n">
        <v>1</v>
      </c>
      <c r="H245" s="6" t="n">
        <v>96.12</v>
      </c>
      <c r="I245" s="6" t="n">
        <v>-961.2</v>
      </c>
      <c r="J245" s="6" t="n">
        <v>-3.45</v>
      </c>
      <c r="K245" s="6" t="n">
        <v>-0.58</v>
      </c>
      <c r="L245" s="6" t="n">
        <v>-0.12</v>
      </c>
      <c r="M245" s="6" t="s">
        <f>=I245+J245+K245+L245</f>
      </c>
      <c r="N245" s="6"/>
      <c r="O245" s="16"/>
    </row>
    <row collapsed="false" customFormat="false" customHeight="false" hidden="false" ht="12.1" outlineLevel="0" r="246">
      <c r="A246" s="20" t="n">
        <v>44844.530625</v>
      </c>
      <c r="B246" s="16" t="s">
        <v>56</v>
      </c>
      <c r="C246" s="16" t="s">
        <v>735</v>
      </c>
      <c r="D246" s="16" t="s">
        <v>623</v>
      </c>
      <c r="E246" s="16" t="s">
        <v>17</v>
      </c>
      <c r="F246" s="16" t="s">
        <v>19</v>
      </c>
      <c r="G246" s="7" t="n">
        <v>10</v>
      </c>
      <c r="H246" s="6" t="n">
        <v>30.38</v>
      </c>
      <c r="I246" s="6" t="n">
        <v>-303.8</v>
      </c>
      <c r="J246" s="6" t="n">
        <v>-0</v>
      </c>
      <c r="K246" s="6" t="n">
        <v>-0.18</v>
      </c>
      <c r="L246" s="6" t="n">
        <v>-0.03</v>
      </c>
      <c r="M246" s="6" t="s">
        <f>=I246+J246+K246+L246</f>
      </c>
      <c r="N246" s="6"/>
      <c r="O246" s="16"/>
    </row>
    <row collapsed="false" customFormat="false" customHeight="false" hidden="false" ht="12.1" outlineLevel="0" r="247">
      <c r="A247" s="20" t="n">
        <v>44844.615856481</v>
      </c>
      <c r="B247" s="16" t="s">
        <v>643</v>
      </c>
      <c r="C247" s="16" t="s">
        <v>764</v>
      </c>
      <c r="D247" s="16" t="s">
        <v>623</v>
      </c>
      <c r="E247" s="16" t="s">
        <v>105</v>
      </c>
      <c r="F247" s="16" t="s">
        <v>19</v>
      </c>
      <c r="G247" s="7" t="n">
        <v>1</v>
      </c>
      <c r="H247" s="6" t="n">
        <v>99</v>
      </c>
      <c r="I247" s="6" t="n">
        <v>-990</v>
      </c>
      <c r="J247" s="6" t="n">
        <v>-10.55</v>
      </c>
      <c r="K247" s="6" t="n">
        <v>-0.59</v>
      </c>
      <c r="L247" s="6" t="n">
        <v>-0.1</v>
      </c>
      <c r="M247" s="6" t="s">
        <f>=I247+J247+K247+L247</f>
      </c>
      <c r="N247" s="6"/>
      <c r="O247" s="16"/>
    </row>
    <row collapsed="false" customFormat="false" customHeight="false" hidden="false" ht="12.1" outlineLevel="0" r="248">
      <c r="A248" s="20" t="n">
        <v>44846.466990741</v>
      </c>
      <c r="B248" s="16" t="s">
        <v>643</v>
      </c>
      <c r="C248" s="16" t="s">
        <v>764</v>
      </c>
      <c r="D248" s="16" t="s">
        <v>623</v>
      </c>
      <c r="E248" s="16" t="s">
        <v>105</v>
      </c>
      <c r="F248" s="16" t="s">
        <v>19</v>
      </c>
      <c r="G248" s="7" t="n">
        <v>1</v>
      </c>
      <c r="H248" s="6" t="n">
        <v>99.351</v>
      </c>
      <c r="I248" s="6" t="n">
        <v>-993.51</v>
      </c>
      <c r="J248" s="6" t="n">
        <v>-10.93</v>
      </c>
      <c r="K248" s="6" t="n">
        <v>-0.6</v>
      </c>
      <c r="L248" s="6" t="n">
        <v>-0.1</v>
      </c>
      <c r="M248" s="6" t="s">
        <f>=I248+J248+K248+L248</f>
      </c>
      <c r="N248" s="6"/>
      <c r="O248" s="16"/>
    </row>
    <row collapsed="false" customFormat="false" customHeight="false" hidden="false" ht="12.1" outlineLevel="0" r="249">
      <c r="A249" s="20" t="n">
        <v>44848.498912037</v>
      </c>
      <c r="B249" s="16" t="s">
        <v>645</v>
      </c>
      <c r="C249" s="16" t="s">
        <v>771</v>
      </c>
      <c r="D249" s="16" t="s">
        <v>623</v>
      </c>
      <c r="E249" s="16" t="s">
        <v>105</v>
      </c>
      <c r="F249" s="16" t="s">
        <v>19</v>
      </c>
      <c r="G249" s="7" t="n">
        <v>1</v>
      </c>
      <c r="H249" s="6" t="n">
        <v>97.99</v>
      </c>
      <c r="I249" s="6" t="n">
        <v>-979.9</v>
      </c>
      <c r="J249" s="6" t="n">
        <v>-1.82</v>
      </c>
      <c r="K249" s="6" t="n">
        <v>-0.59</v>
      </c>
      <c r="L249" s="6" t="n">
        <v>-0.12</v>
      </c>
      <c r="M249" s="6" t="s">
        <f>=I249+J249+K249+L249</f>
      </c>
      <c r="N249" s="6"/>
      <c r="O249" s="16"/>
    </row>
    <row collapsed="false" customFormat="false" customHeight="false" hidden="false" ht="12.1" outlineLevel="0" r="250">
      <c r="A250" s="20" t="n">
        <v>44848.536990741</v>
      </c>
      <c r="B250" s="16" t="s">
        <v>629</v>
      </c>
      <c r="C250" s="16" t="s">
        <v>731</v>
      </c>
      <c r="D250" s="16" t="s">
        <v>623</v>
      </c>
      <c r="E250" s="16" t="s">
        <v>17</v>
      </c>
      <c r="F250" s="16" t="s">
        <v>19</v>
      </c>
      <c r="G250" s="7" t="n">
        <v>10</v>
      </c>
      <c r="H250" s="6" t="n">
        <v>34.005</v>
      </c>
      <c r="I250" s="6" t="n">
        <v>-340.05</v>
      </c>
      <c r="J250" s="6" t="n">
        <v>-0</v>
      </c>
      <c r="K250" s="6" t="n">
        <v>-0.2</v>
      </c>
      <c r="L250" s="6" t="n">
        <v>-0.03</v>
      </c>
      <c r="M250" s="6" t="s">
        <f>=I250+J250+K250+L250</f>
      </c>
      <c r="N250" s="6"/>
      <c r="O250" s="16"/>
    </row>
    <row collapsed="false" customFormat="false" customHeight="false" hidden="false" ht="12.1" outlineLevel="0" r="251">
      <c r="A251" s="21" t="n">
        <v>44858</v>
      </c>
      <c r="B251" s="22" t="s">
        <v>743</v>
      </c>
      <c r="C251" s="22" t="s">
        <v>772</v>
      </c>
      <c r="D251" s="22" t="s">
        <v>743</v>
      </c>
      <c r="E251" s="22" t="s">
        <v>743</v>
      </c>
      <c r="F251" s="22" t="s">
        <v>19</v>
      </c>
      <c r="G251" s="23" t="n">
        <v>1</v>
      </c>
      <c r="H251" s="24" t="n">
        <v>352</v>
      </c>
      <c r="I251" s="24" t="n">
        <v>352</v>
      </c>
      <c r="J251" s="24" t="n">
        <v>0</v>
      </c>
      <c r="K251" s="24" t="n">
        <v>-0</v>
      </c>
      <c r="L251" s="24" t="n">
        <v>-0</v>
      </c>
      <c r="M251" s="6" t="s">
        <f>=I251+J251+K251+L251</f>
      </c>
      <c r="N251" s="24"/>
      <c r="O251" s="22"/>
    </row>
    <row collapsed="false" customFormat="false" customHeight="false" hidden="false" ht="12.1" outlineLevel="0" r="252">
      <c r="A252" s="20" t="n">
        <v>44858.475046296</v>
      </c>
      <c r="B252" s="16" t="s">
        <v>646</v>
      </c>
      <c r="C252" s="16" t="s">
        <v>773</v>
      </c>
      <c r="D252" s="16" t="s">
        <v>623</v>
      </c>
      <c r="E252" s="16" t="s">
        <v>17</v>
      </c>
      <c r="F252" s="16" t="s">
        <v>19</v>
      </c>
      <c r="G252" s="7" t="n">
        <v>16</v>
      </c>
      <c r="H252" s="6" t="n">
        <v>119</v>
      </c>
      <c r="I252" s="6" t="n">
        <v>-1904</v>
      </c>
      <c r="J252" s="6" t="n">
        <v>-0</v>
      </c>
      <c r="K252" s="6" t="n">
        <v>-1.14</v>
      </c>
      <c r="L252" s="6" t="n">
        <v>-0.18</v>
      </c>
      <c r="M252" s="6" t="s">
        <f>=I252+J252+K252+L252</f>
      </c>
      <c r="N252" s="6"/>
      <c r="O252" s="16"/>
    </row>
    <row collapsed="false" customFormat="false" customHeight="false" hidden="false" ht="12.1" outlineLevel="0" r="253">
      <c r="A253" s="21" t="n">
        <v>44859</v>
      </c>
      <c r="B253" s="22" t="s">
        <v>743</v>
      </c>
      <c r="C253" s="22" t="s">
        <v>774</v>
      </c>
      <c r="D253" s="22" t="s">
        <v>743</v>
      </c>
      <c r="E253" s="22" t="s">
        <v>743</v>
      </c>
      <c r="F253" s="22" t="s">
        <v>19</v>
      </c>
      <c r="G253" s="23" t="n">
        <v>1</v>
      </c>
      <c r="H253" s="24" t="n">
        <v>3557.4</v>
      </c>
      <c r="I253" s="24" t="n">
        <v>3557.4</v>
      </c>
      <c r="J253" s="24" t="n">
        <v>0</v>
      </c>
      <c r="K253" s="24" t="n">
        <v>-0</v>
      </c>
      <c r="L253" s="24" t="n">
        <v>-0</v>
      </c>
      <c r="M253" s="6" t="s">
        <f>=I253+J253+K253+L253</f>
      </c>
      <c r="N253" s="24"/>
      <c r="O253" s="22"/>
    </row>
    <row collapsed="false" customFormat="false" customHeight="false" hidden="false" ht="12.1" outlineLevel="0" r="254">
      <c r="A254" s="20" t="n">
        <v>44859.760451389</v>
      </c>
      <c r="B254" s="16" t="s">
        <v>644</v>
      </c>
      <c r="C254" s="16" t="s">
        <v>770</v>
      </c>
      <c r="D254" s="16" t="s">
        <v>623</v>
      </c>
      <c r="E254" s="16" t="s">
        <v>105</v>
      </c>
      <c r="F254" s="16" t="s">
        <v>19</v>
      </c>
      <c r="G254" s="7" t="n">
        <v>4</v>
      </c>
      <c r="H254" s="6" t="n">
        <v>97.42</v>
      </c>
      <c r="I254" s="6" t="n">
        <v>-3896.8</v>
      </c>
      <c r="J254" s="6" t="n">
        <v>-28.6</v>
      </c>
      <c r="K254" s="6" t="n">
        <v>-2.34</v>
      </c>
      <c r="L254" s="6" t="n">
        <v>-0.49</v>
      </c>
      <c r="M254" s="6" t="s">
        <f>=I254+J254+K254+L254</f>
      </c>
      <c r="N254" s="6"/>
      <c r="O254" s="16"/>
    </row>
    <row collapsed="false" customFormat="false" customHeight="false" hidden="false" ht="12.1" outlineLevel="0" r="255">
      <c r="A255" s="21" t="n">
        <v>44861</v>
      </c>
      <c r="B255" s="22" t="s">
        <v>743</v>
      </c>
      <c r="C255" s="22" t="s">
        <v>775</v>
      </c>
      <c r="D255" s="22" t="s">
        <v>743</v>
      </c>
      <c r="E255" s="22" t="s">
        <v>743</v>
      </c>
      <c r="F255" s="22" t="s">
        <v>19</v>
      </c>
      <c r="G255" s="23" t="n">
        <v>1</v>
      </c>
      <c r="H255" s="24" t="n">
        <v>33.66</v>
      </c>
      <c r="I255" s="24" t="n">
        <v>33.66</v>
      </c>
      <c r="J255" s="24" t="n">
        <v>0</v>
      </c>
      <c r="K255" s="24" t="n">
        <v>-0</v>
      </c>
      <c r="L255" s="24" t="n">
        <v>-0</v>
      </c>
      <c r="M255" s="6" t="s">
        <f>=I255+J255+K255+L255</f>
      </c>
      <c r="N255" s="24"/>
      <c r="O255" s="22"/>
    </row>
    <row collapsed="false" customFormat="false" customHeight="false" hidden="false" ht="12.1" outlineLevel="0" r="256">
      <c r="A256" s="21" t="n">
        <v>44867</v>
      </c>
      <c r="B256" s="22" t="s">
        <v>743</v>
      </c>
      <c r="C256" s="22" t="s">
        <v>776</v>
      </c>
      <c r="D256" s="22" t="s">
        <v>743</v>
      </c>
      <c r="E256" s="22" t="s">
        <v>743</v>
      </c>
      <c r="F256" s="22" t="s">
        <v>19</v>
      </c>
      <c r="G256" s="23" t="n">
        <v>1</v>
      </c>
      <c r="H256" s="24" t="n">
        <v>434.98</v>
      </c>
      <c r="I256" s="24" t="n">
        <v>434.98</v>
      </c>
      <c r="J256" s="24" t="n">
        <v>0</v>
      </c>
      <c r="K256" s="24" t="n">
        <v>-0</v>
      </c>
      <c r="L256" s="24" t="n">
        <v>-0</v>
      </c>
      <c r="M256" s="6" t="s">
        <f>=I256+J256+K256+L256</f>
      </c>
      <c r="N256" s="24"/>
      <c r="O256" s="22"/>
    </row>
    <row collapsed="false" customFormat="false" customHeight="false" hidden="false" ht="12.1" outlineLevel="0" r="257">
      <c r="A257" s="20" t="n">
        <v>44868.469340278</v>
      </c>
      <c r="B257" s="16" t="s">
        <v>638</v>
      </c>
      <c r="C257" s="16" t="s">
        <v>754</v>
      </c>
      <c r="D257" s="16" t="s">
        <v>623</v>
      </c>
      <c r="E257" s="16" t="s">
        <v>99</v>
      </c>
      <c r="F257" s="16" t="s">
        <v>19</v>
      </c>
      <c r="G257" s="7" t="n">
        <v>4</v>
      </c>
      <c r="H257" s="6" t="n">
        <v>11.37</v>
      </c>
      <c r="I257" s="6" t="n">
        <v>-45.48</v>
      </c>
      <c r="J257" s="6" t="n">
        <v>-0</v>
      </c>
      <c r="K257" s="6" t="n">
        <v>-0</v>
      </c>
      <c r="L257" s="6" t="n">
        <v>-0</v>
      </c>
      <c r="M257" s="6" t="s">
        <f>=I257+J257+K257+L257</f>
      </c>
      <c r="N257" s="6"/>
      <c r="O257" s="16"/>
    </row>
    <row collapsed="false" customFormat="false" customHeight="false" hidden="false" ht="12.1" outlineLevel="0" r="258">
      <c r="A258" s="20" t="n">
        <v>44868.475011574</v>
      </c>
      <c r="B258" s="16" t="s">
        <v>646</v>
      </c>
      <c r="C258" s="16" t="s">
        <v>773</v>
      </c>
      <c r="D258" s="16" t="s">
        <v>623</v>
      </c>
      <c r="E258" s="16" t="s">
        <v>17</v>
      </c>
      <c r="F258" s="16" t="s">
        <v>19</v>
      </c>
      <c r="G258" s="7" t="n">
        <v>4</v>
      </c>
      <c r="H258" s="6" t="n">
        <v>120</v>
      </c>
      <c r="I258" s="6" t="n">
        <v>-480</v>
      </c>
      <c r="J258" s="6" t="n">
        <v>-0</v>
      </c>
      <c r="K258" s="6" t="n">
        <v>-0.29</v>
      </c>
      <c r="L258" s="6" t="n">
        <v>-0</v>
      </c>
      <c r="M258" s="6" t="s">
        <f>=I258+J258+K258+L258</f>
      </c>
      <c r="N258" s="6"/>
      <c r="O258" s="16"/>
    </row>
    <row collapsed="false" customFormat="false" customHeight="false" hidden="false" ht="12.1" outlineLevel="0" r="259">
      <c r="A259" s="29" t="n">
        <v>44891</v>
      </c>
      <c r="B259" s="30" t="s">
        <v>766</v>
      </c>
      <c r="C259" s="30" t="s">
        <v>181</v>
      </c>
      <c r="D259" s="30" t="s">
        <v>766</v>
      </c>
      <c r="E259" s="30" t="s">
        <v>766</v>
      </c>
      <c r="F259" s="30" t="s">
        <v>19</v>
      </c>
      <c r="G259" s="31" t="n">
        <v>1</v>
      </c>
      <c r="H259" s="32" t="n">
        <v>-7.79</v>
      </c>
      <c r="I259" s="32" t="n">
        <v>-7.79</v>
      </c>
      <c r="J259" s="32" t="n">
        <v>0</v>
      </c>
      <c r="K259" s="32" t="n">
        <v>-0</v>
      </c>
      <c r="L259" s="32" t="n">
        <v>-0</v>
      </c>
      <c r="M259" s="6" t="s">
        <f>=I259+J259+K259+L259</f>
      </c>
      <c r="N259" s="32"/>
      <c r="O259" s="30"/>
    </row>
    <row collapsed="false" customFormat="false" customHeight="false" hidden="false" ht="12.1" outlineLevel="0" r="260">
      <c r="A260" s="21" t="n">
        <v>44891</v>
      </c>
      <c r="B260" s="22" t="s">
        <v>729</v>
      </c>
      <c r="C260" s="22" t="s">
        <v>181</v>
      </c>
      <c r="D260" s="22" t="s">
        <v>729</v>
      </c>
      <c r="E260" s="22" t="s">
        <v>729</v>
      </c>
      <c r="F260" s="22" t="s">
        <v>19</v>
      </c>
      <c r="G260" s="23" t="n">
        <v>1</v>
      </c>
      <c r="H260" s="24" t="n">
        <v>7.79</v>
      </c>
      <c r="I260" s="24" t="n">
        <v>7.79</v>
      </c>
      <c r="J260" s="24" t="n">
        <v>0</v>
      </c>
      <c r="K260" s="24" t="n">
        <v>-0</v>
      </c>
      <c r="L260" s="24" t="n">
        <v>-0</v>
      </c>
      <c r="M260" s="6" t="s">
        <f>=I260+J260+K260+L260</f>
      </c>
      <c r="N260" s="24"/>
      <c r="O260" s="22"/>
    </row>
    <row collapsed="false" customFormat="false" customHeight="false" hidden="false" ht="12.1" outlineLevel="0" r="261">
      <c r="A261" s="21" t="n">
        <v>44902</v>
      </c>
      <c r="B261" s="22" t="s">
        <v>729</v>
      </c>
      <c r="C261" s="22" t="s">
        <v>151</v>
      </c>
      <c r="D261" s="22" t="s">
        <v>729</v>
      </c>
      <c r="E261" s="22" t="s">
        <v>729</v>
      </c>
      <c r="F261" s="22" t="s">
        <v>19</v>
      </c>
      <c r="G261" s="23" t="n">
        <v>1</v>
      </c>
      <c r="H261" s="24" t="n">
        <v>113000</v>
      </c>
      <c r="I261" s="24" t="n">
        <v>113000</v>
      </c>
      <c r="J261" s="24" t="n">
        <v>0</v>
      </c>
      <c r="K261" s="24" t="n">
        <v>-0</v>
      </c>
      <c r="L261" s="24" t="n">
        <v>-0</v>
      </c>
      <c r="M261" s="6" t="s">
        <f>=I261+J261+K261+L261</f>
      </c>
      <c r="N261" s="24"/>
      <c r="O261" s="22"/>
    </row>
    <row collapsed="false" customFormat="false" customHeight="false" hidden="false" ht="12.1" outlineLevel="0" r="262">
      <c r="A262" s="20" t="n">
        <v>44902.657731481</v>
      </c>
      <c r="B262" s="16" t="s">
        <v>645</v>
      </c>
      <c r="C262" s="16" t="s">
        <v>771</v>
      </c>
      <c r="D262" s="16" t="s">
        <v>623</v>
      </c>
      <c r="E262" s="16" t="s">
        <v>105</v>
      </c>
      <c r="F262" s="16" t="s">
        <v>19</v>
      </c>
      <c r="G262" s="7" t="n">
        <v>2</v>
      </c>
      <c r="H262" s="6" t="n">
        <v>98.61</v>
      </c>
      <c r="I262" s="6" t="n">
        <v>-1972.2</v>
      </c>
      <c r="J262" s="6" t="n">
        <v>-22.6</v>
      </c>
      <c r="K262" s="6" t="n">
        <v>-1.18</v>
      </c>
      <c r="L262" s="6" t="n">
        <v>-0.24</v>
      </c>
      <c r="M262" s="6" t="s">
        <f>=I262+J262+K262+L262</f>
      </c>
      <c r="N262" s="6"/>
      <c r="O262" s="16"/>
    </row>
    <row collapsed="false" customFormat="false" customHeight="false" hidden="false" ht="12.1" outlineLevel="0" r="263">
      <c r="A263" s="20" t="n">
        <v>44902.98474537</v>
      </c>
      <c r="B263" s="16" t="s">
        <v>646</v>
      </c>
      <c r="C263" s="16" t="s">
        <v>773</v>
      </c>
      <c r="D263" s="16" t="s">
        <v>623</v>
      </c>
      <c r="E263" s="16" t="s">
        <v>17</v>
      </c>
      <c r="F263" s="16" t="s">
        <v>19</v>
      </c>
      <c r="G263" s="7" t="n">
        <v>20</v>
      </c>
      <c r="H263" s="6" t="n">
        <v>116.8</v>
      </c>
      <c r="I263" s="6" t="n">
        <v>-2336</v>
      </c>
      <c r="J263" s="6" t="n">
        <v>-0</v>
      </c>
      <c r="K263" s="6" t="n">
        <v>-1.4</v>
      </c>
      <c r="L263" s="6" t="n">
        <v>-0.7</v>
      </c>
      <c r="M263" s="6" t="s">
        <f>=I263+J263+K263+L263</f>
      </c>
      <c r="N263" s="6"/>
      <c r="O263" s="16"/>
    </row>
    <row collapsed="false" customFormat="false" customHeight="false" hidden="false" ht="12.1" outlineLevel="0" r="264">
      <c r="A264" s="20" t="n">
        <v>44904.848402778</v>
      </c>
      <c r="B264" s="16" t="s">
        <v>24</v>
      </c>
      <c r="C264" s="16" t="s">
        <v>741</v>
      </c>
      <c r="D264" s="16" t="s">
        <v>623</v>
      </c>
      <c r="E264" s="16" t="s">
        <v>17</v>
      </c>
      <c r="F264" s="16" t="s">
        <v>19</v>
      </c>
      <c r="G264" s="7" t="n">
        <v>1</v>
      </c>
      <c r="H264" s="6" t="n">
        <v>1039.2</v>
      </c>
      <c r="I264" s="6" t="n">
        <v>-1039.2</v>
      </c>
      <c r="J264" s="6" t="n">
        <v>-0</v>
      </c>
      <c r="K264" s="6" t="n">
        <v>-0.62</v>
      </c>
      <c r="L264" s="6" t="n">
        <v>-0</v>
      </c>
      <c r="M264" s="6" t="s">
        <f>=I264+J264+K264+L264</f>
      </c>
      <c r="N264" s="6"/>
      <c r="O264" s="16"/>
    </row>
    <row collapsed="false" customFormat="false" customHeight="false" hidden="false" ht="12.1" outlineLevel="0" r="265">
      <c r="A265" s="20" t="n">
        <v>44907.492361111</v>
      </c>
      <c r="B265" s="16" t="s">
        <v>640</v>
      </c>
      <c r="C265" s="16" t="s">
        <v>757</v>
      </c>
      <c r="D265" s="16" t="s">
        <v>623</v>
      </c>
      <c r="E265" s="16" t="s">
        <v>17</v>
      </c>
      <c r="F265" s="16" t="s">
        <v>19</v>
      </c>
      <c r="G265" s="7" t="n">
        <v>100</v>
      </c>
      <c r="H265" s="6" t="n">
        <v>12.361</v>
      </c>
      <c r="I265" s="6" t="n">
        <v>-1236.1</v>
      </c>
      <c r="J265" s="6" t="n">
        <v>-0</v>
      </c>
      <c r="K265" s="6" t="n">
        <v>-0.74</v>
      </c>
      <c r="L265" s="6" t="n">
        <v>-0</v>
      </c>
      <c r="M265" s="6" t="s">
        <f>=I265+J265+K265+L265</f>
      </c>
      <c r="N265" s="6"/>
      <c r="O265" s="16"/>
    </row>
    <row collapsed="false" customFormat="false" customHeight="false" hidden="false" ht="12.1" outlineLevel="0" r="266">
      <c r="A266" s="20" t="n">
        <v>44907.503738426</v>
      </c>
      <c r="B266" s="16" t="s">
        <v>24</v>
      </c>
      <c r="C266" s="16" t="s">
        <v>741</v>
      </c>
      <c r="D266" s="16" t="s">
        <v>623</v>
      </c>
      <c r="E266" s="16" t="s">
        <v>17</v>
      </c>
      <c r="F266" s="16" t="s">
        <v>19</v>
      </c>
      <c r="G266" s="7" t="n">
        <v>1</v>
      </c>
      <c r="H266" s="6" t="n">
        <v>1034.2</v>
      </c>
      <c r="I266" s="6" t="n">
        <v>-1034.2</v>
      </c>
      <c r="J266" s="6" t="n">
        <v>-0</v>
      </c>
      <c r="K266" s="6" t="n">
        <v>-0.62</v>
      </c>
      <c r="L266" s="6" t="n">
        <v>-0</v>
      </c>
      <c r="M266" s="6" t="s">
        <f>=I266+J266+K266+L266</f>
      </c>
      <c r="N266" s="6"/>
      <c r="O266" s="16"/>
    </row>
    <row collapsed="false" customFormat="false" customHeight="false" hidden="false" ht="12.1" outlineLevel="0" r="267">
      <c r="A267" s="20" t="n">
        <v>44907.555150463</v>
      </c>
      <c r="B267" s="16" t="s">
        <v>56</v>
      </c>
      <c r="C267" s="16" t="s">
        <v>735</v>
      </c>
      <c r="D267" s="16" t="s">
        <v>623</v>
      </c>
      <c r="E267" s="16" t="s">
        <v>17</v>
      </c>
      <c r="F267" s="16" t="s">
        <v>19</v>
      </c>
      <c r="G267" s="7" t="n">
        <v>10</v>
      </c>
      <c r="H267" s="6" t="n">
        <v>38.68</v>
      </c>
      <c r="I267" s="6" t="n">
        <v>-386.8</v>
      </c>
      <c r="J267" s="6" t="n">
        <v>-0</v>
      </c>
      <c r="K267" s="6" t="n">
        <v>-0.23</v>
      </c>
      <c r="L267" s="6" t="n">
        <v>-0</v>
      </c>
      <c r="M267" s="6" t="s">
        <f>=I267+J267+K267+L267</f>
      </c>
      <c r="N267" s="6"/>
      <c r="O267" s="16"/>
    </row>
    <row collapsed="false" customFormat="false" customHeight="false" hidden="false" ht="12.1" outlineLevel="0" r="268">
      <c r="A268" s="20" t="n">
        <v>44907.600474537</v>
      </c>
      <c r="B268" s="16" t="s">
        <v>642</v>
      </c>
      <c r="C268" s="16" t="s">
        <v>760</v>
      </c>
      <c r="D268" s="16" t="s">
        <v>623</v>
      </c>
      <c r="E268" s="16" t="s">
        <v>17</v>
      </c>
      <c r="F268" s="16" t="s">
        <v>19</v>
      </c>
      <c r="G268" s="7" t="n">
        <v>10</v>
      </c>
      <c r="H268" s="6" t="n">
        <v>81.6</v>
      </c>
      <c r="I268" s="6" t="n">
        <v>-816</v>
      </c>
      <c r="J268" s="6" t="n">
        <v>-0</v>
      </c>
      <c r="K268" s="6" t="n">
        <v>-0.49</v>
      </c>
      <c r="L268" s="6" t="n">
        <v>-0</v>
      </c>
      <c r="M268" s="6" t="s">
        <f>=I268+J268+K268+L268</f>
      </c>
      <c r="N268" s="6"/>
      <c r="O268" s="16"/>
    </row>
    <row collapsed="false" customFormat="false" customHeight="false" hidden="false" ht="12.1" outlineLevel="0" r="269">
      <c r="A269" s="20" t="n">
        <v>44908.493194444</v>
      </c>
      <c r="B269" s="16" t="s">
        <v>642</v>
      </c>
      <c r="C269" s="16" t="s">
        <v>760</v>
      </c>
      <c r="D269" s="16" t="s">
        <v>623</v>
      </c>
      <c r="E269" s="16" t="s">
        <v>17</v>
      </c>
      <c r="F269" s="16" t="s">
        <v>19</v>
      </c>
      <c r="G269" s="7" t="n">
        <v>10</v>
      </c>
      <c r="H269" s="6" t="n">
        <v>81.7</v>
      </c>
      <c r="I269" s="6" t="n">
        <v>-817</v>
      </c>
      <c r="J269" s="6" t="n">
        <v>-0</v>
      </c>
      <c r="K269" s="6" t="n">
        <v>-0.49</v>
      </c>
      <c r="L269" s="6" t="n">
        <v>-0</v>
      </c>
      <c r="M269" s="6" t="s">
        <f>=I269+J269+K269+L269</f>
      </c>
      <c r="N269" s="6"/>
      <c r="O269" s="16"/>
    </row>
    <row collapsed="false" customFormat="false" customHeight="false" hidden="false" ht="12.1" outlineLevel="0" r="270">
      <c r="A270" s="20" t="n">
        <v>44908.523310185</v>
      </c>
      <c r="B270" s="16" t="s">
        <v>643</v>
      </c>
      <c r="C270" s="16" t="s">
        <v>764</v>
      </c>
      <c r="D270" s="16" t="s">
        <v>623</v>
      </c>
      <c r="E270" s="16" t="s">
        <v>105</v>
      </c>
      <c r="F270" s="16" t="s">
        <v>19</v>
      </c>
      <c r="G270" s="7" t="n">
        <v>3</v>
      </c>
      <c r="H270" s="6" t="n">
        <v>100.112</v>
      </c>
      <c r="I270" s="6" t="n">
        <v>-3003.36</v>
      </c>
      <c r="J270" s="6" t="n">
        <v>-68.46</v>
      </c>
      <c r="K270" s="6" t="n">
        <v>-1.8</v>
      </c>
      <c r="L270" s="6" t="n">
        <v>-0.28</v>
      </c>
      <c r="M270" s="6" t="s">
        <f>=I270+J270+K270+L270</f>
      </c>
      <c r="N270" s="6"/>
      <c r="O270" s="16"/>
    </row>
    <row collapsed="false" customFormat="false" customHeight="false" hidden="false" ht="12.1" outlineLevel="0" r="271">
      <c r="A271" s="20" t="n">
        <v>44908.573935185</v>
      </c>
      <c r="B271" s="16" t="s">
        <v>647</v>
      </c>
      <c r="C271" s="16" t="s">
        <v>777</v>
      </c>
      <c r="D271" s="16" t="s">
        <v>623</v>
      </c>
      <c r="E271" s="16" t="s">
        <v>17</v>
      </c>
      <c r="F271" s="16" t="s">
        <v>19</v>
      </c>
      <c r="G271" s="7" t="n">
        <v>1000</v>
      </c>
      <c r="H271" s="6" t="n">
        <v>0.562</v>
      </c>
      <c r="I271" s="6" t="n">
        <v>-562</v>
      </c>
      <c r="J271" s="6" t="n">
        <v>-0</v>
      </c>
      <c r="K271" s="6" t="n">
        <v>-0.34</v>
      </c>
      <c r="L271" s="6" t="n">
        <v>-0</v>
      </c>
      <c r="M271" s="6" t="s">
        <f>=I271+J271+K271+L271</f>
      </c>
      <c r="N271" s="6"/>
      <c r="O271" s="16"/>
    </row>
    <row collapsed="false" customFormat="false" customHeight="false" hidden="false" ht="12.1" outlineLevel="0" r="272">
      <c r="A272" s="20" t="n">
        <v>44909.497916667</v>
      </c>
      <c r="B272" s="16" t="s">
        <v>56</v>
      </c>
      <c r="C272" s="16" t="s">
        <v>735</v>
      </c>
      <c r="D272" s="16" t="s">
        <v>623</v>
      </c>
      <c r="E272" s="16" t="s">
        <v>17</v>
      </c>
      <c r="F272" s="16" t="s">
        <v>19</v>
      </c>
      <c r="G272" s="7" t="n">
        <v>10</v>
      </c>
      <c r="H272" s="6" t="n">
        <v>38.21</v>
      </c>
      <c r="I272" s="6" t="n">
        <v>-382.1</v>
      </c>
      <c r="J272" s="6" t="n">
        <v>-0</v>
      </c>
      <c r="K272" s="6" t="n">
        <v>-0.23</v>
      </c>
      <c r="L272" s="6" t="n">
        <v>-0</v>
      </c>
      <c r="M272" s="6" t="s">
        <f>=I272+J272+K272+L272</f>
      </c>
      <c r="N272" s="6"/>
      <c r="O272" s="16"/>
    </row>
    <row collapsed="false" customFormat="false" customHeight="false" hidden="false" ht="12.1" outlineLevel="0" r="273">
      <c r="A273" s="20" t="n">
        <v>44909.599155093</v>
      </c>
      <c r="B273" s="16" t="s">
        <v>638</v>
      </c>
      <c r="C273" s="16" t="s">
        <v>754</v>
      </c>
      <c r="D273" s="16" t="s">
        <v>623</v>
      </c>
      <c r="E273" s="16" t="s">
        <v>99</v>
      </c>
      <c r="F273" s="16" t="s">
        <v>19</v>
      </c>
      <c r="G273" s="7" t="n">
        <v>50</v>
      </c>
      <c r="H273" s="6" t="n">
        <v>11.501</v>
      </c>
      <c r="I273" s="6" t="n">
        <v>-575.05</v>
      </c>
      <c r="J273" s="6" t="n">
        <v>-0</v>
      </c>
      <c r="K273" s="6" t="n">
        <v>-0</v>
      </c>
      <c r="L273" s="6" t="n">
        <v>-0</v>
      </c>
      <c r="M273" s="6" t="s">
        <f>=I273+J273+K273+L273</f>
      </c>
      <c r="N273" s="6"/>
      <c r="O273" s="16"/>
    </row>
    <row collapsed="false" customFormat="false" customHeight="false" hidden="false" ht="12.1" outlineLevel="0" r="274">
      <c r="A274" s="20" t="n">
        <v>44909.604398148</v>
      </c>
      <c r="B274" s="16" t="s">
        <v>16</v>
      </c>
      <c r="C274" s="16" t="s">
        <v>755</v>
      </c>
      <c r="D274" s="16" t="s">
        <v>623</v>
      </c>
      <c r="E274" s="16" t="s">
        <v>17</v>
      </c>
      <c r="F274" s="16" t="s">
        <v>19</v>
      </c>
      <c r="G274" s="7" t="n">
        <v>20</v>
      </c>
      <c r="H274" s="6" t="n">
        <v>137</v>
      </c>
      <c r="I274" s="6" t="n">
        <v>-2740</v>
      </c>
      <c r="J274" s="6" t="n">
        <v>-0</v>
      </c>
      <c r="K274" s="6" t="n">
        <v>-1.64</v>
      </c>
      <c r="L274" s="6" t="n">
        <v>-0</v>
      </c>
      <c r="M274" s="6" t="s">
        <f>=I274+J274+K274+L274</f>
      </c>
      <c r="N274" s="6"/>
      <c r="O274" s="16"/>
    </row>
    <row collapsed="false" customFormat="false" customHeight="false" hidden="false" ht="12.1" outlineLevel="0" r="275">
      <c r="A275" s="20" t="n">
        <v>44909.619780093</v>
      </c>
      <c r="B275" s="16" t="s">
        <v>648</v>
      </c>
      <c r="C275" s="16" t="s">
        <v>778</v>
      </c>
      <c r="D275" s="16" t="s">
        <v>623</v>
      </c>
      <c r="E275" s="16" t="s">
        <v>105</v>
      </c>
      <c r="F275" s="16" t="s">
        <v>19</v>
      </c>
      <c r="G275" s="7" t="n">
        <v>5</v>
      </c>
      <c r="H275" s="6" t="n">
        <v>99.96</v>
      </c>
      <c r="I275" s="6" t="n">
        <v>-4998</v>
      </c>
      <c r="J275" s="6" t="n">
        <v>-75.05</v>
      </c>
      <c r="K275" s="6" t="n">
        <v>-3</v>
      </c>
      <c r="L275" s="6" t="n">
        <v>-0.63</v>
      </c>
      <c r="M275" s="6" t="s">
        <f>=I275+J275+K275+L275</f>
      </c>
      <c r="N275" s="6"/>
      <c r="O275" s="16"/>
    </row>
    <row collapsed="false" customFormat="false" customHeight="false" hidden="false" ht="12.1" outlineLevel="0" r="276">
      <c r="A276" s="20" t="n">
        <v>44909.645914352</v>
      </c>
      <c r="B276" s="16" t="s">
        <v>629</v>
      </c>
      <c r="C276" s="16" t="s">
        <v>731</v>
      </c>
      <c r="D276" s="16" t="s">
        <v>623</v>
      </c>
      <c r="E276" s="16" t="s">
        <v>17</v>
      </c>
      <c r="F276" s="16" t="s">
        <v>19</v>
      </c>
      <c r="G276" s="7" t="n">
        <v>100</v>
      </c>
      <c r="H276" s="6" t="n">
        <v>39.555</v>
      </c>
      <c r="I276" s="6" t="n">
        <v>-3955.5</v>
      </c>
      <c r="J276" s="6" t="n">
        <v>-0</v>
      </c>
      <c r="K276" s="6" t="n">
        <v>-2.37</v>
      </c>
      <c r="L276" s="6" t="n">
        <v>-0</v>
      </c>
      <c r="M276" s="6" t="s">
        <f>=I276+J276+K276+L276</f>
      </c>
      <c r="N276" s="6"/>
      <c r="O276" s="16"/>
    </row>
    <row collapsed="false" customFormat="false" customHeight="false" hidden="false" ht="12.1" outlineLevel="0" r="277">
      <c r="A277" s="20" t="n">
        <v>44909.654189815</v>
      </c>
      <c r="B277" s="16" t="s">
        <v>51</v>
      </c>
      <c r="C277" s="16" t="s">
        <v>751</v>
      </c>
      <c r="D277" s="16" t="s">
        <v>623</v>
      </c>
      <c r="E277" s="16" t="s">
        <v>17</v>
      </c>
      <c r="F277" s="16" t="s">
        <v>19</v>
      </c>
      <c r="G277" s="7" t="n">
        <v>10</v>
      </c>
      <c r="H277" s="6" t="n">
        <v>161.01</v>
      </c>
      <c r="I277" s="6" t="n">
        <v>-1610.1</v>
      </c>
      <c r="J277" s="6" t="n">
        <v>-0</v>
      </c>
      <c r="K277" s="6" t="n">
        <v>-0.97</v>
      </c>
      <c r="L277" s="6" t="n">
        <v>-0</v>
      </c>
      <c r="M277" s="6" t="s">
        <f>=I277+J277+K277+L277</f>
      </c>
      <c r="N277" s="6"/>
      <c r="O277" s="16"/>
    </row>
    <row collapsed="false" customFormat="false" customHeight="false" hidden="false" ht="12.1" outlineLevel="0" r="278">
      <c r="A278" s="20" t="n">
        <v>44910.402777778</v>
      </c>
      <c r="B278" s="16" t="s">
        <v>779</v>
      </c>
      <c r="C278" s="16" t="s">
        <v>780</v>
      </c>
      <c r="D278" s="16" t="s">
        <v>623</v>
      </c>
      <c r="E278" s="16" t="s">
        <v>781</v>
      </c>
      <c r="F278" s="16" t="s">
        <v>19</v>
      </c>
      <c r="G278" s="7" t="n">
        <v>4000</v>
      </c>
      <c r="H278" s="6" t="n">
        <v>9.22675</v>
      </c>
      <c r="I278" s="6" t="n">
        <v>-36907</v>
      </c>
      <c r="J278" s="6" t="n">
        <v>-0</v>
      </c>
      <c r="K278" s="6" t="n">
        <v>-223.81</v>
      </c>
      <c r="L278" s="6" t="n">
        <v>-0</v>
      </c>
      <c r="M278" s="6" t="s">
        <f>=I278+J278+K278+L278</f>
      </c>
      <c r="N278" s="6"/>
      <c r="O278" s="16"/>
    </row>
    <row collapsed="false" customFormat="false" customHeight="false" hidden="false" ht="12.1" outlineLevel="0" r="279">
      <c r="A279" s="20" t="n">
        <v>44910.449259259</v>
      </c>
      <c r="B279" s="16" t="s">
        <v>649</v>
      </c>
      <c r="C279" s="16" t="s">
        <v>782</v>
      </c>
      <c r="D279" s="16" t="s">
        <v>623</v>
      </c>
      <c r="E279" s="16" t="s">
        <v>105</v>
      </c>
      <c r="F279" s="16" t="s">
        <v>19</v>
      </c>
      <c r="G279" s="7" t="n">
        <v>5</v>
      </c>
      <c r="H279" s="6" t="n">
        <v>95.62</v>
      </c>
      <c r="I279" s="6" t="n">
        <v>-4781</v>
      </c>
      <c r="J279" s="6" t="n">
        <v>-48.4</v>
      </c>
      <c r="K279" s="6" t="n">
        <v>-2.87</v>
      </c>
      <c r="L279" s="6" t="n">
        <v>-0.59</v>
      </c>
      <c r="M279" s="6" t="s">
        <f>=I279+J279+K279+L279</f>
      </c>
      <c r="N279" s="6"/>
      <c r="O279" s="16"/>
    </row>
    <row collapsed="false" customFormat="false" customHeight="false" hidden="false" ht="12.1" outlineLevel="0" r="280">
      <c r="A280" s="20" t="n">
        <v>44910.456990741</v>
      </c>
      <c r="B280" s="16" t="s">
        <v>645</v>
      </c>
      <c r="C280" s="16" t="s">
        <v>771</v>
      </c>
      <c r="D280" s="16" t="s">
        <v>623</v>
      </c>
      <c r="E280" s="16" t="s">
        <v>105</v>
      </c>
      <c r="F280" s="16" t="s">
        <v>19</v>
      </c>
      <c r="G280" s="7" t="n">
        <v>3</v>
      </c>
      <c r="H280" s="6" t="n">
        <v>98.94</v>
      </c>
      <c r="I280" s="6" t="n">
        <v>-2968.2</v>
      </c>
      <c r="J280" s="6" t="n">
        <v>-38.25</v>
      </c>
      <c r="K280" s="6" t="n">
        <v>-1.78</v>
      </c>
      <c r="L280" s="6" t="n">
        <v>-0.37</v>
      </c>
      <c r="M280" s="6" t="s">
        <f>=I280+J280+K280+L280</f>
      </c>
      <c r="N280" s="6"/>
      <c r="O280" s="16"/>
    </row>
    <row collapsed="false" customFormat="false" customHeight="false" hidden="false" ht="12.1" outlineLevel="0" r="281">
      <c r="A281" s="20" t="n">
        <v>44910.635069444</v>
      </c>
      <c r="B281" s="16" t="s">
        <v>16</v>
      </c>
      <c r="C281" s="16" t="s">
        <v>755</v>
      </c>
      <c r="D281" s="16" t="s">
        <v>623</v>
      </c>
      <c r="E281" s="16" t="s">
        <v>17</v>
      </c>
      <c r="F281" s="16" t="s">
        <v>19</v>
      </c>
      <c r="G281" s="7" t="n">
        <v>10</v>
      </c>
      <c r="H281" s="6" t="n">
        <v>135.1</v>
      </c>
      <c r="I281" s="6" t="n">
        <v>-1351</v>
      </c>
      <c r="J281" s="6" t="n">
        <v>-0</v>
      </c>
      <c r="K281" s="6" t="n">
        <v>-0.81</v>
      </c>
      <c r="L281" s="6" t="n">
        <v>-0</v>
      </c>
      <c r="M281" s="6" t="s">
        <f>=I281+J281+K281+L281</f>
      </c>
      <c r="N281" s="6"/>
      <c r="O281" s="16"/>
    </row>
    <row collapsed="false" customFormat="false" customHeight="false" hidden="false" ht="12.1" outlineLevel="0" r="282">
      <c r="A282" s="20" t="n">
        <v>44910.64912037</v>
      </c>
      <c r="B282" s="16" t="s">
        <v>640</v>
      </c>
      <c r="C282" s="16" t="s">
        <v>757</v>
      </c>
      <c r="D282" s="16" t="s">
        <v>623</v>
      </c>
      <c r="E282" s="16" t="s">
        <v>17</v>
      </c>
      <c r="F282" s="16" t="s">
        <v>19</v>
      </c>
      <c r="G282" s="7" t="n">
        <v>100</v>
      </c>
      <c r="H282" s="6" t="n">
        <v>12.007</v>
      </c>
      <c r="I282" s="6" t="n">
        <v>-1200.7</v>
      </c>
      <c r="J282" s="6" t="n">
        <v>-0</v>
      </c>
      <c r="K282" s="6" t="n">
        <v>-0.72</v>
      </c>
      <c r="L282" s="6" t="n">
        <v>-0</v>
      </c>
      <c r="M282" s="6" t="s">
        <f>=I282+J282+K282+L282</f>
      </c>
      <c r="N282" s="6"/>
      <c r="O282" s="16"/>
    </row>
    <row collapsed="false" customFormat="false" customHeight="false" hidden="false" ht="12.1" outlineLevel="0" r="283">
      <c r="A283" s="20" t="n">
        <v>44910.654270833</v>
      </c>
      <c r="B283" s="16" t="s">
        <v>629</v>
      </c>
      <c r="C283" s="16" t="s">
        <v>731</v>
      </c>
      <c r="D283" s="16" t="s">
        <v>623</v>
      </c>
      <c r="E283" s="16" t="s">
        <v>17</v>
      </c>
      <c r="F283" s="16" t="s">
        <v>19</v>
      </c>
      <c r="G283" s="7" t="n">
        <v>10</v>
      </c>
      <c r="H283" s="6" t="n">
        <v>38.065</v>
      </c>
      <c r="I283" s="6" t="n">
        <v>-380.65</v>
      </c>
      <c r="J283" s="6" t="n">
        <v>-0</v>
      </c>
      <c r="K283" s="6" t="n">
        <v>-0.23</v>
      </c>
      <c r="L283" s="6" t="n">
        <v>-0</v>
      </c>
      <c r="M283" s="6" t="s">
        <f>=I283+J283+K283+L283</f>
      </c>
      <c r="N283" s="6"/>
      <c r="O283" s="16"/>
    </row>
    <row collapsed="false" customFormat="false" customHeight="false" hidden="false" ht="12.1" outlineLevel="0" r="284">
      <c r="A284" s="20" t="n">
        <v>44910.67275463</v>
      </c>
      <c r="B284" s="16" t="s">
        <v>56</v>
      </c>
      <c r="C284" s="16" t="s">
        <v>735</v>
      </c>
      <c r="D284" s="16" t="s">
        <v>623</v>
      </c>
      <c r="E284" s="16" t="s">
        <v>17</v>
      </c>
      <c r="F284" s="16" t="s">
        <v>19</v>
      </c>
      <c r="G284" s="7" t="n">
        <v>10</v>
      </c>
      <c r="H284" s="6" t="n">
        <v>37.26</v>
      </c>
      <c r="I284" s="6" t="n">
        <v>-372.6</v>
      </c>
      <c r="J284" s="6" t="n">
        <v>-0</v>
      </c>
      <c r="K284" s="6" t="n">
        <v>-0.22</v>
      </c>
      <c r="L284" s="6" t="n">
        <v>-0</v>
      </c>
      <c r="M284" s="6" t="s">
        <f>=I284+J284+K284+L284</f>
      </c>
      <c r="N284" s="6"/>
      <c r="O284" s="16"/>
    </row>
    <row collapsed="false" customFormat="false" customHeight="false" hidden="false" ht="12.1" outlineLevel="0" r="285">
      <c r="A285" s="20" t="n">
        <v>44910.706064815</v>
      </c>
      <c r="B285" s="16" t="s">
        <v>51</v>
      </c>
      <c r="C285" s="16" t="s">
        <v>751</v>
      </c>
      <c r="D285" s="16" t="s">
        <v>623</v>
      </c>
      <c r="E285" s="16" t="s">
        <v>17</v>
      </c>
      <c r="F285" s="16" t="s">
        <v>19</v>
      </c>
      <c r="G285" s="7" t="n">
        <v>10</v>
      </c>
      <c r="H285" s="6" t="n">
        <v>158.46</v>
      </c>
      <c r="I285" s="6" t="n">
        <v>-1584.6</v>
      </c>
      <c r="J285" s="6" t="n">
        <v>-0</v>
      </c>
      <c r="K285" s="6" t="n">
        <v>-0.95</v>
      </c>
      <c r="L285" s="6" t="n">
        <v>-0</v>
      </c>
      <c r="M285" s="6" t="s">
        <f>=I285+J285+K285+L285</f>
      </c>
      <c r="N285" s="6"/>
      <c r="O285" s="16"/>
    </row>
    <row collapsed="false" customFormat="false" customHeight="false" hidden="false" ht="12.1" outlineLevel="0" r="286">
      <c r="A286" s="20" t="n">
        <v>44914.441030093</v>
      </c>
      <c r="B286" s="16" t="s">
        <v>27</v>
      </c>
      <c r="C286" s="16" t="s">
        <v>783</v>
      </c>
      <c r="D286" s="16" t="s">
        <v>623</v>
      </c>
      <c r="E286" s="16" t="s">
        <v>17</v>
      </c>
      <c r="F286" s="16" t="s">
        <v>19</v>
      </c>
      <c r="G286" s="7" t="n">
        <v>30</v>
      </c>
      <c r="H286" s="6" t="n">
        <v>118.6</v>
      </c>
      <c r="I286" s="6" t="n">
        <v>-3558</v>
      </c>
      <c r="J286" s="6" t="n">
        <v>-0</v>
      </c>
      <c r="K286" s="6" t="n">
        <v>-2.14</v>
      </c>
      <c r="L286" s="6" t="n">
        <v>-0</v>
      </c>
      <c r="M286" s="6" t="s">
        <f>=I286+J286+K286+L286</f>
      </c>
      <c r="N286" s="6"/>
      <c r="O286" s="16"/>
    </row>
    <row collapsed="false" customFormat="false" customHeight="false" hidden="false" ht="12.1" outlineLevel="0" r="287">
      <c r="A287" s="20" t="n">
        <v>44914.4509375</v>
      </c>
      <c r="B287" s="16" t="s">
        <v>640</v>
      </c>
      <c r="C287" s="16" t="s">
        <v>757</v>
      </c>
      <c r="D287" s="16" t="s">
        <v>623</v>
      </c>
      <c r="E287" s="16" t="s">
        <v>17</v>
      </c>
      <c r="F287" s="16" t="s">
        <v>19</v>
      </c>
      <c r="G287" s="7" t="n">
        <v>100</v>
      </c>
      <c r="H287" s="6" t="n">
        <v>11.801</v>
      </c>
      <c r="I287" s="6" t="n">
        <v>-1180.1</v>
      </c>
      <c r="J287" s="6" t="n">
        <v>-0</v>
      </c>
      <c r="K287" s="6" t="n">
        <v>-0.71</v>
      </c>
      <c r="L287" s="6" t="n">
        <v>-0</v>
      </c>
      <c r="M287" s="6" t="s">
        <f>=I287+J287+K287+L287</f>
      </c>
      <c r="N287" s="6"/>
      <c r="O287" s="16"/>
    </row>
    <row collapsed="false" customFormat="false" customHeight="false" hidden="false" ht="12.1" outlineLevel="0" r="288">
      <c r="A288" s="20" t="n">
        <v>44914.539907407</v>
      </c>
      <c r="B288" s="16" t="s">
        <v>646</v>
      </c>
      <c r="C288" s="16" t="s">
        <v>773</v>
      </c>
      <c r="D288" s="16" t="s">
        <v>623</v>
      </c>
      <c r="E288" s="16" t="s">
        <v>17</v>
      </c>
      <c r="F288" s="16" t="s">
        <v>19</v>
      </c>
      <c r="G288" s="7" t="n">
        <v>10</v>
      </c>
      <c r="H288" s="6" t="n">
        <v>109.2</v>
      </c>
      <c r="I288" s="6" t="n">
        <v>-1092</v>
      </c>
      <c r="J288" s="6" t="n">
        <v>-0</v>
      </c>
      <c r="K288" s="6" t="n">
        <v>-0.65</v>
      </c>
      <c r="L288" s="6" t="n">
        <v>-0</v>
      </c>
      <c r="M288" s="6" t="s">
        <f>=I288+J288+K288+L288</f>
      </c>
      <c r="N288" s="6"/>
      <c r="O288" s="16"/>
    </row>
    <row collapsed="false" customFormat="false" customHeight="false" hidden="false" ht="12.1" outlineLevel="0" r="289">
      <c r="A289" s="20" t="n">
        <v>44914.639918981</v>
      </c>
      <c r="B289" s="16" t="s">
        <v>650</v>
      </c>
      <c r="C289" s="16" t="s">
        <v>784</v>
      </c>
      <c r="D289" s="16" t="s">
        <v>623</v>
      </c>
      <c r="E289" s="16" t="s">
        <v>105</v>
      </c>
      <c r="F289" s="16" t="s">
        <v>19</v>
      </c>
      <c r="G289" s="7" t="n">
        <v>5</v>
      </c>
      <c r="H289" s="6" t="n">
        <v>100.82</v>
      </c>
      <c r="I289" s="6" t="n">
        <v>-5041</v>
      </c>
      <c r="J289" s="6" t="n">
        <v>-133.15</v>
      </c>
      <c r="K289" s="6" t="n">
        <v>-3.02</v>
      </c>
      <c r="L289" s="6" t="n">
        <v>-0.63</v>
      </c>
      <c r="M289" s="6" t="s">
        <f>=I289+J289+K289+L289</f>
      </c>
      <c r="N289" s="6"/>
      <c r="O289" s="16"/>
    </row>
    <row collapsed="false" customFormat="false" customHeight="false" hidden="false" ht="12.1" outlineLevel="0" r="290">
      <c r="A290" s="20" t="n">
        <v>44915.377777778</v>
      </c>
      <c r="B290" s="16" t="s">
        <v>779</v>
      </c>
      <c r="C290" s="16" t="s">
        <v>780</v>
      </c>
      <c r="D290" s="16" t="s">
        <v>623</v>
      </c>
      <c r="E290" s="16" t="s">
        <v>781</v>
      </c>
      <c r="F290" s="16" t="s">
        <v>19</v>
      </c>
      <c r="G290" s="7" t="n">
        <v>2000</v>
      </c>
      <c r="H290" s="6" t="n">
        <v>9.829</v>
      </c>
      <c r="I290" s="6" t="n">
        <v>-19658</v>
      </c>
      <c r="J290" s="6" t="n">
        <v>-0</v>
      </c>
      <c r="K290" s="6" t="n">
        <v>-139.32</v>
      </c>
      <c r="L290" s="6" t="n">
        <v>-0</v>
      </c>
      <c r="M290" s="6" t="s">
        <f>=I290+J290+K290+L290</f>
      </c>
      <c r="N290" s="6"/>
      <c r="O290" s="16"/>
    </row>
    <row collapsed="false" customFormat="false" customHeight="false" hidden="false" ht="12.1" outlineLevel="0" r="291">
      <c r="A291" s="21" t="n">
        <v>44917</v>
      </c>
      <c r="B291" s="22" t="s">
        <v>729</v>
      </c>
      <c r="C291" s="22" t="s">
        <v>151</v>
      </c>
      <c r="D291" s="22" t="s">
        <v>729</v>
      </c>
      <c r="E291" s="22" t="s">
        <v>729</v>
      </c>
      <c r="F291" s="22" t="s">
        <v>19</v>
      </c>
      <c r="G291" s="23" t="n">
        <v>1</v>
      </c>
      <c r="H291" s="24" t="n">
        <v>2000</v>
      </c>
      <c r="I291" s="24" t="n">
        <v>2000</v>
      </c>
      <c r="J291" s="24" t="n">
        <v>0</v>
      </c>
      <c r="K291" s="24" t="n">
        <v>-0</v>
      </c>
      <c r="L291" s="24" t="n">
        <v>-0</v>
      </c>
      <c r="M291" s="6" t="s">
        <f>=I291+J291+K291+L291</f>
      </c>
      <c r="N291" s="24"/>
      <c r="O291" s="22"/>
    </row>
    <row collapsed="false" customFormat="false" customHeight="false" hidden="false" ht="12.1" outlineLevel="0" r="292">
      <c r="A292" s="20" t="n">
        <v>44917.823657407</v>
      </c>
      <c r="B292" s="16" t="s">
        <v>629</v>
      </c>
      <c r="C292" s="16" t="s">
        <v>731</v>
      </c>
      <c r="D292" s="16" t="s">
        <v>623</v>
      </c>
      <c r="E292" s="16" t="s">
        <v>17</v>
      </c>
      <c r="F292" s="16" t="s">
        <v>19</v>
      </c>
      <c r="G292" s="7" t="n">
        <v>80</v>
      </c>
      <c r="H292" s="6" t="n">
        <v>40</v>
      </c>
      <c r="I292" s="6" t="n">
        <v>-3200</v>
      </c>
      <c r="J292" s="6" t="n">
        <v>-0</v>
      </c>
      <c r="K292" s="6" t="n">
        <v>-1.92</v>
      </c>
      <c r="L292" s="6" t="n">
        <v>-0</v>
      </c>
      <c r="M292" s="6" t="s">
        <f>=I292+J292+K292+L292</f>
      </c>
      <c r="N292" s="6"/>
      <c r="O292" s="16"/>
    </row>
    <row collapsed="false" customFormat="false" customHeight="false" hidden="false" ht="12.1" outlineLevel="0" r="293">
      <c r="A293" s="20" t="n">
        <v>44921.945983796</v>
      </c>
      <c r="B293" s="16" t="s">
        <v>646</v>
      </c>
      <c r="C293" s="16" t="s">
        <v>773</v>
      </c>
      <c r="D293" s="16" t="s">
        <v>623</v>
      </c>
      <c r="E293" s="16" t="s">
        <v>17</v>
      </c>
      <c r="F293" s="16" t="s">
        <v>19</v>
      </c>
      <c r="G293" s="7" t="n">
        <v>30</v>
      </c>
      <c r="H293" s="6" t="n">
        <v>112.4</v>
      </c>
      <c r="I293" s="6" t="n">
        <v>-3372</v>
      </c>
      <c r="J293" s="6" t="n">
        <v>-0</v>
      </c>
      <c r="K293" s="6" t="n">
        <v>-2.02</v>
      </c>
      <c r="L293" s="6" t="n">
        <v>-0</v>
      </c>
      <c r="M293" s="6" t="s">
        <f>=I293+J293+K293+L293</f>
      </c>
      <c r="N293" s="6"/>
      <c r="O293" s="16"/>
    </row>
    <row collapsed="false" customFormat="false" customHeight="false" hidden="false" ht="12.1" outlineLevel="0" r="294">
      <c r="A294" s="21" t="n">
        <v>44925</v>
      </c>
      <c r="B294" s="22" t="s">
        <v>729</v>
      </c>
      <c r="C294" s="22" t="s">
        <v>151</v>
      </c>
      <c r="D294" s="22" t="s">
        <v>729</v>
      </c>
      <c r="E294" s="22" t="s">
        <v>729</v>
      </c>
      <c r="F294" s="22" t="s">
        <v>19</v>
      </c>
      <c r="G294" s="23" t="n">
        <v>2</v>
      </c>
      <c r="H294" s="24" t="n">
        <v>6130</v>
      </c>
      <c r="I294" s="24" t="n">
        <v>12260</v>
      </c>
      <c r="J294" s="24" t="n">
        <v>0</v>
      </c>
      <c r="K294" s="24" t="n">
        <v>-0</v>
      </c>
      <c r="L294" s="24" t="n">
        <v>-0</v>
      </c>
      <c r="M294" s="6" t="s">
        <f>=I294+J294+K294+L294</f>
      </c>
      <c r="N294" s="24"/>
      <c r="O294" s="22"/>
    </row>
    <row collapsed="false" customFormat="false" customHeight="false" hidden="false" ht="12.1" outlineLevel="0" r="295">
      <c r="A295" s="20" t="n">
        <v>44925.436111111</v>
      </c>
      <c r="B295" s="16" t="s">
        <v>779</v>
      </c>
      <c r="C295" s="16" t="s">
        <v>780</v>
      </c>
      <c r="D295" s="16" t="s">
        <v>623</v>
      </c>
      <c r="E295" s="16" t="s">
        <v>781</v>
      </c>
      <c r="F295" s="16" t="s">
        <v>19</v>
      </c>
      <c r="G295" s="7" t="n">
        <v>1000</v>
      </c>
      <c r="H295" s="6" t="n">
        <v>9.801</v>
      </c>
      <c r="I295" s="6" t="n">
        <v>-9801</v>
      </c>
      <c r="J295" s="6" t="n">
        <v>-0</v>
      </c>
      <c r="K295" s="6" t="n">
        <v>-69.6</v>
      </c>
      <c r="L295" s="6" t="n">
        <v>-0</v>
      </c>
      <c r="M295" s="6" t="s">
        <f>=I295+J295+K295+L295</f>
      </c>
      <c r="N295" s="6"/>
      <c r="O295" s="16"/>
    </row>
    <row collapsed="false" customFormat="false" customHeight="false" hidden="false" ht="12.1" outlineLevel="0" r="296">
      <c r="A296" s="20" t="n">
        <v>44929.772048611</v>
      </c>
      <c r="B296" s="16" t="s">
        <v>651</v>
      </c>
      <c r="C296" s="16" t="s">
        <v>785</v>
      </c>
      <c r="D296" s="16" t="s">
        <v>623</v>
      </c>
      <c r="E296" s="16" t="s">
        <v>105</v>
      </c>
      <c r="F296" s="16" t="s">
        <v>19</v>
      </c>
      <c r="G296" s="7" t="n">
        <v>1</v>
      </c>
      <c r="H296" s="6" t="n">
        <v>100.03</v>
      </c>
      <c r="I296" s="6" t="n">
        <v>-1000.3</v>
      </c>
      <c r="J296" s="6" t="n">
        <v>-0.74</v>
      </c>
      <c r="K296" s="6" t="n">
        <v>-0.6</v>
      </c>
      <c r="L296" s="6" t="n">
        <v>-0.15</v>
      </c>
      <c r="M296" s="6" t="s">
        <f>=I296+J296+K296+L296</f>
      </c>
      <c r="N296" s="6"/>
      <c r="O296" s="16"/>
    </row>
    <row collapsed="false" customFormat="false" customHeight="false" hidden="false" ht="12.1" outlineLevel="0" r="297">
      <c r="A297" s="20" t="n">
        <v>44930.576168981</v>
      </c>
      <c r="B297" s="16" t="s">
        <v>651</v>
      </c>
      <c r="C297" s="16" t="s">
        <v>785</v>
      </c>
      <c r="D297" s="16" t="s">
        <v>623</v>
      </c>
      <c r="E297" s="16" t="s">
        <v>105</v>
      </c>
      <c r="F297" s="16" t="s">
        <v>19</v>
      </c>
      <c r="G297" s="7" t="n">
        <v>1</v>
      </c>
      <c r="H297" s="6" t="n">
        <v>100.01</v>
      </c>
      <c r="I297" s="6" t="n">
        <v>-1000.1</v>
      </c>
      <c r="J297" s="6" t="n">
        <v>-1.11</v>
      </c>
      <c r="K297" s="6" t="n">
        <v>-0.6</v>
      </c>
      <c r="L297" s="6" t="n">
        <v>-0.15</v>
      </c>
      <c r="M297" s="6" t="s">
        <f>=I297+J297+K297+L297</f>
      </c>
      <c r="N297" s="6"/>
      <c r="O297" s="16"/>
    </row>
    <row collapsed="false" customFormat="false" customHeight="false" hidden="false" ht="12.1" outlineLevel="0" r="298">
      <c r="A298" s="21" t="n">
        <v>44943</v>
      </c>
      <c r="B298" s="22" t="s">
        <v>729</v>
      </c>
      <c r="C298" s="22" t="s">
        <v>151</v>
      </c>
      <c r="D298" s="22" t="s">
        <v>729</v>
      </c>
      <c r="E298" s="22" t="s">
        <v>729</v>
      </c>
      <c r="F298" s="22" t="s">
        <v>19</v>
      </c>
      <c r="G298" s="23" t="n">
        <v>1</v>
      </c>
      <c r="H298" s="24" t="n">
        <v>10000</v>
      </c>
      <c r="I298" s="24" t="n">
        <v>10000</v>
      </c>
      <c r="J298" s="24" t="n">
        <v>0</v>
      </c>
      <c r="K298" s="24" t="n">
        <v>-0</v>
      </c>
      <c r="L298" s="24" t="n">
        <v>-0</v>
      </c>
      <c r="M298" s="6" t="s">
        <f>=I298+J298+K298+L298</f>
      </c>
      <c r="N298" s="24"/>
      <c r="O298" s="22"/>
    </row>
    <row collapsed="false" customFormat="false" customHeight="false" hidden="false" ht="12.1" outlineLevel="0" r="299">
      <c r="A299" s="20" t="n">
        <v>44943.797280093</v>
      </c>
      <c r="B299" s="16" t="s">
        <v>646</v>
      </c>
      <c r="C299" s="16" t="s">
        <v>773</v>
      </c>
      <c r="D299" s="16" t="s">
        <v>623</v>
      </c>
      <c r="E299" s="16" t="s">
        <v>17</v>
      </c>
      <c r="F299" s="16" t="s">
        <v>19</v>
      </c>
      <c r="G299" s="7" t="n">
        <v>65</v>
      </c>
      <c r="H299" s="6" t="n">
        <v>159.7</v>
      </c>
      <c r="I299" s="6" t="n">
        <v>-10380.5</v>
      </c>
      <c r="J299" s="6" t="n">
        <v>-0</v>
      </c>
      <c r="K299" s="6" t="n">
        <v>-6.23</v>
      </c>
      <c r="L299" s="6" t="n">
        <v>-0</v>
      </c>
      <c r="M299" s="6" t="s">
        <f>=I299+J299+K299+L299</f>
      </c>
      <c r="N299" s="6"/>
      <c r="O299" s="16"/>
    </row>
    <row collapsed="false" customFormat="false" customHeight="false" hidden="false" ht="12.1" outlineLevel="0" r="300">
      <c r="A300" s="21" t="n">
        <v>44965</v>
      </c>
      <c r="B300" s="22" t="s">
        <v>729</v>
      </c>
      <c r="C300" s="22" t="s">
        <v>151</v>
      </c>
      <c r="D300" s="22" t="s">
        <v>729</v>
      </c>
      <c r="E300" s="22" t="s">
        <v>729</v>
      </c>
      <c r="F300" s="22" t="s">
        <v>19</v>
      </c>
      <c r="G300" s="23" t="n">
        <v>1</v>
      </c>
      <c r="H300" s="24" t="n">
        <v>10000</v>
      </c>
      <c r="I300" s="24" t="n">
        <v>10000</v>
      </c>
      <c r="J300" s="24" t="n">
        <v>0</v>
      </c>
      <c r="K300" s="24" t="n">
        <v>-0</v>
      </c>
      <c r="L300" s="24" t="n">
        <v>-0</v>
      </c>
      <c r="M300" s="6" t="s">
        <f>=I300+J300+K300+L300</f>
      </c>
      <c r="N300" s="24"/>
      <c r="O300" s="22"/>
    </row>
    <row collapsed="false" customFormat="false" customHeight="false" hidden="false" ht="12.1" outlineLevel="0" r="301">
      <c r="A301" s="20" t="n">
        <v>44965.740347222</v>
      </c>
      <c r="B301" s="16" t="s">
        <v>56</v>
      </c>
      <c r="C301" s="16" t="s">
        <v>735</v>
      </c>
      <c r="D301" s="16" t="s">
        <v>623</v>
      </c>
      <c r="E301" s="16" t="s">
        <v>17</v>
      </c>
      <c r="F301" s="16" t="s">
        <v>19</v>
      </c>
      <c r="G301" s="7" t="n">
        <v>10</v>
      </c>
      <c r="H301" s="6" t="n">
        <v>47.8</v>
      </c>
      <c r="I301" s="6" t="n">
        <v>-478</v>
      </c>
      <c r="J301" s="6" t="n">
        <v>-0</v>
      </c>
      <c r="K301" s="6" t="n">
        <v>-0.29</v>
      </c>
      <c r="L301" s="6" t="n">
        <v>-0</v>
      </c>
      <c r="M301" s="6" t="s">
        <f>=I301+J301+K301+L301</f>
      </c>
      <c r="N301" s="6"/>
      <c r="O301" s="16"/>
    </row>
    <row collapsed="false" customFormat="false" customHeight="false" hidden="false" ht="12.1" outlineLevel="0" r="302">
      <c r="A302" s="20" t="n">
        <v>44966.540868056</v>
      </c>
      <c r="B302" s="16" t="s">
        <v>652</v>
      </c>
      <c r="C302" s="16" t="s">
        <v>786</v>
      </c>
      <c r="D302" s="16" t="s">
        <v>623</v>
      </c>
      <c r="E302" s="16" t="s">
        <v>17</v>
      </c>
      <c r="F302" s="16" t="s">
        <v>19</v>
      </c>
      <c r="G302" s="7" t="n">
        <v>1</v>
      </c>
      <c r="H302" s="6" t="n">
        <v>793</v>
      </c>
      <c r="I302" s="6" t="n">
        <v>-793</v>
      </c>
      <c r="J302" s="6" t="n">
        <v>-0</v>
      </c>
      <c r="K302" s="6" t="n">
        <v>-0.48</v>
      </c>
      <c r="L302" s="6" t="n">
        <v>-0</v>
      </c>
      <c r="M302" s="6" t="s">
        <f>=I302+J302+K302+L302</f>
      </c>
      <c r="N302" s="6"/>
      <c r="O302" s="16"/>
    </row>
    <row collapsed="false" customFormat="false" customHeight="false" hidden="false" ht="12.1" outlineLevel="0" r="303">
      <c r="A303" s="20" t="n">
        <v>44966.551030093</v>
      </c>
      <c r="B303" s="16" t="s">
        <v>653</v>
      </c>
      <c r="C303" s="16" t="s">
        <v>787</v>
      </c>
      <c r="D303" s="16" t="s">
        <v>623</v>
      </c>
      <c r="E303" s="16" t="s">
        <v>105</v>
      </c>
      <c r="F303" s="16" t="s">
        <v>19</v>
      </c>
      <c r="G303" s="7" t="n">
        <v>1</v>
      </c>
      <c r="H303" s="6" t="n">
        <v>99.64</v>
      </c>
      <c r="I303" s="6" t="n">
        <v>-996.4</v>
      </c>
      <c r="J303" s="6" t="n">
        <v>-1.71</v>
      </c>
      <c r="K303" s="6" t="n">
        <v>-0.6</v>
      </c>
      <c r="L303" s="6" t="n">
        <v>-0.15</v>
      </c>
      <c r="M303" s="6" t="s">
        <f>=I303+J303+K303+L303</f>
      </c>
      <c r="N303" s="6"/>
      <c r="O303" s="16"/>
    </row>
    <row collapsed="false" customFormat="false" customHeight="false" hidden="false" ht="12.1" outlineLevel="0" r="304">
      <c r="A304" s="20" t="n">
        <v>44966.555416667</v>
      </c>
      <c r="B304" s="16" t="s">
        <v>654</v>
      </c>
      <c r="C304" s="16" t="s">
        <v>788</v>
      </c>
      <c r="D304" s="16" t="s">
        <v>623</v>
      </c>
      <c r="E304" s="16" t="s">
        <v>105</v>
      </c>
      <c r="F304" s="16" t="s">
        <v>19</v>
      </c>
      <c r="G304" s="7" t="n">
        <v>1</v>
      </c>
      <c r="H304" s="6" t="n">
        <v>97.23</v>
      </c>
      <c r="I304" s="6" t="n">
        <v>-777.84</v>
      </c>
      <c r="J304" s="6" t="n">
        <v>-2.76</v>
      </c>
      <c r="K304" s="6" t="n">
        <v>-0.47</v>
      </c>
      <c r="L304" s="6" t="n">
        <v>-0.12</v>
      </c>
      <c r="M304" s="6" t="s">
        <f>=I304+J304+K304+L304</f>
      </c>
      <c r="N304" s="6"/>
      <c r="O304" s="16"/>
    </row>
    <row collapsed="false" customFormat="false" customHeight="false" hidden="false" ht="12.1" outlineLevel="0" r="305">
      <c r="A305" s="20" t="n">
        <v>44966.615</v>
      </c>
      <c r="B305" s="16" t="s">
        <v>642</v>
      </c>
      <c r="C305" s="16" t="s">
        <v>760</v>
      </c>
      <c r="D305" s="16" t="s">
        <v>623</v>
      </c>
      <c r="E305" s="16" t="s">
        <v>17</v>
      </c>
      <c r="F305" s="16" t="s">
        <v>19</v>
      </c>
      <c r="G305" s="7" t="n">
        <v>10</v>
      </c>
      <c r="H305" s="6" t="n">
        <v>102.6</v>
      </c>
      <c r="I305" s="6" t="n">
        <v>-1026</v>
      </c>
      <c r="J305" s="6" t="n">
        <v>-0</v>
      </c>
      <c r="K305" s="6" t="n">
        <v>-0.61</v>
      </c>
      <c r="L305" s="6" t="n">
        <v>-0</v>
      </c>
      <c r="M305" s="6" t="s">
        <f>=I305+J305+K305+L305</f>
      </c>
      <c r="N305" s="6"/>
      <c r="O305" s="16"/>
    </row>
    <row collapsed="false" customFormat="false" customHeight="false" hidden="false" ht="12.1" outlineLevel="0" r="306">
      <c r="A306" s="20" t="n">
        <v>44971.955081019</v>
      </c>
      <c r="B306" s="16" t="s">
        <v>16</v>
      </c>
      <c r="C306" s="16" t="s">
        <v>755</v>
      </c>
      <c r="D306" s="16" t="s">
        <v>623</v>
      </c>
      <c r="E306" s="16" t="s">
        <v>17</v>
      </c>
      <c r="F306" s="16" t="s">
        <v>19</v>
      </c>
      <c r="G306" s="7" t="n">
        <v>20</v>
      </c>
      <c r="H306" s="6" t="n">
        <v>161.935</v>
      </c>
      <c r="I306" s="6" t="n">
        <v>-3238.7</v>
      </c>
      <c r="J306" s="6" t="n">
        <v>-0</v>
      </c>
      <c r="K306" s="6" t="n">
        <v>-1.94</v>
      </c>
      <c r="L306" s="6" t="n">
        <v>-0</v>
      </c>
      <c r="M306" s="6" t="s">
        <f>=I306+J306+K306+L306</f>
      </c>
      <c r="N306" s="6"/>
      <c r="O306" s="16"/>
    </row>
    <row collapsed="false" customFormat="false" customHeight="false" hidden="false" ht="12.1" outlineLevel="0" r="307">
      <c r="A307" s="20" t="n">
        <v>44972.743993056</v>
      </c>
      <c r="B307" s="16" t="s">
        <v>642</v>
      </c>
      <c r="C307" s="16" t="s">
        <v>760</v>
      </c>
      <c r="D307" s="16" t="s">
        <v>623</v>
      </c>
      <c r="E307" s="16" t="s">
        <v>17</v>
      </c>
      <c r="F307" s="16" t="s">
        <v>19</v>
      </c>
      <c r="G307" s="7" t="n">
        <v>20</v>
      </c>
      <c r="H307" s="6" t="n">
        <v>95.55</v>
      </c>
      <c r="I307" s="6" t="n">
        <v>-1911</v>
      </c>
      <c r="J307" s="6" t="n">
        <v>-0</v>
      </c>
      <c r="K307" s="6" t="n">
        <v>-1.15</v>
      </c>
      <c r="L307" s="6" t="n">
        <v>-0</v>
      </c>
      <c r="M307" s="6" t="s">
        <f>=I307+J307+K307+L307</f>
      </c>
      <c r="N307" s="6"/>
      <c r="O307" s="16"/>
    </row>
    <row collapsed="false" customFormat="false" customHeight="false" hidden="false" ht="12.1" outlineLevel="0" r="308">
      <c r="A308" s="20" t="n">
        <v>44974.632268519</v>
      </c>
      <c r="B308" s="16" t="s">
        <v>629</v>
      </c>
      <c r="C308" s="16" t="s">
        <v>731</v>
      </c>
      <c r="D308" s="16" t="s">
        <v>623</v>
      </c>
      <c r="E308" s="16" t="s">
        <v>17</v>
      </c>
      <c r="F308" s="16" t="s">
        <v>19</v>
      </c>
      <c r="G308" s="7" t="n">
        <v>20</v>
      </c>
      <c r="H308" s="6" t="n">
        <v>38.095</v>
      </c>
      <c r="I308" s="6" t="n">
        <v>-761.9</v>
      </c>
      <c r="J308" s="6" t="n">
        <v>-0</v>
      </c>
      <c r="K308" s="6" t="n">
        <v>-0.46</v>
      </c>
      <c r="L308" s="6" t="n">
        <v>-0</v>
      </c>
      <c r="M308" s="6" t="s">
        <f>=I308+J308+K308+L308</f>
      </c>
      <c r="N308" s="6"/>
      <c r="O308" s="16"/>
    </row>
    <row collapsed="false" customFormat="false" customHeight="false" hidden="false" ht="12.1" outlineLevel="0" r="309">
      <c r="A309" s="21" t="n">
        <v>44994</v>
      </c>
      <c r="B309" s="22" t="s">
        <v>729</v>
      </c>
      <c r="C309" s="22" t="s">
        <v>151</v>
      </c>
      <c r="D309" s="22" t="s">
        <v>729</v>
      </c>
      <c r="E309" s="22" t="s">
        <v>729</v>
      </c>
      <c r="F309" s="22" t="s">
        <v>19</v>
      </c>
      <c r="G309" s="23" t="n">
        <v>1</v>
      </c>
      <c r="H309" s="24" t="n">
        <v>10000</v>
      </c>
      <c r="I309" s="24" t="n">
        <v>10000</v>
      </c>
      <c r="J309" s="24" t="n">
        <v>0</v>
      </c>
      <c r="K309" s="24" t="n">
        <v>-0</v>
      </c>
      <c r="L309" s="24" t="n">
        <v>-0</v>
      </c>
      <c r="M309" s="6" t="s">
        <f>=I309+J309+K309+L309</f>
      </c>
      <c r="N309" s="24"/>
      <c r="O309" s="22"/>
    </row>
    <row collapsed="false" customFormat="false" customHeight="false" hidden="false" ht="12.1" outlineLevel="0" r="310">
      <c r="A310" s="20" t="n">
        <v>44994.421655093</v>
      </c>
      <c r="B310" s="16" t="s">
        <v>638</v>
      </c>
      <c r="C310" s="16" t="s">
        <v>754</v>
      </c>
      <c r="D310" s="16" t="s">
        <v>623</v>
      </c>
      <c r="E310" s="16" t="s">
        <v>99</v>
      </c>
      <c r="F310" s="16" t="s">
        <v>19</v>
      </c>
      <c r="G310" s="7" t="n">
        <v>9</v>
      </c>
      <c r="H310" s="6" t="n">
        <v>12.57</v>
      </c>
      <c r="I310" s="6" t="n">
        <v>-113.13</v>
      </c>
      <c r="J310" s="6" t="n">
        <v>-0</v>
      </c>
      <c r="K310" s="6" t="n">
        <v>-0</v>
      </c>
      <c r="L310" s="6" t="n">
        <v>-0</v>
      </c>
      <c r="M310" s="6" t="s">
        <f>=I310+J310+K310+L310</f>
      </c>
      <c r="N310" s="6"/>
      <c r="O310" s="16"/>
    </row>
    <row collapsed="false" customFormat="false" customHeight="false" hidden="false" ht="12.1" outlineLevel="0" r="311">
      <c r="A311" s="20" t="n">
        <v>44995.562928241</v>
      </c>
      <c r="B311" s="16" t="s">
        <v>654</v>
      </c>
      <c r="C311" s="16" t="s">
        <v>788</v>
      </c>
      <c r="D311" s="16" t="s">
        <v>623</v>
      </c>
      <c r="E311" s="16" t="s">
        <v>105</v>
      </c>
      <c r="F311" s="16" t="s">
        <v>19</v>
      </c>
      <c r="G311" s="7" t="n">
        <v>1</v>
      </c>
      <c r="H311" s="6" t="n">
        <v>97.25</v>
      </c>
      <c r="I311" s="6" t="n">
        <v>-778</v>
      </c>
      <c r="J311" s="6" t="n">
        <v>-8.47</v>
      </c>
      <c r="K311" s="6" t="n">
        <v>-0.46</v>
      </c>
      <c r="L311" s="6" t="n">
        <v>-0.12</v>
      </c>
      <c r="M311" s="6" t="s">
        <f>=I311+J311+K311+L311</f>
      </c>
      <c r="N311" s="6"/>
      <c r="O311" s="16"/>
    </row>
    <row collapsed="false" customFormat="false" customHeight="false" hidden="false" ht="12.1" outlineLevel="0" r="312">
      <c r="A312" s="20" t="n">
        <v>44995.57150463</v>
      </c>
      <c r="B312" s="16" t="s">
        <v>655</v>
      </c>
      <c r="C312" s="16" t="s">
        <v>789</v>
      </c>
      <c r="D312" s="16" t="s">
        <v>623</v>
      </c>
      <c r="E312" s="16" t="s">
        <v>105</v>
      </c>
      <c r="F312" s="16" t="s">
        <v>19</v>
      </c>
      <c r="G312" s="7" t="n">
        <v>1</v>
      </c>
      <c r="H312" s="6" t="n">
        <v>98.31</v>
      </c>
      <c r="I312" s="6" t="n">
        <v>-983.1</v>
      </c>
      <c r="J312" s="6" t="n">
        <v>-18.41</v>
      </c>
      <c r="K312" s="6" t="n">
        <v>-0.59</v>
      </c>
      <c r="L312" s="6" t="n">
        <v>-0.14</v>
      </c>
      <c r="M312" s="6" t="s">
        <f>=I312+J312+K312+L312</f>
      </c>
      <c r="N312" s="6"/>
      <c r="O312" s="16"/>
    </row>
    <row collapsed="false" customFormat="false" customHeight="false" hidden="false" ht="12.1" outlineLevel="0" r="313">
      <c r="A313" s="20" t="n">
        <v>44995.618541667</v>
      </c>
      <c r="B313" s="16" t="s">
        <v>656</v>
      </c>
      <c r="C313" s="16" t="s">
        <v>790</v>
      </c>
      <c r="D313" s="16" t="s">
        <v>623</v>
      </c>
      <c r="E313" s="16" t="s">
        <v>105</v>
      </c>
      <c r="F313" s="16" t="s">
        <v>19</v>
      </c>
      <c r="G313" s="7" t="n">
        <v>1</v>
      </c>
      <c r="H313" s="6" t="n">
        <v>97.41</v>
      </c>
      <c r="I313" s="6" t="n">
        <v>-779.28</v>
      </c>
      <c r="J313" s="6" t="n">
        <v>-13.6</v>
      </c>
      <c r="K313" s="6" t="n">
        <v>-0.47</v>
      </c>
      <c r="L313" s="6" t="n">
        <v>-0.12</v>
      </c>
      <c r="M313" s="6" t="s">
        <f>=I313+J313+K313+L313</f>
      </c>
      <c r="N313" s="6"/>
      <c r="O313" s="16"/>
    </row>
    <row collapsed="false" customFormat="false" customHeight="false" hidden="false" ht="12.1" outlineLevel="0" r="314">
      <c r="A314" s="20" t="n">
        <v>44995.726006944</v>
      </c>
      <c r="B314" s="16" t="s">
        <v>646</v>
      </c>
      <c r="C314" s="16" t="s">
        <v>773</v>
      </c>
      <c r="D314" s="16" t="s">
        <v>623</v>
      </c>
      <c r="E314" s="16" t="s">
        <v>17</v>
      </c>
      <c r="F314" s="16" t="s">
        <v>19</v>
      </c>
      <c r="G314" s="7" t="n">
        <v>1</v>
      </c>
      <c r="H314" s="6" t="n">
        <v>149.5</v>
      </c>
      <c r="I314" s="6" t="n">
        <v>-149.5</v>
      </c>
      <c r="J314" s="6" t="n">
        <v>-0</v>
      </c>
      <c r="K314" s="6" t="n">
        <v>-0.09</v>
      </c>
      <c r="L314" s="6" t="n">
        <v>-0</v>
      </c>
      <c r="M314" s="6" t="s">
        <f>=I314+J314+K314+L314</f>
      </c>
      <c r="N314" s="6"/>
      <c r="O314" s="16"/>
    </row>
    <row collapsed="false" customFormat="false" customHeight="false" hidden="false" ht="12.1" outlineLevel="0" r="315">
      <c r="A315" s="20" t="n">
        <v>44998.546574074</v>
      </c>
      <c r="B315" s="16" t="s">
        <v>655</v>
      </c>
      <c r="C315" s="16" t="s">
        <v>789</v>
      </c>
      <c r="D315" s="16" t="s">
        <v>623</v>
      </c>
      <c r="E315" s="16" t="s">
        <v>105</v>
      </c>
      <c r="F315" s="16" t="s">
        <v>19</v>
      </c>
      <c r="G315" s="7" t="n">
        <v>1</v>
      </c>
      <c r="H315" s="6" t="n">
        <v>98.39</v>
      </c>
      <c r="I315" s="6" t="n">
        <v>-983.9</v>
      </c>
      <c r="J315" s="6" t="n">
        <v>-18.67</v>
      </c>
      <c r="K315" s="6" t="n">
        <v>-0.59</v>
      </c>
      <c r="L315" s="6" t="n">
        <v>-0.14</v>
      </c>
      <c r="M315" s="6" t="s">
        <f>=I315+J315+K315+L315</f>
      </c>
      <c r="N315" s="6"/>
      <c r="O315" s="16"/>
    </row>
    <row collapsed="false" customFormat="false" customHeight="false" hidden="false" ht="12.1" outlineLevel="0" r="316">
      <c r="A316" s="20" t="n">
        <v>44998.577418981</v>
      </c>
      <c r="B316" s="16" t="s">
        <v>651</v>
      </c>
      <c r="C316" s="16" t="s">
        <v>785</v>
      </c>
      <c r="D316" s="16" t="s">
        <v>623</v>
      </c>
      <c r="E316" s="16" t="s">
        <v>105</v>
      </c>
      <c r="F316" s="16" t="s">
        <v>19</v>
      </c>
      <c r="G316" s="7" t="n">
        <v>1</v>
      </c>
      <c r="H316" s="6" t="n">
        <v>101.64</v>
      </c>
      <c r="I316" s="6" t="n">
        <v>-1016.4</v>
      </c>
      <c r="J316" s="6" t="n">
        <v>-4.07</v>
      </c>
      <c r="K316" s="6" t="n">
        <v>-0.61</v>
      </c>
      <c r="L316" s="6" t="n">
        <v>-0.15</v>
      </c>
      <c r="M316" s="6" t="s">
        <f>=I316+J316+K316+L316</f>
      </c>
      <c r="N316" s="6"/>
      <c r="O316" s="16"/>
    </row>
    <row collapsed="false" customFormat="false" customHeight="false" hidden="false" ht="12.1" outlineLevel="0" r="317">
      <c r="A317" s="20" t="n">
        <v>44998.6328125</v>
      </c>
      <c r="B317" s="16" t="s">
        <v>27</v>
      </c>
      <c r="C317" s="16" t="s">
        <v>783</v>
      </c>
      <c r="D317" s="16" t="s">
        <v>623</v>
      </c>
      <c r="E317" s="16" t="s">
        <v>17</v>
      </c>
      <c r="F317" s="16" t="s">
        <v>19</v>
      </c>
      <c r="G317" s="7" t="n">
        <v>10</v>
      </c>
      <c r="H317" s="6" t="n">
        <v>136.5</v>
      </c>
      <c r="I317" s="6" t="n">
        <v>-1365</v>
      </c>
      <c r="J317" s="6" t="n">
        <v>-0</v>
      </c>
      <c r="K317" s="6" t="n">
        <v>-0.82</v>
      </c>
      <c r="L317" s="6" t="n">
        <v>-0</v>
      </c>
      <c r="M317" s="6" t="s">
        <f>=I317+J317+K317+L317</f>
      </c>
      <c r="N317" s="6"/>
      <c r="O317" s="16"/>
    </row>
    <row collapsed="false" customFormat="false" customHeight="false" hidden="false" ht="12.1" outlineLevel="0" r="318">
      <c r="A318" s="20" t="n">
        <v>44998.657337963</v>
      </c>
      <c r="B318" s="16" t="s">
        <v>645</v>
      </c>
      <c r="C318" s="16" t="s">
        <v>771</v>
      </c>
      <c r="D318" s="16" t="s">
        <v>623</v>
      </c>
      <c r="E318" s="16" t="s">
        <v>105</v>
      </c>
      <c r="F318" s="16" t="s">
        <v>19</v>
      </c>
      <c r="G318" s="7" t="n">
        <v>2</v>
      </c>
      <c r="H318" s="6" t="n">
        <v>98.9</v>
      </c>
      <c r="I318" s="6" t="n">
        <v>-1978</v>
      </c>
      <c r="J318" s="6" t="n">
        <v>-57.58</v>
      </c>
      <c r="K318" s="6" t="n">
        <v>-1.19</v>
      </c>
      <c r="L318" s="6" t="n">
        <v>-0.3</v>
      </c>
      <c r="M318" s="6" t="s">
        <f>=I318+J318+K318+L318</f>
      </c>
      <c r="N318" s="6"/>
      <c r="O318" s="16"/>
    </row>
    <row collapsed="false" customFormat="false" customHeight="false" hidden="false" ht="12.1" outlineLevel="0" r="319">
      <c r="A319" s="20" t="n">
        <v>44998.669050926</v>
      </c>
      <c r="B319" s="16" t="s">
        <v>638</v>
      </c>
      <c r="C319" s="16" t="s">
        <v>754</v>
      </c>
      <c r="D319" s="16" t="s">
        <v>623</v>
      </c>
      <c r="E319" s="16" t="s">
        <v>99</v>
      </c>
      <c r="F319" s="16" t="s">
        <v>19</v>
      </c>
      <c r="G319" s="7" t="n">
        <v>20</v>
      </c>
      <c r="H319" s="6" t="n">
        <v>12.359</v>
      </c>
      <c r="I319" s="6" t="n">
        <v>-247.18</v>
      </c>
      <c r="J319" s="6" t="n">
        <v>-0</v>
      </c>
      <c r="K319" s="6" t="n">
        <v>-0</v>
      </c>
      <c r="L319" s="6" t="n">
        <v>-0</v>
      </c>
      <c r="M319" s="6" t="s">
        <f>=I319+J319+K319+L319</f>
      </c>
      <c r="N319" s="6"/>
      <c r="O319" s="16"/>
    </row>
    <row collapsed="false" customFormat="false" customHeight="false" hidden="false" ht="12.1" outlineLevel="0" r="320">
      <c r="A320" s="20" t="n">
        <v>44998.691064815</v>
      </c>
      <c r="B320" s="16" t="s">
        <v>646</v>
      </c>
      <c r="C320" s="16" t="s">
        <v>773</v>
      </c>
      <c r="D320" s="16" t="s">
        <v>623</v>
      </c>
      <c r="E320" s="16" t="s">
        <v>17</v>
      </c>
      <c r="F320" s="16" t="s">
        <v>19</v>
      </c>
      <c r="G320" s="7" t="n">
        <v>4</v>
      </c>
      <c r="H320" s="6" t="n">
        <v>147.2</v>
      </c>
      <c r="I320" s="6" t="n">
        <v>-588.8</v>
      </c>
      <c r="J320" s="6" t="n">
        <v>-0</v>
      </c>
      <c r="K320" s="6" t="n">
        <v>-0.35</v>
      </c>
      <c r="L320" s="6" t="n">
        <v>-0</v>
      </c>
      <c r="M320" s="6" t="s">
        <f>=I320+J320+K320+L320</f>
      </c>
      <c r="N320" s="6"/>
      <c r="O320" s="16"/>
    </row>
    <row collapsed="false" customFormat="false" customHeight="false" hidden="false" ht="12.1" outlineLevel="0" r="321">
      <c r="A321" s="20" t="n">
        <v>44999.545173611</v>
      </c>
      <c r="B321" s="16" t="s">
        <v>56</v>
      </c>
      <c r="C321" s="16" t="s">
        <v>735</v>
      </c>
      <c r="D321" s="16" t="s">
        <v>623</v>
      </c>
      <c r="E321" s="16" t="s">
        <v>17</v>
      </c>
      <c r="F321" s="16" t="s">
        <v>19</v>
      </c>
      <c r="G321" s="7" t="n">
        <v>10</v>
      </c>
      <c r="H321" s="6" t="n">
        <v>59.33</v>
      </c>
      <c r="I321" s="6" t="n">
        <v>-593.3</v>
      </c>
      <c r="J321" s="6" t="n">
        <v>-0</v>
      </c>
      <c r="K321" s="6" t="n">
        <v>-0.36</v>
      </c>
      <c r="L321" s="6" t="n">
        <v>-0</v>
      </c>
      <c r="M321" s="6" t="s">
        <f>=I321+J321+K321+L321</f>
      </c>
      <c r="N321" s="6"/>
      <c r="O321" s="16"/>
    </row>
    <row collapsed="false" customFormat="false" customHeight="false" hidden="false" ht="12.1" outlineLevel="0" r="322">
      <c r="A322" s="21" t="n">
        <v>45006</v>
      </c>
      <c r="B322" s="22" t="s">
        <v>729</v>
      </c>
      <c r="C322" s="22" t="s">
        <v>151</v>
      </c>
      <c r="D322" s="22" t="s">
        <v>729</v>
      </c>
      <c r="E322" s="22" t="s">
        <v>729</v>
      </c>
      <c r="F322" s="22" t="s">
        <v>19</v>
      </c>
      <c r="G322" s="23" t="n">
        <v>1</v>
      </c>
      <c r="H322" s="24" t="n">
        <v>15000</v>
      </c>
      <c r="I322" s="24" t="n">
        <v>15000</v>
      </c>
      <c r="J322" s="24" t="n">
        <v>0</v>
      </c>
      <c r="K322" s="24" t="n">
        <v>-0</v>
      </c>
      <c r="L322" s="24" t="n">
        <v>-0</v>
      </c>
      <c r="M322" s="6" t="s">
        <f>=I322+J322+K322+L322</f>
      </c>
      <c r="N322" s="24"/>
      <c r="O322" s="22"/>
    </row>
    <row collapsed="false" customFormat="false" customHeight="false" hidden="false" ht="12.1" outlineLevel="0" r="323">
      <c r="A323" s="20" t="n">
        <v>45006.706967593</v>
      </c>
      <c r="B323" s="16" t="s">
        <v>56</v>
      </c>
      <c r="C323" s="16" t="s">
        <v>735</v>
      </c>
      <c r="D323" s="16" t="s">
        <v>623</v>
      </c>
      <c r="E323" s="16" t="s">
        <v>17</v>
      </c>
      <c r="F323" s="16" t="s">
        <v>19</v>
      </c>
      <c r="G323" s="7" t="n">
        <v>20</v>
      </c>
      <c r="H323" s="6" t="n">
        <v>60</v>
      </c>
      <c r="I323" s="6" t="n">
        <v>-1200</v>
      </c>
      <c r="J323" s="6" t="n">
        <v>-0</v>
      </c>
      <c r="K323" s="6" t="n">
        <v>-0.72</v>
      </c>
      <c r="L323" s="6" t="n">
        <v>-0</v>
      </c>
      <c r="M323" s="6" t="s">
        <f>=I323+J323+K323+L323</f>
      </c>
      <c r="N323" s="6"/>
      <c r="O323" s="16"/>
    </row>
    <row collapsed="false" customFormat="false" customHeight="false" hidden="false" ht="12.1" outlineLevel="0" r="324">
      <c r="A324" s="20" t="n">
        <v>45006.781261574</v>
      </c>
      <c r="B324" s="16" t="s">
        <v>51</v>
      </c>
      <c r="C324" s="16" t="s">
        <v>751</v>
      </c>
      <c r="D324" s="16" t="s">
        <v>623</v>
      </c>
      <c r="E324" s="16" t="s">
        <v>17</v>
      </c>
      <c r="F324" s="16" t="s">
        <v>19</v>
      </c>
      <c r="G324" s="7" t="n">
        <v>10</v>
      </c>
      <c r="H324" s="6" t="n">
        <v>172.13</v>
      </c>
      <c r="I324" s="6" t="n">
        <v>-1721.3</v>
      </c>
      <c r="J324" s="6" t="n">
        <v>-0</v>
      </c>
      <c r="K324" s="6" t="n">
        <v>-1.03</v>
      </c>
      <c r="L324" s="6" t="n">
        <v>-0.26</v>
      </c>
      <c r="M324" s="6" t="s">
        <f>=I324+J324+K324+L324</f>
      </c>
      <c r="N324" s="6"/>
      <c r="O324" s="16"/>
    </row>
    <row collapsed="false" customFormat="false" customHeight="false" hidden="false" ht="12.1" outlineLevel="0" r="325">
      <c r="A325" s="20" t="n">
        <v>45006.781539352</v>
      </c>
      <c r="B325" s="16" t="s">
        <v>652</v>
      </c>
      <c r="C325" s="16" t="s">
        <v>786</v>
      </c>
      <c r="D325" s="16" t="s">
        <v>623</v>
      </c>
      <c r="E325" s="16" t="s">
        <v>17</v>
      </c>
      <c r="F325" s="16" t="s">
        <v>19</v>
      </c>
      <c r="G325" s="7" t="n">
        <v>2</v>
      </c>
      <c r="H325" s="6" t="n">
        <v>920</v>
      </c>
      <c r="I325" s="6" t="n">
        <v>-1840</v>
      </c>
      <c r="J325" s="6" t="n">
        <v>-0</v>
      </c>
      <c r="K325" s="6" t="n">
        <v>-1.11</v>
      </c>
      <c r="L325" s="6" t="n">
        <v>-0.28</v>
      </c>
      <c r="M325" s="6" t="s">
        <f>=I325+J325+K325+L325</f>
      </c>
      <c r="N325" s="6"/>
      <c r="O325" s="16"/>
    </row>
    <row collapsed="false" customFormat="false" customHeight="false" hidden="false" ht="12.1" outlineLevel="0" r="326">
      <c r="A326" s="20" t="n">
        <v>45008.930358796</v>
      </c>
      <c r="B326" s="16" t="s">
        <v>56</v>
      </c>
      <c r="C326" s="16" t="s">
        <v>735</v>
      </c>
      <c r="D326" s="16" t="s">
        <v>623</v>
      </c>
      <c r="E326" s="16" t="s">
        <v>17</v>
      </c>
      <c r="F326" s="16" t="s">
        <v>19</v>
      </c>
      <c r="G326" s="7" t="n">
        <v>20</v>
      </c>
      <c r="H326" s="6" t="n">
        <v>58.26</v>
      </c>
      <c r="I326" s="6" t="n">
        <v>-1165.2</v>
      </c>
      <c r="J326" s="6" t="n">
        <v>-0</v>
      </c>
      <c r="K326" s="6" t="n">
        <v>-0.7</v>
      </c>
      <c r="L326" s="6" t="n">
        <v>-0</v>
      </c>
      <c r="M326" s="6" t="s">
        <f>=I326+J326+K326+L326</f>
      </c>
      <c r="N326" s="6"/>
      <c r="O326" s="16"/>
    </row>
    <row collapsed="false" customFormat="false" customHeight="false" hidden="false" ht="12.1" outlineLevel="0" r="327">
      <c r="A327" s="20" t="n">
        <v>45015.506423611</v>
      </c>
      <c r="B327" s="16" t="s">
        <v>654</v>
      </c>
      <c r="C327" s="16" t="s">
        <v>788</v>
      </c>
      <c r="D327" s="16" t="s">
        <v>623</v>
      </c>
      <c r="E327" s="16" t="s">
        <v>105</v>
      </c>
      <c r="F327" s="16" t="s">
        <v>19</v>
      </c>
      <c r="G327" s="7" t="n">
        <v>1</v>
      </c>
      <c r="H327" s="6" t="n">
        <v>97.22</v>
      </c>
      <c r="I327" s="6" t="n">
        <v>-777.76</v>
      </c>
      <c r="J327" s="6" t="n">
        <v>-11.78</v>
      </c>
      <c r="K327" s="6" t="n">
        <v>-0.47</v>
      </c>
      <c r="L327" s="6" t="n">
        <v>-0.07</v>
      </c>
      <c r="M327" s="6" t="s">
        <f>=I327+J327+K327+L327</f>
      </c>
      <c r="N327" s="6"/>
      <c r="O327" s="16"/>
    </row>
    <row collapsed="false" customFormat="false" customHeight="false" hidden="false" ht="12.1" outlineLevel="0" r="328">
      <c r="A328" s="20" t="n">
        <v>45015.554594907</v>
      </c>
      <c r="B328" s="16" t="s">
        <v>135</v>
      </c>
      <c r="C328" s="16" t="s">
        <v>769</v>
      </c>
      <c r="D328" s="16" t="s">
        <v>623</v>
      </c>
      <c r="E328" s="16" t="s">
        <v>105</v>
      </c>
      <c r="F328" s="16" t="s">
        <v>19</v>
      </c>
      <c r="G328" s="7" t="n">
        <v>2</v>
      </c>
      <c r="H328" s="6" t="n">
        <v>83.01</v>
      </c>
      <c r="I328" s="6" t="n">
        <v>-1660.2</v>
      </c>
      <c r="J328" s="6" t="n">
        <v>-23.68</v>
      </c>
      <c r="K328" s="6" t="n">
        <v>-0.99</v>
      </c>
      <c r="L328" s="6" t="n">
        <v>-0.17</v>
      </c>
      <c r="M328" s="6" t="s">
        <f>=I328+J328+K328+L328</f>
      </c>
      <c r="N328" s="6"/>
      <c r="O328" s="16"/>
    </row>
    <row collapsed="false" customFormat="false" customHeight="false" hidden="false" ht="12.1" outlineLevel="0" r="329">
      <c r="A329" s="20" t="n">
        <v>45015.695196759</v>
      </c>
      <c r="B329" s="16" t="s">
        <v>640</v>
      </c>
      <c r="C329" s="16" t="s">
        <v>757</v>
      </c>
      <c r="D329" s="16" t="s">
        <v>623</v>
      </c>
      <c r="E329" s="16" t="s">
        <v>17</v>
      </c>
      <c r="F329" s="16" t="s">
        <v>19</v>
      </c>
      <c r="G329" s="7" t="n">
        <v>100</v>
      </c>
      <c r="H329" s="6" t="n">
        <v>14.5</v>
      </c>
      <c r="I329" s="6" t="n">
        <v>-1450</v>
      </c>
      <c r="J329" s="6" t="n">
        <v>-0</v>
      </c>
      <c r="K329" s="6" t="n">
        <v>-0.87</v>
      </c>
      <c r="L329" s="6" t="n">
        <v>-0</v>
      </c>
      <c r="M329" s="6" t="s">
        <f>=I329+J329+K329+L329</f>
      </c>
      <c r="N329" s="6"/>
      <c r="O329" s="16"/>
    </row>
    <row collapsed="false" customFormat="false" customHeight="false" hidden="false" ht="12.1" outlineLevel="0" r="330">
      <c r="A330" s="20" t="n">
        <v>45016.534513889</v>
      </c>
      <c r="B330" s="16" t="s">
        <v>16</v>
      </c>
      <c r="C330" s="16" t="s">
        <v>755</v>
      </c>
      <c r="D330" s="16" t="s">
        <v>623</v>
      </c>
      <c r="E330" s="16" t="s">
        <v>17</v>
      </c>
      <c r="F330" s="16" t="s">
        <v>19</v>
      </c>
      <c r="G330" s="7" t="n">
        <v>10</v>
      </c>
      <c r="H330" s="6" t="n">
        <v>214.2</v>
      </c>
      <c r="I330" s="6" t="n">
        <v>-2142</v>
      </c>
      <c r="J330" s="6" t="n">
        <v>-0</v>
      </c>
      <c r="K330" s="6" t="n">
        <v>-1.28</v>
      </c>
      <c r="L330" s="6" t="n">
        <v>-0</v>
      </c>
      <c r="M330" s="6" t="s">
        <f>=I330+J330+K330+L330</f>
      </c>
      <c r="N330" s="6"/>
      <c r="O330" s="16"/>
    </row>
    <row collapsed="false" customFormat="false" customHeight="false" hidden="false" ht="12.1" outlineLevel="0" r="331">
      <c r="A331" s="20" t="n">
        <v>45016.534733796</v>
      </c>
      <c r="B331" s="16" t="s">
        <v>33</v>
      </c>
      <c r="C331" s="16" t="s">
        <v>762</v>
      </c>
      <c r="D331" s="16" t="s">
        <v>623</v>
      </c>
      <c r="E331" s="16" t="s">
        <v>17</v>
      </c>
      <c r="F331" s="16" t="s">
        <v>19</v>
      </c>
      <c r="G331" s="7" t="n">
        <v>5</v>
      </c>
      <c r="H331" s="6" t="n">
        <v>380.15</v>
      </c>
      <c r="I331" s="6" t="n">
        <v>-1900.75</v>
      </c>
      <c r="J331" s="6" t="n">
        <v>-0</v>
      </c>
      <c r="K331" s="6" t="n">
        <v>-1.14</v>
      </c>
      <c r="L331" s="6" t="n">
        <v>-0</v>
      </c>
      <c r="M331" s="6" t="s">
        <f>=I331+J331+K331+L331</f>
      </c>
      <c r="N331" s="6"/>
      <c r="O331" s="16"/>
    </row>
    <row collapsed="false" customFormat="false" customHeight="false" hidden="false" ht="12.1" outlineLevel="0" r="332">
      <c r="A332" s="20" t="n">
        <v>45016.545891204</v>
      </c>
      <c r="B332" s="16" t="s">
        <v>640</v>
      </c>
      <c r="C332" s="16" t="s">
        <v>757</v>
      </c>
      <c r="D332" s="16" t="s">
        <v>623</v>
      </c>
      <c r="E332" s="16" t="s">
        <v>17</v>
      </c>
      <c r="F332" s="16" t="s">
        <v>19</v>
      </c>
      <c r="G332" s="7" t="n">
        <v>100</v>
      </c>
      <c r="H332" s="6" t="n">
        <v>14.31</v>
      </c>
      <c r="I332" s="6" t="n">
        <v>-1431</v>
      </c>
      <c r="J332" s="6" t="n">
        <v>-0</v>
      </c>
      <c r="K332" s="6" t="n">
        <v>-0.86</v>
      </c>
      <c r="L332" s="6" t="n">
        <v>-0</v>
      </c>
      <c r="M332" s="6" t="s">
        <f>=I332+J332+K332+L332</f>
      </c>
      <c r="N332" s="6"/>
      <c r="O332" s="16"/>
    </row>
    <row collapsed="false" customFormat="false" customHeight="false" hidden="false" ht="12.1" outlineLevel="0" r="333">
      <c r="A333" s="25" t="n">
        <v>45020.569525463</v>
      </c>
      <c r="B333" s="26" t="s">
        <v>642</v>
      </c>
      <c r="C333" s="26" t="s">
        <v>760</v>
      </c>
      <c r="D333" s="26" t="s">
        <v>626</v>
      </c>
      <c r="E333" s="26" t="s">
        <v>17</v>
      </c>
      <c r="F333" s="26" t="s">
        <v>19</v>
      </c>
      <c r="G333" s="27" t="n">
        <v>-20</v>
      </c>
      <c r="H333" s="28" t="n">
        <v>149.25</v>
      </c>
      <c r="I333" s="28" t="n">
        <v>2985</v>
      </c>
      <c r="J333" s="28" t="n">
        <v>0</v>
      </c>
      <c r="K333" s="28" t="n">
        <v>-1.79</v>
      </c>
      <c r="L333" s="28" t="n">
        <v>-0</v>
      </c>
      <c r="M333" s="6" t="s">
        <f>=I333+J333+K333+L333</f>
      </c>
      <c r="N333" s="28"/>
      <c r="O333" s="26"/>
    </row>
    <row collapsed="false" customFormat="false" customHeight="false" hidden="false" ht="12.1" outlineLevel="0" r="334">
      <c r="A334" s="20" t="n">
        <v>45021.549976852</v>
      </c>
      <c r="B334" s="16" t="s">
        <v>642</v>
      </c>
      <c r="C334" s="16" t="s">
        <v>760</v>
      </c>
      <c r="D334" s="16" t="s">
        <v>623</v>
      </c>
      <c r="E334" s="16" t="s">
        <v>17</v>
      </c>
      <c r="F334" s="16" t="s">
        <v>19</v>
      </c>
      <c r="G334" s="7" t="n">
        <v>10</v>
      </c>
      <c r="H334" s="6" t="n">
        <v>193.1</v>
      </c>
      <c r="I334" s="6" t="n">
        <v>-1931</v>
      </c>
      <c r="J334" s="6" t="n">
        <v>-0</v>
      </c>
      <c r="K334" s="6" t="n">
        <v>-1.16</v>
      </c>
      <c r="L334" s="6" t="n">
        <v>-0.58</v>
      </c>
      <c r="M334" s="6" t="s">
        <f>=I334+J334+K334+L334</f>
      </c>
      <c r="N334" s="6"/>
      <c r="O334" s="16"/>
    </row>
    <row collapsed="false" customFormat="false" customHeight="false" hidden="false" ht="12.1" outlineLevel="0" r="335">
      <c r="A335" s="20" t="n">
        <v>45027.770798611</v>
      </c>
      <c r="B335" s="16" t="s">
        <v>638</v>
      </c>
      <c r="C335" s="16" t="s">
        <v>754</v>
      </c>
      <c r="D335" s="16" t="s">
        <v>623</v>
      </c>
      <c r="E335" s="16" t="s">
        <v>99</v>
      </c>
      <c r="F335" s="16" t="s">
        <v>19</v>
      </c>
      <c r="G335" s="7" t="n">
        <v>80</v>
      </c>
      <c r="H335" s="6" t="n">
        <v>13.881</v>
      </c>
      <c r="I335" s="6" t="n">
        <v>-1110.48</v>
      </c>
      <c r="J335" s="6" t="n">
        <v>-0</v>
      </c>
      <c r="K335" s="6" t="n">
        <v>-0</v>
      </c>
      <c r="L335" s="6" t="n">
        <v>-0</v>
      </c>
      <c r="M335" s="6" t="s">
        <f>=I335+J335+K335+L335</f>
      </c>
      <c r="N335" s="6"/>
      <c r="O335" s="16"/>
    </row>
    <row collapsed="false" customFormat="false" customHeight="false" hidden="false" ht="12.1" outlineLevel="0" r="336">
      <c r="A336" s="21" t="n">
        <v>45043</v>
      </c>
      <c r="B336" s="22" t="s">
        <v>729</v>
      </c>
      <c r="C336" s="22" t="s">
        <v>151</v>
      </c>
      <c r="D336" s="22" t="s">
        <v>729</v>
      </c>
      <c r="E336" s="22" t="s">
        <v>729</v>
      </c>
      <c r="F336" s="22" t="s">
        <v>19</v>
      </c>
      <c r="G336" s="23" t="n">
        <v>1</v>
      </c>
      <c r="H336" s="24" t="n">
        <v>15000</v>
      </c>
      <c r="I336" s="24" t="n">
        <v>15000</v>
      </c>
      <c r="J336" s="24" t="n">
        <v>0</v>
      </c>
      <c r="K336" s="24" t="n">
        <v>-0</v>
      </c>
      <c r="L336" s="24" t="n">
        <v>-0</v>
      </c>
      <c r="M336" s="6" t="s">
        <f>=I336+J336+K336+L336</f>
      </c>
      <c r="N336" s="24"/>
      <c r="O336" s="22"/>
    </row>
    <row collapsed="false" customFormat="false" customHeight="false" hidden="false" ht="12.1" outlineLevel="0" r="337">
      <c r="A337" s="20" t="n">
        <v>45044.41875</v>
      </c>
      <c r="B337" s="16" t="s">
        <v>779</v>
      </c>
      <c r="C337" s="16" t="s">
        <v>780</v>
      </c>
      <c r="D337" s="16" t="s">
        <v>623</v>
      </c>
      <c r="E337" s="16" t="s">
        <v>781</v>
      </c>
      <c r="F337" s="16" t="s">
        <v>19</v>
      </c>
      <c r="G337" s="7" t="n">
        <v>1000</v>
      </c>
      <c r="H337" s="6" t="n">
        <v>11.422</v>
      </c>
      <c r="I337" s="6" t="n">
        <v>-11422</v>
      </c>
      <c r="J337" s="6" t="n">
        <v>-0</v>
      </c>
      <c r="K337" s="6" t="n">
        <v>-72.84</v>
      </c>
      <c r="L337" s="6" t="n">
        <v>-0</v>
      </c>
      <c r="M337" s="6" t="s">
        <f>=I337+J337+K337+L337</f>
      </c>
      <c r="N337" s="6"/>
      <c r="O337" s="16"/>
    </row>
    <row collapsed="false" customFormat="false" customHeight="false" hidden="false" ht="12.1" outlineLevel="0" r="338">
      <c r="A338" s="20" t="n">
        <v>45044.702233796</v>
      </c>
      <c r="B338" s="16" t="s">
        <v>33</v>
      </c>
      <c r="C338" s="16" t="s">
        <v>762</v>
      </c>
      <c r="D338" s="16" t="s">
        <v>623</v>
      </c>
      <c r="E338" s="16" t="s">
        <v>17</v>
      </c>
      <c r="F338" s="16" t="s">
        <v>19</v>
      </c>
      <c r="G338" s="7" t="n">
        <v>4</v>
      </c>
      <c r="H338" s="6" t="n">
        <v>394.2</v>
      </c>
      <c r="I338" s="6" t="n">
        <v>-1576.8</v>
      </c>
      <c r="J338" s="6" t="n">
        <v>-0</v>
      </c>
      <c r="K338" s="6" t="n">
        <v>-0.95</v>
      </c>
      <c r="L338" s="6" t="n">
        <v>-0</v>
      </c>
      <c r="M338" s="6" t="s">
        <f>=I338+J338+K338+L338</f>
      </c>
      <c r="N338" s="6"/>
      <c r="O338" s="16"/>
    </row>
    <row collapsed="false" customFormat="false" customHeight="false" hidden="false" ht="12.1" outlineLevel="0" r="339">
      <c r="A339" s="21" t="n">
        <v>45048</v>
      </c>
      <c r="B339" s="22" t="s">
        <v>729</v>
      </c>
      <c r="C339" s="22" t="s">
        <v>151</v>
      </c>
      <c r="D339" s="22" t="s">
        <v>729</v>
      </c>
      <c r="E339" s="22" t="s">
        <v>729</v>
      </c>
      <c r="F339" s="22" t="s">
        <v>19</v>
      </c>
      <c r="G339" s="23" t="n">
        <v>1</v>
      </c>
      <c r="H339" s="24" t="n">
        <v>10000</v>
      </c>
      <c r="I339" s="24" t="n">
        <v>10000</v>
      </c>
      <c r="J339" s="24" t="n">
        <v>0</v>
      </c>
      <c r="K339" s="24" t="n">
        <v>-0</v>
      </c>
      <c r="L339" s="24" t="n">
        <v>-0</v>
      </c>
      <c r="M339" s="6" t="s">
        <f>=I339+J339+K339+L339</f>
      </c>
      <c r="N339" s="24"/>
      <c r="O339" s="22"/>
    </row>
    <row collapsed="false" customFormat="false" customHeight="false" hidden="false" ht="12.1" outlineLevel="0" r="340">
      <c r="A340" s="20" t="n">
        <v>45048.42037037</v>
      </c>
      <c r="B340" s="16" t="s">
        <v>24</v>
      </c>
      <c r="C340" s="16" t="s">
        <v>741</v>
      </c>
      <c r="D340" s="16" t="s">
        <v>623</v>
      </c>
      <c r="E340" s="16" t="s">
        <v>17</v>
      </c>
      <c r="F340" s="16" t="s">
        <v>19</v>
      </c>
      <c r="G340" s="7" t="n">
        <v>1</v>
      </c>
      <c r="H340" s="6" t="n">
        <v>1292.2</v>
      </c>
      <c r="I340" s="6" t="n">
        <v>-1292.2</v>
      </c>
      <c r="J340" s="6" t="n">
        <v>-0</v>
      </c>
      <c r="K340" s="6" t="n">
        <v>-0.77</v>
      </c>
      <c r="L340" s="6" t="n">
        <v>-0.38</v>
      </c>
      <c r="M340" s="6" t="s">
        <f>=I340+J340+K340+L340</f>
      </c>
      <c r="N340" s="6"/>
      <c r="O340" s="16"/>
    </row>
    <row collapsed="false" customFormat="false" customHeight="false" hidden="false" ht="12.1" outlineLevel="0" r="341">
      <c r="A341" s="20" t="n">
        <v>45048.454502315</v>
      </c>
      <c r="B341" s="16" t="s">
        <v>657</v>
      </c>
      <c r="C341" s="16" t="s">
        <v>791</v>
      </c>
      <c r="D341" s="16" t="s">
        <v>623</v>
      </c>
      <c r="E341" s="16" t="s">
        <v>17</v>
      </c>
      <c r="F341" s="16" t="s">
        <v>19</v>
      </c>
      <c r="G341" s="7" t="n">
        <v>200</v>
      </c>
      <c r="H341" s="6" t="n">
        <v>36.75</v>
      </c>
      <c r="I341" s="6" t="n">
        <v>-7350</v>
      </c>
      <c r="J341" s="6" t="n">
        <v>-0</v>
      </c>
      <c r="K341" s="6" t="n">
        <v>-4.41</v>
      </c>
      <c r="L341" s="6" t="n">
        <v>-0</v>
      </c>
      <c r="M341" s="6" t="s">
        <f>=I341+J341+K341+L341</f>
      </c>
      <c r="N341" s="6"/>
      <c r="O341" s="16"/>
    </row>
    <row collapsed="false" customFormat="false" customHeight="false" hidden="false" ht="12.1" outlineLevel="0" r="342">
      <c r="A342" s="20" t="n">
        <v>45048.520671296</v>
      </c>
      <c r="B342" s="16" t="s">
        <v>642</v>
      </c>
      <c r="C342" s="16" t="s">
        <v>760</v>
      </c>
      <c r="D342" s="16" t="s">
        <v>623</v>
      </c>
      <c r="E342" s="16" t="s">
        <v>17</v>
      </c>
      <c r="F342" s="16" t="s">
        <v>19</v>
      </c>
      <c r="G342" s="7" t="n">
        <v>10</v>
      </c>
      <c r="H342" s="6" t="n">
        <v>157.7</v>
      </c>
      <c r="I342" s="6" t="n">
        <v>-1577</v>
      </c>
      <c r="J342" s="6" t="n">
        <v>-0</v>
      </c>
      <c r="K342" s="6" t="n">
        <v>-0.95</v>
      </c>
      <c r="L342" s="6" t="n">
        <v>-0</v>
      </c>
      <c r="M342" s="6" t="s">
        <f>=I342+J342+K342+L342</f>
      </c>
      <c r="N342" s="6"/>
      <c r="O342" s="16"/>
    </row>
    <row collapsed="false" customFormat="false" customHeight="false" hidden="false" ht="12.1" outlineLevel="0" r="343">
      <c r="A343" s="20" t="n">
        <v>45048.723796296</v>
      </c>
      <c r="B343" s="16" t="s">
        <v>652</v>
      </c>
      <c r="C343" s="16" t="s">
        <v>786</v>
      </c>
      <c r="D343" s="16" t="s">
        <v>623</v>
      </c>
      <c r="E343" s="16" t="s">
        <v>17</v>
      </c>
      <c r="F343" s="16" t="s">
        <v>19</v>
      </c>
      <c r="G343" s="7" t="n">
        <v>1</v>
      </c>
      <c r="H343" s="6" t="n">
        <v>1160.5</v>
      </c>
      <c r="I343" s="6" t="n">
        <v>-1160.5</v>
      </c>
      <c r="J343" s="6" t="n">
        <v>-0</v>
      </c>
      <c r="K343" s="6" t="n">
        <v>-0.7</v>
      </c>
      <c r="L343" s="6" t="n">
        <v>-0</v>
      </c>
      <c r="M343" s="6" t="s">
        <f>=I343+J343+K343+L343</f>
      </c>
      <c r="N343" s="6"/>
      <c r="O343" s="16"/>
    </row>
    <row collapsed="false" customFormat="false" customHeight="false" hidden="false" ht="12.1" outlineLevel="0" r="344">
      <c r="A344" s="20" t="n">
        <v>45048.734131944</v>
      </c>
      <c r="B344" s="16" t="s">
        <v>638</v>
      </c>
      <c r="C344" s="16" t="s">
        <v>754</v>
      </c>
      <c r="D344" s="16" t="s">
        <v>623</v>
      </c>
      <c r="E344" s="16" t="s">
        <v>99</v>
      </c>
      <c r="F344" s="16" t="s">
        <v>19</v>
      </c>
      <c r="G344" s="7" t="n">
        <v>39</v>
      </c>
      <c r="H344" s="6" t="n">
        <v>14.175</v>
      </c>
      <c r="I344" s="6" t="n">
        <v>-552.83</v>
      </c>
      <c r="J344" s="6" t="n">
        <v>-0</v>
      </c>
      <c r="K344" s="6" t="n">
        <v>-0</v>
      </c>
      <c r="L344" s="6" t="n">
        <v>-0.17</v>
      </c>
      <c r="M344" s="6" t="s">
        <f>=I344+J344+K344+L344</f>
      </c>
      <c r="N344" s="6"/>
      <c r="O344" s="16"/>
    </row>
    <row collapsed="false" customFormat="false" customHeight="false" hidden="false" ht="12.1" outlineLevel="0" r="345">
      <c r="A345" s="25" t="n">
        <v>45058.556261574</v>
      </c>
      <c r="B345" s="26" t="s">
        <v>652</v>
      </c>
      <c r="C345" s="26" t="s">
        <v>786</v>
      </c>
      <c r="D345" s="26" t="s">
        <v>626</v>
      </c>
      <c r="E345" s="26" t="s">
        <v>17</v>
      </c>
      <c r="F345" s="26" t="s">
        <v>19</v>
      </c>
      <c r="G345" s="27" t="n">
        <v>-3</v>
      </c>
      <c r="H345" s="28" t="n">
        <v>1295</v>
      </c>
      <c r="I345" s="28" t="n">
        <v>3885</v>
      </c>
      <c r="J345" s="28" t="n">
        <v>0</v>
      </c>
      <c r="K345" s="28" t="n">
        <v>-2.33</v>
      </c>
      <c r="L345" s="28" t="n">
        <v>-0</v>
      </c>
      <c r="M345" s="6" t="s">
        <f>=I345+J345+K345+L345</f>
      </c>
      <c r="N345" s="28"/>
      <c r="O345" s="26"/>
    </row>
    <row collapsed="false" customFormat="false" customHeight="false" hidden="false" ht="12.1" outlineLevel="0" r="346">
      <c r="A346" s="20" t="n">
        <v>45061.483171296</v>
      </c>
      <c r="B346" s="16" t="s">
        <v>16</v>
      </c>
      <c r="C346" s="16" t="s">
        <v>755</v>
      </c>
      <c r="D346" s="16" t="s">
        <v>623</v>
      </c>
      <c r="E346" s="16" t="s">
        <v>17</v>
      </c>
      <c r="F346" s="16" t="s">
        <v>19</v>
      </c>
      <c r="G346" s="7" t="n">
        <v>10</v>
      </c>
      <c r="H346" s="6" t="n">
        <v>229.85</v>
      </c>
      <c r="I346" s="6" t="n">
        <v>-2298.5</v>
      </c>
      <c r="J346" s="6" t="n">
        <v>-0</v>
      </c>
      <c r="K346" s="6" t="n">
        <v>-1.38</v>
      </c>
      <c r="L346" s="6" t="n">
        <v>-0</v>
      </c>
      <c r="M346" s="6" t="s">
        <f>=I346+J346+K346+L346</f>
      </c>
      <c r="N346" s="6"/>
      <c r="O346" s="16"/>
    </row>
    <row collapsed="false" customFormat="false" customHeight="false" hidden="false" ht="12.1" outlineLevel="0" r="347">
      <c r="A347" s="20" t="n">
        <v>45061.643483796</v>
      </c>
      <c r="B347" s="16" t="s">
        <v>652</v>
      </c>
      <c r="C347" s="16" t="s">
        <v>786</v>
      </c>
      <c r="D347" s="16" t="s">
        <v>623</v>
      </c>
      <c r="E347" s="16" t="s">
        <v>17</v>
      </c>
      <c r="F347" s="16" t="s">
        <v>19</v>
      </c>
      <c r="G347" s="7" t="n">
        <v>1</v>
      </c>
      <c r="H347" s="6" t="n">
        <v>1264</v>
      </c>
      <c r="I347" s="6" t="n">
        <v>-1264</v>
      </c>
      <c r="J347" s="6" t="n">
        <v>-0</v>
      </c>
      <c r="K347" s="6" t="n">
        <v>-0.76</v>
      </c>
      <c r="L347" s="6" t="n">
        <v>-0</v>
      </c>
      <c r="M347" s="6" t="s">
        <f>=I347+J347+K347+L347</f>
      </c>
      <c r="N347" s="6"/>
      <c r="O347" s="16"/>
    </row>
    <row collapsed="false" customFormat="false" customHeight="false" hidden="false" ht="12.1" outlineLevel="0" r="348">
      <c r="A348" s="20" t="n">
        <v>45062.691678241</v>
      </c>
      <c r="B348" s="16" t="s">
        <v>658</v>
      </c>
      <c r="C348" s="16" t="s">
        <v>792</v>
      </c>
      <c r="D348" s="16" t="s">
        <v>623</v>
      </c>
      <c r="E348" s="16" t="s">
        <v>17</v>
      </c>
      <c r="F348" s="16" t="s">
        <v>19</v>
      </c>
      <c r="G348" s="7" t="n">
        <v>1</v>
      </c>
      <c r="H348" s="6" t="n">
        <v>188</v>
      </c>
      <c r="I348" s="6" t="n">
        <v>-188</v>
      </c>
      <c r="J348" s="6" t="n">
        <v>-0</v>
      </c>
      <c r="K348" s="6" t="n">
        <v>-0.11</v>
      </c>
      <c r="L348" s="6" t="n">
        <v>-0</v>
      </c>
      <c r="M348" s="6" t="s">
        <f>=I348+J348+K348+L348</f>
      </c>
      <c r="N348" s="6"/>
      <c r="O348" s="16"/>
    </row>
    <row collapsed="false" customFormat="false" customHeight="false" hidden="false" ht="12.1" outlineLevel="0" r="349">
      <c r="A349" s="25" t="n">
        <v>45064.684768519</v>
      </c>
      <c r="B349" s="26" t="s">
        <v>652</v>
      </c>
      <c r="C349" s="26" t="s">
        <v>786</v>
      </c>
      <c r="D349" s="26" t="s">
        <v>626</v>
      </c>
      <c r="E349" s="26" t="s">
        <v>17</v>
      </c>
      <c r="F349" s="26" t="s">
        <v>19</v>
      </c>
      <c r="G349" s="27" t="n">
        <v>-2</v>
      </c>
      <c r="H349" s="28" t="n">
        <v>1498.5</v>
      </c>
      <c r="I349" s="28" t="n">
        <v>2997</v>
      </c>
      <c r="J349" s="28" t="n">
        <v>0</v>
      </c>
      <c r="K349" s="28" t="n">
        <v>-1.8</v>
      </c>
      <c r="L349" s="28" t="n">
        <v>-0</v>
      </c>
      <c r="M349" s="6" t="s">
        <f>=I349+J349+K349+L349</f>
      </c>
      <c r="N349" s="28"/>
      <c r="O349" s="26"/>
    </row>
    <row collapsed="false" customFormat="false" customHeight="false" hidden="false" ht="12.1" outlineLevel="0" r="350">
      <c r="A350" s="21" t="n">
        <v>45070</v>
      </c>
      <c r="B350" s="22" t="s">
        <v>729</v>
      </c>
      <c r="C350" s="22" t="s">
        <v>151</v>
      </c>
      <c r="D350" s="22" t="s">
        <v>729</v>
      </c>
      <c r="E350" s="22" t="s">
        <v>729</v>
      </c>
      <c r="F350" s="22" t="s">
        <v>19</v>
      </c>
      <c r="G350" s="23" t="n">
        <v>1</v>
      </c>
      <c r="H350" s="24" t="n">
        <v>10000</v>
      </c>
      <c r="I350" s="24" t="n">
        <v>10000</v>
      </c>
      <c r="J350" s="24" t="n">
        <v>0</v>
      </c>
      <c r="K350" s="24" t="n">
        <v>-0</v>
      </c>
      <c r="L350" s="24" t="n">
        <v>-0</v>
      </c>
      <c r="M350" s="6" t="s">
        <f>=I350+J350+K350+L350</f>
      </c>
      <c r="N350" s="24"/>
      <c r="O350" s="22"/>
    </row>
    <row collapsed="false" customFormat="false" customHeight="false" hidden="false" ht="12.1" outlineLevel="0" r="351">
      <c r="A351" s="20" t="n">
        <v>45070.524467593</v>
      </c>
      <c r="B351" s="16" t="s">
        <v>51</v>
      </c>
      <c r="C351" s="16" t="s">
        <v>751</v>
      </c>
      <c r="D351" s="16" t="s">
        <v>623</v>
      </c>
      <c r="E351" s="16" t="s">
        <v>17</v>
      </c>
      <c r="F351" s="16" t="s">
        <v>19</v>
      </c>
      <c r="G351" s="7" t="n">
        <v>10</v>
      </c>
      <c r="H351" s="6" t="n">
        <v>162.27</v>
      </c>
      <c r="I351" s="6" t="n">
        <v>-1622.7</v>
      </c>
      <c r="J351" s="6" t="n">
        <v>-0</v>
      </c>
      <c r="K351" s="6" t="n">
        <v>-0.97</v>
      </c>
      <c r="L351" s="6" t="n">
        <v>-0</v>
      </c>
      <c r="M351" s="6" t="s">
        <f>=I351+J351+K351+L351</f>
      </c>
      <c r="N351" s="6"/>
      <c r="O351" s="16"/>
    </row>
    <row collapsed="false" customFormat="false" customHeight="false" hidden="false" ht="12.1" outlineLevel="0" r="352">
      <c r="A352" s="20" t="n">
        <v>45071.504421296</v>
      </c>
      <c r="B352" s="16" t="s">
        <v>16</v>
      </c>
      <c r="C352" s="16" t="s">
        <v>755</v>
      </c>
      <c r="D352" s="16" t="s">
        <v>623</v>
      </c>
      <c r="E352" s="16" t="s">
        <v>17</v>
      </c>
      <c r="F352" s="16" t="s">
        <v>19</v>
      </c>
      <c r="G352" s="7" t="n">
        <v>10</v>
      </c>
      <c r="H352" s="6" t="n">
        <v>242.91</v>
      </c>
      <c r="I352" s="6" t="n">
        <v>-2429.1</v>
      </c>
      <c r="J352" s="6" t="n">
        <v>-0</v>
      </c>
      <c r="K352" s="6" t="n">
        <v>-1.46</v>
      </c>
      <c r="L352" s="6" t="n">
        <v>-0</v>
      </c>
      <c r="M352" s="6" t="s">
        <f>=I352+J352+K352+L352</f>
      </c>
      <c r="N352" s="6"/>
      <c r="O352" s="16"/>
    </row>
    <row collapsed="false" customFormat="false" customHeight="false" hidden="false" ht="12.1" outlineLevel="0" r="353">
      <c r="A353" s="20" t="n">
        <v>45071.544849537</v>
      </c>
      <c r="B353" s="16" t="s">
        <v>24</v>
      </c>
      <c r="C353" s="16" t="s">
        <v>741</v>
      </c>
      <c r="D353" s="16" t="s">
        <v>623</v>
      </c>
      <c r="E353" s="16" t="s">
        <v>17</v>
      </c>
      <c r="F353" s="16" t="s">
        <v>19</v>
      </c>
      <c r="G353" s="7" t="n">
        <v>1</v>
      </c>
      <c r="H353" s="6" t="n">
        <v>1291.2</v>
      </c>
      <c r="I353" s="6" t="n">
        <v>-1291.2</v>
      </c>
      <c r="J353" s="6" t="n">
        <v>-0</v>
      </c>
      <c r="K353" s="6" t="n">
        <v>-0.77</v>
      </c>
      <c r="L353" s="6" t="n">
        <v>-0</v>
      </c>
      <c r="M353" s="6" t="s">
        <f>=I353+J353+K353+L353</f>
      </c>
      <c r="N353" s="6"/>
      <c r="O353" s="16"/>
    </row>
    <row collapsed="false" customFormat="false" customHeight="false" hidden="false" ht="12.1" outlineLevel="0" r="354">
      <c r="A354" s="20" t="n">
        <v>45075.432395833</v>
      </c>
      <c r="B354" s="16" t="s">
        <v>645</v>
      </c>
      <c r="C354" s="16" t="s">
        <v>771</v>
      </c>
      <c r="D354" s="16" t="s">
        <v>623</v>
      </c>
      <c r="E354" s="16" t="s">
        <v>105</v>
      </c>
      <c r="F354" s="16" t="s">
        <v>19</v>
      </c>
      <c r="G354" s="7" t="n">
        <v>1</v>
      </c>
      <c r="H354" s="6" t="n">
        <v>99.35</v>
      </c>
      <c r="I354" s="6" t="n">
        <v>-993.5</v>
      </c>
      <c r="J354" s="6" t="n">
        <v>-9.66</v>
      </c>
      <c r="K354" s="6" t="n">
        <v>-0.6</v>
      </c>
      <c r="L354" s="6" t="n">
        <v>-0.1</v>
      </c>
      <c r="M354" s="6" t="s">
        <f>=I354+J354+K354+L354</f>
      </c>
      <c r="N354" s="6"/>
      <c r="O354" s="16"/>
    </row>
    <row collapsed="false" customFormat="false" customHeight="false" hidden="false" ht="12.1" outlineLevel="0" r="355">
      <c r="A355" s="20" t="n">
        <v>45075.557361111</v>
      </c>
      <c r="B355" s="16" t="s">
        <v>655</v>
      </c>
      <c r="C355" s="16" t="s">
        <v>789</v>
      </c>
      <c r="D355" s="16" t="s">
        <v>623</v>
      </c>
      <c r="E355" s="16" t="s">
        <v>105</v>
      </c>
      <c r="F355" s="16" t="s">
        <v>19</v>
      </c>
      <c r="G355" s="7" t="n">
        <v>1</v>
      </c>
      <c r="H355" s="6" t="n">
        <v>98.3</v>
      </c>
      <c r="I355" s="6" t="n">
        <v>-983</v>
      </c>
      <c r="J355" s="6" t="n">
        <v>-14.99</v>
      </c>
      <c r="K355" s="6" t="n">
        <v>-0.59</v>
      </c>
      <c r="L355" s="6" t="n">
        <v>-0.1</v>
      </c>
      <c r="M355" s="6" t="s">
        <f>=I355+J355+K355+L355</f>
      </c>
      <c r="N355" s="6"/>
      <c r="O355" s="16"/>
    </row>
    <row collapsed="false" customFormat="false" customHeight="false" hidden="false" ht="12.1" outlineLevel="0" r="356">
      <c r="A356" s="20" t="n">
        <v>45076.41912037</v>
      </c>
      <c r="B356" s="16" t="s">
        <v>638</v>
      </c>
      <c r="C356" s="16" t="s">
        <v>754</v>
      </c>
      <c r="D356" s="16" t="s">
        <v>623</v>
      </c>
      <c r="E356" s="16" t="s">
        <v>99</v>
      </c>
      <c r="F356" s="16" t="s">
        <v>19</v>
      </c>
      <c r="G356" s="7" t="n">
        <v>53</v>
      </c>
      <c r="H356" s="6" t="n">
        <v>15.111</v>
      </c>
      <c r="I356" s="6" t="n">
        <v>-800.88</v>
      </c>
      <c r="J356" s="6" t="n">
        <v>-0</v>
      </c>
      <c r="K356" s="6" t="n">
        <v>-0</v>
      </c>
      <c r="L356" s="6" t="n">
        <v>-0</v>
      </c>
      <c r="M356" s="6" t="s">
        <f>=I356+J356+K356+L356</f>
      </c>
      <c r="N356" s="6"/>
      <c r="O356" s="16"/>
    </row>
    <row collapsed="false" customFormat="false" customHeight="false" hidden="false" ht="12.1" outlineLevel="0" r="357">
      <c r="A357" s="20" t="n">
        <v>45076.430173611</v>
      </c>
      <c r="B357" s="16" t="s">
        <v>33</v>
      </c>
      <c r="C357" s="16" t="s">
        <v>762</v>
      </c>
      <c r="D357" s="16" t="s">
        <v>623</v>
      </c>
      <c r="E357" s="16" t="s">
        <v>17</v>
      </c>
      <c r="F357" s="16" t="s">
        <v>19</v>
      </c>
      <c r="G357" s="7" t="n">
        <v>5</v>
      </c>
      <c r="H357" s="6" t="n">
        <v>443</v>
      </c>
      <c r="I357" s="6" t="n">
        <v>-2215</v>
      </c>
      <c r="J357" s="6" t="n">
        <v>-0</v>
      </c>
      <c r="K357" s="6" t="n">
        <v>-1.33</v>
      </c>
      <c r="L357" s="6" t="n">
        <v>-0</v>
      </c>
      <c r="M357" s="6" t="s">
        <f>=I357+J357+K357+L357</f>
      </c>
      <c r="N357" s="6"/>
      <c r="O357" s="16"/>
    </row>
    <row collapsed="false" customFormat="false" customHeight="false" hidden="false" ht="12.1" outlineLevel="0" r="358">
      <c r="A358" s="20" t="n">
        <v>45076.494537037</v>
      </c>
      <c r="B358" s="16" t="s">
        <v>658</v>
      </c>
      <c r="C358" s="16" t="s">
        <v>792</v>
      </c>
      <c r="D358" s="16" t="s">
        <v>623</v>
      </c>
      <c r="E358" s="16" t="s">
        <v>17</v>
      </c>
      <c r="F358" s="16" t="s">
        <v>19</v>
      </c>
      <c r="G358" s="7" t="n">
        <v>5</v>
      </c>
      <c r="H358" s="6" t="n">
        <v>186.4</v>
      </c>
      <c r="I358" s="6" t="n">
        <v>-932</v>
      </c>
      <c r="J358" s="6" t="n">
        <v>-0</v>
      </c>
      <c r="K358" s="6" t="n">
        <v>-0.56</v>
      </c>
      <c r="L358" s="6" t="n">
        <v>-0</v>
      </c>
      <c r="M358" s="6" t="s">
        <f>=I358+J358+K358+L358</f>
      </c>
      <c r="N358" s="6"/>
      <c r="O358" s="16"/>
    </row>
    <row collapsed="false" customFormat="false" customHeight="false" hidden="false" ht="12.1" outlineLevel="0" r="359">
      <c r="A359" s="20" t="n">
        <v>45076.600023148</v>
      </c>
      <c r="B359" s="16" t="s">
        <v>642</v>
      </c>
      <c r="C359" s="16" t="s">
        <v>760</v>
      </c>
      <c r="D359" s="16" t="s">
        <v>623</v>
      </c>
      <c r="E359" s="16" t="s">
        <v>17</v>
      </c>
      <c r="F359" s="16" t="s">
        <v>19</v>
      </c>
      <c r="G359" s="7" t="n">
        <v>10</v>
      </c>
      <c r="H359" s="6" t="n">
        <v>173</v>
      </c>
      <c r="I359" s="6" t="n">
        <v>-1730</v>
      </c>
      <c r="J359" s="6" t="n">
        <v>-0</v>
      </c>
      <c r="K359" s="6" t="n">
        <v>-1.04</v>
      </c>
      <c r="L359" s="6" t="n">
        <v>-0</v>
      </c>
      <c r="M359" s="6" t="s">
        <f>=I359+J359+K359+L359</f>
      </c>
      <c r="N359" s="6"/>
      <c r="O359" s="16"/>
    </row>
    <row collapsed="false" customFormat="false" customHeight="false" hidden="false" ht="12.1" outlineLevel="0" r="360">
      <c r="A360" s="21" t="n">
        <v>45077</v>
      </c>
      <c r="B360" s="22" t="s">
        <v>729</v>
      </c>
      <c r="C360" s="22" t="s">
        <v>151</v>
      </c>
      <c r="D360" s="22" t="s">
        <v>729</v>
      </c>
      <c r="E360" s="22" t="s">
        <v>729</v>
      </c>
      <c r="F360" s="22" t="s">
        <v>19</v>
      </c>
      <c r="G360" s="23" t="n">
        <v>1</v>
      </c>
      <c r="H360" s="24" t="n">
        <v>5000</v>
      </c>
      <c r="I360" s="24" t="n">
        <v>5000</v>
      </c>
      <c r="J360" s="24" t="n">
        <v>0</v>
      </c>
      <c r="K360" s="24" t="n">
        <v>-0</v>
      </c>
      <c r="L360" s="24" t="n">
        <v>-0</v>
      </c>
      <c r="M360" s="6" t="s">
        <f>=I360+J360+K360+L360</f>
      </c>
      <c r="N360" s="24"/>
      <c r="O360" s="22"/>
    </row>
    <row collapsed="false" customFormat="false" customHeight="false" hidden="false" ht="12.1" outlineLevel="0" r="361">
      <c r="A361" s="20" t="n">
        <v>45077.773078704</v>
      </c>
      <c r="B361" s="16" t="s">
        <v>658</v>
      </c>
      <c r="C361" s="16" t="s">
        <v>792</v>
      </c>
      <c r="D361" s="16" t="s">
        <v>623</v>
      </c>
      <c r="E361" s="16" t="s">
        <v>17</v>
      </c>
      <c r="F361" s="16" t="s">
        <v>19</v>
      </c>
      <c r="G361" s="7" t="n">
        <v>2</v>
      </c>
      <c r="H361" s="6" t="n">
        <v>177.66</v>
      </c>
      <c r="I361" s="6" t="n">
        <v>-355.32</v>
      </c>
      <c r="J361" s="6" t="n">
        <v>-0</v>
      </c>
      <c r="K361" s="6" t="n">
        <v>-0.21</v>
      </c>
      <c r="L361" s="6" t="n">
        <v>-0</v>
      </c>
      <c r="M361" s="6" t="s">
        <f>=I361+J361+K361+L361</f>
      </c>
      <c r="N361" s="6"/>
      <c r="O361" s="16"/>
    </row>
    <row collapsed="false" customFormat="false" customHeight="false" hidden="false" ht="12.1" outlineLevel="0" r="362">
      <c r="A362" s="20" t="n">
        <v>45078.55994213</v>
      </c>
      <c r="B362" s="16" t="s">
        <v>658</v>
      </c>
      <c r="C362" s="16" t="s">
        <v>792</v>
      </c>
      <c r="D362" s="16" t="s">
        <v>623</v>
      </c>
      <c r="E362" s="16" t="s">
        <v>17</v>
      </c>
      <c r="F362" s="16" t="s">
        <v>19</v>
      </c>
      <c r="G362" s="7" t="n">
        <v>4</v>
      </c>
      <c r="H362" s="6" t="n">
        <v>171.465</v>
      </c>
      <c r="I362" s="6" t="n">
        <v>-685.86</v>
      </c>
      <c r="J362" s="6" t="n">
        <v>-0</v>
      </c>
      <c r="K362" s="6" t="n">
        <v>-0.41</v>
      </c>
      <c r="L362" s="6" t="n">
        <v>-0</v>
      </c>
      <c r="M362" s="6" t="s">
        <f>=I362+J362+K362+L362</f>
      </c>
      <c r="N362" s="6"/>
      <c r="O362" s="16"/>
    </row>
    <row collapsed="false" customFormat="false" customHeight="false" hidden="false" ht="12.1" outlineLevel="0" r="363">
      <c r="A363" s="20" t="n">
        <v>45078.685138889</v>
      </c>
      <c r="B363" s="16" t="s">
        <v>640</v>
      </c>
      <c r="C363" s="16" t="s">
        <v>757</v>
      </c>
      <c r="D363" s="16" t="s">
        <v>623</v>
      </c>
      <c r="E363" s="16" t="s">
        <v>17</v>
      </c>
      <c r="F363" s="16" t="s">
        <v>19</v>
      </c>
      <c r="G363" s="7" t="n">
        <v>100</v>
      </c>
      <c r="H363" s="6" t="n">
        <v>15.671</v>
      </c>
      <c r="I363" s="6" t="n">
        <v>-1567.1</v>
      </c>
      <c r="J363" s="6" t="n">
        <v>-0</v>
      </c>
      <c r="K363" s="6" t="n">
        <v>-0.94</v>
      </c>
      <c r="L363" s="6" t="n">
        <v>-0</v>
      </c>
      <c r="M363" s="6" t="s">
        <f>=I363+J363+K363+L363</f>
      </c>
      <c r="N363" s="6"/>
      <c r="O363" s="16"/>
    </row>
    <row collapsed="false" customFormat="false" customHeight="false" hidden="false" ht="12.1" outlineLevel="0" r="364">
      <c r="A364" s="20" t="n">
        <v>45078.77712963</v>
      </c>
      <c r="B364" s="16" t="s">
        <v>16</v>
      </c>
      <c r="C364" s="16" t="s">
        <v>755</v>
      </c>
      <c r="D364" s="16" t="s">
        <v>623</v>
      </c>
      <c r="E364" s="16" t="s">
        <v>17</v>
      </c>
      <c r="F364" s="16" t="s">
        <v>19</v>
      </c>
      <c r="G364" s="7" t="n">
        <v>10</v>
      </c>
      <c r="H364" s="6" t="n">
        <v>242.51</v>
      </c>
      <c r="I364" s="6" t="n">
        <v>-2425.1</v>
      </c>
      <c r="J364" s="6" t="n">
        <v>-0</v>
      </c>
      <c r="K364" s="6" t="n">
        <v>-1.46</v>
      </c>
      <c r="L364" s="6" t="n">
        <v>-0</v>
      </c>
      <c r="M364" s="6" t="s">
        <f>=I364+J364+K364+L364</f>
      </c>
      <c r="N364" s="6"/>
      <c r="O364" s="16"/>
    </row>
    <row collapsed="false" customFormat="false" customHeight="false" hidden="false" ht="12.1" outlineLevel="0" r="365">
      <c r="A365" s="21" t="n">
        <v>45091</v>
      </c>
      <c r="B365" s="22" t="s">
        <v>729</v>
      </c>
      <c r="C365" s="22" t="s">
        <v>151</v>
      </c>
      <c r="D365" s="22" t="s">
        <v>729</v>
      </c>
      <c r="E365" s="22" t="s">
        <v>729</v>
      </c>
      <c r="F365" s="22" t="s">
        <v>19</v>
      </c>
      <c r="G365" s="23" t="n">
        <v>1</v>
      </c>
      <c r="H365" s="24" t="n">
        <v>10000</v>
      </c>
      <c r="I365" s="24" t="n">
        <v>10000</v>
      </c>
      <c r="J365" s="24" t="n">
        <v>0</v>
      </c>
      <c r="K365" s="24" t="n">
        <v>-0</v>
      </c>
      <c r="L365" s="24" t="n">
        <v>-0</v>
      </c>
      <c r="M365" s="6" t="s">
        <f>=I365+J365+K365+L365</f>
      </c>
      <c r="N365" s="24"/>
      <c r="O365" s="22"/>
    </row>
    <row collapsed="false" customFormat="false" customHeight="false" hidden="false" ht="12.1" outlineLevel="0" r="366">
      <c r="A366" s="20" t="n">
        <v>45091.967372685</v>
      </c>
      <c r="B366" s="16" t="s">
        <v>658</v>
      </c>
      <c r="C366" s="16" t="s">
        <v>792</v>
      </c>
      <c r="D366" s="16" t="s">
        <v>623</v>
      </c>
      <c r="E366" s="16" t="s">
        <v>17</v>
      </c>
      <c r="F366" s="16" t="s">
        <v>19</v>
      </c>
      <c r="G366" s="7" t="n">
        <v>3</v>
      </c>
      <c r="H366" s="6" t="n">
        <v>173.54</v>
      </c>
      <c r="I366" s="6" t="n">
        <v>-520.62</v>
      </c>
      <c r="J366" s="6" t="n">
        <v>-0</v>
      </c>
      <c r="K366" s="6" t="n">
        <v>-0.31</v>
      </c>
      <c r="L366" s="6" t="n">
        <v>-0</v>
      </c>
      <c r="M366" s="6" t="s">
        <f>=I366+J366+K366+L366</f>
      </c>
      <c r="N366" s="6"/>
      <c r="O366" s="16"/>
    </row>
    <row collapsed="false" customFormat="false" customHeight="false" hidden="false" ht="12.1" outlineLevel="0" r="367">
      <c r="A367" s="20" t="n">
        <v>45092.479479167</v>
      </c>
      <c r="B367" s="16" t="s">
        <v>56</v>
      </c>
      <c r="C367" s="16" t="s">
        <v>735</v>
      </c>
      <c r="D367" s="16" t="s">
        <v>623</v>
      </c>
      <c r="E367" s="16" t="s">
        <v>17</v>
      </c>
      <c r="F367" s="16" t="s">
        <v>19</v>
      </c>
      <c r="G367" s="7" t="n">
        <v>10</v>
      </c>
      <c r="H367" s="6" t="n">
        <v>89.44</v>
      </c>
      <c r="I367" s="6" t="n">
        <v>-894.4</v>
      </c>
      <c r="J367" s="6" t="n">
        <v>-0</v>
      </c>
      <c r="K367" s="6" t="n">
        <v>-0.54</v>
      </c>
      <c r="L367" s="6" t="n">
        <v>-0</v>
      </c>
      <c r="M367" s="6" t="s">
        <f>=I367+J367+K367+L367</f>
      </c>
      <c r="N367" s="6"/>
      <c r="O367" s="16"/>
    </row>
    <row collapsed="false" customFormat="false" customHeight="false" hidden="false" ht="12.1" outlineLevel="0" r="368">
      <c r="A368" s="20" t="n">
        <v>45093.422719907</v>
      </c>
      <c r="B368" s="16" t="s">
        <v>657</v>
      </c>
      <c r="C368" s="16" t="s">
        <v>791</v>
      </c>
      <c r="D368" s="16" t="s">
        <v>623</v>
      </c>
      <c r="E368" s="16" t="s">
        <v>17</v>
      </c>
      <c r="F368" s="16" t="s">
        <v>19</v>
      </c>
      <c r="G368" s="7" t="n">
        <v>100</v>
      </c>
      <c r="H368" s="6" t="n">
        <v>44.7</v>
      </c>
      <c r="I368" s="6" t="n">
        <v>-4470</v>
      </c>
      <c r="J368" s="6" t="n">
        <v>-0</v>
      </c>
      <c r="K368" s="6" t="n">
        <v>-2.68</v>
      </c>
      <c r="L368" s="6" t="n">
        <v>-1.34</v>
      </c>
      <c r="M368" s="6" t="s">
        <f>=I368+J368+K368+L368</f>
      </c>
      <c r="N368" s="6"/>
      <c r="O368" s="16"/>
    </row>
    <row collapsed="false" customFormat="false" customHeight="false" hidden="false" ht="12.1" outlineLevel="0" r="369">
      <c r="A369" s="20" t="n">
        <v>45093.779895833</v>
      </c>
      <c r="B369" s="16" t="s">
        <v>638</v>
      </c>
      <c r="C369" s="16" t="s">
        <v>754</v>
      </c>
      <c r="D369" s="16" t="s">
        <v>623</v>
      </c>
      <c r="E369" s="16" t="s">
        <v>99</v>
      </c>
      <c r="F369" s="16" t="s">
        <v>19</v>
      </c>
      <c r="G369" s="7" t="n">
        <v>22</v>
      </c>
      <c r="H369" s="6" t="n">
        <v>15.796</v>
      </c>
      <c r="I369" s="6" t="n">
        <v>-347.51</v>
      </c>
      <c r="J369" s="6" t="n">
        <v>-0</v>
      </c>
      <c r="K369" s="6" t="n">
        <v>-0</v>
      </c>
      <c r="L369" s="6" t="n">
        <v>-0</v>
      </c>
      <c r="M369" s="6" t="s">
        <f>=I369+J369+K369+L369</f>
      </c>
      <c r="N369" s="6"/>
      <c r="O369" s="16"/>
    </row>
    <row collapsed="false" customFormat="false" customHeight="false" hidden="false" ht="12.1" outlineLevel="0" r="370">
      <c r="A370" s="20" t="n">
        <v>45096.466145833</v>
      </c>
      <c r="B370" s="16" t="s">
        <v>658</v>
      </c>
      <c r="C370" s="16" t="s">
        <v>792</v>
      </c>
      <c r="D370" s="16" t="s">
        <v>623</v>
      </c>
      <c r="E370" s="16" t="s">
        <v>17</v>
      </c>
      <c r="F370" s="16" t="s">
        <v>19</v>
      </c>
      <c r="G370" s="7" t="n">
        <v>7</v>
      </c>
      <c r="H370" s="6" t="n">
        <v>177.00285714286</v>
      </c>
      <c r="I370" s="6" t="n">
        <v>-1239.02</v>
      </c>
      <c r="J370" s="6" t="n">
        <v>-0</v>
      </c>
      <c r="K370" s="6" t="n">
        <v>-0.74</v>
      </c>
      <c r="L370" s="6" t="n">
        <v>-0</v>
      </c>
      <c r="M370" s="6" t="s">
        <f>=I370+J370+K370+L370</f>
      </c>
      <c r="N370" s="6"/>
      <c r="O370" s="16"/>
    </row>
    <row collapsed="false" customFormat="false" customHeight="false" hidden="false" ht="12.1" outlineLevel="0" r="371">
      <c r="A371" s="20" t="n">
        <v>45096.51025463</v>
      </c>
      <c r="B371" s="16" t="s">
        <v>16</v>
      </c>
      <c r="C371" s="16" t="s">
        <v>755</v>
      </c>
      <c r="D371" s="16" t="s">
        <v>623</v>
      </c>
      <c r="E371" s="16" t="s">
        <v>17</v>
      </c>
      <c r="F371" s="16" t="s">
        <v>19</v>
      </c>
      <c r="G371" s="7" t="n">
        <v>10</v>
      </c>
      <c r="H371" s="6" t="n">
        <v>241.82</v>
      </c>
      <c r="I371" s="6" t="n">
        <v>-2418.2</v>
      </c>
      <c r="J371" s="6" t="n">
        <v>-0</v>
      </c>
      <c r="K371" s="6" t="n">
        <v>-1.45</v>
      </c>
      <c r="L371" s="6" t="n">
        <v>-0</v>
      </c>
      <c r="M371" s="6" t="s">
        <f>=I371+J371+K371+L371</f>
      </c>
      <c r="N371" s="6"/>
      <c r="O371" s="16"/>
    </row>
    <row collapsed="false" customFormat="false" customHeight="false" hidden="false" ht="12.1" outlineLevel="0" r="372">
      <c r="A372" s="20" t="n">
        <v>45096.510601852</v>
      </c>
      <c r="B372" s="16" t="s">
        <v>638</v>
      </c>
      <c r="C372" s="16" t="s">
        <v>754</v>
      </c>
      <c r="D372" s="16" t="s">
        <v>623</v>
      </c>
      <c r="E372" s="16" t="s">
        <v>99</v>
      </c>
      <c r="F372" s="16" t="s">
        <v>19</v>
      </c>
      <c r="G372" s="7" t="n">
        <v>10</v>
      </c>
      <c r="H372" s="6" t="n">
        <v>15.787</v>
      </c>
      <c r="I372" s="6" t="n">
        <v>-157.87</v>
      </c>
      <c r="J372" s="6" t="n">
        <v>-0</v>
      </c>
      <c r="K372" s="6" t="n">
        <v>-0</v>
      </c>
      <c r="L372" s="6" t="n">
        <v>-0</v>
      </c>
      <c r="M372" s="6" t="s">
        <f>=I372+J372+K372+L372</f>
      </c>
      <c r="N372" s="6"/>
      <c r="O372" s="16"/>
    </row>
    <row collapsed="false" customFormat="false" customHeight="false" hidden="false" ht="12.1" outlineLevel="0" r="373">
      <c r="A373" s="21" t="n">
        <v>45097</v>
      </c>
      <c r="B373" s="22" t="s">
        <v>729</v>
      </c>
      <c r="C373" s="22" t="s">
        <v>151</v>
      </c>
      <c r="D373" s="22" t="s">
        <v>729</v>
      </c>
      <c r="E373" s="22" t="s">
        <v>729</v>
      </c>
      <c r="F373" s="22" t="s">
        <v>19</v>
      </c>
      <c r="G373" s="23" t="n">
        <v>1</v>
      </c>
      <c r="H373" s="24" t="n">
        <v>5000</v>
      </c>
      <c r="I373" s="24" t="n">
        <v>5000</v>
      </c>
      <c r="J373" s="24" t="n">
        <v>0</v>
      </c>
      <c r="K373" s="24" t="n">
        <v>-0</v>
      </c>
      <c r="L373" s="24" t="n">
        <v>-0</v>
      </c>
      <c r="M373" s="6" t="s">
        <f>=I373+J373+K373+L373</f>
      </c>
      <c r="N373" s="24"/>
      <c r="O373" s="22"/>
    </row>
    <row collapsed="false" customFormat="false" customHeight="false" hidden="false" ht="12.1" outlineLevel="0" r="374">
      <c r="A374" s="20" t="n">
        <v>45097.461006944</v>
      </c>
      <c r="B374" s="16" t="s">
        <v>638</v>
      </c>
      <c r="C374" s="16" t="s">
        <v>754</v>
      </c>
      <c r="D374" s="16" t="s">
        <v>623</v>
      </c>
      <c r="E374" s="16" t="s">
        <v>99</v>
      </c>
      <c r="F374" s="16" t="s">
        <v>19</v>
      </c>
      <c r="G374" s="7" t="n">
        <v>23</v>
      </c>
      <c r="H374" s="6" t="n">
        <v>15.849</v>
      </c>
      <c r="I374" s="6" t="n">
        <v>-364.53</v>
      </c>
      <c r="J374" s="6" t="n">
        <v>-0</v>
      </c>
      <c r="K374" s="6" t="n">
        <v>-0</v>
      </c>
      <c r="L374" s="6" t="n">
        <v>-0</v>
      </c>
      <c r="M374" s="6" t="s">
        <f>=I374+J374+K374+L374</f>
      </c>
      <c r="N374" s="6"/>
      <c r="O374" s="16"/>
    </row>
    <row collapsed="false" customFormat="false" customHeight="false" hidden="false" ht="12.1" outlineLevel="0" r="375">
      <c r="A375" s="20" t="n">
        <v>45097.668449074</v>
      </c>
      <c r="B375" s="16" t="s">
        <v>56</v>
      </c>
      <c r="C375" s="16" t="s">
        <v>735</v>
      </c>
      <c r="D375" s="16" t="s">
        <v>623</v>
      </c>
      <c r="E375" s="16" t="s">
        <v>17</v>
      </c>
      <c r="F375" s="16" t="s">
        <v>19</v>
      </c>
      <c r="G375" s="7" t="n">
        <v>10</v>
      </c>
      <c r="H375" s="6" t="n">
        <v>86.94</v>
      </c>
      <c r="I375" s="6" t="n">
        <v>-869.4</v>
      </c>
      <c r="J375" s="6" t="n">
        <v>-0</v>
      </c>
      <c r="K375" s="6" t="n">
        <v>-0.52</v>
      </c>
      <c r="L375" s="6" t="n">
        <v>-0</v>
      </c>
      <c r="M375" s="6" t="s">
        <f>=I375+J375+K375+L375</f>
      </c>
      <c r="N375" s="6"/>
      <c r="O375" s="16"/>
    </row>
    <row collapsed="false" customFormat="false" customHeight="false" hidden="false" ht="12.1" outlineLevel="0" r="376">
      <c r="A376" s="20" t="n">
        <v>45098.650543981</v>
      </c>
      <c r="B376" s="16" t="s">
        <v>24</v>
      </c>
      <c r="C376" s="16" t="s">
        <v>741</v>
      </c>
      <c r="D376" s="16" t="s">
        <v>623</v>
      </c>
      <c r="E376" s="16" t="s">
        <v>17</v>
      </c>
      <c r="F376" s="16" t="s">
        <v>19</v>
      </c>
      <c r="G376" s="7" t="n">
        <v>1</v>
      </c>
      <c r="H376" s="6" t="n">
        <v>1347</v>
      </c>
      <c r="I376" s="6" t="n">
        <v>-1347</v>
      </c>
      <c r="J376" s="6" t="n">
        <v>-0</v>
      </c>
      <c r="K376" s="6" t="n">
        <v>-0.81</v>
      </c>
      <c r="L376" s="6" t="n">
        <v>-0</v>
      </c>
      <c r="M376" s="6" t="s">
        <f>=I376+J376+K376+L376</f>
      </c>
      <c r="N376" s="6"/>
      <c r="O376" s="16"/>
    </row>
    <row collapsed="false" customFormat="false" customHeight="false" hidden="false" ht="12.1" outlineLevel="0" r="377">
      <c r="A377" s="20" t="n">
        <v>45099.940914352</v>
      </c>
      <c r="B377" s="16" t="s">
        <v>629</v>
      </c>
      <c r="C377" s="16" t="s">
        <v>731</v>
      </c>
      <c r="D377" s="16" t="s">
        <v>623</v>
      </c>
      <c r="E377" s="16" t="s">
        <v>17</v>
      </c>
      <c r="F377" s="16" t="s">
        <v>19</v>
      </c>
      <c r="G377" s="7" t="n">
        <v>60</v>
      </c>
      <c r="H377" s="6" t="n">
        <v>39.91</v>
      </c>
      <c r="I377" s="6" t="n">
        <v>-2394.6</v>
      </c>
      <c r="J377" s="6" t="n">
        <v>-0</v>
      </c>
      <c r="K377" s="6" t="n">
        <v>-1.44</v>
      </c>
      <c r="L377" s="6" t="n">
        <v>-0</v>
      </c>
      <c r="M377" s="6" t="s">
        <f>=I377+J377+K377+L377</f>
      </c>
      <c r="N377" s="6"/>
      <c r="O377" s="16"/>
    </row>
    <row collapsed="false" customFormat="false" customHeight="false" hidden="false" ht="12.1" outlineLevel="0" r="378">
      <c r="A378" s="20" t="n">
        <v>45100.693472222</v>
      </c>
      <c r="B378" s="16" t="s">
        <v>638</v>
      </c>
      <c r="C378" s="16" t="s">
        <v>754</v>
      </c>
      <c r="D378" s="16" t="s">
        <v>623</v>
      </c>
      <c r="E378" s="16" t="s">
        <v>99</v>
      </c>
      <c r="F378" s="16" t="s">
        <v>19</v>
      </c>
      <c r="G378" s="7" t="n">
        <v>2</v>
      </c>
      <c r="H378" s="6" t="n">
        <v>15.803</v>
      </c>
      <c r="I378" s="6" t="n">
        <v>-31.61</v>
      </c>
      <c r="J378" s="6" t="n">
        <v>-0</v>
      </c>
      <c r="K378" s="6" t="n">
        <v>-0</v>
      </c>
      <c r="L378" s="6" t="n">
        <v>-0</v>
      </c>
      <c r="M378" s="6" t="s">
        <f>=I378+J378+K378+L378</f>
      </c>
      <c r="N378" s="6"/>
      <c r="O378" s="16"/>
    </row>
    <row collapsed="false" customFormat="false" customHeight="false" hidden="false" ht="12.1" outlineLevel="0" r="379">
      <c r="A379" s="21" t="n">
        <v>45103</v>
      </c>
      <c r="B379" s="22" t="s">
        <v>729</v>
      </c>
      <c r="C379" s="22" t="s">
        <v>151</v>
      </c>
      <c r="D379" s="22" t="s">
        <v>729</v>
      </c>
      <c r="E379" s="22" t="s">
        <v>729</v>
      </c>
      <c r="F379" s="22" t="s">
        <v>19</v>
      </c>
      <c r="G379" s="23" t="n">
        <v>1</v>
      </c>
      <c r="H379" s="24" t="n">
        <v>5000</v>
      </c>
      <c r="I379" s="24" t="n">
        <v>5000</v>
      </c>
      <c r="J379" s="24" t="n">
        <v>0</v>
      </c>
      <c r="K379" s="24" t="n">
        <v>-0</v>
      </c>
      <c r="L379" s="24" t="n">
        <v>-0</v>
      </c>
      <c r="M379" s="6" t="s">
        <f>=I379+J379+K379+L379</f>
      </c>
      <c r="N379" s="24"/>
      <c r="O379" s="22"/>
    </row>
    <row collapsed="false" customFormat="false" customHeight="false" hidden="false" ht="12.1" outlineLevel="0" r="380">
      <c r="A380" s="20" t="n">
        <v>45103.426967593</v>
      </c>
      <c r="B380" s="16" t="s">
        <v>27</v>
      </c>
      <c r="C380" s="16" t="s">
        <v>783</v>
      </c>
      <c r="D380" s="16" t="s">
        <v>623</v>
      </c>
      <c r="E380" s="16" t="s">
        <v>17</v>
      </c>
      <c r="F380" s="16" t="s">
        <v>19</v>
      </c>
      <c r="G380" s="7" t="n">
        <v>20</v>
      </c>
      <c r="H380" s="6" t="n">
        <v>206.95</v>
      </c>
      <c r="I380" s="6" t="n">
        <v>-4139</v>
      </c>
      <c r="J380" s="6" t="n">
        <v>-0</v>
      </c>
      <c r="K380" s="6" t="n">
        <v>-2.49</v>
      </c>
      <c r="L380" s="6" t="n">
        <v>-1.24</v>
      </c>
      <c r="M380" s="6" t="s">
        <f>=I380+J380+K380+L380</f>
      </c>
      <c r="N380" s="6"/>
      <c r="O380" s="16"/>
    </row>
    <row collapsed="false" customFormat="false" customHeight="false" hidden="false" ht="12.1" outlineLevel="0" r="381">
      <c r="A381" s="20" t="n">
        <v>45103.446782407</v>
      </c>
      <c r="B381" s="16" t="s">
        <v>656</v>
      </c>
      <c r="C381" s="16" t="s">
        <v>790</v>
      </c>
      <c r="D381" s="16" t="s">
        <v>623</v>
      </c>
      <c r="E381" s="16" t="s">
        <v>105</v>
      </c>
      <c r="F381" s="16" t="s">
        <v>19</v>
      </c>
      <c r="G381" s="7" t="n">
        <v>1</v>
      </c>
      <c r="H381" s="6" t="n">
        <v>98.25</v>
      </c>
      <c r="I381" s="6" t="n">
        <v>-786</v>
      </c>
      <c r="J381" s="6" t="n">
        <v>-16.39</v>
      </c>
      <c r="K381" s="6" t="n">
        <v>-0.47</v>
      </c>
      <c r="L381" s="6" t="n">
        <v>-0.08</v>
      </c>
      <c r="M381" s="6" t="s">
        <f>=I381+J381+K381+L381</f>
      </c>
      <c r="N381" s="6"/>
      <c r="O381" s="16"/>
    </row>
    <row collapsed="false" customFormat="false" customHeight="false" hidden="false" ht="12.1" outlineLevel="0" r="382">
      <c r="A382" s="20" t="n">
        <v>45103.459050926</v>
      </c>
      <c r="B382" s="16" t="s">
        <v>638</v>
      </c>
      <c r="C382" s="16" t="s">
        <v>754</v>
      </c>
      <c r="D382" s="16" t="s">
        <v>623</v>
      </c>
      <c r="E382" s="16" t="s">
        <v>99</v>
      </c>
      <c r="F382" s="16" t="s">
        <v>19</v>
      </c>
      <c r="G382" s="7" t="n">
        <v>3</v>
      </c>
      <c r="H382" s="6" t="n">
        <v>15.513</v>
      </c>
      <c r="I382" s="6" t="n">
        <v>-46.54</v>
      </c>
      <c r="J382" s="6" t="n">
        <v>-0</v>
      </c>
      <c r="K382" s="6" t="n">
        <v>-0</v>
      </c>
      <c r="L382" s="6" t="n">
        <v>-0</v>
      </c>
      <c r="M382" s="6" t="s">
        <f>=I382+J382+K382+L382</f>
      </c>
      <c r="N382" s="6"/>
      <c r="O382" s="16"/>
    </row>
    <row collapsed="false" customFormat="false" customHeight="false" hidden="false" ht="12.1" outlineLevel="0" r="383">
      <c r="A383" s="21" t="n">
        <v>45111</v>
      </c>
      <c r="B383" s="22" t="s">
        <v>729</v>
      </c>
      <c r="C383" s="22" t="s">
        <v>151</v>
      </c>
      <c r="D383" s="22" t="s">
        <v>729</v>
      </c>
      <c r="E383" s="22" t="s">
        <v>729</v>
      </c>
      <c r="F383" s="22" t="s">
        <v>19</v>
      </c>
      <c r="G383" s="23" t="n">
        <v>1</v>
      </c>
      <c r="H383" s="24" t="n">
        <v>5000</v>
      </c>
      <c r="I383" s="24" t="n">
        <v>5000</v>
      </c>
      <c r="J383" s="24" t="n">
        <v>0</v>
      </c>
      <c r="K383" s="24" t="n">
        <v>-0</v>
      </c>
      <c r="L383" s="24" t="n">
        <v>-0</v>
      </c>
      <c r="M383" s="6" t="s">
        <f>=I383+J383+K383+L383</f>
      </c>
      <c r="N383" s="24"/>
      <c r="O383" s="22"/>
    </row>
    <row collapsed="false" customFormat="false" customHeight="false" hidden="false" ht="12.1" outlineLevel="0" r="384">
      <c r="A384" s="20" t="n">
        <v>45111.771203704</v>
      </c>
      <c r="B384" s="16" t="s">
        <v>658</v>
      </c>
      <c r="C384" s="16" t="s">
        <v>792</v>
      </c>
      <c r="D384" s="16" t="s">
        <v>623</v>
      </c>
      <c r="E384" s="16" t="s">
        <v>17</v>
      </c>
      <c r="F384" s="16" t="s">
        <v>19</v>
      </c>
      <c r="G384" s="7" t="n">
        <v>2</v>
      </c>
      <c r="H384" s="6" t="n">
        <v>177.87</v>
      </c>
      <c r="I384" s="6" t="n">
        <v>-355.74</v>
      </c>
      <c r="J384" s="6" t="n">
        <v>-0</v>
      </c>
      <c r="K384" s="6" t="n">
        <v>-0.21</v>
      </c>
      <c r="L384" s="6" t="n">
        <v>-0</v>
      </c>
      <c r="M384" s="6" t="s">
        <f>=I384+J384+K384+L384</f>
      </c>
      <c r="N384" s="6"/>
      <c r="O384" s="16"/>
    </row>
    <row collapsed="false" customFormat="false" customHeight="false" hidden="false" ht="12.1" outlineLevel="0" r="385">
      <c r="A385" s="20" t="n">
        <v>45111.771481481</v>
      </c>
      <c r="B385" s="16" t="s">
        <v>56</v>
      </c>
      <c r="C385" s="16" t="s">
        <v>735</v>
      </c>
      <c r="D385" s="16" t="s">
        <v>623</v>
      </c>
      <c r="E385" s="16" t="s">
        <v>17</v>
      </c>
      <c r="F385" s="16" t="s">
        <v>19</v>
      </c>
      <c r="G385" s="7" t="n">
        <v>10</v>
      </c>
      <c r="H385" s="6" t="n">
        <v>86.61</v>
      </c>
      <c r="I385" s="6" t="n">
        <v>-866.1</v>
      </c>
      <c r="J385" s="6" t="n">
        <v>-0</v>
      </c>
      <c r="K385" s="6" t="n">
        <v>-0.52</v>
      </c>
      <c r="L385" s="6" t="n">
        <v>-0</v>
      </c>
      <c r="M385" s="6" t="s">
        <f>=I385+J385+K385+L385</f>
      </c>
      <c r="N385" s="6"/>
      <c r="O385" s="16"/>
    </row>
    <row collapsed="false" customFormat="false" customHeight="false" hidden="false" ht="12.1" outlineLevel="0" r="386">
      <c r="A386" s="20" t="n">
        <v>45111.946759259</v>
      </c>
      <c r="B386" s="16" t="s">
        <v>640</v>
      </c>
      <c r="C386" s="16" t="s">
        <v>757</v>
      </c>
      <c r="D386" s="16" t="s">
        <v>623</v>
      </c>
      <c r="E386" s="16" t="s">
        <v>17</v>
      </c>
      <c r="F386" s="16" t="s">
        <v>19</v>
      </c>
      <c r="G386" s="7" t="n">
        <v>100</v>
      </c>
      <c r="H386" s="6" t="n">
        <v>17.185</v>
      </c>
      <c r="I386" s="6" t="n">
        <v>-1718.5</v>
      </c>
      <c r="J386" s="6" t="n">
        <v>-0</v>
      </c>
      <c r="K386" s="6" t="n">
        <v>-1.03</v>
      </c>
      <c r="L386" s="6" t="n">
        <v>-0</v>
      </c>
      <c r="M386" s="6" t="s">
        <f>=I386+J386+K386+L386</f>
      </c>
      <c r="N386" s="6"/>
      <c r="O386" s="16"/>
    </row>
    <row collapsed="false" customFormat="false" customHeight="false" hidden="false" ht="12.1" outlineLevel="0" r="387">
      <c r="A387" s="21" t="n">
        <v>45117</v>
      </c>
      <c r="B387" s="22" t="s">
        <v>793</v>
      </c>
      <c r="C387" s="22" t="s">
        <v>794</v>
      </c>
      <c r="D387" s="22" t="s">
        <v>793</v>
      </c>
      <c r="E387" s="22" t="s">
        <v>793</v>
      </c>
      <c r="F387" s="22" t="s">
        <v>19</v>
      </c>
      <c r="G387" s="23" t="n">
        <v>1</v>
      </c>
      <c r="H387" s="24" t="n">
        <v>5000</v>
      </c>
      <c r="I387" s="24" t="n">
        <v>5000</v>
      </c>
      <c r="J387" s="24" t="n">
        <v>0</v>
      </c>
      <c r="K387" s="24" t="n">
        <v>-0</v>
      </c>
      <c r="L387" s="24" t="n">
        <v>-0</v>
      </c>
      <c r="M387" s="6" t="s">
        <f>=I387+J387+K387+L387</f>
      </c>
      <c r="N387" s="24"/>
      <c r="O387" s="22"/>
    </row>
    <row collapsed="false" customFormat="false" customHeight="false" hidden="false" ht="12.1" outlineLevel="0" r="388">
      <c r="A388" s="20" t="n">
        <v>45118.450092593</v>
      </c>
      <c r="B388" s="16" t="s">
        <v>644</v>
      </c>
      <c r="C388" s="16" t="s">
        <v>770</v>
      </c>
      <c r="D388" s="16" t="s">
        <v>623</v>
      </c>
      <c r="E388" s="16" t="s">
        <v>105</v>
      </c>
      <c r="F388" s="16" t="s">
        <v>19</v>
      </c>
      <c r="G388" s="7" t="n">
        <v>7</v>
      </c>
      <c r="H388" s="6" t="n">
        <v>99.57</v>
      </c>
      <c r="I388" s="6" t="n">
        <v>-6969.9</v>
      </c>
      <c r="J388" s="6" t="n">
        <v>-25.9</v>
      </c>
      <c r="K388" s="6" t="n">
        <v>-4.18</v>
      </c>
      <c r="L388" s="6" t="n">
        <v>-1.04</v>
      </c>
      <c r="M388" s="6" t="s">
        <f>=I388+J388+K388+L388</f>
      </c>
      <c r="N388" s="6"/>
      <c r="O388" s="16"/>
    </row>
    <row collapsed="false" customFormat="false" customHeight="false" hidden="false" ht="12.1" outlineLevel="0" r="389">
      <c r="A389" s="20" t="n">
        <v>45118.611655093</v>
      </c>
      <c r="B389" s="16" t="s">
        <v>638</v>
      </c>
      <c r="C389" s="16" t="s">
        <v>754</v>
      </c>
      <c r="D389" s="16" t="s">
        <v>623</v>
      </c>
      <c r="E389" s="16" t="s">
        <v>99</v>
      </c>
      <c r="F389" s="16" t="s">
        <v>19</v>
      </c>
      <c r="G389" s="7" t="n">
        <v>4</v>
      </c>
      <c r="H389" s="6" t="n">
        <v>16.232</v>
      </c>
      <c r="I389" s="6" t="n">
        <v>-64.93</v>
      </c>
      <c r="J389" s="6" t="n">
        <v>-0</v>
      </c>
      <c r="K389" s="6" t="n">
        <v>-0</v>
      </c>
      <c r="L389" s="6" t="n">
        <v>-0</v>
      </c>
      <c r="M389" s="6" t="s">
        <f>=I389+J389+K389+L389</f>
      </c>
      <c r="N389" s="6"/>
      <c r="O389" s="16"/>
    </row>
    <row collapsed="false" customFormat="false" customHeight="false" hidden="false" ht="12.1" outlineLevel="0" r="390">
      <c r="A390" s="21" t="n">
        <v>45125</v>
      </c>
      <c r="B390" s="22" t="s">
        <v>729</v>
      </c>
      <c r="C390" s="22" t="s">
        <v>151</v>
      </c>
      <c r="D390" s="22" t="s">
        <v>729</v>
      </c>
      <c r="E390" s="22" t="s">
        <v>729</v>
      </c>
      <c r="F390" s="22" t="s">
        <v>19</v>
      </c>
      <c r="G390" s="23" t="n">
        <v>1</v>
      </c>
      <c r="H390" s="24" t="n">
        <v>10000</v>
      </c>
      <c r="I390" s="24" t="n">
        <v>10000</v>
      </c>
      <c r="J390" s="24" t="n">
        <v>0</v>
      </c>
      <c r="K390" s="24" t="n">
        <v>-0</v>
      </c>
      <c r="L390" s="24" t="n">
        <v>-0</v>
      </c>
      <c r="M390" s="6" t="s">
        <f>=I390+J390+K390+L390</f>
      </c>
      <c r="N390" s="24"/>
      <c r="O390" s="22"/>
    </row>
    <row collapsed="false" customFormat="false" customHeight="false" hidden="false" ht="12.1" outlineLevel="0" r="391">
      <c r="A391" s="20" t="n">
        <v>45127.660949074</v>
      </c>
      <c r="B391" s="16" t="s">
        <v>640</v>
      </c>
      <c r="C391" s="16" t="s">
        <v>757</v>
      </c>
      <c r="D391" s="16" t="s">
        <v>623</v>
      </c>
      <c r="E391" s="16" t="s">
        <v>17</v>
      </c>
      <c r="F391" s="16" t="s">
        <v>19</v>
      </c>
      <c r="G391" s="7" t="n">
        <v>400</v>
      </c>
      <c r="H391" s="6" t="n">
        <v>17.1855</v>
      </c>
      <c r="I391" s="6" t="n">
        <v>-6874.2</v>
      </c>
      <c r="J391" s="6" t="n">
        <v>-0</v>
      </c>
      <c r="K391" s="6" t="n">
        <v>-4.13</v>
      </c>
      <c r="L391" s="6" t="n">
        <v>-0.51</v>
      </c>
      <c r="M391" s="6" t="s">
        <f>=I391+J391+K391+L391</f>
      </c>
      <c r="N391" s="6"/>
      <c r="O391" s="16"/>
    </row>
    <row collapsed="false" customFormat="false" customHeight="false" hidden="false" ht="12.1" outlineLevel="0" r="392">
      <c r="A392" s="20" t="n">
        <v>45127.685</v>
      </c>
      <c r="B392" s="16" t="s">
        <v>655</v>
      </c>
      <c r="C392" s="16" t="s">
        <v>789</v>
      </c>
      <c r="D392" s="16" t="s">
        <v>623</v>
      </c>
      <c r="E392" s="16" t="s">
        <v>105</v>
      </c>
      <c r="F392" s="16" t="s">
        <v>19</v>
      </c>
      <c r="G392" s="7" t="n">
        <v>3</v>
      </c>
      <c r="H392" s="6" t="n">
        <v>98.92</v>
      </c>
      <c r="I392" s="6" t="n">
        <v>-2967.6</v>
      </c>
      <c r="J392" s="6" t="n">
        <v>-14.19</v>
      </c>
      <c r="K392" s="6" t="n">
        <v>-1.78</v>
      </c>
      <c r="L392" s="6" t="n">
        <v>-0.37</v>
      </c>
      <c r="M392" s="6" t="s">
        <f>=I392+J392+K392+L392</f>
      </c>
      <c r="N392" s="6"/>
      <c r="O392" s="16"/>
    </row>
    <row collapsed="false" customFormat="false" customHeight="false" hidden="false" ht="12.1" outlineLevel="0" r="393">
      <c r="A393" s="20" t="n">
        <v>45133.679525463</v>
      </c>
      <c r="B393" s="16" t="s">
        <v>638</v>
      </c>
      <c r="C393" s="16" t="s">
        <v>754</v>
      </c>
      <c r="D393" s="16" t="s">
        <v>623</v>
      </c>
      <c r="E393" s="16" t="s">
        <v>99</v>
      </c>
      <c r="F393" s="16" t="s">
        <v>19</v>
      </c>
      <c r="G393" s="7" t="n">
        <v>8</v>
      </c>
      <c r="H393" s="6" t="n">
        <v>16.917</v>
      </c>
      <c r="I393" s="6" t="n">
        <v>-135.34</v>
      </c>
      <c r="J393" s="6" t="n">
        <v>-0</v>
      </c>
      <c r="K393" s="6" t="n">
        <v>-0</v>
      </c>
      <c r="L393" s="6" t="n">
        <v>-0</v>
      </c>
      <c r="M393" s="6" t="s">
        <f>=I393+J393+K393+L393</f>
      </c>
      <c r="N393" s="6"/>
      <c r="O393" s="16"/>
    </row>
    <row collapsed="false" customFormat="false" customHeight="false" hidden="false" ht="12.1" outlineLevel="0" r="394">
      <c r="A394" s="21" t="n">
        <v>45142</v>
      </c>
      <c r="B394" s="22" t="s">
        <v>729</v>
      </c>
      <c r="C394" s="22" t="s">
        <v>151</v>
      </c>
      <c r="D394" s="22" t="s">
        <v>729</v>
      </c>
      <c r="E394" s="22" t="s">
        <v>729</v>
      </c>
      <c r="F394" s="22" t="s">
        <v>19</v>
      </c>
      <c r="G394" s="23" t="n">
        <v>1</v>
      </c>
      <c r="H394" s="24" t="n">
        <v>25000</v>
      </c>
      <c r="I394" s="24" t="n">
        <v>25000</v>
      </c>
      <c r="J394" s="24" t="n">
        <v>0</v>
      </c>
      <c r="K394" s="24" t="n">
        <v>-0</v>
      </c>
      <c r="L394" s="24" t="n">
        <v>-0</v>
      </c>
      <c r="M394" s="6" t="s">
        <f>=I394+J394+K394+L394</f>
      </c>
      <c r="N394" s="24"/>
      <c r="O394" s="22"/>
    </row>
    <row collapsed="false" customFormat="false" customHeight="false" hidden="false" ht="12.1" outlineLevel="0" r="395">
      <c r="A395" s="20" t="n">
        <v>45142.695405093</v>
      </c>
      <c r="B395" s="16" t="s">
        <v>658</v>
      </c>
      <c r="C395" s="16" t="s">
        <v>792</v>
      </c>
      <c r="D395" s="16" t="s">
        <v>623</v>
      </c>
      <c r="E395" s="16" t="s">
        <v>17</v>
      </c>
      <c r="F395" s="16" t="s">
        <v>19</v>
      </c>
      <c r="G395" s="7" t="n">
        <v>5</v>
      </c>
      <c r="H395" s="6" t="n">
        <v>228.03</v>
      </c>
      <c r="I395" s="6" t="n">
        <v>-1140.15</v>
      </c>
      <c r="J395" s="6" t="n">
        <v>-0</v>
      </c>
      <c r="K395" s="6" t="n">
        <v>-0.68</v>
      </c>
      <c r="L395" s="6" t="n">
        <v>-0</v>
      </c>
      <c r="M395" s="6" t="s">
        <f>=I395+J395+K395+L395</f>
      </c>
      <c r="N395" s="6"/>
      <c r="O395" s="16"/>
    </row>
    <row collapsed="false" customFormat="false" customHeight="false" hidden="false" ht="12.1" outlineLevel="0" r="396">
      <c r="A396" s="20" t="n">
        <v>45142.696053241</v>
      </c>
      <c r="B396" s="16" t="s">
        <v>642</v>
      </c>
      <c r="C396" s="16" t="s">
        <v>760</v>
      </c>
      <c r="D396" s="16" t="s">
        <v>623</v>
      </c>
      <c r="E396" s="16" t="s">
        <v>17</v>
      </c>
      <c r="F396" s="16" t="s">
        <v>19</v>
      </c>
      <c r="G396" s="7" t="n">
        <v>20</v>
      </c>
      <c r="H396" s="6" t="n">
        <v>238.2</v>
      </c>
      <c r="I396" s="6" t="n">
        <v>-4764</v>
      </c>
      <c r="J396" s="6" t="n">
        <v>-0</v>
      </c>
      <c r="K396" s="6" t="n">
        <v>-2.86</v>
      </c>
      <c r="L396" s="6" t="n">
        <v>-0</v>
      </c>
      <c r="M396" s="6" t="s">
        <f>=I396+J396+K396+L396</f>
      </c>
      <c r="N396" s="6"/>
      <c r="O396" s="16"/>
    </row>
    <row collapsed="false" customFormat="false" customHeight="false" hidden="false" ht="12.1" outlineLevel="0" r="397">
      <c r="A397" s="20" t="n">
        <v>45142.701886574</v>
      </c>
      <c r="B397" s="16" t="s">
        <v>56</v>
      </c>
      <c r="C397" s="16" t="s">
        <v>735</v>
      </c>
      <c r="D397" s="16" t="s">
        <v>623</v>
      </c>
      <c r="E397" s="16" t="s">
        <v>17</v>
      </c>
      <c r="F397" s="16" t="s">
        <v>19</v>
      </c>
      <c r="G397" s="7" t="n">
        <v>20</v>
      </c>
      <c r="H397" s="6" t="n">
        <v>106.31</v>
      </c>
      <c r="I397" s="6" t="n">
        <v>-2126.2</v>
      </c>
      <c r="J397" s="6" t="n">
        <v>-0</v>
      </c>
      <c r="K397" s="6" t="n">
        <v>-1.28</v>
      </c>
      <c r="L397" s="6" t="n">
        <v>-0</v>
      </c>
      <c r="M397" s="6" t="s">
        <f>=I397+J397+K397+L397</f>
      </c>
      <c r="N397" s="6"/>
      <c r="O397" s="16"/>
    </row>
    <row collapsed="false" customFormat="false" customHeight="false" hidden="false" ht="12.1" outlineLevel="0" r="398">
      <c r="A398" s="20" t="n">
        <v>45142.703946759</v>
      </c>
      <c r="B398" s="16" t="s">
        <v>16</v>
      </c>
      <c r="C398" s="16" t="s">
        <v>755</v>
      </c>
      <c r="D398" s="16" t="s">
        <v>623</v>
      </c>
      <c r="E398" s="16" t="s">
        <v>17</v>
      </c>
      <c r="F398" s="16" t="s">
        <v>19</v>
      </c>
      <c r="G398" s="7" t="n">
        <v>20</v>
      </c>
      <c r="H398" s="6" t="n">
        <v>268.2</v>
      </c>
      <c r="I398" s="6" t="n">
        <v>-5364</v>
      </c>
      <c r="J398" s="6" t="n">
        <v>-0</v>
      </c>
      <c r="K398" s="6" t="n">
        <v>-3.22</v>
      </c>
      <c r="L398" s="6" t="n">
        <v>-0</v>
      </c>
      <c r="M398" s="6" t="s">
        <f>=I398+J398+K398+L398</f>
      </c>
      <c r="N398" s="6"/>
      <c r="O398" s="16"/>
    </row>
    <row collapsed="false" customFormat="false" customHeight="false" hidden="false" ht="12.1" outlineLevel="0" r="399">
      <c r="A399" s="20" t="n">
        <v>45142.70494213</v>
      </c>
      <c r="B399" s="16" t="s">
        <v>640</v>
      </c>
      <c r="C399" s="16" t="s">
        <v>757</v>
      </c>
      <c r="D399" s="16" t="s">
        <v>623</v>
      </c>
      <c r="E399" s="16" t="s">
        <v>17</v>
      </c>
      <c r="F399" s="16" t="s">
        <v>19</v>
      </c>
      <c r="G399" s="7" t="n">
        <v>200</v>
      </c>
      <c r="H399" s="6" t="n">
        <v>18.588</v>
      </c>
      <c r="I399" s="6" t="n">
        <v>-3717.6</v>
      </c>
      <c r="J399" s="6" t="n">
        <v>-0</v>
      </c>
      <c r="K399" s="6" t="n">
        <v>-2.23</v>
      </c>
      <c r="L399" s="6" t="n">
        <v>-0</v>
      </c>
      <c r="M399" s="6" t="s">
        <f>=I399+J399+K399+L399</f>
      </c>
      <c r="N399" s="6"/>
      <c r="O399" s="16"/>
    </row>
    <row collapsed="false" customFormat="false" customHeight="false" hidden="false" ht="12.1" outlineLevel="0" r="400">
      <c r="A400" s="20" t="n">
        <v>45142.705277778</v>
      </c>
      <c r="B400" s="16" t="s">
        <v>656</v>
      </c>
      <c r="C400" s="16" t="s">
        <v>790</v>
      </c>
      <c r="D400" s="16" t="s">
        <v>623</v>
      </c>
      <c r="E400" s="16" t="s">
        <v>105</v>
      </c>
      <c r="F400" s="16" t="s">
        <v>19</v>
      </c>
      <c r="G400" s="7" t="n">
        <v>3</v>
      </c>
      <c r="H400" s="6" t="n">
        <v>98.64</v>
      </c>
      <c r="I400" s="6" t="n">
        <v>-2367.36</v>
      </c>
      <c r="J400" s="6" t="n">
        <v>-21.24</v>
      </c>
      <c r="K400" s="6" t="n">
        <v>-1.42</v>
      </c>
      <c r="L400" s="6" t="n">
        <v>-0.35</v>
      </c>
      <c r="M400" s="6" t="s">
        <f>=I400+J400+K400+L400</f>
      </c>
      <c r="N400" s="6"/>
      <c r="O400" s="16"/>
    </row>
    <row collapsed="false" customFormat="false" customHeight="false" hidden="false" ht="12.1" outlineLevel="0" r="401">
      <c r="A401" s="20" t="n">
        <v>45145.439606481</v>
      </c>
      <c r="B401" s="16" t="s">
        <v>651</v>
      </c>
      <c r="C401" s="16" t="s">
        <v>785</v>
      </c>
      <c r="D401" s="16" t="s">
        <v>623</v>
      </c>
      <c r="E401" s="16" t="s">
        <v>105</v>
      </c>
      <c r="F401" s="16" t="s">
        <v>19</v>
      </c>
      <c r="G401" s="7" t="n">
        <v>3</v>
      </c>
      <c r="H401" s="6" t="n">
        <v>101.02</v>
      </c>
      <c r="I401" s="6" t="n">
        <v>-3030.6</v>
      </c>
      <c r="J401" s="6" t="n">
        <v>-8.88</v>
      </c>
      <c r="K401" s="6" t="n">
        <v>-1.82</v>
      </c>
      <c r="L401" s="6" t="n">
        <v>-0.45</v>
      </c>
      <c r="M401" s="6" t="s">
        <f>=I401+J401+K401+L401</f>
      </c>
      <c r="N401" s="6"/>
      <c r="O401" s="16"/>
    </row>
    <row collapsed="false" customFormat="false" customHeight="false" hidden="false" ht="12.1" outlineLevel="0" r="402">
      <c r="A402" s="20" t="n">
        <v>45145.828321759</v>
      </c>
      <c r="B402" s="16" t="s">
        <v>56</v>
      </c>
      <c r="C402" s="16" t="s">
        <v>735</v>
      </c>
      <c r="D402" s="16" t="s">
        <v>623</v>
      </c>
      <c r="E402" s="16" t="s">
        <v>17</v>
      </c>
      <c r="F402" s="16" t="s">
        <v>19</v>
      </c>
      <c r="G402" s="7" t="n">
        <v>20</v>
      </c>
      <c r="H402" s="6" t="n">
        <v>105.71</v>
      </c>
      <c r="I402" s="6" t="n">
        <v>-2114.2</v>
      </c>
      <c r="J402" s="6" t="n">
        <v>-0</v>
      </c>
      <c r="K402" s="6" t="n">
        <v>-1.27</v>
      </c>
      <c r="L402" s="6" t="n">
        <v>-0</v>
      </c>
      <c r="M402" s="6" t="s">
        <f>=I402+J402+K402+L402</f>
      </c>
      <c r="N402" s="6"/>
      <c r="O402" s="16"/>
    </row>
    <row collapsed="false" customFormat="false" customHeight="false" hidden="false" ht="12.1" outlineLevel="0" r="403">
      <c r="A403" s="20" t="n">
        <v>45146.455590278</v>
      </c>
      <c r="B403" s="16" t="s">
        <v>638</v>
      </c>
      <c r="C403" s="16" t="s">
        <v>754</v>
      </c>
      <c r="D403" s="16" t="s">
        <v>623</v>
      </c>
      <c r="E403" s="16" t="s">
        <v>99</v>
      </c>
      <c r="F403" s="16" t="s">
        <v>19</v>
      </c>
      <c r="G403" s="7" t="n">
        <v>19</v>
      </c>
      <c r="H403" s="6" t="n">
        <v>17.31</v>
      </c>
      <c r="I403" s="6" t="n">
        <v>-328.89</v>
      </c>
      <c r="J403" s="6" t="n">
        <v>-0</v>
      </c>
      <c r="K403" s="6" t="n">
        <v>-0</v>
      </c>
      <c r="L403" s="6" t="n">
        <v>-0</v>
      </c>
      <c r="M403" s="6" t="s">
        <f>=I403+J403+K403+L403</f>
      </c>
      <c r="N403" s="6"/>
      <c r="O403" s="16"/>
    </row>
    <row collapsed="false" customFormat="false" customHeight="false" hidden="false" ht="12.1" outlineLevel="0" r="404">
      <c r="A404" s="21" t="n">
        <v>45148</v>
      </c>
      <c r="B404" s="22" t="s">
        <v>729</v>
      </c>
      <c r="C404" s="22" t="s">
        <v>151</v>
      </c>
      <c r="D404" s="22" t="s">
        <v>729</v>
      </c>
      <c r="E404" s="22" t="s">
        <v>729</v>
      </c>
      <c r="F404" s="22" t="s">
        <v>19</v>
      </c>
      <c r="G404" s="23" t="n">
        <v>1</v>
      </c>
      <c r="H404" s="24" t="n">
        <v>30000</v>
      </c>
      <c r="I404" s="24" t="n">
        <v>30000</v>
      </c>
      <c r="J404" s="24" t="n">
        <v>0</v>
      </c>
      <c r="K404" s="24" t="n">
        <v>-0</v>
      </c>
      <c r="L404" s="24" t="n">
        <v>-0</v>
      </c>
      <c r="M404" s="6" t="s">
        <f>=I404+J404+K404+L404</f>
      </c>
      <c r="N404" s="24"/>
      <c r="O404" s="22"/>
    </row>
    <row collapsed="false" customFormat="false" customHeight="false" hidden="false" ht="12.1" outlineLevel="0" r="405">
      <c r="A405" s="20" t="n">
        <v>45148.418425926</v>
      </c>
      <c r="B405" s="16" t="s">
        <v>657</v>
      </c>
      <c r="C405" s="16" t="s">
        <v>791</v>
      </c>
      <c r="D405" s="16" t="s">
        <v>623</v>
      </c>
      <c r="E405" s="16" t="s">
        <v>17</v>
      </c>
      <c r="F405" s="16" t="s">
        <v>19</v>
      </c>
      <c r="G405" s="7" t="n">
        <v>200</v>
      </c>
      <c r="H405" s="6" t="n">
        <v>147.25</v>
      </c>
      <c r="I405" s="6" t="n">
        <v>-29450</v>
      </c>
      <c r="J405" s="6" t="n">
        <v>-0</v>
      </c>
      <c r="K405" s="6" t="n">
        <v>-17.67</v>
      </c>
      <c r="L405" s="6" t="n">
        <v>-5.29</v>
      </c>
      <c r="M405" s="6" t="s">
        <f>=I405+J405+K405+L405</f>
      </c>
      <c r="N405" s="6"/>
      <c r="O405" s="16"/>
    </row>
    <row collapsed="false" customFormat="false" customHeight="false" hidden="false" ht="12.1" outlineLevel="0" r="406">
      <c r="A406" s="20" t="n">
        <v>45152.961145833</v>
      </c>
      <c r="B406" s="16" t="s">
        <v>658</v>
      </c>
      <c r="C406" s="16" t="s">
        <v>792</v>
      </c>
      <c r="D406" s="16" t="s">
        <v>623</v>
      </c>
      <c r="E406" s="16" t="s">
        <v>17</v>
      </c>
      <c r="F406" s="16" t="s">
        <v>19</v>
      </c>
      <c r="G406" s="7" t="n">
        <v>2</v>
      </c>
      <c r="H406" s="6" t="n">
        <v>227.31</v>
      </c>
      <c r="I406" s="6" t="n">
        <v>-454.62</v>
      </c>
      <c r="J406" s="6" t="n">
        <v>-0</v>
      </c>
      <c r="K406" s="6" t="n">
        <v>-0.27</v>
      </c>
      <c r="L406" s="6" t="n">
        <v>-0</v>
      </c>
      <c r="M406" s="6" t="s">
        <f>=I406+J406+K406+L406</f>
      </c>
      <c r="N406" s="6"/>
      <c r="O406" s="16"/>
    </row>
    <row collapsed="false" customFormat="false" customHeight="false" hidden="false" ht="12.1" outlineLevel="0" r="407">
      <c r="A407" s="21" t="n">
        <v>45154</v>
      </c>
      <c r="B407" s="22" t="s">
        <v>793</v>
      </c>
      <c r="C407" s="22" t="s">
        <v>795</v>
      </c>
      <c r="D407" s="22" t="s">
        <v>793</v>
      </c>
      <c r="E407" s="22" t="s">
        <v>793</v>
      </c>
      <c r="F407" s="22" t="s">
        <v>19</v>
      </c>
      <c r="G407" s="23" t="n">
        <v>1</v>
      </c>
      <c r="H407" s="24" t="n">
        <v>10000</v>
      </c>
      <c r="I407" s="24" t="n">
        <v>10000</v>
      </c>
      <c r="J407" s="24" t="n">
        <v>0</v>
      </c>
      <c r="K407" s="24" t="n">
        <v>-0</v>
      </c>
      <c r="L407" s="24" t="n">
        <v>-0</v>
      </c>
      <c r="M407" s="6" t="s">
        <f>=I407+J407+K407+L407</f>
      </c>
      <c r="N407" s="24"/>
      <c r="O407" s="22"/>
    </row>
    <row collapsed="false" customFormat="false" customHeight="false" hidden="false" ht="12.1" outlineLevel="0" r="408">
      <c r="A408" s="20" t="n">
        <v>45154.603865741</v>
      </c>
      <c r="B408" s="16" t="s">
        <v>659</v>
      </c>
      <c r="C408" s="16" t="s">
        <v>796</v>
      </c>
      <c r="D408" s="16" t="s">
        <v>623</v>
      </c>
      <c r="E408" s="16" t="s">
        <v>99</v>
      </c>
      <c r="F408" s="16" t="s">
        <v>19</v>
      </c>
      <c r="G408" s="7" t="n">
        <v>4</v>
      </c>
      <c r="H408" s="6" t="n">
        <v>17.66</v>
      </c>
      <c r="I408" s="6" t="n">
        <v>-70.64</v>
      </c>
      <c r="J408" s="6" t="n">
        <v>-0</v>
      </c>
      <c r="K408" s="6" t="n">
        <v>-0</v>
      </c>
      <c r="L408" s="6" t="n">
        <v>-0</v>
      </c>
      <c r="M408" s="6" t="s">
        <f>=I408+J408+K408+L408</f>
      </c>
      <c r="N408" s="6"/>
      <c r="O408" s="16"/>
    </row>
    <row collapsed="false" customFormat="false" customHeight="false" hidden="false" ht="12.1" outlineLevel="0" r="409">
      <c r="A409" s="20" t="n">
        <v>45156.458009259</v>
      </c>
      <c r="B409" s="16" t="s">
        <v>95</v>
      </c>
      <c r="C409" s="16" t="s">
        <v>797</v>
      </c>
      <c r="D409" s="16" t="s">
        <v>623</v>
      </c>
      <c r="E409" s="16" t="s">
        <v>17</v>
      </c>
      <c r="F409" s="16" t="s">
        <v>19</v>
      </c>
      <c r="G409" s="7" t="n">
        <v>10000</v>
      </c>
      <c r="H409" s="6" t="n">
        <v>0.12362</v>
      </c>
      <c r="I409" s="6" t="n">
        <v>-1236.2</v>
      </c>
      <c r="J409" s="6" t="n">
        <v>-0</v>
      </c>
      <c r="K409" s="6" t="n">
        <v>-0.74</v>
      </c>
      <c r="L409" s="6" t="n">
        <v>-0</v>
      </c>
      <c r="M409" s="6" t="s">
        <f>=I409+J409+K409+L409</f>
      </c>
      <c r="N409" s="6"/>
      <c r="O409" s="16"/>
    </row>
    <row collapsed="false" customFormat="false" customHeight="false" hidden="false" ht="12.1" outlineLevel="0" r="410">
      <c r="A410" s="20" t="n">
        <v>45156.469664352</v>
      </c>
      <c r="B410" s="16" t="s">
        <v>659</v>
      </c>
      <c r="C410" s="16" t="s">
        <v>796</v>
      </c>
      <c r="D410" s="16" t="s">
        <v>623</v>
      </c>
      <c r="E410" s="16" t="s">
        <v>99</v>
      </c>
      <c r="F410" s="16" t="s">
        <v>19</v>
      </c>
      <c r="G410" s="7" t="n">
        <v>46</v>
      </c>
      <c r="H410" s="6" t="n">
        <v>17.088043478261</v>
      </c>
      <c r="I410" s="6" t="n">
        <v>-786.05</v>
      </c>
      <c r="J410" s="6" t="n">
        <v>-0</v>
      </c>
      <c r="K410" s="6" t="n">
        <v>-0</v>
      </c>
      <c r="L410" s="6" t="n">
        <v>-0</v>
      </c>
      <c r="M410" s="6" t="s">
        <f>=I410+J410+K410+L410</f>
      </c>
      <c r="N410" s="6"/>
      <c r="O410" s="16"/>
    </row>
    <row collapsed="false" customFormat="false" customHeight="false" hidden="false" ht="12.1" outlineLevel="0" r="411">
      <c r="A411" s="20" t="n">
        <v>45156.541805556</v>
      </c>
      <c r="B411" s="16" t="s">
        <v>658</v>
      </c>
      <c r="C411" s="16" t="s">
        <v>792</v>
      </c>
      <c r="D411" s="16" t="s">
        <v>623</v>
      </c>
      <c r="E411" s="16" t="s">
        <v>17</v>
      </c>
      <c r="F411" s="16" t="s">
        <v>19</v>
      </c>
      <c r="G411" s="7" t="n">
        <v>4</v>
      </c>
      <c r="H411" s="6" t="n">
        <v>215.38</v>
      </c>
      <c r="I411" s="6" t="n">
        <v>-861.52</v>
      </c>
      <c r="J411" s="6" t="n">
        <v>-0</v>
      </c>
      <c r="K411" s="6" t="n">
        <v>-0.52</v>
      </c>
      <c r="L411" s="6" t="n">
        <v>-0</v>
      </c>
      <c r="M411" s="6" t="s">
        <f>=I411+J411+K411+L411</f>
      </c>
      <c r="N411" s="6"/>
      <c r="O411" s="16"/>
    </row>
    <row collapsed="false" customFormat="false" customHeight="false" hidden="false" ht="12.1" outlineLevel="0" r="412">
      <c r="A412" s="25" t="n">
        <v>45159.591388889</v>
      </c>
      <c r="B412" s="26" t="s">
        <v>657</v>
      </c>
      <c r="C412" s="26" t="s">
        <v>791</v>
      </c>
      <c r="D412" s="26" t="s">
        <v>626</v>
      </c>
      <c r="E412" s="26" t="s">
        <v>17</v>
      </c>
      <c r="F412" s="26" t="s">
        <v>19</v>
      </c>
      <c r="G412" s="27" t="n">
        <v>-200</v>
      </c>
      <c r="H412" s="28" t="n">
        <v>124.5</v>
      </c>
      <c r="I412" s="28" t="n">
        <v>24900</v>
      </c>
      <c r="J412" s="28" t="n">
        <v>0</v>
      </c>
      <c r="K412" s="28" t="n">
        <v>-14.94</v>
      </c>
      <c r="L412" s="28" t="n">
        <v>-0</v>
      </c>
      <c r="M412" s="6" t="s">
        <f>=I412+J412+K412+L412</f>
      </c>
      <c r="N412" s="28"/>
      <c r="O412" s="26"/>
    </row>
    <row collapsed="false" customFormat="false" customHeight="false" hidden="false" ht="12.1" outlineLevel="0" r="413">
      <c r="A413" s="20" t="n">
        <v>45160.578356481</v>
      </c>
      <c r="B413" s="16" t="s">
        <v>660</v>
      </c>
      <c r="C413" s="16" t="s">
        <v>798</v>
      </c>
      <c r="D413" s="16" t="s">
        <v>623</v>
      </c>
      <c r="E413" s="16" t="s">
        <v>799</v>
      </c>
      <c r="F413" s="16" t="s">
        <v>19</v>
      </c>
      <c r="G413" s="7" t="n">
        <v>3</v>
      </c>
      <c r="H413" s="6" t="n">
        <v>2274</v>
      </c>
      <c r="I413" s="6" t="n">
        <v>-6822</v>
      </c>
      <c r="J413" s="6" t="n">
        <v>-0</v>
      </c>
      <c r="K413" s="6" t="n">
        <v>-4.09</v>
      </c>
      <c r="L413" s="6" t="n">
        <v>-0</v>
      </c>
      <c r="M413" s="6" t="s">
        <f>=I413+J413+K413+L413</f>
      </c>
      <c r="N413" s="6"/>
      <c r="O413" s="16"/>
    </row>
    <row collapsed="false" customFormat="false" customHeight="false" hidden="false" ht="12.1" outlineLevel="0" r="414">
      <c r="A414" s="20" t="n">
        <v>45160.58224537</v>
      </c>
      <c r="B414" s="16" t="s">
        <v>658</v>
      </c>
      <c r="C414" s="16" t="s">
        <v>792</v>
      </c>
      <c r="D414" s="16" t="s">
        <v>623</v>
      </c>
      <c r="E414" s="16" t="s">
        <v>17</v>
      </c>
      <c r="F414" s="16" t="s">
        <v>19</v>
      </c>
      <c r="G414" s="7" t="n">
        <v>3</v>
      </c>
      <c r="H414" s="6" t="n">
        <v>217.04</v>
      </c>
      <c r="I414" s="6" t="n">
        <v>-651.12</v>
      </c>
      <c r="J414" s="6" t="n">
        <v>-0</v>
      </c>
      <c r="K414" s="6" t="n">
        <v>-0.39</v>
      </c>
      <c r="L414" s="6" t="n">
        <v>-0</v>
      </c>
      <c r="M414" s="6" t="s">
        <f>=I414+J414+K414+L414</f>
      </c>
      <c r="N414" s="6"/>
      <c r="O414" s="16"/>
    </row>
    <row collapsed="false" customFormat="false" customHeight="false" hidden="false" ht="12.1" outlineLevel="0" r="415">
      <c r="A415" s="20" t="n">
        <v>45160.643275463</v>
      </c>
      <c r="B415" s="16" t="s">
        <v>644</v>
      </c>
      <c r="C415" s="16" t="s">
        <v>770</v>
      </c>
      <c r="D415" s="16" t="s">
        <v>623</v>
      </c>
      <c r="E415" s="16" t="s">
        <v>105</v>
      </c>
      <c r="F415" s="16" t="s">
        <v>19</v>
      </c>
      <c r="G415" s="7" t="n">
        <v>3</v>
      </c>
      <c r="H415" s="6" t="n">
        <v>99.046666666667</v>
      </c>
      <c r="I415" s="6" t="n">
        <v>-2971.4</v>
      </c>
      <c r="J415" s="6" t="n">
        <v>-42.15</v>
      </c>
      <c r="K415" s="6" t="n">
        <v>-1.79</v>
      </c>
      <c r="L415" s="6" t="n">
        <v>-0.27</v>
      </c>
      <c r="M415" s="6" t="s">
        <f>=I415+J415+K415+L415</f>
      </c>
      <c r="N415" s="6"/>
      <c r="O415" s="16"/>
    </row>
    <row collapsed="false" customFormat="false" customHeight="false" hidden="false" ht="12.1" outlineLevel="0" r="416">
      <c r="A416" s="20" t="n">
        <v>45160.709733796</v>
      </c>
      <c r="B416" s="16" t="s">
        <v>45</v>
      </c>
      <c r="C416" s="16" t="s">
        <v>800</v>
      </c>
      <c r="D416" s="16" t="s">
        <v>623</v>
      </c>
      <c r="E416" s="16" t="s">
        <v>17</v>
      </c>
      <c r="F416" s="16" t="s">
        <v>19</v>
      </c>
      <c r="G416" s="7" t="n">
        <v>2</v>
      </c>
      <c r="H416" s="6" t="n">
        <v>3574</v>
      </c>
      <c r="I416" s="6" t="n">
        <v>-7148</v>
      </c>
      <c r="J416" s="6" t="n">
        <v>-0</v>
      </c>
      <c r="K416" s="6" t="n">
        <v>-4.29</v>
      </c>
      <c r="L416" s="6" t="n">
        <v>-0</v>
      </c>
      <c r="M416" s="6" t="s">
        <f>=I416+J416+K416+L416</f>
      </c>
      <c r="N416" s="6"/>
      <c r="O416" s="16"/>
    </row>
    <row collapsed="false" customFormat="false" customHeight="false" hidden="false" ht="12.1" outlineLevel="0" r="417">
      <c r="A417" s="20" t="n">
        <v>45161.563043981</v>
      </c>
      <c r="B417" s="16" t="s">
        <v>653</v>
      </c>
      <c r="C417" s="16" t="s">
        <v>787</v>
      </c>
      <c r="D417" s="16" t="s">
        <v>623</v>
      </c>
      <c r="E417" s="16" t="s">
        <v>105</v>
      </c>
      <c r="F417" s="16" t="s">
        <v>19</v>
      </c>
      <c r="G417" s="7" t="n">
        <v>7</v>
      </c>
      <c r="H417" s="6" t="n">
        <v>99.81</v>
      </c>
      <c r="I417" s="6" t="n">
        <v>-6986.7</v>
      </c>
      <c r="J417" s="6" t="n">
        <v>-47.95</v>
      </c>
      <c r="K417" s="6" t="n">
        <v>-4.19</v>
      </c>
      <c r="L417" s="6" t="n">
        <v>-0.5</v>
      </c>
      <c r="M417" s="6" t="s">
        <f>=I417+J417+K417+L417</f>
      </c>
      <c r="N417" s="6"/>
      <c r="O417" s="16"/>
    </row>
    <row collapsed="false" customFormat="false" customHeight="false" hidden="false" ht="12.1" outlineLevel="0" r="418">
      <c r="A418" s="20" t="n">
        <v>45161.676828704</v>
      </c>
      <c r="B418" s="16" t="s">
        <v>27</v>
      </c>
      <c r="C418" s="16" t="s">
        <v>783</v>
      </c>
      <c r="D418" s="16" t="s">
        <v>623</v>
      </c>
      <c r="E418" s="16" t="s">
        <v>17</v>
      </c>
      <c r="F418" s="16" t="s">
        <v>19</v>
      </c>
      <c r="G418" s="7" t="n">
        <v>10</v>
      </c>
      <c r="H418" s="6" t="n">
        <v>206.35</v>
      </c>
      <c r="I418" s="6" t="n">
        <v>-2063.5</v>
      </c>
      <c r="J418" s="6" t="n">
        <v>-0</v>
      </c>
      <c r="K418" s="6" t="n">
        <v>-1.24</v>
      </c>
      <c r="L418" s="6" t="n">
        <v>-0</v>
      </c>
      <c r="M418" s="6" t="s">
        <f>=I418+J418+K418+L418</f>
      </c>
      <c r="N418" s="6"/>
      <c r="O418" s="16"/>
    </row>
    <row collapsed="false" customFormat="false" customHeight="false" hidden="false" ht="12.1" outlineLevel="0" r="419">
      <c r="A419" s="20" t="n">
        <v>45161.712743056</v>
      </c>
      <c r="B419" s="16" t="s">
        <v>640</v>
      </c>
      <c r="C419" s="16" t="s">
        <v>757</v>
      </c>
      <c r="D419" s="16" t="s">
        <v>623</v>
      </c>
      <c r="E419" s="16" t="s">
        <v>17</v>
      </c>
      <c r="F419" s="16" t="s">
        <v>19</v>
      </c>
      <c r="G419" s="7" t="n">
        <v>100</v>
      </c>
      <c r="H419" s="6" t="n">
        <v>17.618</v>
      </c>
      <c r="I419" s="6" t="n">
        <v>-1761.8</v>
      </c>
      <c r="J419" s="6" t="n">
        <v>-0</v>
      </c>
      <c r="K419" s="6" t="n">
        <v>-1.06</v>
      </c>
      <c r="L419" s="6" t="n">
        <v>-0</v>
      </c>
      <c r="M419" s="6" t="s">
        <f>=I419+J419+K419+L419</f>
      </c>
      <c r="N419" s="6"/>
      <c r="O419" s="16"/>
    </row>
    <row collapsed="false" customFormat="false" customHeight="false" hidden="false" ht="12.1" outlineLevel="0" r="420">
      <c r="A420" s="20" t="n">
        <v>45161.713287037</v>
      </c>
      <c r="B420" s="16" t="s">
        <v>16</v>
      </c>
      <c r="C420" s="16" t="s">
        <v>755</v>
      </c>
      <c r="D420" s="16" t="s">
        <v>623</v>
      </c>
      <c r="E420" s="16" t="s">
        <v>17</v>
      </c>
      <c r="F420" s="16" t="s">
        <v>19</v>
      </c>
      <c r="G420" s="7" t="n">
        <v>10</v>
      </c>
      <c r="H420" s="6" t="n">
        <v>257.59</v>
      </c>
      <c r="I420" s="6" t="n">
        <v>-2575.9</v>
      </c>
      <c r="J420" s="6" t="n">
        <v>-0</v>
      </c>
      <c r="K420" s="6" t="n">
        <v>-1.54</v>
      </c>
      <c r="L420" s="6" t="n">
        <v>-0</v>
      </c>
      <c r="M420" s="6" t="s">
        <f>=I420+J420+K420+L420</f>
      </c>
      <c r="N420" s="6"/>
      <c r="O420" s="16"/>
    </row>
    <row collapsed="false" customFormat="false" customHeight="false" hidden="false" ht="12.1" outlineLevel="0" r="421">
      <c r="A421" s="20" t="n">
        <v>45162.770613426</v>
      </c>
      <c r="B421" s="16" t="s">
        <v>659</v>
      </c>
      <c r="C421" s="16" t="s">
        <v>796</v>
      </c>
      <c r="D421" s="16" t="s">
        <v>623</v>
      </c>
      <c r="E421" s="16" t="s">
        <v>99</v>
      </c>
      <c r="F421" s="16" t="s">
        <v>19</v>
      </c>
      <c r="G421" s="7" t="n">
        <v>51</v>
      </c>
      <c r="H421" s="6" t="n">
        <v>17.75</v>
      </c>
      <c r="I421" s="6" t="n">
        <v>-905.25</v>
      </c>
      <c r="J421" s="6" t="n">
        <v>-0</v>
      </c>
      <c r="K421" s="6" t="n">
        <v>-0</v>
      </c>
      <c r="L421" s="6" t="n">
        <v>-0</v>
      </c>
      <c r="M421" s="6" t="s">
        <f>=I421+J421+K421+L421</f>
      </c>
      <c r="N421" s="6"/>
      <c r="O421" s="16"/>
    </row>
    <row collapsed="false" customFormat="false" customHeight="false" hidden="false" ht="12.1" outlineLevel="0" r="422">
      <c r="A422" s="21" t="n">
        <v>45176</v>
      </c>
      <c r="B422" s="22" t="s">
        <v>729</v>
      </c>
      <c r="C422" s="22" t="s">
        <v>151</v>
      </c>
      <c r="D422" s="22" t="s">
        <v>729</v>
      </c>
      <c r="E422" s="22" t="s">
        <v>729</v>
      </c>
      <c r="F422" s="22" t="s">
        <v>19</v>
      </c>
      <c r="G422" s="23" t="n">
        <v>1</v>
      </c>
      <c r="H422" s="24" t="n">
        <v>5000</v>
      </c>
      <c r="I422" s="24" t="n">
        <v>5000</v>
      </c>
      <c r="J422" s="24" t="n">
        <v>0</v>
      </c>
      <c r="K422" s="24" t="n">
        <v>-0</v>
      </c>
      <c r="L422" s="24" t="n">
        <v>-0</v>
      </c>
      <c r="M422" s="6" t="s">
        <f>=I422+J422+K422+L422</f>
      </c>
      <c r="N422" s="24"/>
      <c r="O422" s="22"/>
    </row>
    <row collapsed="false" customFormat="false" customHeight="false" hidden="false" ht="12.1" outlineLevel="0" r="423">
      <c r="A423" s="20" t="n">
        <v>45176.590671296</v>
      </c>
      <c r="B423" s="16" t="s">
        <v>640</v>
      </c>
      <c r="C423" s="16" t="s">
        <v>757</v>
      </c>
      <c r="D423" s="16" t="s">
        <v>623</v>
      </c>
      <c r="E423" s="16" t="s">
        <v>17</v>
      </c>
      <c r="F423" s="16" t="s">
        <v>19</v>
      </c>
      <c r="G423" s="7" t="n">
        <v>100</v>
      </c>
      <c r="H423" s="6" t="n">
        <v>18.058</v>
      </c>
      <c r="I423" s="6" t="n">
        <v>-1805.8</v>
      </c>
      <c r="J423" s="6" t="n">
        <v>-0</v>
      </c>
      <c r="K423" s="6" t="n">
        <v>-1.08</v>
      </c>
      <c r="L423" s="6" t="n">
        <v>-0</v>
      </c>
      <c r="M423" s="6" t="s">
        <f>=I423+J423+K423+L423</f>
      </c>
      <c r="N423" s="6"/>
      <c r="O423" s="16"/>
    </row>
    <row collapsed="false" customFormat="false" customHeight="false" hidden="false" ht="12.1" outlineLevel="0" r="424">
      <c r="A424" s="20" t="n">
        <v>45177.4646875</v>
      </c>
      <c r="B424" s="16" t="s">
        <v>56</v>
      </c>
      <c r="C424" s="16" t="s">
        <v>735</v>
      </c>
      <c r="D424" s="16" t="s">
        <v>623</v>
      </c>
      <c r="E424" s="16" t="s">
        <v>17</v>
      </c>
      <c r="F424" s="16" t="s">
        <v>19</v>
      </c>
      <c r="G424" s="7" t="n">
        <v>20</v>
      </c>
      <c r="H424" s="6" t="n">
        <v>110.31</v>
      </c>
      <c r="I424" s="6" t="n">
        <v>-2206.2</v>
      </c>
      <c r="J424" s="6" t="n">
        <v>-0</v>
      </c>
      <c r="K424" s="6" t="n">
        <v>-1.32</v>
      </c>
      <c r="L424" s="6" t="n">
        <v>-0</v>
      </c>
      <c r="M424" s="6" t="s">
        <f>=I424+J424+K424+L424</f>
      </c>
      <c r="N424" s="6"/>
      <c r="O424" s="16"/>
    </row>
    <row collapsed="false" customFormat="false" customHeight="false" hidden="false" ht="12.1" outlineLevel="0" r="425">
      <c r="A425" s="20" t="n">
        <v>45177.466608796</v>
      </c>
      <c r="B425" s="16" t="s">
        <v>659</v>
      </c>
      <c r="C425" s="16" t="s">
        <v>796</v>
      </c>
      <c r="D425" s="16" t="s">
        <v>623</v>
      </c>
      <c r="E425" s="16" t="s">
        <v>99</v>
      </c>
      <c r="F425" s="16" t="s">
        <v>19</v>
      </c>
      <c r="G425" s="7" t="n">
        <v>54</v>
      </c>
      <c r="H425" s="6" t="n">
        <v>18.135</v>
      </c>
      <c r="I425" s="6" t="n">
        <v>-979.29</v>
      </c>
      <c r="J425" s="6" t="n">
        <v>-0</v>
      </c>
      <c r="K425" s="6" t="n">
        <v>-0</v>
      </c>
      <c r="L425" s="6" t="n">
        <v>-0</v>
      </c>
      <c r="M425" s="6" t="s">
        <f>=I425+J425+K425+L425</f>
      </c>
      <c r="N425" s="6"/>
      <c r="O425" s="16"/>
    </row>
    <row collapsed="false" customFormat="false" customHeight="false" hidden="false" ht="12.1" outlineLevel="0" r="426">
      <c r="A426" s="21" t="n">
        <v>45183</v>
      </c>
      <c r="B426" s="22" t="s">
        <v>729</v>
      </c>
      <c r="C426" s="22" t="s">
        <v>151</v>
      </c>
      <c r="D426" s="22" t="s">
        <v>729</v>
      </c>
      <c r="E426" s="22" t="s">
        <v>729</v>
      </c>
      <c r="F426" s="22" t="s">
        <v>19</v>
      </c>
      <c r="G426" s="23" t="n">
        <v>1</v>
      </c>
      <c r="H426" s="24" t="n">
        <v>4000</v>
      </c>
      <c r="I426" s="24" t="n">
        <v>4000</v>
      </c>
      <c r="J426" s="24" t="n">
        <v>0</v>
      </c>
      <c r="K426" s="24" t="n">
        <v>-0</v>
      </c>
      <c r="L426" s="24" t="n">
        <v>-0</v>
      </c>
      <c r="M426" s="6" t="s">
        <f>=I426+J426+K426+L426</f>
      </c>
      <c r="N426" s="24"/>
      <c r="O426" s="22"/>
    </row>
    <row collapsed="false" customFormat="false" customHeight="false" hidden="false" ht="12.1" outlineLevel="0" r="427">
      <c r="A427" s="20" t="n">
        <v>45183.546111111</v>
      </c>
      <c r="B427" s="16" t="s">
        <v>56</v>
      </c>
      <c r="C427" s="16" t="s">
        <v>735</v>
      </c>
      <c r="D427" s="16" t="s">
        <v>623</v>
      </c>
      <c r="E427" s="16" t="s">
        <v>17</v>
      </c>
      <c r="F427" s="16" t="s">
        <v>19</v>
      </c>
      <c r="G427" s="7" t="n">
        <v>20</v>
      </c>
      <c r="H427" s="6" t="n">
        <v>102.69</v>
      </c>
      <c r="I427" s="6" t="n">
        <v>-2053.8</v>
      </c>
      <c r="J427" s="6" t="n">
        <v>-0</v>
      </c>
      <c r="K427" s="6" t="n">
        <v>-1.23</v>
      </c>
      <c r="L427" s="6" t="n">
        <v>-0.62</v>
      </c>
      <c r="M427" s="6" t="s">
        <f>=I427+J427+K427+L427</f>
      </c>
      <c r="N427" s="6"/>
      <c r="O427" s="16"/>
    </row>
    <row collapsed="false" customFormat="false" customHeight="false" hidden="false" ht="12.1" outlineLevel="0" r="428">
      <c r="A428" s="20" t="n">
        <v>45183.549097222</v>
      </c>
      <c r="B428" s="16" t="s">
        <v>658</v>
      </c>
      <c r="C428" s="16" t="s">
        <v>792</v>
      </c>
      <c r="D428" s="16" t="s">
        <v>623</v>
      </c>
      <c r="E428" s="16" t="s">
        <v>17</v>
      </c>
      <c r="F428" s="16" t="s">
        <v>19</v>
      </c>
      <c r="G428" s="7" t="n">
        <v>3</v>
      </c>
      <c r="H428" s="6" t="n">
        <v>188.28</v>
      </c>
      <c r="I428" s="6" t="n">
        <v>-564.84</v>
      </c>
      <c r="J428" s="6" t="n">
        <v>-0</v>
      </c>
      <c r="K428" s="6" t="n">
        <v>-0.34</v>
      </c>
      <c r="L428" s="6" t="n">
        <v>-0</v>
      </c>
      <c r="M428" s="6" t="s">
        <f>=I428+J428+K428+L428</f>
      </c>
      <c r="N428" s="6"/>
      <c r="O428" s="16"/>
    </row>
    <row collapsed="false" customFormat="false" customHeight="false" hidden="false" ht="12.1" outlineLevel="0" r="429">
      <c r="A429" s="20" t="n">
        <v>45194.543703704</v>
      </c>
      <c r="B429" s="16" t="s">
        <v>638</v>
      </c>
      <c r="C429" s="16" t="s">
        <v>754</v>
      </c>
      <c r="D429" s="16" t="s">
        <v>623</v>
      </c>
      <c r="E429" s="16" t="s">
        <v>99</v>
      </c>
      <c r="F429" s="16" t="s">
        <v>19</v>
      </c>
      <c r="G429" s="7" t="n">
        <v>22</v>
      </c>
      <c r="H429" s="6" t="n">
        <v>17.242</v>
      </c>
      <c r="I429" s="6" t="n">
        <v>-379.32</v>
      </c>
      <c r="J429" s="6" t="n">
        <v>-0</v>
      </c>
      <c r="K429" s="6" t="n">
        <v>-0</v>
      </c>
      <c r="L429" s="6" t="n">
        <v>-0</v>
      </c>
      <c r="M429" s="6" t="s">
        <f>=I429+J429+K429+L429</f>
      </c>
      <c r="N429" s="6"/>
      <c r="O429" s="16"/>
    </row>
    <row collapsed="false" customFormat="false" customHeight="false" hidden="false" ht="12.1" outlineLevel="0" r="430">
      <c r="A430" s="20" t="n">
        <v>45197.5265625</v>
      </c>
      <c r="B430" s="16" t="s">
        <v>655</v>
      </c>
      <c r="C430" s="16" t="s">
        <v>789</v>
      </c>
      <c r="D430" s="16" t="s">
        <v>623</v>
      </c>
      <c r="E430" s="16" t="s">
        <v>105</v>
      </c>
      <c r="F430" s="16" t="s">
        <v>19</v>
      </c>
      <c r="G430" s="7" t="n">
        <v>1</v>
      </c>
      <c r="H430" s="6" t="n">
        <v>98.14</v>
      </c>
      <c r="I430" s="6" t="n">
        <v>-981.4</v>
      </c>
      <c r="J430" s="6" t="n">
        <v>-23.15</v>
      </c>
      <c r="K430" s="6" t="n">
        <v>-0.59</v>
      </c>
      <c r="L430" s="6" t="n">
        <v>-0.09</v>
      </c>
      <c r="M430" s="6" t="s">
        <f>=I430+J430+K430+L430</f>
      </c>
      <c r="N430" s="6"/>
      <c r="O430" s="16"/>
    </row>
    <row collapsed="false" customFormat="false" customHeight="false" hidden="false" ht="12.1" outlineLevel="0" r="431">
      <c r="A431" s="21" t="n">
        <v>45198</v>
      </c>
      <c r="B431" s="22" t="s">
        <v>793</v>
      </c>
      <c r="C431" s="22" t="s">
        <v>801</v>
      </c>
      <c r="D431" s="22" t="s">
        <v>793</v>
      </c>
      <c r="E431" s="22" t="s">
        <v>793</v>
      </c>
      <c r="F431" s="22" t="s">
        <v>19</v>
      </c>
      <c r="G431" s="23" t="n">
        <v>1</v>
      </c>
      <c r="H431" s="24" t="n">
        <v>2000</v>
      </c>
      <c r="I431" s="24" t="n">
        <v>2000</v>
      </c>
      <c r="J431" s="24" t="n">
        <v>0</v>
      </c>
      <c r="K431" s="24" t="n">
        <v>-0</v>
      </c>
      <c r="L431" s="24" t="n">
        <v>-0</v>
      </c>
      <c r="M431" s="6" t="s">
        <f>=I431+J431+K431+L431</f>
      </c>
      <c r="N431" s="24"/>
      <c r="O431" s="22"/>
    </row>
    <row collapsed="false" customFormat="false" customHeight="false" hidden="false" ht="12.1" outlineLevel="0" r="432">
      <c r="A432" s="20" t="n">
        <v>45198.740775463</v>
      </c>
      <c r="B432" s="16" t="s">
        <v>656</v>
      </c>
      <c r="C432" s="16" t="s">
        <v>790</v>
      </c>
      <c r="D432" s="16" t="s">
        <v>623</v>
      </c>
      <c r="E432" s="16" t="s">
        <v>105</v>
      </c>
      <c r="F432" s="16" t="s">
        <v>19</v>
      </c>
      <c r="G432" s="7" t="n">
        <v>5</v>
      </c>
      <c r="H432" s="6" t="n">
        <v>95.92</v>
      </c>
      <c r="I432" s="6" t="n">
        <v>-1918.4</v>
      </c>
      <c r="J432" s="6" t="n">
        <v>-1.4</v>
      </c>
      <c r="K432" s="6" t="n">
        <v>-1.15</v>
      </c>
      <c r="L432" s="6" t="n">
        <v>-0.16</v>
      </c>
      <c r="M432" s="6" t="s">
        <f>=I432+J432+K432+L432</f>
      </c>
      <c r="N432" s="6"/>
      <c r="O432" s="16"/>
    </row>
    <row collapsed="false" customFormat="false" customHeight="false" hidden="false" ht="12.1" outlineLevel="0" r="433">
      <c r="A433" s="20" t="n">
        <v>45203.741261574</v>
      </c>
      <c r="B433" s="16" t="s">
        <v>659</v>
      </c>
      <c r="C433" s="16" t="s">
        <v>796</v>
      </c>
      <c r="D433" s="16" t="s">
        <v>623</v>
      </c>
      <c r="E433" s="16" t="s">
        <v>99</v>
      </c>
      <c r="F433" s="16" t="s">
        <v>19</v>
      </c>
      <c r="G433" s="7" t="n">
        <v>5</v>
      </c>
      <c r="H433" s="6" t="n">
        <v>17.6</v>
      </c>
      <c r="I433" s="6" t="n">
        <v>-88</v>
      </c>
      <c r="J433" s="6" t="n">
        <v>-0</v>
      </c>
      <c r="K433" s="6" t="n">
        <v>-0</v>
      </c>
      <c r="L433" s="6" t="n">
        <v>-0</v>
      </c>
      <c r="M433" s="6" t="s">
        <f>=I433+J433+K433+L433</f>
      </c>
      <c r="N433" s="6"/>
      <c r="O433" s="16"/>
    </row>
    <row collapsed="false" customFormat="false" customHeight="false" hidden="false" ht="12.1" outlineLevel="0" r="434">
      <c r="A434" s="21" t="n">
        <v>45204</v>
      </c>
      <c r="B434" s="22" t="s">
        <v>729</v>
      </c>
      <c r="C434" s="22" t="s">
        <v>151</v>
      </c>
      <c r="D434" s="22" t="s">
        <v>729</v>
      </c>
      <c r="E434" s="22" t="s">
        <v>729</v>
      </c>
      <c r="F434" s="22" t="s">
        <v>19</v>
      </c>
      <c r="G434" s="23" t="n">
        <v>1</v>
      </c>
      <c r="H434" s="24" t="n">
        <v>6000</v>
      </c>
      <c r="I434" s="24" t="n">
        <v>6000</v>
      </c>
      <c r="J434" s="24" t="n">
        <v>0</v>
      </c>
      <c r="K434" s="24" t="n">
        <v>-0</v>
      </c>
      <c r="L434" s="24" t="n">
        <v>-0</v>
      </c>
      <c r="M434" s="6" t="s">
        <f>=I434+J434+K434+L434</f>
      </c>
      <c r="N434" s="24"/>
      <c r="O434" s="22"/>
    </row>
    <row collapsed="false" customFormat="false" customHeight="false" hidden="false" ht="12.1" outlineLevel="0" r="435">
      <c r="A435" s="21" t="n">
        <v>45205</v>
      </c>
      <c r="B435" s="22" t="s">
        <v>793</v>
      </c>
      <c r="C435" s="22" t="s">
        <v>802</v>
      </c>
      <c r="D435" s="22" t="s">
        <v>793</v>
      </c>
      <c r="E435" s="22" t="s">
        <v>793</v>
      </c>
      <c r="F435" s="22" t="s">
        <v>19</v>
      </c>
      <c r="G435" s="23" t="n">
        <v>1</v>
      </c>
      <c r="H435" s="24" t="n">
        <v>9000</v>
      </c>
      <c r="I435" s="24" t="n">
        <v>9000</v>
      </c>
      <c r="J435" s="24" t="n">
        <v>0</v>
      </c>
      <c r="K435" s="24" t="n">
        <v>-0</v>
      </c>
      <c r="L435" s="24" t="n">
        <v>-0</v>
      </c>
      <c r="M435" s="6" t="s">
        <f>=I435+J435+K435+L435</f>
      </c>
      <c r="N435" s="24"/>
      <c r="O435" s="22"/>
    </row>
    <row collapsed="false" customFormat="false" customHeight="false" hidden="false" ht="12.1" outlineLevel="0" r="436">
      <c r="A436" s="20" t="n">
        <v>45205.483530093</v>
      </c>
      <c r="B436" s="16" t="s">
        <v>39</v>
      </c>
      <c r="C436" s="16" t="s">
        <v>803</v>
      </c>
      <c r="D436" s="16" t="s">
        <v>623</v>
      </c>
      <c r="E436" s="16" t="s">
        <v>17</v>
      </c>
      <c r="F436" s="16" t="s">
        <v>19</v>
      </c>
      <c r="G436" s="7" t="n">
        <v>9</v>
      </c>
      <c r="H436" s="6" t="n">
        <v>630.9</v>
      </c>
      <c r="I436" s="6" t="n">
        <v>-5678.1</v>
      </c>
      <c r="J436" s="6" t="n">
        <v>-0</v>
      </c>
      <c r="K436" s="6" t="n">
        <v>-3.41</v>
      </c>
      <c r="L436" s="6" t="n">
        <v>-0</v>
      </c>
      <c r="M436" s="6" t="s">
        <f>=I436+J436+K436+L436</f>
      </c>
      <c r="N436" s="6"/>
      <c r="O436" s="16"/>
    </row>
    <row collapsed="false" customFormat="false" customHeight="false" hidden="false" ht="12.1" outlineLevel="0" r="437">
      <c r="A437" s="20" t="n">
        <v>45208.429085648</v>
      </c>
      <c r="B437" s="16" t="s">
        <v>661</v>
      </c>
      <c r="C437" s="16" t="s">
        <v>804</v>
      </c>
      <c r="D437" s="16" t="s">
        <v>623</v>
      </c>
      <c r="E437" s="16" t="s">
        <v>105</v>
      </c>
      <c r="F437" s="16" t="s">
        <v>19</v>
      </c>
      <c r="G437" s="7" t="n">
        <v>9</v>
      </c>
      <c r="H437" s="6" t="n">
        <v>100.01</v>
      </c>
      <c r="I437" s="6" t="n">
        <v>-9000.9</v>
      </c>
      <c r="J437" s="6" t="n">
        <v>-42.93</v>
      </c>
      <c r="K437" s="6" t="n">
        <v>-5.4</v>
      </c>
      <c r="L437" s="6" t="n">
        <v>-1.13</v>
      </c>
      <c r="M437" s="6" t="s">
        <f>=I437+J437+K437+L437</f>
      </c>
      <c r="N437" s="6"/>
      <c r="O437" s="16"/>
    </row>
    <row collapsed="false" customFormat="false" customHeight="false" hidden="false" ht="12.1" outlineLevel="0" r="438">
      <c r="A438" s="21" t="n">
        <v>45209</v>
      </c>
      <c r="B438" s="22" t="s">
        <v>729</v>
      </c>
      <c r="C438" s="22" t="s">
        <v>151</v>
      </c>
      <c r="D438" s="22" t="s">
        <v>729</v>
      </c>
      <c r="E438" s="22" t="s">
        <v>729</v>
      </c>
      <c r="F438" s="22" t="s">
        <v>19</v>
      </c>
      <c r="G438" s="23" t="n">
        <v>1</v>
      </c>
      <c r="H438" s="24" t="n">
        <v>15000</v>
      </c>
      <c r="I438" s="24" t="n">
        <v>15000</v>
      </c>
      <c r="J438" s="24" t="n">
        <v>0</v>
      </c>
      <c r="K438" s="24" t="n">
        <v>-0</v>
      </c>
      <c r="L438" s="24" t="n">
        <v>-0</v>
      </c>
      <c r="M438" s="6" t="s">
        <f>=I438+J438+K438+L438</f>
      </c>
      <c r="N438" s="24"/>
      <c r="O438" s="22"/>
    </row>
    <row collapsed="false" customFormat="false" customHeight="false" hidden="false" ht="12.1" outlineLevel="0" r="439">
      <c r="A439" s="20" t="n">
        <v>45209.603611111</v>
      </c>
      <c r="B439" s="16" t="s">
        <v>73</v>
      </c>
      <c r="C439" s="16" t="s">
        <v>805</v>
      </c>
      <c r="D439" s="16" t="s">
        <v>623</v>
      </c>
      <c r="E439" s="16" t="s">
        <v>17</v>
      </c>
      <c r="F439" s="16" t="s">
        <v>19</v>
      </c>
      <c r="G439" s="7" t="n">
        <v>20</v>
      </c>
      <c r="H439" s="6" t="n">
        <v>206.5</v>
      </c>
      <c r="I439" s="6" t="n">
        <v>-4130</v>
      </c>
      <c r="J439" s="6" t="n">
        <v>-0</v>
      </c>
      <c r="K439" s="6" t="n">
        <v>-2.48</v>
      </c>
      <c r="L439" s="6" t="n">
        <v>-0</v>
      </c>
      <c r="M439" s="6" t="s">
        <f>=I439+J439+K439+L439</f>
      </c>
      <c r="N439" s="6"/>
      <c r="O439" s="16"/>
    </row>
    <row collapsed="false" customFormat="false" customHeight="false" hidden="false" ht="12.1" outlineLevel="0" r="440">
      <c r="A440" s="20" t="n">
        <v>45209.632777778</v>
      </c>
      <c r="B440" s="16" t="s">
        <v>662</v>
      </c>
      <c r="C440" s="16" t="s">
        <v>806</v>
      </c>
      <c r="D440" s="16" t="s">
        <v>623</v>
      </c>
      <c r="E440" s="16" t="s">
        <v>17</v>
      </c>
      <c r="F440" s="16" t="s">
        <v>19</v>
      </c>
      <c r="G440" s="7" t="n">
        <v>3</v>
      </c>
      <c r="H440" s="6" t="n">
        <v>654.05</v>
      </c>
      <c r="I440" s="6" t="n">
        <v>-1962.15</v>
      </c>
      <c r="J440" s="6" t="n">
        <v>-0</v>
      </c>
      <c r="K440" s="6" t="n">
        <v>-1.18</v>
      </c>
      <c r="L440" s="6" t="n">
        <v>-0</v>
      </c>
      <c r="M440" s="6" t="s">
        <f>=I440+J440+K440+L440</f>
      </c>
      <c r="N440" s="6"/>
      <c r="O440" s="16"/>
    </row>
    <row collapsed="false" customFormat="false" customHeight="false" hidden="false" ht="12.1" outlineLevel="0" r="441">
      <c r="A441" s="20" t="n">
        <v>45209.675185185</v>
      </c>
      <c r="B441" s="16" t="s">
        <v>30</v>
      </c>
      <c r="C441" s="16" t="s">
        <v>807</v>
      </c>
      <c r="D441" s="16" t="s">
        <v>623</v>
      </c>
      <c r="E441" s="16" t="s">
        <v>17</v>
      </c>
      <c r="F441" s="16" t="s">
        <v>19</v>
      </c>
      <c r="G441" s="7" t="n">
        <v>20</v>
      </c>
      <c r="H441" s="6" t="n">
        <v>264.13</v>
      </c>
      <c r="I441" s="6" t="n">
        <v>-5282.6</v>
      </c>
      <c r="J441" s="6" t="n">
        <v>-0</v>
      </c>
      <c r="K441" s="6" t="n">
        <v>-3.16</v>
      </c>
      <c r="L441" s="6" t="n">
        <v>-0</v>
      </c>
      <c r="M441" s="6" t="s">
        <f>=I441+J441+K441+L441</f>
      </c>
      <c r="N441" s="6"/>
      <c r="O441" s="16"/>
    </row>
    <row collapsed="false" customFormat="false" customHeight="false" hidden="false" ht="12.1" outlineLevel="0" r="442">
      <c r="A442" s="20" t="n">
        <v>45210.933854167</v>
      </c>
      <c r="B442" s="16" t="s">
        <v>36</v>
      </c>
      <c r="C442" s="16" t="s">
        <v>808</v>
      </c>
      <c r="D442" s="16" t="s">
        <v>623</v>
      </c>
      <c r="E442" s="16" t="s">
        <v>17</v>
      </c>
      <c r="F442" s="16" t="s">
        <v>19</v>
      </c>
      <c r="G442" s="7" t="n">
        <v>4</v>
      </c>
      <c r="H442" s="6" t="n">
        <v>625.75</v>
      </c>
      <c r="I442" s="6" t="n">
        <v>-2503</v>
      </c>
      <c r="J442" s="6" t="n">
        <v>-0</v>
      </c>
      <c r="K442" s="6" t="n">
        <v>-1.5</v>
      </c>
      <c r="L442" s="6" t="n">
        <v>-0</v>
      </c>
      <c r="M442" s="6" t="s">
        <f>=I442+J442+K442+L442</f>
      </c>
      <c r="N442" s="6"/>
      <c r="O442" s="16"/>
    </row>
    <row collapsed="false" customFormat="false" customHeight="false" hidden="false" ht="12.1" outlineLevel="0" r="443">
      <c r="A443" s="20" t="n">
        <v>45210.965405093</v>
      </c>
      <c r="B443" s="16" t="s">
        <v>663</v>
      </c>
      <c r="C443" s="16" t="s">
        <v>809</v>
      </c>
      <c r="D443" s="16" t="s">
        <v>623</v>
      </c>
      <c r="E443" s="16" t="s">
        <v>17</v>
      </c>
      <c r="F443" s="16" t="s">
        <v>19</v>
      </c>
      <c r="G443" s="7" t="n">
        <v>200</v>
      </c>
      <c r="H443" s="6" t="n">
        <v>5.226</v>
      </c>
      <c r="I443" s="6" t="n">
        <v>-1045.2</v>
      </c>
      <c r="J443" s="6" t="n">
        <v>-0</v>
      </c>
      <c r="K443" s="6" t="n">
        <v>-0.63</v>
      </c>
      <c r="L443" s="6" t="n">
        <v>-0</v>
      </c>
      <c r="M443" s="6" t="s">
        <f>=I443+J443+K443+L443</f>
      </c>
      <c r="N443" s="6"/>
      <c r="O443" s="16"/>
    </row>
    <row collapsed="false" customFormat="false" customHeight="false" hidden="false" ht="12.1" outlineLevel="0" r="444">
      <c r="A444" s="21" t="n">
        <v>45212</v>
      </c>
      <c r="B444" s="22" t="s">
        <v>729</v>
      </c>
      <c r="C444" s="22" t="s">
        <v>151</v>
      </c>
      <c r="D444" s="22" t="s">
        <v>729</v>
      </c>
      <c r="E444" s="22" t="s">
        <v>729</v>
      </c>
      <c r="F444" s="22" t="s">
        <v>19</v>
      </c>
      <c r="G444" s="23" t="n">
        <v>1</v>
      </c>
      <c r="H444" s="24" t="n">
        <v>20000</v>
      </c>
      <c r="I444" s="24" t="n">
        <v>20000</v>
      </c>
      <c r="J444" s="24" t="n">
        <v>0</v>
      </c>
      <c r="K444" s="24" t="n">
        <v>-0</v>
      </c>
      <c r="L444" s="24" t="n">
        <v>-0</v>
      </c>
      <c r="M444" s="6" t="s">
        <f>=I444+J444+K444+L444</f>
      </c>
      <c r="N444" s="24"/>
      <c r="O444" s="22"/>
    </row>
    <row collapsed="false" customFormat="false" customHeight="false" hidden="false" ht="12.1" outlineLevel="0" r="445">
      <c r="A445" s="20" t="n">
        <v>45212.674386574</v>
      </c>
      <c r="B445" s="16" t="s">
        <v>73</v>
      </c>
      <c r="C445" s="16" t="s">
        <v>805</v>
      </c>
      <c r="D445" s="16" t="s">
        <v>623</v>
      </c>
      <c r="E445" s="16" t="s">
        <v>17</v>
      </c>
      <c r="F445" s="16" t="s">
        <v>19</v>
      </c>
      <c r="G445" s="7" t="n">
        <v>10</v>
      </c>
      <c r="H445" s="6" t="n">
        <v>196.22</v>
      </c>
      <c r="I445" s="6" t="n">
        <v>-1962.2</v>
      </c>
      <c r="J445" s="6" t="n">
        <v>-0</v>
      </c>
      <c r="K445" s="6" t="n">
        <v>-1.18</v>
      </c>
      <c r="L445" s="6" t="n">
        <v>-0</v>
      </c>
      <c r="M445" s="6" t="s">
        <f>=I445+J445+K445+L445</f>
      </c>
      <c r="N445" s="6"/>
      <c r="O445" s="16"/>
    </row>
    <row collapsed="false" customFormat="false" customHeight="false" hidden="false" ht="12.1" outlineLevel="0" r="446">
      <c r="A446" s="20" t="n">
        <v>45212.719259259</v>
      </c>
      <c r="B446" s="16" t="s">
        <v>48</v>
      </c>
      <c r="C446" s="16" t="s">
        <v>740</v>
      </c>
      <c r="D446" s="16" t="s">
        <v>623</v>
      </c>
      <c r="E446" s="16" t="s">
        <v>17</v>
      </c>
      <c r="F446" s="16" t="s">
        <v>19</v>
      </c>
      <c r="G446" s="7" t="n">
        <v>100</v>
      </c>
      <c r="H446" s="6" t="n">
        <v>52.905</v>
      </c>
      <c r="I446" s="6" t="n">
        <v>-5290.5</v>
      </c>
      <c r="J446" s="6" t="n">
        <v>-0</v>
      </c>
      <c r="K446" s="6" t="n">
        <v>-3.17</v>
      </c>
      <c r="L446" s="6" t="n">
        <v>-0</v>
      </c>
      <c r="M446" s="6" t="s">
        <f>=I446+J446+K446+L446</f>
      </c>
      <c r="N446" s="6"/>
      <c r="O446" s="16"/>
    </row>
    <row collapsed="false" customFormat="false" customHeight="false" hidden="false" ht="12.1" outlineLevel="0" r="447">
      <c r="A447" s="20" t="n">
        <v>45212.948321759</v>
      </c>
      <c r="B447" s="16" t="s">
        <v>664</v>
      </c>
      <c r="C447" s="16" t="s">
        <v>810</v>
      </c>
      <c r="D447" s="16" t="s">
        <v>623</v>
      </c>
      <c r="E447" s="16" t="s">
        <v>17</v>
      </c>
      <c r="F447" s="16" t="s">
        <v>19</v>
      </c>
      <c r="G447" s="7" t="n">
        <v>10</v>
      </c>
      <c r="H447" s="6" t="n">
        <v>75.41</v>
      </c>
      <c r="I447" s="6" t="n">
        <v>-754.1</v>
      </c>
      <c r="J447" s="6" t="n">
        <v>-0</v>
      </c>
      <c r="K447" s="6" t="n">
        <v>-0.45</v>
      </c>
      <c r="L447" s="6" t="n">
        <v>-0</v>
      </c>
      <c r="M447" s="6" t="s">
        <f>=I447+J447+K447+L447</f>
      </c>
      <c r="N447" s="6"/>
      <c r="O447" s="16"/>
    </row>
    <row collapsed="false" customFormat="false" customHeight="false" hidden="false" ht="12.1" outlineLevel="0" r="448">
      <c r="A448" s="20" t="n">
        <v>45215.548113426</v>
      </c>
      <c r="B448" s="16" t="s">
        <v>665</v>
      </c>
      <c r="C448" s="16" t="s">
        <v>811</v>
      </c>
      <c r="D448" s="16" t="s">
        <v>623</v>
      </c>
      <c r="E448" s="16" t="s">
        <v>17</v>
      </c>
      <c r="F448" s="16" t="s">
        <v>19</v>
      </c>
      <c r="G448" s="7" t="n">
        <v>1</v>
      </c>
      <c r="H448" s="6" t="n">
        <v>2497</v>
      </c>
      <c r="I448" s="6" t="n">
        <v>-2497</v>
      </c>
      <c r="J448" s="6" t="n">
        <v>-0</v>
      </c>
      <c r="K448" s="6" t="n">
        <v>-1.5</v>
      </c>
      <c r="L448" s="6" t="n">
        <v>-0</v>
      </c>
      <c r="M448" s="6" t="s">
        <f>=I448+J448+K448+L448</f>
      </c>
      <c r="N448" s="6"/>
      <c r="O448" s="16"/>
    </row>
    <row collapsed="false" customFormat="false" customHeight="false" hidden="false" ht="12.1" outlineLevel="0" r="449">
      <c r="A449" s="20" t="n">
        <v>45215.554583333</v>
      </c>
      <c r="B449" s="16" t="s">
        <v>45</v>
      </c>
      <c r="C449" s="16" t="s">
        <v>800</v>
      </c>
      <c r="D449" s="16" t="s">
        <v>623</v>
      </c>
      <c r="E449" s="16" t="s">
        <v>17</v>
      </c>
      <c r="F449" s="16" t="s">
        <v>19</v>
      </c>
      <c r="G449" s="7" t="n">
        <v>2</v>
      </c>
      <c r="H449" s="6" t="n">
        <v>3496</v>
      </c>
      <c r="I449" s="6" t="n">
        <v>-6992</v>
      </c>
      <c r="J449" s="6" t="n">
        <v>-0</v>
      </c>
      <c r="K449" s="6" t="n">
        <v>-4.19</v>
      </c>
      <c r="L449" s="6" t="n">
        <v>-0</v>
      </c>
      <c r="M449" s="6" t="s">
        <f>=I449+J449+K449+L449</f>
      </c>
      <c r="N449" s="6"/>
      <c r="O449" s="16"/>
    </row>
    <row collapsed="false" customFormat="false" customHeight="false" hidden="false" ht="12.1" outlineLevel="0" r="450">
      <c r="A450" s="20" t="n">
        <v>45215.67349537</v>
      </c>
      <c r="B450" s="16" t="s">
        <v>666</v>
      </c>
      <c r="C450" s="16" t="s">
        <v>812</v>
      </c>
      <c r="D450" s="16" t="s">
        <v>623</v>
      </c>
      <c r="E450" s="16" t="s">
        <v>17</v>
      </c>
      <c r="F450" s="16" t="s">
        <v>19</v>
      </c>
      <c r="G450" s="7" t="n">
        <v>1</v>
      </c>
      <c r="H450" s="6" t="n">
        <v>1629</v>
      </c>
      <c r="I450" s="6" t="n">
        <v>-1629</v>
      </c>
      <c r="J450" s="6" t="n">
        <v>-0</v>
      </c>
      <c r="K450" s="6" t="n">
        <v>-0.98</v>
      </c>
      <c r="L450" s="6" t="n">
        <v>-0</v>
      </c>
      <c r="M450" s="6" t="s">
        <f>=I450+J450+K450+L450</f>
      </c>
      <c r="N450" s="6"/>
      <c r="O450" s="16"/>
    </row>
    <row collapsed="false" customFormat="false" customHeight="false" hidden="false" ht="12.1" outlineLevel="0" r="451">
      <c r="A451" s="20" t="n">
        <v>45216.521435185</v>
      </c>
      <c r="B451" s="16" t="s">
        <v>667</v>
      </c>
      <c r="C451" s="16" t="s">
        <v>813</v>
      </c>
      <c r="D451" s="16" t="s">
        <v>623</v>
      </c>
      <c r="E451" s="16" t="s">
        <v>17</v>
      </c>
      <c r="F451" s="16" t="s">
        <v>19</v>
      </c>
      <c r="G451" s="7" t="n">
        <v>1000</v>
      </c>
      <c r="H451" s="6" t="n">
        <v>0.86</v>
      </c>
      <c r="I451" s="6" t="n">
        <v>-860</v>
      </c>
      <c r="J451" s="6" t="n">
        <v>-0</v>
      </c>
      <c r="K451" s="6" t="n">
        <v>-0.52</v>
      </c>
      <c r="L451" s="6" t="n">
        <v>-0</v>
      </c>
      <c r="M451" s="6" t="s">
        <f>=I451+J451+K451+L451</f>
      </c>
      <c r="N451" s="6"/>
      <c r="O451" s="16"/>
    </row>
    <row collapsed="false" customFormat="false" customHeight="false" hidden="false" ht="12.1" outlineLevel="0" r="452">
      <c r="A452" s="21" t="n">
        <v>45217</v>
      </c>
      <c r="B452" s="22" t="s">
        <v>729</v>
      </c>
      <c r="C452" s="22" t="s">
        <v>151</v>
      </c>
      <c r="D452" s="22" t="s">
        <v>729</v>
      </c>
      <c r="E452" s="22" t="s">
        <v>729</v>
      </c>
      <c r="F452" s="22" t="s">
        <v>19</v>
      </c>
      <c r="G452" s="23" t="n">
        <v>1</v>
      </c>
      <c r="H452" s="24" t="n">
        <v>30000</v>
      </c>
      <c r="I452" s="24" t="n">
        <v>30000</v>
      </c>
      <c r="J452" s="24" t="n">
        <v>0</v>
      </c>
      <c r="K452" s="24" t="n">
        <v>-0</v>
      </c>
      <c r="L452" s="24" t="n">
        <v>-0</v>
      </c>
      <c r="M452" s="6" t="s">
        <f>=I452+J452+K452+L452</f>
      </c>
      <c r="N452" s="24"/>
      <c r="O452" s="22"/>
    </row>
    <row collapsed="false" customFormat="false" customHeight="false" hidden="false" ht="12.1" outlineLevel="0" r="453">
      <c r="A453" s="20" t="n">
        <v>45217.433333333</v>
      </c>
      <c r="B453" s="16" t="s">
        <v>16</v>
      </c>
      <c r="C453" s="16" t="s">
        <v>755</v>
      </c>
      <c r="D453" s="16" t="s">
        <v>623</v>
      </c>
      <c r="E453" s="16" t="s">
        <v>17</v>
      </c>
      <c r="F453" s="16" t="s">
        <v>19</v>
      </c>
      <c r="G453" s="7" t="n">
        <v>30</v>
      </c>
      <c r="H453" s="6" t="n">
        <v>269.08333333333</v>
      </c>
      <c r="I453" s="6" t="n">
        <v>-8072.5</v>
      </c>
      <c r="J453" s="6" t="n">
        <v>-0</v>
      </c>
      <c r="K453" s="6" t="n">
        <v>-4.85</v>
      </c>
      <c r="L453" s="6" t="n">
        <v>-0</v>
      </c>
      <c r="M453" s="6" t="s">
        <f>=I453+J453+K453+L453</f>
      </c>
      <c r="N453" s="6"/>
      <c r="O453" s="16"/>
    </row>
    <row collapsed="false" customFormat="false" customHeight="false" hidden="false" ht="12.1" outlineLevel="0" r="454">
      <c r="A454" s="20" t="n">
        <v>45217.435555556</v>
      </c>
      <c r="B454" s="16" t="s">
        <v>30</v>
      </c>
      <c r="C454" s="16" t="s">
        <v>807</v>
      </c>
      <c r="D454" s="16" t="s">
        <v>623</v>
      </c>
      <c r="E454" s="16" t="s">
        <v>17</v>
      </c>
      <c r="F454" s="16" t="s">
        <v>19</v>
      </c>
      <c r="G454" s="7" t="n">
        <v>30</v>
      </c>
      <c r="H454" s="6" t="n">
        <v>268.67333333333</v>
      </c>
      <c r="I454" s="6" t="n">
        <v>-8060.2</v>
      </c>
      <c r="J454" s="6" t="n">
        <v>-0</v>
      </c>
      <c r="K454" s="6" t="n">
        <v>-4.83</v>
      </c>
      <c r="L454" s="6" t="n">
        <v>-0</v>
      </c>
      <c r="M454" s="6" t="s">
        <f>=I454+J454+K454+L454</f>
      </c>
      <c r="N454" s="6"/>
      <c r="O454" s="16"/>
    </row>
    <row collapsed="false" customFormat="false" customHeight="false" hidden="false" ht="12.1" outlineLevel="0" r="455">
      <c r="A455" s="20" t="n">
        <v>45217.480289352</v>
      </c>
      <c r="B455" s="16" t="s">
        <v>95</v>
      </c>
      <c r="C455" s="16" t="s">
        <v>797</v>
      </c>
      <c r="D455" s="16" t="s">
        <v>623</v>
      </c>
      <c r="E455" s="16" t="s">
        <v>17</v>
      </c>
      <c r="F455" s="16" t="s">
        <v>19</v>
      </c>
      <c r="G455" s="7" t="n">
        <v>20000</v>
      </c>
      <c r="H455" s="6" t="n">
        <v>0.1185</v>
      </c>
      <c r="I455" s="6" t="n">
        <v>-2370</v>
      </c>
      <c r="J455" s="6" t="n">
        <v>-0</v>
      </c>
      <c r="K455" s="6" t="n">
        <v>-1.42</v>
      </c>
      <c r="L455" s="6" t="n">
        <v>-0</v>
      </c>
      <c r="M455" s="6" t="s">
        <f>=I455+J455+K455+L455</f>
      </c>
      <c r="N455" s="6"/>
      <c r="O455" s="16"/>
    </row>
    <row collapsed="false" customFormat="false" customHeight="false" hidden="false" ht="12.1" outlineLevel="0" r="456">
      <c r="A456" s="20" t="n">
        <v>45217.659780093</v>
      </c>
      <c r="B456" s="16" t="s">
        <v>73</v>
      </c>
      <c r="C456" s="16" t="s">
        <v>805</v>
      </c>
      <c r="D456" s="16" t="s">
        <v>623</v>
      </c>
      <c r="E456" s="16" t="s">
        <v>17</v>
      </c>
      <c r="F456" s="16" t="s">
        <v>19</v>
      </c>
      <c r="G456" s="7" t="n">
        <v>10</v>
      </c>
      <c r="H456" s="6" t="n">
        <v>196.92</v>
      </c>
      <c r="I456" s="6" t="n">
        <v>-1969.2</v>
      </c>
      <c r="J456" s="6" t="n">
        <v>-0</v>
      </c>
      <c r="K456" s="6" t="n">
        <v>-1.18</v>
      </c>
      <c r="L456" s="6" t="n">
        <v>-0</v>
      </c>
      <c r="M456" s="6" t="s">
        <f>=I456+J456+K456+L456</f>
      </c>
      <c r="N456" s="6"/>
      <c r="O456" s="16"/>
    </row>
    <row collapsed="false" customFormat="false" customHeight="false" hidden="false" ht="12.1" outlineLevel="0" r="457">
      <c r="A457" s="20" t="n">
        <v>45217.662303241</v>
      </c>
      <c r="B457" s="16" t="s">
        <v>56</v>
      </c>
      <c r="C457" s="16" t="s">
        <v>735</v>
      </c>
      <c r="D457" s="16" t="s">
        <v>623</v>
      </c>
      <c r="E457" s="16" t="s">
        <v>17</v>
      </c>
      <c r="F457" s="16" t="s">
        <v>19</v>
      </c>
      <c r="G457" s="7" t="n">
        <v>10</v>
      </c>
      <c r="H457" s="6" t="n">
        <v>123.21</v>
      </c>
      <c r="I457" s="6" t="n">
        <v>-1232.1</v>
      </c>
      <c r="J457" s="6" t="n">
        <v>-0</v>
      </c>
      <c r="K457" s="6" t="n">
        <v>-0.74</v>
      </c>
      <c r="L457" s="6" t="n">
        <v>-0</v>
      </c>
      <c r="M457" s="6" t="s">
        <f>=I457+J457+K457+L457</f>
      </c>
      <c r="N457" s="6"/>
      <c r="O457" s="16"/>
    </row>
    <row collapsed="false" customFormat="false" customHeight="false" hidden="false" ht="12.1" outlineLevel="0" r="458">
      <c r="A458" s="20" t="n">
        <v>45217.663009259</v>
      </c>
      <c r="B458" s="16" t="s">
        <v>664</v>
      </c>
      <c r="C458" s="16" t="s">
        <v>810</v>
      </c>
      <c r="D458" s="16" t="s">
        <v>623</v>
      </c>
      <c r="E458" s="16" t="s">
        <v>17</v>
      </c>
      <c r="F458" s="16" t="s">
        <v>19</v>
      </c>
      <c r="G458" s="7" t="n">
        <v>20</v>
      </c>
      <c r="H458" s="6" t="n">
        <v>77.13</v>
      </c>
      <c r="I458" s="6" t="n">
        <v>-1542.6</v>
      </c>
      <c r="J458" s="6" t="n">
        <v>-0</v>
      </c>
      <c r="K458" s="6" t="n">
        <v>-0.92</v>
      </c>
      <c r="L458" s="6" t="n">
        <v>-0</v>
      </c>
      <c r="M458" s="6" t="s">
        <f>=I458+J458+K458+L458</f>
      </c>
      <c r="N458" s="6"/>
      <c r="O458" s="16"/>
    </row>
    <row collapsed="false" customFormat="false" customHeight="false" hidden="false" ht="12.1" outlineLevel="0" r="459">
      <c r="A459" s="20" t="n">
        <v>45217.672060185</v>
      </c>
      <c r="B459" s="16" t="s">
        <v>65</v>
      </c>
      <c r="C459" s="16" t="s">
        <v>814</v>
      </c>
      <c r="D459" s="16" t="s">
        <v>623</v>
      </c>
      <c r="E459" s="16" t="s">
        <v>17</v>
      </c>
      <c r="F459" s="16" t="s">
        <v>19</v>
      </c>
      <c r="G459" s="7" t="n">
        <v>1</v>
      </c>
      <c r="H459" s="6" t="n">
        <v>1395.2</v>
      </c>
      <c r="I459" s="6" t="n">
        <v>-1395.2</v>
      </c>
      <c r="J459" s="6" t="n">
        <v>-0</v>
      </c>
      <c r="K459" s="6" t="n">
        <v>-0.84</v>
      </c>
      <c r="L459" s="6" t="n">
        <v>-0</v>
      </c>
      <c r="M459" s="6" t="s">
        <f>=I459+J459+K459+L459</f>
      </c>
      <c r="N459" s="6"/>
      <c r="O459" s="16"/>
    </row>
    <row collapsed="false" customFormat="false" customHeight="false" hidden="false" ht="12.1" outlineLevel="0" r="460">
      <c r="A460" s="20" t="n">
        <v>45217.680486111</v>
      </c>
      <c r="B460" s="16" t="s">
        <v>36</v>
      </c>
      <c r="C460" s="16" t="s">
        <v>808</v>
      </c>
      <c r="D460" s="16" t="s">
        <v>623</v>
      </c>
      <c r="E460" s="16" t="s">
        <v>17</v>
      </c>
      <c r="F460" s="16" t="s">
        <v>19</v>
      </c>
      <c r="G460" s="7" t="n">
        <v>1</v>
      </c>
      <c r="H460" s="6" t="n">
        <v>626.6</v>
      </c>
      <c r="I460" s="6" t="n">
        <v>-626.6</v>
      </c>
      <c r="J460" s="6" t="n">
        <v>-0</v>
      </c>
      <c r="K460" s="6" t="n">
        <v>-0.38</v>
      </c>
      <c r="L460" s="6" t="n">
        <v>-0</v>
      </c>
      <c r="M460" s="6" t="s">
        <f>=I460+J460+K460+L460</f>
      </c>
      <c r="N460" s="6"/>
      <c r="O460" s="16"/>
    </row>
    <row collapsed="false" customFormat="false" customHeight="false" hidden="false" ht="12.1" outlineLevel="0" r="461">
      <c r="A461" s="20" t="n">
        <v>45218.470266204</v>
      </c>
      <c r="B461" s="16" t="s">
        <v>668</v>
      </c>
      <c r="C461" s="16" t="s">
        <v>815</v>
      </c>
      <c r="D461" s="16" t="s">
        <v>623</v>
      </c>
      <c r="E461" s="16" t="s">
        <v>17</v>
      </c>
      <c r="F461" s="16" t="s">
        <v>19</v>
      </c>
      <c r="G461" s="7" t="n">
        <v>1</v>
      </c>
      <c r="H461" s="6" t="n">
        <v>1376.4</v>
      </c>
      <c r="I461" s="6" t="n">
        <v>-1376.4</v>
      </c>
      <c r="J461" s="6" t="n">
        <v>-0</v>
      </c>
      <c r="K461" s="6" t="n">
        <v>-0.83</v>
      </c>
      <c r="L461" s="6" t="n">
        <v>-0</v>
      </c>
      <c r="M461" s="6" t="s">
        <f>=I461+J461+K461+L461</f>
      </c>
      <c r="N461" s="6"/>
      <c r="O461" s="16"/>
    </row>
    <row collapsed="false" customFormat="false" customHeight="false" hidden="false" ht="12.1" outlineLevel="0" r="462">
      <c r="A462" s="20" t="n">
        <v>45218.726388889</v>
      </c>
      <c r="B462" s="16" t="s">
        <v>636</v>
      </c>
      <c r="C462" s="16" t="s">
        <v>750</v>
      </c>
      <c r="D462" s="16" t="s">
        <v>623</v>
      </c>
      <c r="E462" s="16" t="s">
        <v>17</v>
      </c>
      <c r="F462" s="16" t="s">
        <v>19</v>
      </c>
      <c r="G462" s="7" t="n">
        <v>2</v>
      </c>
      <c r="H462" s="6" t="n">
        <v>762.7</v>
      </c>
      <c r="I462" s="6" t="n">
        <v>-1525.4</v>
      </c>
      <c r="J462" s="6" t="n">
        <v>-0</v>
      </c>
      <c r="K462" s="6" t="n">
        <v>-0.91</v>
      </c>
      <c r="L462" s="6" t="n">
        <v>-0</v>
      </c>
      <c r="M462" s="6" t="s">
        <f>=I462+J462+K462+L462</f>
      </c>
      <c r="N462" s="6"/>
      <c r="O462" s="16"/>
    </row>
    <row collapsed="false" customFormat="false" customHeight="false" hidden="false" ht="12.1" outlineLevel="0" r="463">
      <c r="A463" s="20" t="n">
        <v>45222.963321759</v>
      </c>
      <c r="B463" s="16" t="s">
        <v>33</v>
      </c>
      <c r="C463" s="16" t="s">
        <v>762</v>
      </c>
      <c r="D463" s="16" t="s">
        <v>623</v>
      </c>
      <c r="E463" s="16" t="s">
        <v>17</v>
      </c>
      <c r="F463" s="16" t="s">
        <v>19</v>
      </c>
      <c r="G463" s="7" t="n">
        <v>3</v>
      </c>
      <c r="H463" s="6" t="n">
        <v>593.05</v>
      </c>
      <c r="I463" s="6" t="n">
        <v>-1779.15</v>
      </c>
      <c r="J463" s="6" t="n">
        <v>-0</v>
      </c>
      <c r="K463" s="6" t="n">
        <v>-1.07</v>
      </c>
      <c r="L463" s="6" t="n">
        <v>-0</v>
      </c>
      <c r="M463" s="6" t="s">
        <f>=I463+J463+K463+L463</f>
      </c>
      <c r="N463" s="6"/>
      <c r="O463" s="16"/>
    </row>
    <row collapsed="false" customFormat="false" customHeight="false" hidden="false" ht="12.1" outlineLevel="0" r="464">
      <c r="A464" s="21" t="n">
        <v>45224</v>
      </c>
      <c r="B464" s="22" t="s">
        <v>743</v>
      </c>
      <c r="C464" s="22" t="s">
        <v>816</v>
      </c>
      <c r="D464" s="22" t="s">
        <v>743</v>
      </c>
      <c r="E464" s="22" t="s">
        <v>743</v>
      </c>
      <c r="F464" s="22" t="s">
        <v>19</v>
      </c>
      <c r="G464" s="23" t="n">
        <v>1</v>
      </c>
      <c r="H464" s="24" t="n">
        <v>420</v>
      </c>
      <c r="I464" s="24" t="n">
        <v>420</v>
      </c>
      <c r="J464" s="24" t="n">
        <v>0</v>
      </c>
      <c r="K464" s="24" t="n">
        <v>-0</v>
      </c>
      <c r="L464" s="24" t="n">
        <v>-0</v>
      </c>
      <c r="M464" s="6" t="s">
        <f>=I464+J464+K464+L464</f>
      </c>
      <c r="N464" s="24"/>
      <c r="O464" s="22"/>
    </row>
    <row collapsed="false" customFormat="false" customHeight="false" hidden="false" ht="12.1" outlineLevel="0" r="465">
      <c r="A465" s="20" t="n">
        <v>45224.891527778</v>
      </c>
      <c r="B465" s="16" t="s">
        <v>669</v>
      </c>
      <c r="C465" s="16" t="s">
        <v>817</v>
      </c>
      <c r="D465" s="16" t="s">
        <v>623</v>
      </c>
      <c r="E465" s="16" t="s">
        <v>17</v>
      </c>
      <c r="F465" s="16" t="s">
        <v>19</v>
      </c>
      <c r="G465" s="7" t="n">
        <v>100</v>
      </c>
      <c r="H465" s="6" t="n">
        <v>7.262</v>
      </c>
      <c r="I465" s="6" t="n">
        <v>-726.2</v>
      </c>
      <c r="J465" s="6" t="n">
        <v>-0</v>
      </c>
      <c r="K465" s="6" t="n">
        <v>-0.44</v>
      </c>
      <c r="L465" s="6" t="n">
        <v>-0</v>
      </c>
      <c r="M465" s="6" t="s">
        <f>=I465+J465+K465+L465</f>
      </c>
      <c r="N465" s="6"/>
      <c r="O465" s="16"/>
    </row>
    <row collapsed="false" customFormat="false" customHeight="false" hidden="false" ht="12.1" outlineLevel="0" r="466">
      <c r="A466" s="21" t="n">
        <v>45225</v>
      </c>
      <c r="B466" s="22" t="s">
        <v>793</v>
      </c>
      <c r="C466" s="22" t="s">
        <v>818</v>
      </c>
      <c r="D466" s="22" t="s">
        <v>793</v>
      </c>
      <c r="E466" s="22" t="s">
        <v>793</v>
      </c>
      <c r="F466" s="22" t="s">
        <v>19</v>
      </c>
      <c r="G466" s="23" t="n">
        <v>1</v>
      </c>
      <c r="H466" s="24" t="n">
        <v>1200</v>
      </c>
      <c r="I466" s="24" t="n">
        <v>1200</v>
      </c>
      <c r="J466" s="24" t="n">
        <v>0</v>
      </c>
      <c r="K466" s="24" t="n">
        <v>-0</v>
      </c>
      <c r="L466" s="24" t="n">
        <v>-0</v>
      </c>
      <c r="M466" s="6" t="s">
        <f>=I466+J466+K466+L466</f>
      </c>
      <c r="N466" s="24"/>
      <c r="O466" s="22"/>
    </row>
    <row collapsed="false" customFormat="false" customHeight="false" hidden="false" ht="12.1" outlineLevel="0" r="467">
      <c r="A467" s="21" t="n">
        <v>45225</v>
      </c>
      <c r="B467" s="22" t="s">
        <v>743</v>
      </c>
      <c r="C467" s="22" t="s">
        <v>819</v>
      </c>
      <c r="D467" s="22" t="s">
        <v>743</v>
      </c>
      <c r="E467" s="22" t="s">
        <v>743</v>
      </c>
      <c r="F467" s="22" t="s">
        <v>19</v>
      </c>
      <c r="G467" s="23" t="n">
        <v>1</v>
      </c>
      <c r="H467" s="24" t="n">
        <v>67.32</v>
      </c>
      <c r="I467" s="24" t="n">
        <v>67.32</v>
      </c>
      <c r="J467" s="24" t="n">
        <v>0</v>
      </c>
      <c r="K467" s="24" t="n">
        <v>-0</v>
      </c>
      <c r="L467" s="24" t="n">
        <v>-0</v>
      </c>
      <c r="M467" s="6" t="s">
        <f>=I467+J467+K467+L467</f>
      </c>
      <c r="N467" s="24"/>
      <c r="O467" s="22"/>
    </row>
    <row collapsed="false" customFormat="false" customHeight="false" hidden="false" ht="12.1" outlineLevel="0" r="468">
      <c r="A468" s="21" t="n">
        <v>45225</v>
      </c>
      <c r="B468" s="22" t="s">
        <v>743</v>
      </c>
      <c r="C468" s="22" t="s">
        <v>820</v>
      </c>
      <c r="D468" s="22" t="s">
        <v>743</v>
      </c>
      <c r="E468" s="22" t="s">
        <v>743</v>
      </c>
      <c r="F468" s="22" t="s">
        <v>19</v>
      </c>
      <c r="G468" s="23" t="n">
        <v>1</v>
      </c>
      <c r="H468" s="24" t="n">
        <v>50.25</v>
      </c>
      <c r="I468" s="24" t="n">
        <v>50.25</v>
      </c>
      <c r="J468" s="24" t="n">
        <v>0</v>
      </c>
      <c r="K468" s="24" t="n">
        <v>-0</v>
      </c>
      <c r="L468" s="24" t="n">
        <v>-0</v>
      </c>
      <c r="M468" s="6" t="s">
        <f>=I468+J468+K468+L468</f>
      </c>
      <c r="N468" s="24"/>
      <c r="O468" s="22"/>
    </row>
    <row collapsed="false" customFormat="false" customHeight="false" hidden="false" ht="12.1" outlineLevel="0" r="469">
      <c r="A469" s="21" t="n">
        <v>45225</v>
      </c>
      <c r="B469" s="22" t="s">
        <v>743</v>
      </c>
      <c r="C469" s="22" t="s">
        <v>821</v>
      </c>
      <c r="D469" s="22" t="s">
        <v>743</v>
      </c>
      <c r="E469" s="22" t="s">
        <v>743</v>
      </c>
      <c r="F469" s="22" t="s">
        <v>19</v>
      </c>
      <c r="G469" s="23" t="n">
        <v>1</v>
      </c>
      <c r="H469" s="24" t="n">
        <v>224.4</v>
      </c>
      <c r="I469" s="24" t="n">
        <v>224.4</v>
      </c>
      <c r="J469" s="24" t="n">
        <v>0</v>
      </c>
      <c r="K469" s="24" t="n">
        <v>-0</v>
      </c>
      <c r="L469" s="24" t="n">
        <v>-0</v>
      </c>
      <c r="M469" s="6" t="s">
        <f>=I469+J469+K469+L469</f>
      </c>
      <c r="N469" s="24"/>
      <c r="O469" s="22"/>
    </row>
    <row collapsed="false" customFormat="false" customHeight="false" hidden="false" ht="12.1" outlineLevel="0" r="470">
      <c r="A470" s="21" t="n">
        <v>45225</v>
      </c>
      <c r="B470" s="22" t="s">
        <v>743</v>
      </c>
      <c r="C470" s="22" t="s">
        <v>822</v>
      </c>
      <c r="D470" s="22" t="s">
        <v>743</v>
      </c>
      <c r="E470" s="22" t="s">
        <v>743</v>
      </c>
      <c r="F470" s="22" t="s">
        <v>19</v>
      </c>
      <c r="G470" s="23" t="n">
        <v>1</v>
      </c>
      <c r="H470" s="24" t="n">
        <v>215.86</v>
      </c>
      <c r="I470" s="24" t="n">
        <v>215.86</v>
      </c>
      <c r="J470" s="24" t="n">
        <v>0</v>
      </c>
      <c r="K470" s="24" t="n">
        <v>-0</v>
      </c>
      <c r="L470" s="24" t="n">
        <v>-0</v>
      </c>
      <c r="M470" s="6" t="s">
        <f>=I470+J470+K470+L470</f>
      </c>
      <c r="N470" s="24"/>
      <c r="O470" s="22"/>
    </row>
    <row collapsed="false" customFormat="false" customHeight="false" hidden="false" ht="12.1" outlineLevel="0" r="471">
      <c r="A471" s="20" t="n">
        <v>45225.761006944</v>
      </c>
      <c r="B471" s="16" t="s">
        <v>658</v>
      </c>
      <c r="C471" s="16" t="s">
        <v>792</v>
      </c>
      <c r="D471" s="16" t="s">
        <v>623</v>
      </c>
      <c r="E471" s="16" t="s">
        <v>17</v>
      </c>
      <c r="F471" s="16" t="s">
        <v>19</v>
      </c>
      <c r="G471" s="7" t="n">
        <v>1</v>
      </c>
      <c r="H471" s="6" t="n">
        <v>275.63</v>
      </c>
      <c r="I471" s="6" t="n">
        <v>-275.63</v>
      </c>
      <c r="J471" s="6" t="n">
        <v>-0</v>
      </c>
      <c r="K471" s="6" t="n">
        <v>-0.17</v>
      </c>
      <c r="L471" s="6" t="n">
        <v>-0</v>
      </c>
      <c r="M471" s="6" t="s">
        <f>=I471+J471+K471+L471</f>
      </c>
      <c r="N471" s="6"/>
      <c r="O471" s="16"/>
    </row>
    <row collapsed="false" customFormat="false" customHeight="false" hidden="false" ht="12.1" outlineLevel="0" r="472">
      <c r="A472" s="21" t="n">
        <v>45226</v>
      </c>
      <c r="B472" s="22" t="s">
        <v>729</v>
      </c>
      <c r="C472" s="22" t="s">
        <v>151</v>
      </c>
      <c r="D472" s="22" t="s">
        <v>729</v>
      </c>
      <c r="E472" s="22" t="s">
        <v>729</v>
      </c>
      <c r="F472" s="22" t="s">
        <v>19</v>
      </c>
      <c r="G472" s="23" t="n">
        <v>1</v>
      </c>
      <c r="H472" s="24" t="n">
        <v>5000</v>
      </c>
      <c r="I472" s="24" t="n">
        <v>5000</v>
      </c>
      <c r="J472" s="24" t="n">
        <v>0</v>
      </c>
      <c r="K472" s="24" t="n">
        <v>-0</v>
      </c>
      <c r="L472" s="24" t="n">
        <v>-0</v>
      </c>
      <c r="M472" s="6" t="s">
        <f>=I472+J472+K472+L472</f>
      </c>
      <c r="N472" s="24"/>
      <c r="O472" s="22"/>
    </row>
    <row collapsed="false" customFormat="false" customHeight="false" hidden="false" ht="12.1" outlineLevel="0" r="473">
      <c r="A473" s="20" t="n">
        <v>45226.774895833</v>
      </c>
      <c r="B473" s="16" t="s">
        <v>655</v>
      </c>
      <c r="C473" s="16" t="s">
        <v>789</v>
      </c>
      <c r="D473" s="16" t="s">
        <v>623</v>
      </c>
      <c r="E473" s="16" t="s">
        <v>105</v>
      </c>
      <c r="F473" s="16" t="s">
        <v>19</v>
      </c>
      <c r="G473" s="7" t="n">
        <v>6</v>
      </c>
      <c r="H473" s="6" t="n">
        <v>97.61</v>
      </c>
      <c r="I473" s="6" t="n">
        <v>-5856.6</v>
      </c>
      <c r="J473" s="6" t="n">
        <v>-44.16</v>
      </c>
      <c r="K473" s="6" t="n">
        <v>-3.51</v>
      </c>
      <c r="L473" s="6" t="n">
        <v>-0.5</v>
      </c>
      <c r="M473" s="6" t="s">
        <f>=I473+J473+K473+L473</f>
      </c>
      <c r="N473" s="6"/>
      <c r="O473" s="16"/>
    </row>
    <row collapsed="false" customFormat="false" customHeight="false" hidden="false" ht="12.1" outlineLevel="0" r="474">
      <c r="A474" s="20" t="n">
        <v>45226.781446759</v>
      </c>
      <c r="B474" s="16" t="s">
        <v>656</v>
      </c>
      <c r="C474" s="16" t="s">
        <v>790</v>
      </c>
      <c r="D474" s="16" t="s">
        <v>623</v>
      </c>
      <c r="E474" s="16" t="s">
        <v>105</v>
      </c>
      <c r="F474" s="16" t="s">
        <v>19</v>
      </c>
      <c r="G474" s="7" t="n">
        <v>1</v>
      </c>
      <c r="H474" s="6" t="n">
        <v>95</v>
      </c>
      <c r="I474" s="6" t="n">
        <v>-380</v>
      </c>
      <c r="J474" s="6" t="n">
        <v>-2.89</v>
      </c>
      <c r="K474" s="6" t="n">
        <v>-0.23</v>
      </c>
      <c r="L474" s="6" t="n">
        <v>-0.03</v>
      </c>
      <c r="M474" s="6" t="s">
        <f>=I474+J474+K474+L474</f>
      </c>
      <c r="N474" s="6"/>
      <c r="O474" s="16"/>
    </row>
    <row collapsed="false" customFormat="false" customHeight="false" hidden="false" ht="12.1" outlineLevel="0" r="475">
      <c r="A475" s="21" t="n">
        <v>45229</v>
      </c>
      <c r="B475" s="22" t="s">
        <v>793</v>
      </c>
      <c r="C475" s="22" t="s">
        <v>823</v>
      </c>
      <c r="D475" s="22" t="s">
        <v>793</v>
      </c>
      <c r="E475" s="22" t="s">
        <v>793</v>
      </c>
      <c r="F475" s="22" t="s">
        <v>19</v>
      </c>
      <c r="G475" s="23" t="n">
        <v>1</v>
      </c>
      <c r="H475" s="24" t="n">
        <v>1000.2</v>
      </c>
      <c r="I475" s="24" t="n">
        <v>1000.2</v>
      </c>
      <c r="J475" s="24" t="n">
        <v>0</v>
      </c>
      <c r="K475" s="24" t="n">
        <v>-0</v>
      </c>
      <c r="L475" s="24" t="n">
        <v>-0</v>
      </c>
      <c r="M475" s="6" t="s">
        <f>=I475+J475+K475+L475</f>
      </c>
      <c r="N475" s="24"/>
      <c r="O475" s="22"/>
    </row>
    <row collapsed="false" customFormat="false" customHeight="false" hidden="false" ht="12.1" outlineLevel="0" r="476">
      <c r="A476" s="21" t="n">
        <v>45229</v>
      </c>
      <c r="B476" s="22" t="s">
        <v>743</v>
      </c>
      <c r="C476" s="22" t="s">
        <v>824</v>
      </c>
      <c r="D476" s="22" t="s">
        <v>743</v>
      </c>
      <c r="E476" s="22" t="s">
        <v>743</v>
      </c>
      <c r="F476" s="22" t="s">
        <v>19</v>
      </c>
      <c r="G476" s="23" t="n">
        <v>1</v>
      </c>
      <c r="H476" s="24" t="n">
        <v>66.6</v>
      </c>
      <c r="I476" s="24" t="n">
        <v>66.6</v>
      </c>
      <c r="J476" s="24" t="n">
        <v>0</v>
      </c>
      <c r="K476" s="24" t="n">
        <v>-0</v>
      </c>
      <c r="L476" s="24" t="n">
        <v>-0</v>
      </c>
      <c r="M476" s="6" t="s">
        <f>=I476+J476+K476+L476</f>
      </c>
      <c r="N476" s="24"/>
      <c r="O476" s="22"/>
    </row>
    <row collapsed="false" customFormat="false" customHeight="false" hidden="false" ht="12.1" outlineLevel="0" r="477">
      <c r="A477" s="21" t="n">
        <v>45230</v>
      </c>
      <c r="B477" s="22" t="s">
        <v>743</v>
      </c>
      <c r="C477" s="22" t="s">
        <v>825</v>
      </c>
      <c r="D477" s="22" t="s">
        <v>743</v>
      </c>
      <c r="E477" s="22" t="s">
        <v>743</v>
      </c>
      <c r="F477" s="22" t="s">
        <v>19</v>
      </c>
      <c r="G477" s="23" t="n">
        <v>1</v>
      </c>
      <c r="H477" s="24" t="n">
        <v>195.7</v>
      </c>
      <c r="I477" s="24" t="n">
        <v>195.7</v>
      </c>
      <c r="J477" s="24" t="n">
        <v>0</v>
      </c>
      <c r="K477" s="24" t="n">
        <v>-0</v>
      </c>
      <c r="L477" s="24" t="n">
        <v>-0</v>
      </c>
      <c r="M477" s="6" t="s">
        <f>=I477+J477+K477+L477</f>
      </c>
      <c r="N477" s="24"/>
      <c r="O477" s="22"/>
    </row>
    <row collapsed="false" customFormat="false" customHeight="false" hidden="false" ht="12.1" outlineLevel="0" r="478">
      <c r="A478" s="20" t="n">
        <v>45230.469699074</v>
      </c>
      <c r="B478" s="16" t="s">
        <v>651</v>
      </c>
      <c r="C478" s="16" t="s">
        <v>785</v>
      </c>
      <c r="D478" s="16" t="s">
        <v>623</v>
      </c>
      <c r="E478" s="16" t="s">
        <v>105</v>
      </c>
      <c r="F478" s="16" t="s">
        <v>19</v>
      </c>
      <c r="G478" s="7" t="n">
        <v>1</v>
      </c>
      <c r="H478" s="6" t="n">
        <v>99.89</v>
      </c>
      <c r="I478" s="6" t="n">
        <v>-832.38</v>
      </c>
      <c r="J478" s="6" t="n">
        <v>-0.92</v>
      </c>
      <c r="K478" s="6" t="n">
        <v>-0.5</v>
      </c>
      <c r="L478" s="6" t="n">
        <v>-0.07</v>
      </c>
      <c r="M478" s="6" t="s">
        <f>=I478+J478+K478+L478</f>
      </c>
      <c r="N478" s="6"/>
      <c r="O478" s="16"/>
    </row>
    <row collapsed="false" customFormat="false" customHeight="false" hidden="false" ht="12.1" outlineLevel="0" r="479">
      <c r="A479" s="20" t="n">
        <v>45230.509328704</v>
      </c>
      <c r="B479" s="16" t="s">
        <v>656</v>
      </c>
      <c r="C479" s="16" t="s">
        <v>790</v>
      </c>
      <c r="D479" s="16" t="s">
        <v>623</v>
      </c>
      <c r="E479" s="16" t="s">
        <v>105</v>
      </c>
      <c r="F479" s="16" t="s">
        <v>19</v>
      </c>
      <c r="G479" s="7" t="n">
        <v>1</v>
      </c>
      <c r="H479" s="6" t="n">
        <v>95.07</v>
      </c>
      <c r="I479" s="6" t="n">
        <v>-380.28</v>
      </c>
      <c r="J479" s="6" t="n">
        <v>-3.07</v>
      </c>
      <c r="K479" s="6" t="n">
        <v>-0.23</v>
      </c>
      <c r="L479" s="6" t="n">
        <v>-0.03</v>
      </c>
      <c r="M479" s="6" t="s">
        <f>=I479+J479+K479+L479</f>
      </c>
      <c r="N479" s="6"/>
      <c r="O479" s="16"/>
    </row>
    <row collapsed="false" customFormat="false" customHeight="false" hidden="false" ht="12.1" outlineLevel="0" r="480">
      <c r="A480" s="21" t="n">
        <v>45232</v>
      </c>
      <c r="B480" s="22" t="s">
        <v>793</v>
      </c>
      <c r="C480" s="22" t="s">
        <v>826</v>
      </c>
      <c r="D480" s="22" t="s">
        <v>793</v>
      </c>
      <c r="E480" s="22" t="s">
        <v>793</v>
      </c>
      <c r="F480" s="22" t="s">
        <v>19</v>
      </c>
      <c r="G480" s="23" t="n">
        <v>1</v>
      </c>
      <c r="H480" s="24" t="n">
        <v>8000</v>
      </c>
      <c r="I480" s="24" t="n">
        <v>8000</v>
      </c>
      <c r="J480" s="24" t="n">
        <v>0</v>
      </c>
      <c r="K480" s="24" t="n">
        <v>-0</v>
      </c>
      <c r="L480" s="24" t="n">
        <v>-0</v>
      </c>
      <c r="M480" s="6" t="s">
        <f>=I480+J480+K480+L480</f>
      </c>
      <c r="N480" s="24"/>
      <c r="O480" s="22"/>
    </row>
    <row collapsed="false" customFormat="false" customHeight="false" hidden="false" ht="12.1" outlineLevel="0" r="481">
      <c r="A481" s="21" t="n">
        <v>45232</v>
      </c>
      <c r="B481" s="22" t="s">
        <v>743</v>
      </c>
      <c r="C481" s="22" t="s">
        <v>827</v>
      </c>
      <c r="D481" s="22" t="s">
        <v>743</v>
      </c>
      <c r="E481" s="22" t="s">
        <v>743</v>
      </c>
      <c r="F481" s="22" t="s">
        <v>19</v>
      </c>
      <c r="G481" s="23" t="n">
        <v>1</v>
      </c>
      <c r="H481" s="24" t="n">
        <v>82.16</v>
      </c>
      <c r="I481" s="24" t="n">
        <v>82.16</v>
      </c>
      <c r="J481" s="24" t="n">
        <v>0</v>
      </c>
      <c r="K481" s="24" t="n">
        <v>-0</v>
      </c>
      <c r="L481" s="24" t="n">
        <v>-0</v>
      </c>
      <c r="M481" s="6" t="s">
        <f>=I481+J481+K481+L481</f>
      </c>
      <c r="N481" s="24"/>
      <c r="O481" s="22"/>
    </row>
    <row collapsed="false" customFormat="false" customHeight="false" hidden="false" ht="12.1" outlineLevel="0" r="482">
      <c r="A482" s="25" t="n">
        <v>45232.773229167</v>
      </c>
      <c r="B482" s="26" t="s">
        <v>646</v>
      </c>
      <c r="C482" s="26" t="s">
        <v>773</v>
      </c>
      <c r="D482" s="26" t="s">
        <v>626</v>
      </c>
      <c r="E482" s="26" t="s">
        <v>17</v>
      </c>
      <c r="F482" s="26" t="s">
        <v>19</v>
      </c>
      <c r="G482" s="27" t="n">
        <v>-442</v>
      </c>
      <c r="H482" s="28" t="n">
        <v>131.38687782805</v>
      </c>
      <c r="I482" s="28" t="n">
        <v>58073</v>
      </c>
      <c r="J482" s="28" t="n">
        <v>0</v>
      </c>
      <c r="K482" s="28" t="n">
        <v>-34.84</v>
      </c>
      <c r="L482" s="28" t="n">
        <v>-0</v>
      </c>
      <c r="M482" s="6" t="s">
        <f>=I482+J482+K482+L482</f>
      </c>
      <c r="N482" s="28"/>
      <c r="O482" s="26"/>
    </row>
    <row collapsed="false" customFormat="false" customHeight="false" hidden="false" ht="12.1" outlineLevel="0" r="483">
      <c r="A483" s="20" t="n">
        <v>45232.79974537</v>
      </c>
      <c r="B483" s="16" t="s">
        <v>646</v>
      </c>
      <c r="C483" s="16" t="s">
        <v>773</v>
      </c>
      <c r="D483" s="16" t="s">
        <v>623</v>
      </c>
      <c r="E483" s="16" t="s">
        <v>17</v>
      </c>
      <c r="F483" s="16" t="s">
        <v>19</v>
      </c>
      <c r="G483" s="7" t="n">
        <v>440</v>
      </c>
      <c r="H483" s="6" t="n">
        <v>132.47681818182</v>
      </c>
      <c r="I483" s="6" t="n">
        <v>-58289.8</v>
      </c>
      <c r="J483" s="6" t="n">
        <v>-0</v>
      </c>
      <c r="K483" s="6" t="n">
        <v>-34.98</v>
      </c>
      <c r="L483" s="6" t="n">
        <v>-5.7</v>
      </c>
      <c r="M483" s="6" t="s">
        <f>=I483+J483+K483+L483</f>
      </c>
      <c r="N483" s="6"/>
      <c r="O483" s="16"/>
    </row>
    <row collapsed="false" customFormat="false" customHeight="false" hidden="false" ht="12.1" outlineLevel="0" r="484">
      <c r="A484" s="20" t="n">
        <v>45239.549537037</v>
      </c>
      <c r="B484" s="16" t="s">
        <v>670</v>
      </c>
      <c r="C484" s="16" t="s">
        <v>828</v>
      </c>
      <c r="D484" s="16" t="s">
        <v>623</v>
      </c>
      <c r="E484" s="16" t="s">
        <v>105</v>
      </c>
      <c r="F484" s="16" t="s">
        <v>19</v>
      </c>
      <c r="G484" s="7" t="n">
        <v>8</v>
      </c>
      <c r="H484" s="6" t="n">
        <v>97.31</v>
      </c>
      <c r="I484" s="6" t="n">
        <v>-7784.8</v>
      </c>
      <c r="J484" s="6" t="n">
        <v>-83.84</v>
      </c>
      <c r="K484" s="6" t="n">
        <v>-4.67</v>
      </c>
      <c r="L484" s="6" t="n">
        <v>-0.97</v>
      </c>
      <c r="M484" s="6" t="s">
        <f>=I484+J484+K484+L484</f>
      </c>
      <c r="N484" s="6"/>
      <c r="O484" s="16"/>
    </row>
    <row collapsed="false" customFormat="false" customHeight="false" hidden="false" ht="12.1" outlineLevel="0" r="485">
      <c r="A485" s="25" t="n">
        <v>45243.624664352</v>
      </c>
      <c r="B485" s="26" t="s">
        <v>646</v>
      </c>
      <c r="C485" s="26" t="s">
        <v>773</v>
      </c>
      <c r="D485" s="26" t="s">
        <v>626</v>
      </c>
      <c r="E485" s="26" t="s">
        <v>17</v>
      </c>
      <c r="F485" s="26" t="s">
        <v>19</v>
      </c>
      <c r="G485" s="27" t="n">
        <v>-148</v>
      </c>
      <c r="H485" s="28" t="n">
        <v>100.5</v>
      </c>
      <c r="I485" s="28" t="n">
        <v>14874</v>
      </c>
      <c r="J485" s="28" t="n">
        <v>0</v>
      </c>
      <c r="K485" s="28" t="n">
        <v>-8.93</v>
      </c>
      <c r="L485" s="28" t="n">
        <v>-0</v>
      </c>
      <c r="M485" s="6" t="s">
        <f>=I485+J485+K485+L485</f>
      </c>
      <c r="N485" s="28"/>
      <c r="O485" s="26"/>
    </row>
    <row collapsed="false" customFormat="false" customHeight="false" hidden="false" ht="12.1" outlineLevel="0" r="486">
      <c r="A486" s="20" t="n">
        <v>45243.651805556</v>
      </c>
      <c r="B486" s="16" t="s">
        <v>21</v>
      </c>
      <c r="C486" s="16" t="s">
        <v>829</v>
      </c>
      <c r="D486" s="16" t="s">
        <v>623</v>
      </c>
      <c r="E486" s="16" t="s">
        <v>17</v>
      </c>
      <c r="F486" s="16" t="s">
        <v>19</v>
      </c>
      <c r="G486" s="7" t="n">
        <v>2</v>
      </c>
      <c r="H486" s="6" t="n">
        <v>7278</v>
      </c>
      <c r="I486" s="6" t="n">
        <v>-14556</v>
      </c>
      <c r="J486" s="6" t="n">
        <v>-0</v>
      </c>
      <c r="K486" s="6" t="n">
        <v>-8.73</v>
      </c>
      <c r="L486" s="6" t="n">
        <v>-0</v>
      </c>
      <c r="M486" s="6" t="s">
        <f>=I486+J486+K486+L486</f>
      </c>
      <c r="N486" s="6"/>
      <c r="O486" s="16"/>
    </row>
    <row collapsed="false" customFormat="false" customHeight="false" hidden="false" ht="12.1" outlineLevel="0" r="487">
      <c r="A487" s="25" t="n">
        <v>45244.445729167</v>
      </c>
      <c r="B487" s="26" t="s">
        <v>657</v>
      </c>
      <c r="C487" s="26" t="s">
        <v>791</v>
      </c>
      <c r="D487" s="26" t="s">
        <v>626</v>
      </c>
      <c r="E487" s="26" t="s">
        <v>17</v>
      </c>
      <c r="F487" s="26" t="s">
        <v>19</v>
      </c>
      <c r="G487" s="27" t="n">
        <v>-300</v>
      </c>
      <c r="H487" s="28" t="n">
        <v>76.333333333333</v>
      </c>
      <c r="I487" s="28" t="n">
        <v>22900</v>
      </c>
      <c r="J487" s="28" t="n">
        <v>0</v>
      </c>
      <c r="K487" s="28" t="n">
        <v>-13.74</v>
      </c>
      <c r="L487" s="28" t="n">
        <v>-0</v>
      </c>
      <c r="M487" s="6" t="s">
        <f>=I487+J487+K487+L487</f>
      </c>
      <c r="N487" s="28"/>
      <c r="O487" s="26"/>
    </row>
    <row collapsed="false" customFormat="false" customHeight="false" hidden="false" ht="12.1" outlineLevel="0" r="488">
      <c r="A488" s="20" t="n">
        <v>45244.455497685</v>
      </c>
      <c r="B488" s="16" t="s">
        <v>16</v>
      </c>
      <c r="C488" s="16" t="s">
        <v>755</v>
      </c>
      <c r="D488" s="16" t="s">
        <v>623</v>
      </c>
      <c r="E488" s="16" t="s">
        <v>17</v>
      </c>
      <c r="F488" s="16" t="s">
        <v>19</v>
      </c>
      <c r="G488" s="7" t="n">
        <v>20</v>
      </c>
      <c r="H488" s="6" t="n">
        <v>282.65</v>
      </c>
      <c r="I488" s="6" t="n">
        <v>-5653</v>
      </c>
      <c r="J488" s="6" t="n">
        <v>-0</v>
      </c>
      <c r="K488" s="6" t="n">
        <v>-3.4</v>
      </c>
      <c r="L488" s="6" t="n">
        <v>-0</v>
      </c>
      <c r="M488" s="6" t="s">
        <f>=I488+J488+K488+L488</f>
      </c>
      <c r="N488" s="6"/>
      <c r="O488" s="16"/>
    </row>
    <row collapsed="false" customFormat="false" customHeight="false" hidden="false" ht="12.1" outlineLevel="0" r="489">
      <c r="A489" s="20" t="n">
        <v>45244.488090278</v>
      </c>
      <c r="B489" s="16" t="s">
        <v>62</v>
      </c>
      <c r="C489" s="16" t="s">
        <v>830</v>
      </c>
      <c r="D489" s="16" t="s">
        <v>623</v>
      </c>
      <c r="E489" s="16" t="s">
        <v>17</v>
      </c>
      <c r="F489" s="16" t="s">
        <v>19</v>
      </c>
      <c r="G489" s="7" t="n">
        <v>10</v>
      </c>
      <c r="H489" s="6" t="n">
        <v>200.01</v>
      </c>
      <c r="I489" s="6" t="n">
        <v>-2000.1</v>
      </c>
      <c r="J489" s="6" t="n">
        <v>-0</v>
      </c>
      <c r="K489" s="6" t="n">
        <v>-1.2</v>
      </c>
      <c r="L489" s="6" t="n">
        <v>-0</v>
      </c>
      <c r="M489" s="6" t="s">
        <f>=I489+J489+K489+L489</f>
      </c>
      <c r="N489" s="6"/>
      <c r="O489" s="16"/>
    </row>
    <row collapsed="false" customFormat="false" customHeight="false" hidden="false" ht="12.1" outlineLevel="0" r="490">
      <c r="A490" s="20" t="n">
        <v>45244.522951389</v>
      </c>
      <c r="B490" s="16" t="s">
        <v>21</v>
      </c>
      <c r="C490" s="16" t="s">
        <v>829</v>
      </c>
      <c r="D490" s="16" t="s">
        <v>623</v>
      </c>
      <c r="E490" s="16" t="s">
        <v>17</v>
      </c>
      <c r="F490" s="16" t="s">
        <v>19</v>
      </c>
      <c r="G490" s="7" t="n">
        <v>2</v>
      </c>
      <c r="H490" s="6" t="n">
        <v>7235.75</v>
      </c>
      <c r="I490" s="6" t="n">
        <v>-14471.5</v>
      </c>
      <c r="J490" s="6" t="n">
        <v>-0</v>
      </c>
      <c r="K490" s="6" t="n">
        <v>-8.68</v>
      </c>
      <c r="L490" s="6" t="n">
        <v>-0</v>
      </c>
      <c r="M490" s="6" t="s">
        <f>=I490+J490+K490+L490</f>
      </c>
      <c r="N490" s="6"/>
      <c r="O490" s="16"/>
    </row>
    <row collapsed="false" customFormat="false" customHeight="false" hidden="false" ht="12.1" outlineLevel="0" r="491">
      <c r="A491" s="20" t="n">
        <v>45244.872453704</v>
      </c>
      <c r="B491" s="16" t="s">
        <v>36</v>
      </c>
      <c r="C491" s="16" t="s">
        <v>808</v>
      </c>
      <c r="D491" s="16" t="s">
        <v>623</v>
      </c>
      <c r="E491" s="16" t="s">
        <v>17</v>
      </c>
      <c r="F491" s="16" t="s">
        <v>19</v>
      </c>
      <c r="G491" s="7" t="n">
        <v>2</v>
      </c>
      <c r="H491" s="6" t="n">
        <v>610.3</v>
      </c>
      <c r="I491" s="6" t="n">
        <v>-1220.6</v>
      </c>
      <c r="J491" s="6" t="n">
        <v>-0</v>
      </c>
      <c r="K491" s="6" t="n">
        <v>-0.73</v>
      </c>
      <c r="L491" s="6" t="n">
        <v>-0</v>
      </c>
      <c r="M491" s="6" t="s">
        <f>=I491+J491+K491+L491</f>
      </c>
      <c r="N491" s="6"/>
      <c r="O491" s="16"/>
    </row>
    <row collapsed="false" customFormat="false" customHeight="false" hidden="false" ht="12.1" outlineLevel="0" r="492">
      <c r="A492" s="21" t="n">
        <v>45245</v>
      </c>
      <c r="B492" s="22" t="s">
        <v>729</v>
      </c>
      <c r="C492" s="22" t="s">
        <v>151</v>
      </c>
      <c r="D492" s="22" t="s">
        <v>729</v>
      </c>
      <c r="E492" s="22" t="s">
        <v>729</v>
      </c>
      <c r="F492" s="22" t="s">
        <v>19</v>
      </c>
      <c r="G492" s="23" t="n">
        <v>1</v>
      </c>
      <c r="H492" s="24" t="n">
        <v>5000</v>
      </c>
      <c r="I492" s="24" t="n">
        <v>5000</v>
      </c>
      <c r="J492" s="24" t="n">
        <v>0</v>
      </c>
      <c r="K492" s="24" t="n">
        <v>-0</v>
      </c>
      <c r="L492" s="24" t="n">
        <v>-0</v>
      </c>
      <c r="M492" s="6" t="s">
        <f>=I492+J492+K492+L492</f>
      </c>
      <c r="N492" s="24"/>
      <c r="O492" s="22"/>
    </row>
    <row collapsed="false" customFormat="false" customHeight="false" hidden="false" ht="12.1" outlineLevel="0" r="493">
      <c r="A493" s="20" t="n">
        <v>45245.50369213</v>
      </c>
      <c r="B493" s="16" t="s">
        <v>16</v>
      </c>
      <c r="C493" s="16" t="s">
        <v>755</v>
      </c>
      <c r="D493" s="16" t="s">
        <v>623</v>
      </c>
      <c r="E493" s="16" t="s">
        <v>17</v>
      </c>
      <c r="F493" s="16" t="s">
        <v>19</v>
      </c>
      <c r="G493" s="7" t="n">
        <v>10</v>
      </c>
      <c r="H493" s="6" t="n">
        <v>279.17</v>
      </c>
      <c r="I493" s="6" t="n">
        <v>-2791.7</v>
      </c>
      <c r="J493" s="6" t="n">
        <v>-0</v>
      </c>
      <c r="K493" s="6" t="n">
        <v>-1.67</v>
      </c>
      <c r="L493" s="6" t="n">
        <v>-0</v>
      </c>
      <c r="M493" s="6" t="s">
        <f>=I493+J493+K493+L493</f>
      </c>
      <c r="N493" s="6"/>
      <c r="O493" s="16"/>
    </row>
    <row collapsed="false" customFormat="false" customHeight="false" hidden="false" ht="12.1" outlineLevel="0" r="494">
      <c r="A494" s="20" t="n">
        <v>45245.512175926</v>
      </c>
      <c r="B494" s="16" t="s">
        <v>24</v>
      </c>
      <c r="C494" s="16" t="s">
        <v>741</v>
      </c>
      <c r="D494" s="16" t="s">
        <v>623</v>
      </c>
      <c r="E494" s="16" t="s">
        <v>17</v>
      </c>
      <c r="F494" s="16" t="s">
        <v>19</v>
      </c>
      <c r="G494" s="7" t="n">
        <v>1</v>
      </c>
      <c r="H494" s="6" t="n">
        <v>1577.6</v>
      </c>
      <c r="I494" s="6" t="n">
        <v>-1577.6</v>
      </c>
      <c r="J494" s="6" t="n">
        <v>-0</v>
      </c>
      <c r="K494" s="6" t="n">
        <v>-0.95</v>
      </c>
      <c r="L494" s="6" t="n">
        <v>-0</v>
      </c>
      <c r="M494" s="6" t="s">
        <f>=I494+J494+K494+L494</f>
      </c>
      <c r="N494" s="6"/>
      <c r="O494" s="16"/>
    </row>
    <row collapsed="false" customFormat="false" customHeight="false" hidden="false" ht="12.1" outlineLevel="0" r="495">
      <c r="A495" s="20" t="n">
        <v>45246.4909375</v>
      </c>
      <c r="B495" s="16" t="s">
        <v>36</v>
      </c>
      <c r="C495" s="16" t="s">
        <v>808</v>
      </c>
      <c r="D495" s="16" t="s">
        <v>623</v>
      </c>
      <c r="E495" s="16" t="s">
        <v>17</v>
      </c>
      <c r="F495" s="16" t="s">
        <v>19</v>
      </c>
      <c r="G495" s="7" t="n">
        <v>1</v>
      </c>
      <c r="H495" s="6" t="n">
        <v>609.1</v>
      </c>
      <c r="I495" s="6" t="n">
        <v>-609.1</v>
      </c>
      <c r="J495" s="6" t="n">
        <v>-0</v>
      </c>
      <c r="K495" s="6" t="n">
        <v>-0.37</v>
      </c>
      <c r="L495" s="6" t="n">
        <v>-0</v>
      </c>
      <c r="M495" s="6" t="s">
        <f>=I495+J495+K495+L495</f>
      </c>
      <c r="N495" s="6"/>
      <c r="O495" s="16"/>
    </row>
    <row collapsed="false" customFormat="false" customHeight="false" hidden="false" ht="12.1" outlineLevel="0" r="496">
      <c r="A496" s="21" t="n">
        <v>45253</v>
      </c>
      <c r="B496" s="22" t="s">
        <v>729</v>
      </c>
      <c r="C496" s="22" t="s">
        <v>151</v>
      </c>
      <c r="D496" s="22" t="s">
        <v>729</v>
      </c>
      <c r="E496" s="22" t="s">
        <v>729</v>
      </c>
      <c r="F496" s="22" t="s">
        <v>19</v>
      </c>
      <c r="G496" s="23" t="n">
        <v>1</v>
      </c>
      <c r="H496" s="24" t="n">
        <v>5000</v>
      </c>
      <c r="I496" s="24" t="n">
        <v>5000</v>
      </c>
      <c r="J496" s="24" t="n">
        <v>0</v>
      </c>
      <c r="K496" s="24" t="n">
        <v>-0</v>
      </c>
      <c r="L496" s="24" t="n">
        <v>-0</v>
      </c>
      <c r="M496" s="6" t="s">
        <f>=I496+J496+K496+L496</f>
      </c>
      <c r="N496" s="24"/>
      <c r="O496" s="22"/>
    </row>
    <row collapsed="false" customFormat="false" customHeight="false" hidden="false" ht="12.1" outlineLevel="0" r="497">
      <c r="A497" s="20" t="n">
        <v>45254.649050926</v>
      </c>
      <c r="B497" s="16" t="s">
        <v>16</v>
      </c>
      <c r="C497" s="16" t="s">
        <v>755</v>
      </c>
      <c r="D497" s="16" t="s">
        <v>623</v>
      </c>
      <c r="E497" s="16" t="s">
        <v>17</v>
      </c>
      <c r="F497" s="16" t="s">
        <v>19</v>
      </c>
      <c r="G497" s="7" t="n">
        <v>10</v>
      </c>
      <c r="H497" s="6" t="n">
        <v>285.12</v>
      </c>
      <c r="I497" s="6" t="n">
        <v>-2851.2</v>
      </c>
      <c r="J497" s="6" t="n">
        <v>-0</v>
      </c>
      <c r="K497" s="6" t="n">
        <v>-1.71</v>
      </c>
      <c r="L497" s="6" t="n">
        <v>-0</v>
      </c>
      <c r="M497" s="6" t="s">
        <f>=I497+J497+K497+L497</f>
      </c>
      <c r="N497" s="6"/>
      <c r="O497" s="16"/>
    </row>
    <row collapsed="false" customFormat="false" customHeight="false" hidden="false" ht="12.1" outlineLevel="0" r="498">
      <c r="A498" s="20" t="n">
        <v>45254.650428241</v>
      </c>
      <c r="B498" s="16" t="s">
        <v>36</v>
      </c>
      <c r="C498" s="16" t="s">
        <v>808</v>
      </c>
      <c r="D498" s="16" t="s">
        <v>623</v>
      </c>
      <c r="E498" s="16" t="s">
        <v>17</v>
      </c>
      <c r="F498" s="16" t="s">
        <v>19</v>
      </c>
      <c r="G498" s="7" t="n">
        <v>3</v>
      </c>
      <c r="H498" s="6" t="n">
        <v>644.3</v>
      </c>
      <c r="I498" s="6" t="n">
        <v>-1932.9</v>
      </c>
      <c r="J498" s="6" t="n">
        <v>-0</v>
      </c>
      <c r="K498" s="6" t="n">
        <v>-1.16</v>
      </c>
      <c r="L498" s="6" t="n">
        <v>-0</v>
      </c>
      <c r="M498" s="6" t="s">
        <f>=I498+J498+K498+L498</f>
      </c>
      <c r="N498" s="6"/>
      <c r="O498" s="16"/>
    </row>
    <row collapsed="false" customFormat="false" customHeight="false" hidden="false" ht="12.1" outlineLevel="0" r="499">
      <c r="A499" s="21" t="n">
        <v>45258</v>
      </c>
      <c r="B499" s="22" t="s">
        <v>793</v>
      </c>
      <c r="C499" s="22" t="s">
        <v>823</v>
      </c>
      <c r="D499" s="22" t="s">
        <v>793</v>
      </c>
      <c r="E499" s="22" t="s">
        <v>793</v>
      </c>
      <c r="F499" s="22" t="s">
        <v>19</v>
      </c>
      <c r="G499" s="23" t="n">
        <v>1</v>
      </c>
      <c r="H499" s="24" t="n">
        <v>1166.9</v>
      </c>
      <c r="I499" s="24" t="n">
        <v>1166.9</v>
      </c>
      <c r="J499" s="24" t="n">
        <v>0</v>
      </c>
      <c r="K499" s="24" t="n">
        <v>-0</v>
      </c>
      <c r="L499" s="24" t="n">
        <v>-0</v>
      </c>
      <c r="M499" s="6" t="s">
        <f>=I499+J499+K499+L499</f>
      </c>
      <c r="N499" s="24"/>
      <c r="O499" s="22"/>
    </row>
    <row collapsed="false" customFormat="false" customHeight="false" hidden="false" ht="12.1" outlineLevel="0" r="500">
      <c r="A500" s="21" t="n">
        <v>45258</v>
      </c>
      <c r="B500" s="22" t="s">
        <v>743</v>
      </c>
      <c r="C500" s="22" t="s">
        <v>831</v>
      </c>
      <c r="D500" s="22" t="s">
        <v>743</v>
      </c>
      <c r="E500" s="22" t="s">
        <v>743</v>
      </c>
      <c r="F500" s="22" t="s">
        <v>19</v>
      </c>
      <c r="G500" s="23" t="n">
        <v>1</v>
      </c>
      <c r="H500" s="24" t="n">
        <v>64.75</v>
      </c>
      <c r="I500" s="24" t="n">
        <v>64.75</v>
      </c>
      <c r="J500" s="24" t="n">
        <v>0</v>
      </c>
      <c r="K500" s="24" t="n">
        <v>-0</v>
      </c>
      <c r="L500" s="24" t="n">
        <v>-0</v>
      </c>
      <c r="M500" s="6" t="s">
        <f>=I500+J500+K500+L500</f>
      </c>
      <c r="N500" s="24"/>
      <c r="O500" s="22"/>
    </row>
    <row collapsed="false" customFormat="false" customHeight="false" hidden="false" ht="12.1" outlineLevel="0" r="501">
      <c r="A501" s="21" t="n">
        <v>45259</v>
      </c>
      <c r="B501" s="22" t="s">
        <v>729</v>
      </c>
      <c r="C501" s="22" t="s">
        <v>151</v>
      </c>
      <c r="D501" s="22" t="s">
        <v>729</v>
      </c>
      <c r="E501" s="22" t="s">
        <v>729</v>
      </c>
      <c r="F501" s="22" t="s">
        <v>19</v>
      </c>
      <c r="G501" s="23" t="n">
        <v>1</v>
      </c>
      <c r="H501" s="24" t="n">
        <v>5000</v>
      </c>
      <c r="I501" s="24" t="n">
        <v>5000</v>
      </c>
      <c r="J501" s="24" t="n">
        <v>0</v>
      </c>
      <c r="K501" s="24" t="n">
        <v>-0</v>
      </c>
      <c r="L501" s="24" t="n">
        <v>-0</v>
      </c>
      <c r="M501" s="6" t="s">
        <f>=I501+J501+K501+L501</f>
      </c>
      <c r="N501" s="24"/>
      <c r="O501" s="22"/>
    </row>
    <row collapsed="false" customFormat="false" customHeight="false" hidden="false" ht="12.1" outlineLevel="0" r="502">
      <c r="A502" s="20" t="n">
        <v>45259.476458333</v>
      </c>
      <c r="B502" s="16" t="s">
        <v>36</v>
      </c>
      <c r="C502" s="16" t="s">
        <v>808</v>
      </c>
      <c r="D502" s="16" t="s">
        <v>623</v>
      </c>
      <c r="E502" s="16" t="s">
        <v>17</v>
      </c>
      <c r="F502" s="16" t="s">
        <v>19</v>
      </c>
      <c r="G502" s="7" t="n">
        <v>7</v>
      </c>
      <c r="H502" s="6" t="n">
        <v>637.57142857143</v>
      </c>
      <c r="I502" s="6" t="n">
        <v>-4463</v>
      </c>
      <c r="J502" s="6" t="n">
        <v>-0</v>
      </c>
      <c r="K502" s="6" t="n">
        <v>-2.68</v>
      </c>
      <c r="L502" s="6" t="n">
        <v>-0</v>
      </c>
      <c r="M502" s="6" t="s">
        <f>=I502+J502+K502+L502</f>
      </c>
      <c r="N502" s="6"/>
      <c r="O502" s="16"/>
    </row>
    <row collapsed="false" customFormat="false" customHeight="false" hidden="false" ht="12.1" outlineLevel="0" r="503">
      <c r="A503" s="20" t="n">
        <v>45261.833125</v>
      </c>
      <c r="B503" s="16" t="s">
        <v>664</v>
      </c>
      <c r="C503" s="16" t="s">
        <v>810</v>
      </c>
      <c r="D503" s="16" t="s">
        <v>623</v>
      </c>
      <c r="E503" s="16" t="s">
        <v>17</v>
      </c>
      <c r="F503" s="16" t="s">
        <v>19</v>
      </c>
      <c r="G503" s="7" t="n">
        <v>10</v>
      </c>
      <c r="H503" s="6" t="n">
        <v>74.73</v>
      </c>
      <c r="I503" s="6" t="n">
        <v>-747.3</v>
      </c>
      <c r="J503" s="6" t="n">
        <v>-0</v>
      </c>
      <c r="K503" s="6" t="n">
        <v>-0.45</v>
      </c>
      <c r="L503" s="6" t="n">
        <v>-0.23</v>
      </c>
      <c r="M503" s="6" t="s">
        <f>=I503+J503+K503+L503</f>
      </c>
      <c r="N503" s="6"/>
      <c r="O503" s="16"/>
    </row>
    <row collapsed="false" customFormat="false" customHeight="false" hidden="false" ht="12.1" outlineLevel="0" r="504">
      <c r="A504" s="20" t="n">
        <v>45261.839189815</v>
      </c>
      <c r="B504" s="16" t="s">
        <v>56</v>
      </c>
      <c r="C504" s="16" t="s">
        <v>735</v>
      </c>
      <c r="D504" s="16" t="s">
        <v>623</v>
      </c>
      <c r="E504" s="16" t="s">
        <v>17</v>
      </c>
      <c r="F504" s="16" t="s">
        <v>19</v>
      </c>
      <c r="G504" s="7" t="n">
        <v>10</v>
      </c>
      <c r="H504" s="6" t="n">
        <v>123.38</v>
      </c>
      <c r="I504" s="6" t="n">
        <v>-1233.8</v>
      </c>
      <c r="J504" s="6" t="n">
        <v>-0</v>
      </c>
      <c r="K504" s="6" t="n">
        <v>-0.74</v>
      </c>
      <c r="L504" s="6" t="n">
        <v>-0</v>
      </c>
      <c r="M504" s="6" t="s">
        <f>=I504+J504+K504+L504</f>
      </c>
      <c r="N504" s="6"/>
      <c r="O504" s="16"/>
    </row>
    <row collapsed="false" customFormat="false" customHeight="false" hidden="false" ht="12.1" outlineLevel="0" r="505">
      <c r="A505" s="21" t="n">
        <v>45266</v>
      </c>
      <c r="B505" s="22" t="s">
        <v>743</v>
      </c>
      <c r="C505" s="22" t="s">
        <v>832</v>
      </c>
      <c r="D505" s="22" t="s">
        <v>743</v>
      </c>
      <c r="E505" s="22" t="s">
        <v>743</v>
      </c>
      <c r="F505" s="22" t="s">
        <v>19</v>
      </c>
      <c r="G505" s="23" t="n">
        <v>1</v>
      </c>
      <c r="H505" s="24" t="n">
        <v>13.8</v>
      </c>
      <c r="I505" s="24" t="n">
        <v>13.8</v>
      </c>
      <c r="J505" s="24" t="n">
        <v>0</v>
      </c>
      <c r="K505" s="24" t="n">
        <v>-0</v>
      </c>
      <c r="L505" s="24" t="n">
        <v>-0</v>
      </c>
      <c r="M505" s="6" t="s">
        <f>=I505+J505+K505+L505</f>
      </c>
      <c r="N505" s="24"/>
      <c r="O505" s="22"/>
    </row>
    <row collapsed="false" customFormat="false" customHeight="false" hidden="false" ht="12.1" outlineLevel="0" r="506">
      <c r="A506" s="21" t="n">
        <v>45266</v>
      </c>
      <c r="B506" s="22" t="s">
        <v>729</v>
      </c>
      <c r="C506" s="22" t="s">
        <v>151</v>
      </c>
      <c r="D506" s="22" t="s">
        <v>729</v>
      </c>
      <c r="E506" s="22" t="s">
        <v>729</v>
      </c>
      <c r="F506" s="22" t="s">
        <v>19</v>
      </c>
      <c r="G506" s="23" t="n">
        <v>1</v>
      </c>
      <c r="H506" s="24" t="n">
        <v>5000</v>
      </c>
      <c r="I506" s="24" t="n">
        <v>5000</v>
      </c>
      <c r="J506" s="24" t="n">
        <v>0</v>
      </c>
      <c r="K506" s="24" t="n">
        <v>-0</v>
      </c>
      <c r="L506" s="24" t="n">
        <v>-0</v>
      </c>
      <c r="M506" s="6" t="s">
        <f>=I506+J506+K506+L506</f>
      </c>
      <c r="N506" s="24"/>
      <c r="O506" s="22"/>
    </row>
    <row collapsed="false" customFormat="false" customHeight="false" hidden="false" ht="12.1" outlineLevel="0" r="507">
      <c r="A507" s="20" t="n">
        <v>45266.586655093</v>
      </c>
      <c r="B507" s="16" t="s">
        <v>16</v>
      </c>
      <c r="C507" s="16" t="s">
        <v>755</v>
      </c>
      <c r="D507" s="16" t="s">
        <v>623</v>
      </c>
      <c r="E507" s="16" t="s">
        <v>17</v>
      </c>
      <c r="F507" s="16" t="s">
        <v>19</v>
      </c>
      <c r="G507" s="7" t="n">
        <v>10</v>
      </c>
      <c r="H507" s="6" t="n">
        <v>271.51</v>
      </c>
      <c r="I507" s="6" t="n">
        <v>-2715.1</v>
      </c>
      <c r="J507" s="6" t="n">
        <v>-0</v>
      </c>
      <c r="K507" s="6" t="n">
        <v>-1.63</v>
      </c>
      <c r="L507" s="6" t="n">
        <v>-0</v>
      </c>
      <c r="M507" s="6" t="s">
        <f>=I507+J507+K507+L507</f>
      </c>
      <c r="N507" s="6"/>
      <c r="O507" s="16"/>
    </row>
    <row collapsed="false" customFormat="false" customHeight="false" hidden="false" ht="12.1" outlineLevel="0" r="508">
      <c r="A508" s="20" t="n">
        <v>45266.617696759</v>
      </c>
      <c r="B508" s="16" t="s">
        <v>656</v>
      </c>
      <c r="C508" s="16" t="s">
        <v>790</v>
      </c>
      <c r="D508" s="16" t="s">
        <v>623</v>
      </c>
      <c r="E508" s="16" t="s">
        <v>105</v>
      </c>
      <c r="F508" s="16" t="s">
        <v>19</v>
      </c>
      <c r="G508" s="7" t="n">
        <v>1</v>
      </c>
      <c r="H508" s="6" t="n">
        <v>95.04</v>
      </c>
      <c r="I508" s="6" t="n">
        <v>-380.16</v>
      </c>
      <c r="J508" s="6" t="n">
        <v>-6.43</v>
      </c>
      <c r="K508" s="6" t="n">
        <v>-0.23</v>
      </c>
      <c r="L508" s="6" t="n">
        <v>-0.05</v>
      </c>
      <c r="M508" s="6" t="s">
        <f>=I508+J508+K508+L508</f>
      </c>
      <c r="N508" s="6"/>
      <c r="O508" s="16"/>
    </row>
    <row collapsed="false" customFormat="false" customHeight="false" hidden="false" ht="12.1" outlineLevel="0" r="509">
      <c r="A509" s="20" t="n">
        <v>45266.710023148</v>
      </c>
      <c r="B509" s="16" t="s">
        <v>36</v>
      </c>
      <c r="C509" s="16" t="s">
        <v>808</v>
      </c>
      <c r="D509" s="16" t="s">
        <v>623</v>
      </c>
      <c r="E509" s="16" t="s">
        <v>17</v>
      </c>
      <c r="F509" s="16" t="s">
        <v>19</v>
      </c>
      <c r="G509" s="7" t="n">
        <v>3</v>
      </c>
      <c r="H509" s="6" t="n">
        <v>626.9</v>
      </c>
      <c r="I509" s="6" t="n">
        <v>-1880.7</v>
      </c>
      <c r="J509" s="6" t="n">
        <v>-0</v>
      </c>
      <c r="K509" s="6" t="n">
        <v>-1.13</v>
      </c>
      <c r="L509" s="6" t="n">
        <v>-0</v>
      </c>
      <c r="M509" s="6" t="s">
        <f>=I509+J509+K509+L509</f>
      </c>
      <c r="N509" s="6"/>
      <c r="O509" s="16"/>
    </row>
    <row collapsed="false" customFormat="false" customHeight="false" hidden="false" ht="12.1" outlineLevel="0" r="510">
      <c r="A510" s="21" t="n">
        <v>45271</v>
      </c>
      <c r="B510" s="22" t="s">
        <v>729</v>
      </c>
      <c r="C510" s="22" t="s">
        <v>151</v>
      </c>
      <c r="D510" s="22" t="s">
        <v>729</v>
      </c>
      <c r="E510" s="22" t="s">
        <v>729</v>
      </c>
      <c r="F510" s="22" t="s">
        <v>19</v>
      </c>
      <c r="G510" s="23" t="n">
        <v>1</v>
      </c>
      <c r="H510" s="24" t="n">
        <v>13000</v>
      </c>
      <c r="I510" s="24" t="n">
        <v>13000</v>
      </c>
      <c r="J510" s="24" t="n">
        <v>0</v>
      </c>
      <c r="K510" s="24" t="n">
        <v>-0</v>
      </c>
      <c r="L510" s="24" t="n">
        <v>-0</v>
      </c>
      <c r="M510" s="6" t="s">
        <f>=I510+J510+K510+L510</f>
      </c>
      <c r="N510" s="24"/>
      <c r="O510" s="22"/>
    </row>
    <row collapsed="false" customFormat="false" customHeight="false" hidden="false" ht="12.1" outlineLevel="0" r="511">
      <c r="A511" s="20" t="n">
        <v>45271.67099537</v>
      </c>
      <c r="B511" s="16" t="s">
        <v>16</v>
      </c>
      <c r="C511" s="16" t="s">
        <v>755</v>
      </c>
      <c r="D511" s="16" t="s">
        <v>623</v>
      </c>
      <c r="E511" s="16" t="s">
        <v>17</v>
      </c>
      <c r="F511" s="16" t="s">
        <v>19</v>
      </c>
      <c r="G511" s="7" t="n">
        <v>40</v>
      </c>
      <c r="H511" s="6" t="n">
        <v>256.825</v>
      </c>
      <c r="I511" s="6" t="n">
        <v>-10273</v>
      </c>
      <c r="J511" s="6" t="n">
        <v>-0</v>
      </c>
      <c r="K511" s="6" t="n">
        <v>-6.16</v>
      </c>
      <c r="L511" s="6" t="n">
        <v>-0</v>
      </c>
      <c r="M511" s="6" t="s">
        <f>=I511+J511+K511+L511</f>
      </c>
      <c r="N511" s="6"/>
      <c r="O511" s="16"/>
    </row>
    <row collapsed="false" customFormat="false" customHeight="false" hidden="false" ht="12.1" outlineLevel="0" r="512">
      <c r="A512" s="20" t="n">
        <v>45272.481064815</v>
      </c>
      <c r="B512" s="16" t="s">
        <v>36</v>
      </c>
      <c r="C512" s="16" t="s">
        <v>808</v>
      </c>
      <c r="D512" s="16" t="s">
        <v>623</v>
      </c>
      <c r="E512" s="16" t="s">
        <v>17</v>
      </c>
      <c r="F512" s="16" t="s">
        <v>19</v>
      </c>
      <c r="G512" s="7" t="n">
        <v>1</v>
      </c>
      <c r="H512" s="6" t="n">
        <v>621.1</v>
      </c>
      <c r="I512" s="6" t="n">
        <v>-621.1</v>
      </c>
      <c r="J512" s="6" t="n">
        <v>-0</v>
      </c>
      <c r="K512" s="6" t="n">
        <v>-0.37</v>
      </c>
      <c r="L512" s="6" t="n">
        <v>-0</v>
      </c>
      <c r="M512" s="6" t="s">
        <f>=I512+J512+K512+L512</f>
      </c>
      <c r="N512" s="6"/>
      <c r="O512" s="16"/>
    </row>
    <row collapsed="false" customFormat="false" customHeight="false" hidden="false" ht="12.1" outlineLevel="0" r="513">
      <c r="A513" s="20" t="n">
        <v>45272.781319444</v>
      </c>
      <c r="B513" s="16" t="s">
        <v>51</v>
      </c>
      <c r="C513" s="16" t="s">
        <v>751</v>
      </c>
      <c r="D513" s="16" t="s">
        <v>623</v>
      </c>
      <c r="E513" s="16" t="s">
        <v>17</v>
      </c>
      <c r="F513" s="16" t="s">
        <v>19</v>
      </c>
      <c r="G513" s="7" t="n">
        <v>10</v>
      </c>
      <c r="H513" s="6" t="n">
        <v>162.5</v>
      </c>
      <c r="I513" s="6" t="n">
        <v>-1625</v>
      </c>
      <c r="J513" s="6" t="n">
        <v>-0</v>
      </c>
      <c r="K513" s="6" t="n">
        <v>-0.98</v>
      </c>
      <c r="L513" s="6" t="n">
        <v>-0.24</v>
      </c>
      <c r="M513" s="6" t="s">
        <f>=I513+J513+K513+L513</f>
      </c>
      <c r="N513" s="6"/>
      <c r="O513" s="16"/>
    </row>
    <row collapsed="false" customFormat="false" customHeight="false" hidden="false" ht="12.1" outlineLevel="0" r="514">
      <c r="A514" s="21" t="n">
        <v>45275</v>
      </c>
      <c r="B514" s="22" t="s">
        <v>729</v>
      </c>
      <c r="C514" s="22" t="s">
        <v>151</v>
      </c>
      <c r="D514" s="22" t="s">
        <v>729</v>
      </c>
      <c r="E514" s="22" t="s">
        <v>729</v>
      </c>
      <c r="F514" s="22" t="s">
        <v>19</v>
      </c>
      <c r="G514" s="23" t="n">
        <v>1</v>
      </c>
      <c r="H514" s="24" t="n">
        <v>13000</v>
      </c>
      <c r="I514" s="24" t="n">
        <v>13000</v>
      </c>
      <c r="J514" s="24" t="n">
        <v>0</v>
      </c>
      <c r="K514" s="24" t="n">
        <v>-0</v>
      </c>
      <c r="L514" s="24" t="n">
        <v>-0</v>
      </c>
      <c r="M514" s="6" t="s">
        <f>=I514+J514+K514+L514</f>
      </c>
      <c r="N514" s="24"/>
      <c r="O514" s="22"/>
    </row>
    <row collapsed="false" customFormat="false" customHeight="false" hidden="false" ht="12.1" outlineLevel="0" r="515">
      <c r="A515" s="20" t="n">
        <v>45275.538703704</v>
      </c>
      <c r="B515" s="16" t="s">
        <v>651</v>
      </c>
      <c r="C515" s="16" t="s">
        <v>785</v>
      </c>
      <c r="D515" s="16" t="s">
        <v>623</v>
      </c>
      <c r="E515" s="16" t="s">
        <v>105</v>
      </c>
      <c r="F515" s="16" t="s">
        <v>19</v>
      </c>
      <c r="G515" s="7" t="n">
        <v>1</v>
      </c>
      <c r="H515" s="6" t="n">
        <v>99.35</v>
      </c>
      <c r="I515" s="6" t="n">
        <v>-662.27</v>
      </c>
      <c r="J515" s="6" t="n">
        <v>-4.93</v>
      </c>
      <c r="K515" s="6" t="n">
        <v>-0.4</v>
      </c>
      <c r="L515" s="6" t="n">
        <v>-0.05</v>
      </c>
      <c r="M515" s="6" t="s">
        <f>=I515+J515+K515+L515</f>
      </c>
      <c r="N515" s="6"/>
      <c r="O515" s="16"/>
    </row>
    <row collapsed="false" customFormat="false" customHeight="false" hidden="false" ht="12.1" outlineLevel="0" r="516">
      <c r="A516" s="21" t="n">
        <v>45278</v>
      </c>
      <c r="B516" s="22" t="s">
        <v>743</v>
      </c>
      <c r="C516" s="22" t="s">
        <v>833</v>
      </c>
      <c r="D516" s="22" t="s">
        <v>743</v>
      </c>
      <c r="E516" s="22" t="s">
        <v>743</v>
      </c>
      <c r="F516" s="22" t="s">
        <v>19</v>
      </c>
      <c r="G516" s="23" t="n">
        <v>1</v>
      </c>
      <c r="H516" s="24" t="n">
        <v>142.39</v>
      </c>
      <c r="I516" s="24" t="n">
        <v>142.39</v>
      </c>
      <c r="J516" s="24" t="n">
        <v>0</v>
      </c>
      <c r="K516" s="24" t="n">
        <v>-0</v>
      </c>
      <c r="L516" s="24" t="n">
        <v>-0</v>
      </c>
      <c r="M516" s="6" t="s">
        <f>=I516+J516+K516+L516</f>
      </c>
      <c r="N516" s="24"/>
      <c r="O516" s="22"/>
    </row>
    <row collapsed="false" customFormat="false" customHeight="false" hidden="false" ht="12.1" outlineLevel="0" r="517">
      <c r="A517" s="20" t="n">
        <v>45278.453217593</v>
      </c>
      <c r="B517" s="16" t="s">
        <v>21</v>
      </c>
      <c r="C517" s="16" t="s">
        <v>829</v>
      </c>
      <c r="D517" s="16" t="s">
        <v>623</v>
      </c>
      <c r="E517" s="16" t="s">
        <v>17</v>
      </c>
      <c r="F517" s="16" t="s">
        <v>19</v>
      </c>
      <c r="G517" s="7" t="n">
        <v>1</v>
      </c>
      <c r="H517" s="6" t="n">
        <v>6551.5</v>
      </c>
      <c r="I517" s="6" t="n">
        <v>-6551.5</v>
      </c>
      <c r="J517" s="6" t="n">
        <v>-0</v>
      </c>
      <c r="K517" s="6" t="n">
        <v>-3.93</v>
      </c>
      <c r="L517" s="6" t="n">
        <v>-0</v>
      </c>
      <c r="M517" s="6" t="s">
        <f>=I517+J517+K517+L517</f>
      </c>
      <c r="N517" s="6"/>
      <c r="O517" s="16"/>
    </row>
    <row collapsed="false" customFormat="false" customHeight="false" hidden="false" ht="12.1" outlineLevel="0" r="518">
      <c r="A518" s="20" t="n">
        <v>45278.546736111</v>
      </c>
      <c r="B518" s="16" t="s">
        <v>651</v>
      </c>
      <c r="C518" s="16" t="s">
        <v>785</v>
      </c>
      <c r="D518" s="16" t="s">
        <v>623</v>
      </c>
      <c r="E518" s="16" t="s">
        <v>105</v>
      </c>
      <c r="F518" s="16" t="s">
        <v>19</v>
      </c>
      <c r="G518" s="7" t="n">
        <v>1</v>
      </c>
      <c r="H518" s="6" t="n">
        <v>99.08</v>
      </c>
      <c r="I518" s="6" t="n">
        <v>-660.47</v>
      </c>
      <c r="J518" s="6" t="n">
        <v>-5.18</v>
      </c>
      <c r="K518" s="6" t="n">
        <v>-0.4</v>
      </c>
      <c r="L518" s="6" t="n">
        <v>-0.05</v>
      </c>
      <c r="M518" s="6" t="s">
        <f>=I518+J518+K518+L518</f>
      </c>
      <c r="N518" s="6"/>
      <c r="O518" s="16"/>
    </row>
    <row collapsed="false" customFormat="false" customHeight="false" hidden="false" ht="12.1" outlineLevel="0" r="519">
      <c r="A519" s="20" t="n">
        <v>45279.847650463</v>
      </c>
      <c r="B519" s="16" t="s">
        <v>51</v>
      </c>
      <c r="C519" s="16" t="s">
        <v>751</v>
      </c>
      <c r="D519" s="16" t="s">
        <v>623</v>
      </c>
      <c r="E519" s="16" t="s">
        <v>17</v>
      </c>
      <c r="F519" s="16" t="s">
        <v>19</v>
      </c>
      <c r="G519" s="7" t="n">
        <v>10</v>
      </c>
      <c r="H519" s="6" t="n">
        <v>165.44</v>
      </c>
      <c r="I519" s="6" t="n">
        <v>-1654.4</v>
      </c>
      <c r="J519" s="6" t="n">
        <v>-0</v>
      </c>
      <c r="K519" s="6" t="n">
        <v>-0.99</v>
      </c>
      <c r="L519" s="6" t="n">
        <v>-0</v>
      </c>
      <c r="M519" s="6" t="s">
        <f>=I519+J519+K519+L519</f>
      </c>
      <c r="N519" s="6"/>
      <c r="O519" s="16"/>
    </row>
    <row collapsed="false" customFormat="false" customHeight="false" hidden="false" ht="12.1" outlineLevel="0" r="520">
      <c r="A520" s="20" t="n">
        <v>45279.9865625</v>
      </c>
      <c r="B520" s="16" t="s">
        <v>660</v>
      </c>
      <c r="C520" s="16" t="s">
        <v>798</v>
      </c>
      <c r="D520" s="16" t="s">
        <v>623</v>
      </c>
      <c r="E520" s="16" t="s">
        <v>799</v>
      </c>
      <c r="F520" s="16" t="s">
        <v>19</v>
      </c>
      <c r="G520" s="7" t="n">
        <v>1</v>
      </c>
      <c r="H520" s="6" t="n">
        <v>2009.5</v>
      </c>
      <c r="I520" s="6" t="n">
        <v>-2009.5</v>
      </c>
      <c r="J520" s="6" t="n">
        <v>-0</v>
      </c>
      <c r="K520" s="6" t="n">
        <v>-1.21</v>
      </c>
      <c r="L520" s="6" t="n">
        <v>-0</v>
      </c>
      <c r="M520" s="6" t="s">
        <f>=I520+J520+K520+L520</f>
      </c>
      <c r="N520" s="6"/>
      <c r="O520" s="16"/>
    </row>
    <row collapsed="false" customFormat="false" customHeight="false" hidden="false" ht="12.1" outlineLevel="0" r="521">
      <c r="A521" s="21" t="n">
        <v>45280</v>
      </c>
      <c r="B521" s="22" t="s">
        <v>743</v>
      </c>
      <c r="C521" s="22" t="s">
        <v>834</v>
      </c>
      <c r="D521" s="22" t="s">
        <v>743</v>
      </c>
      <c r="E521" s="22" t="s">
        <v>743</v>
      </c>
      <c r="F521" s="22" t="s">
        <v>19</v>
      </c>
      <c r="G521" s="23" t="n">
        <v>1</v>
      </c>
      <c r="H521" s="24" t="n">
        <v>149.6</v>
      </c>
      <c r="I521" s="24" t="n">
        <v>149.6</v>
      </c>
      <c r="J521" s="24" t="n">
        <v>0</v>
      </c>
      <c r="K521" s="24" t="n">
        <v>-0</v>
      </c>
      <c r="L521" s="24" t="n">
        <v>-0</v>
      </c>
      <c r="M521" s="6" t="s">
        <f>=I521+J521+K521+L521</f>
      </c>
      <c r="N521" s="24"/>
      <c r="O521" s="22"/>
    </row>
    <row collapsed="false" customFormat="false" customHeight="false" hidden="false" ht="12.1" outlineLevel="0" r="522">
      <c r="A522" s="21" t="n">
        <v>45281</v>
      </c>
      <c r="B522" s="22" t="s">
        <v>729</v>
      </c>
      <c r="C522" s="22" t="s">
        <v>151</v>
      </c>
      <c r="D522" s="22" t="s">
        <v>729</v>
      </c>
      <c r="E522" s="22" t="s">
        <v>729</v>
      </c>
      <c r="F522" s="22" t="s">
        <v>19</v>
      </c>
      <c r="G522" s="23" t="n">
        <v>1</v>
      </c>
      <c r="H522" s="24" t="n">
        <v>4000</v>
      </c>
      <c r="I522" s="24" t="n">
        <v>4000</v>
      </c>
      <c r="J522" s="24" t="n">
        <v>0</v>
      </c>
      <c r="K522" s="24" t="n">
        <v>-0</v>
      </c>
      <c r="L522" s="24" t="n">
        <v>-0</v>
      </c>
      <c r="M522" s="6" t="s">
        <f>=I522+J522+K522+L522</f>
      </c>
      <c r="N522" s="24"/>
      <c r="O522" s="22"/>
    </row>
    <row collapsed="false" customFormat="false" customHeight="false" hidden="false" ht="12.1" outlineLevel="0" r="523">
      <c r="A523" s="20" t="n">
        <v>45281.523657407</v>
      </c>
      <c r="B523" s="16" t="s">
        <v>24</v>
      </c>
      <c r="C523" s="16" t="s">
        <v>741</v>
      </c>
      <c r="D523" s="16" t="s">
        <v>623</v>
      </c>
      <c r="E523" s="16" t="s">
        <v>17</v>
      </c>
      <c r="F523" s="16" t="s">
        <v>19</v>
      </c>
      <c r="G523" s="7" t="n">
        <v>1</v>
      </c>
      <c r="H523" s="6" t="n">
        <v>1511.6</v>
      </c>
      <c r="I523" s="6" t="n">
        <v>-1511.6</v>
      </c>
      <c r="J523" s="6" t="n">
        <v>-0</v>
      </c>
      <c r="K523" s="6" t="n">
        <v>-0.91</v>
      </c>
      <c r="L523" s="6" t="n">
        <v>-0</v>
      </c>
      <c r="M523" s="6" t="s">
        <f>=I523+J523+K523+L523</f>
      </c>
      <c r="N523" s="6"/>
      <c r="O523" s="16"/>
    </row>
    <row collapsed="false" customFormat="false" customHeight="false" hidden="false" ht="12.1" outlineLevel="0" r="524">
      <c r="A524" s="20" t="n">
        <v>45281.537673611</v>
      </c>
      <c r="B524" s="16" t="s">
        <v>62</v>
      </c>
      <c r="C524" s="16" t="s">
        <v>830</v>
      </c>
      <c r="D524" s="16" t="s">
        <v>623</v>
      </c>
      <c r="E524" s="16" t="s">
        <v>17</v>
      </c>
      <c r="F524" s="16" t="s">
        <v>19</v>
      </c>
      <c r="G524" s="7" t="n">
        <v>10</v>
      </c>
      <c r="H524" s="6" t="n">
        <v>196.81</v>
      </c>
      <c r="I524" s="6" t="n">
        <v>-1968.1</v>
      </c>
      <c r="J524" s="6" t="n">
        <v>-0</v>
      </c>
      <c r="K524" s="6" t="n">
        <v>-1.18</v>
      </c>
      <c r="L524" s="6" t="n">
        <v>-0</v>
      </c>
      <c r="M524" s="6" t="s">
        <f>=I524+J524+K524+L524</f>
      </c>
      <c r="N524" s="6"/>
      <c r="O524" s="16"/>
    </row>
    <row collapsed="false" customFormat="false" customHeight="false" hidden="false" ht="12.1" outlineLevel="0" r="525">
      <c r="A525" s="20" t="n">
        <v>45281.548981481</v>
      </c>
      <c r="B525" s="16" t="s">
        <v>671</v>
      </c>
      <c r="C525" s="16" t="s">
        <v>835</v>
      </c>
      <c r="D525" s="16" t="s">
        <v>623</v>
      </c>
      <c r="E525" s="16" t="s">
        <v>17</v>
      </c>
      <c r="F525" s="16" t="s">
        <v>19</v>
      </c>
      <c r="G525" s="7" t="n">
        <v>1</v>
      </c>
      <c r="H525" s="6" t="n">
        <v>2630.5</v>
      </c>
      <c r="I525" s="6" t="n">
        <v>-2630.5</v>
      </c>
      <c r="J525" s="6" t="n">
        <v>-0</v>
      </c>
      <c r="K525" s="6" t="n">
        <v>-1.58</v>
      </c>
      <c r="L525" s="6" t="n">
        <v>-0</v>
      </c>
      <c r="M525" s="6" t="s">
        <f>=I525+J525+K525+L525</f>
      </c>
      <c r="N525" s="6"/>
      <c r="O525" s="16"/>
    </row>
    <row collapsed="false" customFormat="false" customHeight="false" hidden="false" ht="12.1" outlineLevel="0" r="526">
      <c r="A526" s="21" t="n">
        <v>45285</v>
      </c>
      <c r="B526" s="22" t="s">
        <v>743</v>
      </c>
      <c r="C526" s="22" t="s">
        <v>836</v>
      </c>
      <c r="D526" s="22" t="s">
        <v>743</v>
      </c>
      <c r="E526" s="22" t="s">
        <v>743</v>
      </c>
      <c r="F526" s="22" t="s">
        <v>19</v>
      </c>
      <c r="G526" s="23" t="n">
        <v>1</v>
      </c>
      <c r="H526" s="24" t="n">
        <v>12.68</v>
      </c>
      <c r="I526" s="24" t="n">
        <v>12.68</v>
      </c>
      <c r="J526" s="24" t="n">
        <v>0</v>
      </c>
      <c r="K526" s="24" t="n">
        <v>-0</v>
      </c>
      <c r="L526" s="24" t="n">
        <v>-0</v>
      </c>
      <c r="M526" s="6" t="s">
        <f>=I526+J526+K526+L526</f>
      </c>
      <c r="N526" s="24"/>
      <c r="O526" s="22"/>
    </row>
    <row collapsed="false" customFormat="false" customHeight="false" hidden="false" ht="12.1" outlineLevel="0" r="527">
      <c r="A527" s="21" t="n">
        <v>45286</v>
      </c>
      <c r="B527" s="22" t="s">
        <v>743</v>
      </c>
      <c r="C527" s="22" t="s">
        <v>837</v>
      </c>
      <c r="D527" s="22" t="s">
        <v>743</v>
      </c>
      <c r="E527" s="22" t="s">
        <v>743</v>
      </c>
      <c r="F527" s="22" t="s">
        <v>19</v>
      </c>
      <c r="G527" s="23" t="n">
        <v>1</v>
      </c>
      <c r="H527" s="24" t="n">
        <v>336.6</v>
      </c>
      <c r="I527" s="24" t="n">
        <v>336.6</v>
      </c>
      <c r="J527" s="24" t="n">
        <v>0</v>
      </c>
      <c r="K527" s="24" t="n">
        <v>-0</v>
      </c>
      <c r="L527" s="24" t="n">
        <v>-0</v>
      </c>
      <c r="M527" s="6" t="s">
        <f>=I527+J527+K527+L527</f>
      </c>
      <c r="N527" s="24"/>
      <c r="O527" s="22"/>
    </row>
    <row collapsed="false" customFormat="false" customHeight="false" hidden="false" ht="12.1" outlineLevel="0" r="528">
      <c r="A528" s="21" t="n">
        <v>45286</v>
      </c>
      <c r="B528" s="22" t="s">
        <v>793</v>
      </c>
      <c r="C528" s="22" t="s">
        <v>838</v>
      </c>
      <c r="D528" s="22" t="s">
        <v>793</v>
      </c>
      <c r="E528" s="22" t="s">
        <v>793</v>
      </c>
      <c r="F528" s="22" t="s">
        <v>19</v>
      </c>
      <c r="G528" s="23" t="n">
        <v>1</v>
      </c>
      <c r="H528" s="24" t="n">
        <v>15000</v>
      </c>
      <c r="I528" s="24" t="n">
        <v>15000</v>
      </c>
      <c r="J528" s="24" t="n">
        <v>0</v>
      </c>
      <c r="K528" s="24" t="n">
        <v>-0</v>
      </c>
      <c r="L528" s="24" t="n">
        <v>-0</v>
      </c>
      <c r="M528" s="6" t="s">
        <f>=I528+J528+K528+L528</f>
      </c>
      <c r="N528" s="24"/>
      <c r="O528" s="22"/>
    </row>
    <row collapsed="false" customFormat="false" customHeight="false" hidden="false" ht="12.1" outlineLevel="0" r="529">
      <c r="A529" s="21" t="n">
        <v>45286</v>
      </c>
      <c r="B529" s="22" t="s">
        <v>743</v>
      </c>
      <c r="C529" s="22" t="s">
        <v>839</v>
      </c>
      <c r="D529" s="22" t="s">
        <v>743</v>
      </c>
      <c r="E529" s="22" t="s">
        <v>743</v>
      </c>
      <c r="F529" s="22" t="s">
        <v>19</v>
      </c>
      <c r="G529" s="23" t="n">
        <v>1</v>
      </c>
      <c r="H529" s="24" t="n">
        <v>1556</v>
      </c>
      <c r="I529" s="24" t="n">
        <v>1556</v>
      </c>
      <c r="J529" s="24" t="n">
        <v>0</v>
      </c>
      <c r="K529" s="24" t="n">
        <v>-0</v>
      </c>
      <c r="L529" s="24" t="n">
        <v>-0</v>
      </c>
      <c r="M529" s="6" t="s">
        <f>=I529+J529+K529+L529</f>
      </c>
      <c r="N529" s="24"/>
      <c r="O529" s="22"/>
    </row>
    <row collapsed="false" customFormat="false" customHeight="false" hidden="false" ht="12.1" outlineLevel="0" r="530">
      <c r="A530" s="21" t="n">
        <v>45287</v>
      </c>
      <c r="B530" s="22" t="s">
        <v>729</v>
      </c>
      <c r="C530" s="22" t="s">
        <v>151</v>
      </c>
      <c r="D530" s="22" t="s">
        <v>729</v>
      </c>
      <c r="E530" s="22" t="s">
        <v>729</v>
      </c>
      <c r="F530" s="22" t="s">
        <v>19</v>
      </c>
      <c r="G530" s="23" t="n">
        <v>1</v>
      </c>
      <c r="H530" s="24" t="n">
        <v>10000</v>
      </c>
      <c r="I530" s="24" t="n">
        <v>10000</v>
      </c>
      <c r="J530" s="24" t="n">
        <v>0</v>
      </c>
      <c r="K530" s="24" t="n">
        <v>-0</v>
      </c>
      <c r="L530" s="24" t="n">
        <v>-0</v>
      </c>
      <c r="M530" s="6" t="s">
        <f>=I530+J530+K530+L530</f>
      </c>
      <c r="N530" s="24"/>
      <c r="O530" s="22"/>
    </row>
    <row collapsed="false" customFormat="false" customHeight="false" hidden="false" ht="12.1" outlineLevel="0" r="531">
      <c r="A531" s="20" t="n">
        <v>45287.611412037</v>
      </c>
      <c r="B531" s="16" t="s">
        <v>59</v>
      </c>
      <c r="C531" s="16" t="s">
        <v>840</v>
      </c>
      <c r="D531" s="16" t="s">
        <v>623</v>
      </c>
      <c r="E531" s="16" t="s">
        <v>17</v>
      </c>
      <c r="F531" s="16" t="s">
        <v>19</v>
      </c>
      <c r="G531" s="7" t="n">
        <v>1</v>
      </c>
      <c r="H531" s="6" t="n">
        <v>16374</v>
      </c>
      <c r="I531" s="6" t="n">
        <v>-16374</v>
      </c>
      <c r="J531" s="6" t="n">
        <v>-0</v>
      </c>
      <c r="K531" s="6" t="n">
        <v>-9.82</v>
      </c>
      <c r="L531" s="6" t="n">
        <v>-0</v>
      </c>
      <c r="M531" s="6" t="s">
        <f>=I531+J531+K531+L531</f>
      </c>
      <c r="N531" s="6"/>
      <c r="O531" s="16"/>
    </row>
    <row collapsed="false" customFormat="false" customHeight="false" hidden="false" ht="12.1" outlineLevel="0" r="532">
      <c r="A532" s="25" t="n">
        <v>45287.639097222</v>
      </c>
      <c r="B532" s="26" t="s">
        <v>663</v>
      </c>
      <c r="C532" s="26" t="s">
        <v>809</v>
      </c>
      <c r="D532" s="26" t="s">
        <v>626</v>
      </c>
      <c r="E532" s="26" t="s">
        <v>17</v>
      </c>
      <c r="F532" s="26" t="s">
        <v>19</v>
      </c>
      <c r="G532" s="27" t="n">
        <v>-100</v>
      </c>
      <c r="H532" s="28" t="n">
        <v>3.841</v>
      </c>
      <c r="I532" s="28" t="n">
        <v>384.1</v>
      </c>
      <c r="J532" s="28" t="n">
        <v>0</v>
      </c>
      <c r="K532" s="28" t="n">
        <v>-0.23</v>
      </c>
      <c r="L532" s="28" t="n">
        <v>-0</v>
      </c>
      <c r="M532" s="6" t="s">
        <f>=I532+J532+K532+L532</f>
      </c>
      <c r="N532" s="28"/>
      <c r="O532" s="26"/>
    </row>
    <row collapsed="false" customFormat="false" customHeight="false" hidden="false" ht="12.1" outlineLevel="0" r="533">
      <c r="A533" s="20" t="n">
        <v>45287.771076389</v>
      </c>
      <c r="B533" s="16" t="s">
        <v>51</v>
      </c>
      <c r="C533" s="16" t="s">
        <v>751</v>
      </c>
      <c r="D533" s="16" t="s">
        <v>623</v>
      </c>
      <c r="E533" s="16" t="s">
        <v>17</v>
      </c>
      <c r="F533" s="16" t="s">
        <v>19</v>
      </c>
      <c r="G533" s="7" t="n">
        <v>30</v>
      </c>
      <c r="H533" s="6" t="n">
        <v>159.86</v>
      </c>
      <c r="I533" s="6" t="n">
        <v>-4795.8</v>
      </c>
      <c r="J533" s="6" t="n">
        <v>-0</v>
      </c>
      <c r="K533" s="6" t="n">
        <v>-2.88</v>
      </c>
      <c r="L533" s="6" t="n">
        <v>-0</v>
      </c>
      <c r="M533" s="6" t="s">
        <f>=I533+J533+K533+L533</f>
      </c>
      <c r="N533" s="6"/>
      <c r="O533" s="16"/>
    </row>
    <row collapsed="false" customFormat="false" customHeight="false" hidden="false" ht="12.1" outlineLevel="0" r="534">
      <c r="A534" s="20" t="n">
        <v>45287.772662037</v>
      </c>
      <c r="B534" s="16" t="s">
        <v>24</v>
      </c>
      <c r="C534" s="16" t="s">
        <v>741</v>
      </c>
      <c r="D534" s="16" t="s">
        <v>623</v>
      </c>
      <c r="E534" s="16" t="s">
        <v>17</v>
      </c>
      <c r="F534" s="16" t="s">
        <v>19</v>
      </c>
      <c r="G534" s="7" t="n">
        <v>4</v>
      </c>
      <c r="H534" s="6" t="n">
        <v>1454.65</v>
      </c>
      <c r="I534" s="6" t="n">
        <v>-5818.6</v>
      </c>
      <c r="J534" s="6" t="n">
        <v>-0</v>
      </c>
      <c r="K534" s="6" t="n">
        <v>-3.49</v>
      </c>
      <c r="L534" s="6" t="n">
        <v>-0</v>
      </c>
      <c r="M534" s="6" t="s">
        <f>=I534+J534+K534+L534</f>
      </c>
      <c r="N534" s="6"/>
      <c r="O534" s="16"/>
    </row>
    <row collapsed="false" customFormat="false" customHeight="false" hidden="false" ht="12.1" outlineLevel="0" r="535">
      <c r="A535" s="21" t="n">
        <v>45288</v>
      </c>
      <c r="B535" s="22" t="s">
        <v>729</v>
      </c>
      <c r="C535" s="22" t="s">
        <v>151</v>
      </c>
      <c r="D535" s="22" t="s">
        <v>729</v>
      </c>
      <c r="E535" s="22" t="s">
        <v>729</v>
      </c>
      <c r="F535" s="22" t="s">
        <v>19</v>
      </c>
      <c r="G535" s="23" t="n">
        <v>1</v>
      </c>
      <c r="H535" s="24" t="n">
        <v>30000</v>
      </c>
      <c r="I535" s="24" t="n">
        <v>30000</v>
      </c>
      <c r="J535" s="24" t="n">
        <v>0</v>
      </c>
      <c r="K535" s="24" t="n">
        <v>-0</v>
      </c>
      <c r="L535" s="24" t="n">
        <v>-0</v>
      </c>
      <c r="M535" s="6" t="s">
        <f>=I535+J535+K535+L535</f>
      </c>
      <c r="N535" s="24"/>
      <c r="O535" s="22"/>
    </row>
    <row collapsed="false" customFormat="false" customHeight="false" hidden="false" ht="12.1" outlineLevel="0" r="536">
      <c r="A536" s="21" t="n">
        <v>45288</v>
      </c>
      <c r="B536" s="22" t="s">
        <v>743</v>
      </c>
      <c r="C536" s="22" t="s">
        <v>841</v>
      </c>
      <c r="D536" s="22" t="s">
        <v>743</v>
      </c>
      <c r="E536" s="22" t="s">
        <v>743</v>
      </c>
      <c r="F536" s="22" t="s">
        <v>19</v>
      </c>
      <c r="G536" s="23" t="n">
        <v>1</v>
      </c>
      <c r="H536" s="24" t="n">
        <v>66.6</v>
      </c>
      <c r="I536" s="24" t="n">
        <v>66.6</v>
      </c>
      <c r="J536" s="24" t="n">
        <v>0</v>
      </c>
      <c r="K536" s="24" t="n">
        <v>-0</v>
      </c>
      <c r="L536" s="24" t="n">
        <v>-0</v>
      </c>
      <c r="M536" s="6" t="s">
        <f>=I536+J536+K536+L536</f>
      </c>
      <c r="N536" s="24"/>
      <c r="O536" s="22"/>
    </row>
    <row collapsed="false" customFormat="false" customHeight="false" hidden="false" ht="12.1" outlineLevel="0" r="537">
      <c r="A537" s="21" t="n">
        <v>45288</v>
      </c>
      <c r="B537" s="22" t="s">
        <v>793</v>
      </c>
      <c r="C537" s="22" t="s">
        <v>823</v>
      </c>
      <c r="D537" s="22" t="s">
        <v>793</v>
      </c>
      <c r="E537" s="22" t="s">
        <v>793</v>
      </c>
      <c r="F537" s="22" t="s">
        <v>19</v>
      </c>
      <c r="G537" s="23" t="n">
        <v>1</v>
      </c>
      <c r="H537" s="24" t="n">
        <v>1500.3</v>
      </c>
      <c r="I537" s="24" t="n">
        <v>1500.3</v>
      </c>
      <c r="J537" s="24" t="n">
        <v>0</v>
      </c>
      <c r="K537" s="24" t="n">
        <v>-0</v>
      </c>
      <c r="L537" s="24" t="n">
        <v>-0</v>
      </c>
      <c r="M537" s="6" t="s">
        <f>=I537+J537+K537+L537</f>
      </c>
      <c r="N537" s="24"/>
      <c r="O537" s="22"/>
    </row>
    <row collapsed="false" customFormat="false" customHeight="false" hidden="false" ht="12.1" outlineLevel="0" r="538">
      <c r="A538" s="21" t="n">
        <v>45288</v>
      </c>
      <c r="B538" s="22" t="s">
        <v>743</v>
      </c>
      <c r="C538" s="22" t="s">
        <v>842</v>
      </c>
      <c r="D538" s="22" t="s">
        <v>743</v>
      </c>
      <c r="E538" s="22" t="s">
        <v>743</v>
      </c>
      <c r="F538" s="22" t="s">
        <v>19</v>
      </c>
      <c r="G538" s="23" t="n">
        <v>1</v>
      </c>
      <c r="H538" s="24" t="n">
        <v>325.35</v>
      </c>
      <c r="I538" s="24" t="n">
        <v>325.35</v>
      </c>
      <c r="J538" s="24" t="n">
        <v>0</v>
      </c>
      <c r="K538" s="24" t="n">
        <v>-0</v>
      </c>
      <c r="L538" s="24" t="n">
        <v>-0</v>
      </c>
      <c r="M538" s="6" t="s">
        <f>=I538+J538+K538+L538</f>
      </c>
      <c r="N538" s="24"/>
      <c r="O538" s="22"/>
    </row>
    <row collapsed="false" customFormat="false" customHeight="false" hidden="false" ht="12.1" outlineLevel="0" r="539">
      <c r="A539" s="20" t="n">
        <v>45288.607337963</v>
      </c>
      <c r="B539" s="16" t="s">
        <v>36</v>
      </c>
      <c r="C539" s="16" t="s">
        <v>808</v>
      </c>
      <c r="D539" s="16" t="s">
        <v>623</v>
      </c>
      <c r="E539" s="16" t="s">
        <v>17</v>
      </c>
      <c r="F539" s="16" t="s">
        <v>19</v>
      </c>
      <c r="G539" s="7" t="n">
        <v>23</v>
      </c>
      <c r="H539" s="6" t="n">
        <v>707.1</v>
      </c>
      <c r="I539" s="6" t="n">
        <v>-16263.3</v>
      </c>
      <c r="J539" s="6" t="n">
        <v>-0</v>
      </c>
      <c r="K539" s="6" t="n">
        <v>-9.75</v>
      </c>
      <c r="L539" s="6" t="n">
        <v>-0</v>
      </c>
      <c r="M539" s="6" t="s">
        <f>=I539+J539+K539+L539</f>
      </c>
      <c r="N539" s="6"/>
      <c r="O539" s="16"/>
    </row>
    <row collapsed="false" customFormat="false" customHeight="false" hidden="false" ht="12.1" outlineLevel="0" r="540">
      <c r="A540" s="20" t="n">
        <v>45288.628171296</v>
      </c>
      <c r="B540" s="16" t="s">
        <v>65</v>
      </c>
      <c r="C540" s="16" t="s">
        <v>814</v>
      </c>
      <c r="D540" s="16" t="s">
        <v>623</v>
      </c>
      <c r="E540" s="16" t="s">
        <v>17</v>
      </c>
      <c r="F540" s="16" t="s">
        <v>19</v>
      </c>
      <c r="G540" s="7" t="n">
        <v>5</v>
      </c>
      <c r="H540" s="6" t="n">
        <v>1390.2</v>
      </c>
      <c r="I540" s="6" t="n">
        <v>-6951</v>
      </c>
      <c r="J540" s="6" t="n">
        <v>-0</v>
      </c>
      <c r="K540" s="6" t="n">
        <v>-4.17</v>
      </c>
      <c r="L540" s="6" t="n">
        <v>-0</v>
      </c>
      <c r="M540" s="6" t="s">
        <f>=I540+J540+K540+L540</f>
      </c>
      <c r="N540" s="6"/>
      <c r="O540" s="16"/>
    </row>
    <row collapsed="false" customFormat="false" customHeight="false" hidden="false" ht="12.1" outlineLevel="0" r="541">
      <c r="A541" s="20" t="n">
        <v>45288.637835648</v>
      </c>
      <c r="B541" s="16" t="s">
        <v>21</v>
      </c>
      <c r="C541" s="16" t="s">
        <v>829</v>
      </c>
      <c r="D541" s="16" t="s">
        <v>623</v>
      </c>
      <c r="E541" s="16" t="s">
        <v>17</v>
      </c>
      <c r="F541" s="16" t="s">
        <v>19</v>
      </c>
      <c r="G541" s="7" t="n">
        <v>1</v>
      </c>
      <c r="H541" s="6" t="n">
        <v>6740.5</v>
      </c>
      <c r="I541" s="6" t="n">
        <v>-6740.5</v>
      </c>
      <c r="J541" s="6" t="n">
        <v>-0</v>
      </c>
      <c r="K541" s="6" t="n">
        <v>-4.05</v>
      </c>
      <c r="L541" s="6" t="n">
        <v>-0</v>
      </c>
      <c r="M541" s="6" t="s">
        <f>=I541+J541+K541+L541</f>
      </c>
      <c r="N541" s="6"/>
      <c r="O541" s="16"/>
    </row>
    <row collapsed="false" customFormat="false" customHeight="false" hidden="false" ht="12.1" outlineLevel="0" r="542">
      <c r="A542" s="25" t="n">
        <v>45288.648402778</v>
      </c>
      <c r="B542" s="26" t="s">
        <v>659</v>
      </c>
      <c r="C542" s="26" t="s">
        <v>796</v>
      </c>
      <c r="D542" s="26" t="s">
        <v>626</v>
      </c>
      <c r="E542" s="26" t="s">
        <v>99</v>
      </c>
      <c r="F542" s="26" t="s">
        <v>19</v>
      </c>
      <c r="G542" s="27" t="n">
        <v>-110</v>
      </c>
      <c r="H542" s="28" t="n">
        <v>18.126363636364</v>
      </c>
      <c r="I542" s="28" t="n">
        <v>1993.9</v>
      </c>
      <c r="J542" s="28" t="n">
        <v>0</v>
      </c>
      <c r="K542" s="28" t="n">
        <v>-0</v>
      </c>
      <c r="L542" s="28" t="n">
        <v>-0</v>
      </c>
      <c r="M542" s="6" t="s">
        <f>=I542+J542+K542+L542</f>
      </c>
      <c r="N542" s="28"/>
      <c r="O542" s="26"/>
    </row>
    <row collapsed="false" customFormat="false" customHeight="false" hidden="false" ht="12.1" outlineLevel="0" r="543">
      <c r="A543" s="21" t="n">
        <v>45289</v>
      </c>
      <c r="B543" s="22" t="s">
        <v>743</v>
      </c>
      <c r="C543" s="22" t="s">
        <v>843</v>
      </c>
      <c r="D543" s="22" t="s">
        <v>743</v>
      </c>
      <c r="E543" s="22" t="s">
        <v>743</v>
      </c>
      <c r="F543" s="22" t="s">
        <v>19</v>
      </c>
      <c r="G543" s="23" t="n">
        <v>1</v>
      </c>
      <c r="H543" s="24" t="n">
        <v>110.24</v>
      </c>
      <c r="I543" s="24" t="n">
        <v>110.24</v>
      </c>
      <c r="J543" s="24" t="n">
        <v>0</v>
      </c>
      <c r="K543" s="24" t="n">
        <v>-0</v>
      </c>
      <c r="L543" s="24" t="n">
        <v>-0</v>
      </c>
      <c r="M543" s="6" t="s">
        <f>=I543+J543+K543+L543</f>
      </c>
      <c r="N543" s="24"/>
      <c r="O543" s="22"/>
    </row>
    <row collapsed="false" customFormat="false" customHeight="false" hidden="false" ht="12.1" outlineLevel="0" r="544">
      <c r="A544" s="21" t="n">
        <v>45289</v>
      </c>
      <c r="B544" s="22" t="s">
        <v>729</v>
      </c>
      <c r="C544" s="22" t="s">
        <v>151</v>
      </c>
      <c r="D544" s="22" t="s">
        <v>729</v>
      </c>
      <c r="E544" s="22" t="s">
        <v>729</v>
      </c>
      <c r="F544" s="22" t="s">
        <v>19</v>
      </c>
      <c r="G544" s="23" t="n">
        <v>1</v>
      </c>
      <c r="H544" s="24" t="n">
        <v>22000</v>
      </c>
      <c r="I544" s="24" t="n">
        <v>22000</v>
      </c>
      <c r="J544" s="24" t="n">
        <v>0</v>
      </c>
      <c r="K544" s="24" t="n">
        <v>-0</v>
      </c>
      <c r="L544" s="24" t="n">
        <v>-0</v>
      </c>
      <c r="M544" s="6" t="s">
        <f>=I544+J544+K544+L544</f>
      </c>
      <c r="N544" s="24"/>
      <c r="O544" s="22"/>
    </row>
    <row collapsed="false" customFormat="false" customHeight="false" hidden="false" ht="12.1" outlineLevel="0" r="545">
      <c r="A545" s="20" t="n">
        <v>45289.44162037</v>
      </c>
      <c r="B545" s="16" t="s">
        <v>39</v>
      </c>
      <c r="C545" s="16" t="s">
        <v>803</v>
      </c>
      <c r="D545" s="16" t="s">
        <v>623</v>
      </c>
      <c r="E545" s="16" t="s">
        <v>17</v>
      </c>
      <c r="F545" s="16" t="s">
        <v>19</v>
      </c>
      <c r="G545" s="7" t="n">
        <v>6</v>
      </c>
      <c r="H545" s="6" t="n">
        <v>704.1</v>
      </c>
      <c r="I545" s="6" t="n">
        <v>-4224.6</v>
      </c>
      <c r="J545" s="6" t="n">
        <v>-0</v>
      </c>
      <c r="K545" s="6" t="n">
        <v>-2.53</v>
      </c>
      <c r="L545" s="6" t="n">
        <v>-0</v>
      </c>
      <c r="M545" s="6" t="s">
        <f>=I545+J545+K545+L545</f>
      </c>
      <c r="N545" s="6"/>
      <c r="O545" s="16"/>
    </row>
    <row collapsed="false" customFormat="false" customHeight="false" hidden="false" ht="12.1" outlineLevel="0" r="546">
      <c r="A546" s="25" t="n">
        <v>45289.461805556</v>
      </c>
      <c r="B546" s="26" t="s">
        <v>663</v>
      </c>
      <c r="C546" s="26" t="s">
        <v>809</v>
      </c>
      <c r="D546" s="26" t="s">
        <v>626</v>
      </c>
      <c r="E546" s="26" t="s">
        <v>17</v>
      </c>
      <c r="F546" s="26" t="s">
        <v>19</v>
      </c>
      <c r="G546" s="27" t="n">
        <v>-100</v>
      </c>
      <c r="H546" s="28" t="n">
        <v>3.759</v>
      </c>
      <c r="I546" s="28" t="n">
        <v>375.9</v>
      </c>
      <c r="J546" s="28" t="n">
        <v>0</v>
      </c>
      <c r="K546" s="28" t="n">
        <v>-0.23</v>
      </c>
      <c r="L546" s="28" t="n">
        <v>-0</v>
      </c>
      <c r="M546" s="6" t="s">
        <f>=I546+J546+K546+L546</f>
      </c>
      <c r="N546" s="28"/>
      <c r="O546" s="26"/>
    </row>
    <row collapsed="false" customFormat="false" customHeight="false" hidden="false" ht="12.1" outlineLevel="0" r="547">
      <c r="A547" s="25" t="n">
        <v>45289.582893519</v>
      </c>
      <c r="B547" s="26" t="s">
        <v>665</v>
      </c>
      <c r="C547" s="26" t="s">
        <v>811</v>
      </c>
      <c r="D547" s="26" t="s">
        <v>626</v>
      </c>
      <c r="E547" s="26" t="s">
        <v>17</v>
      </c>
      <c r="F547" s="26" t="s">
        <v>19</v>
      </c>
      <c r="G547" s="27" t="n">
        <v>-1</v>
      </c>
      <c r="H547" s="28" t="n">
        <v>2004.8</v>
      </c>
      <c r="I547" s="28" t="n">
        <v>2004.8</v>
      </c>
      <c r="J547" s="28" t="n">
        <v>0</v>
      </c>
      <c r="K547" s="28" t="n">
        <v>-1.2</v>
      </c>
      <c r="L547" s="28" t="n">
        <v>-0</v>
      </c>
      <c r="M547" s="6" t="s">
        <f>=I547+J547+K547+L547</f>
      </c>
      <c r="N547" s="28"/>
      <c r="O547" s="26"/>
    </row>
    <row collapsed="false" customFormat="false" customHeight="false" hidden="false" ht="12.1" outlineLevel="0" r="548">
      <c r="A548" s="25" t="n">
        <v>45289.737060185</v>
      </c>
      <c r="B548" s="26" t="s">
        <v>640</v>
      </c>
      <c r="C548" s="26" t="s">
        <v>757</v>
      </c>
      <c r="D548" s="26" t="s">
        <v>626</v>
      </c>
      <c r="E548" s="26" t="s">
        <v>17</v>
      </c>
      <c r="F548" s="26" t="s">
        <v>19</v>
      </c>
      <c r="G548" s="27" t="n">
        <v>-1600</v>
      </c>
      <c r="H548" s="28" t="n">
        <v>16.030625</v>
      </c>
      <c r="I548" s="28" t="n">
        <v>25649</v>
      </c>
      <c r="J548" s="28" t="n">
        <v>0</v>
      </c>
      <c r="K548" s="28" t="n">
        <v>-15.39</v>
      </c>
      <c r="L548" s="28" t="n">
        <v>-0</v>
      </c>
      <c r="M548" s="6" t="s">
        <f>=I548+J548+K548+L548</f>
      </c>
      <c r="N548" s="28"/>
      <c r="O548" s="26"/>
    </row>
    <row collapsed="false" customFormat="false" customHeight="false" hidden="false" ht="12.1" outlineLevel="0" r="549">
      <c r="A549" s="25" t="n">
        <v>45289.780717593</v>
      </c>
      <c r="B549" s="26" t="s">
        <v>638</v>
      </c>
      <c r="C549" s="26" t="s">
        <v>754</v>
      </c>
      <c r="D549" s="26" t="s">
        <v>626</v>
      </c>
      <c r="E549" s="26" t="s">
        <v>99</v>
      </c>
      <c r="F549" s="26" t="s">
        <v>19</v>
      </c>
      <c r="G549" s="27" t="n">
        <v>-1895</v>
      </c>
      <c r="H549" s="28" t="n">
        <v>17.911878100264</v>
      </c>
      <c r="I549" s="28" t="n">
        <v>33943</v>
      </c>
      <c r="J549" s="28" t="n">
        <v>0</v>
      </c>
      <c r="K549" s="28" t="n">
        <v>-0</v>
      </c>
      <c r="L549" s="28" t="n">
        <v>-10.03</v>
      </c>
      <c r="M549" s="6" t="s">
        <f>=I549+J549+K549+L549</f>
      </c>
      <c r="N549" s="28"/>
      <c r="O549" s="26"/>
    </row>
    <row collapsed="false" customFormat="false" customHeight="false" hidden="false" ht="12.1" outlineLevel="0" r="550">
      <c r="A550" s="21" t="n">
        <v>45289.784722222</v>
      </c>
      <c r="B550" s="22" t="s">
        <v>743</v>
      </c>
      <c r="C550" s="22" t="s">
        <v>844</v>
      </c>
      <c r="D550" s="22" t="s">
        <v>743</v>
      </c>
      <c r="E550" s="22" t="s">
        <v>743</v>
      </c>
      <c r="F550" s="22" t="s">
        <v>19</v>
      </c>
      <c r="G550" s="23" t="n">
        <v>72.78</v>
      </c>
      <c r="H550" s="24" t="n">
        <v>1</v>
      </c>
      <c r="I550" s="24" t="n">
        <v>72.78</v>
      </c>
      <c r="J550" s="24" t="n">
        <v>0</v>
      </c>
      <c r="K550" s="24" t="n">
        <v>-0</v>
      </c>
      <c r="L550" s="24" t="n">
        <v>-0</v>
      </c>
      <c r="M550" s="6" t="s">
        <f>=I550+J550+K550+L550</f>
      </c>
      <c r="N550" s="24"/>
      <c r="O550" s="22" t="s">
        <v>845</v>
      </c>
    </row>
    <row collapsed="false" customFormat="false" customHeight="false" hidden="false" ht="12.1" outlineLevel="0" r="551">
      <c r="A551" s="20" t="n">
        <v>45295</v>
      </c>
      <c r="B551" s="16" t="s">
        <v>779</v>
      </c>
      <c r="C551" s="16" t="s">
        <v>780</v>
      </c>
      <c r="D551" s="16" t="s">
        <v>623</v>
      </c>
      <c r="E551" s="16" t="s">
        <v>781</v>
      </c>
      <c r="F551" s="16" t="s">
        <v>19</v>
      </c>
      <c r="G551" s="7" t="n">
        <v>1000</v>
      </c>
      <c r="H551" s="6" t="n">
        <v>12.7535</v>
      </c>
      <c r="I551" s="6" t="n">
        <v>-12753.5</v>
      </c>
      <c r="J551" s="6" t="n">
        <v>-0</v>
      </c>
      <c r="K551" s="6" t="n">
        <v>-25.51</v>
      </c>
      <c r="L551" s="6" t="n">
        <v>-50</v>
      </c>
      <c r="M551" s="6" t="s">
        <f>=I551+J551+K551+L551</f>
      </c>
      <c r="N551" s="6"/>
      <c r="O551" s="16"/>
    </row>
    <row collapsed="false" customFormat="false" customHeight="false" hidden="false" ht="12.1" outlineLevel="0" r="552">
      <c r="A552" s="20" t="n">
        <v>45296.664178241</v>
      </c>
      <c r="B552" s="16" t="s">
        <v>56</v>
      </c>
      <c r="C552" s="16" t="s">
        <v>735</v>
      </c>
      <c r="D552" s="16" t="s">
        <v>623</v>
      </c>
      <c r="E552" s="16" t="s">
        <v>17</v>
      </c>
      <c r="F552" s="16" t="s">
        <v>19</v>
      </c>
      <c r="G552" s="7" t="n">
        <v>20</v>
      </c>
      <c r="H552" s="6" t="n">
        <v>144.215</v>
      </c>
      <c r="I552" s="6" t="n">
        <v>-2884.3</v>
      </c>
      <c r="J552" s="6" t="n">
        <v>-0</v>
      </c>
      <c r="K552" s="6" t="n">
        <v>-1.74</v>
      </c>
      <c r="L552" s="6" t="n">
        <v>-0</v>
      </c>
      <c r="M552" s="6" t="s">
        <f>=I552+J552+K552+L552</f>
      </c>
      <c r="N552" s="6"/>
      <c r="O552" s="16"/>
    </row>
    <row collapsed="false" customFormat="false" customHeight="false" hidden="false" ht="12.1" outlineLevel="0" r="553">
      <c r="A553" s="20" t="n">
        <v>45296.73125</v>
      </c>
      <c r="B553" s="16" t="s">
        <v>16</v>
      </c>
      <c r="C553" s="16" t="s">
        <v>755</v>
      </c>
      <c r="D553" s="16" t="s">
        <v>623</v>
      </c>
      <c r="E553" s="16" t="s">
        <v>17</v>
      </c>
      <c r="F553" s="16" t="s">
        <v>19</v>
      </c>
      <c r="G553" s="7" t="n">
        <v>30</v>
      </c>
      <c r="H553" s="6" t="n">
        <v>273.06</v>
      </c>
      <c r="I553" s="6" t="n">
        <v>-8191.8</v>
      </c>
      <c r="J553" s="6" t="n">
        <v>-0</v>
      </c>
      <c r="K553" s="6" t="n">
        <v>-4.91</v>
      </c>
      <c r="L553" s="6" t="n">
        <v>-0</v>
      </c>
      <c r="M553" s="6" t="s">
        <f>=I553+J553+K553+L553</f>
      </c>
      <c r="N553" s="6"/>
      <c r="O553" s="16"/>
    </row>
    <row collapsed="false" customFormat="false" customHeight="false" hidden="false" ht="12.1" outlineLevel="0" r="554">
      <c r="A554" s="20" t="n">
        <v>45299.725</v>
      </c>
      <c r="B554" s="16" t="s">
        <v>33</v>
      </c>
      <c r="C554" s="16" t="s">
        <v>762</v>
      </c>
      <c r="D554" s="16" t="s">
        <v>623</v>
      </c>
      <c r="E554" s="16" t="s">
        <v>17</v>
      </c>
      <c r="F554" s="16" t="s">
        <v>19</v>
      </c>
      <c r="G554" s="7" t="n">
        <v>2</v>
      </c>
      <c r="H554" s="6" t="n">
        <v>601.05</v>
      </c>
      <c r="I554" s="6" t="n">
        <v>-1202.1</v>
      </c>
      <c r="J554" s="6" t="n">
        <v>-0</v>
      </c>
      <c r="K554" s="6" t="n">
        <v>-0.72</v>
      </c>
      <c r="L554" s="6" t="n">
        <v>-0</v>
      </c>
      <c r="M554" s="6" t="s">
        <f>=I554+J554+K554+L554</f>
      </c>
      <c r="N554" s="6"/>
      <c r="O554" s="16"/>
    </row>
    <row collapsed="false" customFormat="false" customHeight="false" hidden="false" ht="12.1" outlineLevel="0" r="555">
      <c r="A555" s="20" t="n">
        <v>45299.774340278</v>
      </c>
      <c r="B555" s="16" t="s">
        <v>36</v>
      </c>
      <c r="C555" s="16" t="s">
        <v>808</v>
      </c>
      <c r="D555" s="16" t="s">
        <v>623</v>
      </c>
      <c r="E555" s="16" t="s">
        <v>17</v>
      </c>
      <c r="F555" s="16" t="s">
        <v>19</v>
      </c>
      <c r="G555" s="7" t="n">
        <v>20</v>
      </c>
      <c r="H555" s="6" t="n">
        <v>722.05</v>
      </c>
      <c r="I555" s="6" t="n">
        <v>-14441</v>
      </c>
      <c r="J555" s="6" t="n">
        <v>-0</v>
      </c>
      <c r="K555" s="6" t="n">
        <v>-8.67</v>
      </c>
      <c r="L555" s="6" t="n">
        <v>-1.08</v>
      </c>
      <c r="M555" s="6" t="s">
        <f>=I555+J555+K555+L555</f>
      </c>
      <c r="N555" s="6"/>
      <c r="O555" s="16"/>
    </row>
    <row collapsed="false" customFormat="false" customHeight="false" hidden="false" ht="12.1" outlineLevel="0" r="556">
      <c r="A556" s="21" t="n">
        <v>45300</v>
      </c>
      <c r="B556" s="22" t="s">
        <v>743</v>
      </c>
      <c r="C556" s="22" t="s">
        <v>846</v>
      </c>
      <c r="D556" s="22" t="s">
        <v>743</v>
      </c>
      <c r="E556" s="22" t="s">
        <v>743</v>
      </c>
      <c r="F556" s="22" t="s">
        <v>19</v>
      </c>
      <c r="G556" s="23" t="n">
        <v>1</v>
      </c>
      <c r="H556" s="24" t="n">
        <v>311.09</v>
      </c>
      <c r="I556" s="24" t="n">
        <v>311.09</v>
      </c>
      <c r="J556" s="24" t="n">
        <v>0</v>
      </c>
      <c r="K556" s="24" t="n">
        <v>-0</v>
      </c>
      <c r="L556" s="24" t="n">
        <v>-0</v>
      </c>
      <c r="M556" s="6" t="s">
        <f>=I556+J556+K556+L556</f>
      </c>
      <c r="N556" s="24"/>
      <c r="O556" s="22"/>
    </row>
    <row collapsed="false" customFormat="false" customHeight="false" hidden="false" ht="12.1" outlineLevel="0" r="557">
      <c r="A557" s="20" t="n">
        <v>45300</v>
      </c>
      <c r="B557" s="16" t="s">
        <v>779</v>
      </c>
      <c r="C557" s="16" t="s">
        <v>780</v>
      </c>
      <c r="D557" s="16" t="s">
        <v>623</v>
      </c>
      <c r="E557" s="16" t="s">
        <v>781</v>
      </c>
      <c r="F557" s="16" t="s">
        <v>19</v>
      </c>
      <c r="G557" s="7" t="n">
        <v>1000</v>
      </c>
      <c r="H557" s="6" t="n">
        <v>12.503</v>
      </c>
      <c r="I557" s="6" t="n">
        <v>-12503</v>
      </c>
      <c r="J557" s="6" t="n">
        <v>-0</v>
      </c>
      <c r="K557" s="6" t="n">
        <v>-25.01</v>
      </c>
      <c r="L557" s="6" t="n">
        <v>-50</v>
      </c>
      <c r="M557" s="6" t="s">
        <f>=I557+J557+K557+L557</f>
      </c>
      <c r="N557" s="6"/>
      <c r="O557" s="16"/>
    </row>
    <row collapsed="false" customFormat="false" customHeight="false" hidden="false" ht="12.1" outlineLevel="0" r="558">
      <c r="A558" s="20" t="n">
        <v>45300.645347222</v>
      </c>
      <c r="B558" s="16" t="s">
        <v>36</v>
      </c>
      <c r="C558" s="16" t="s">
        <v>808</v>
      </c>
      <c r="D558" s="16" t="s">
        <v>623</v>
      </c>
      <c r="E558" s="16" t="s">
        <v>17</v>
      </c>
      <c r="F558" s="16" t="s">
        <v>19</v>
      </c>
      <c r="G558" s="7" t="n">
        <v>4</v>
      </c>
      <c r="H558" s="6" t="n">
        <v>686</v>
      </c>
      <c r="I558" s="6" t="n">
        <v>-2744</v>
      </c>
      <c r="J558" s="6" t="n">
        <v>-0</v>
      </c>
      <c r="K558" s="6" t="n">
        <v>-1.65</v>
      </c>
      <c r="L558" s="6" t="n">
        <v>-0</v>
      </c>
      <c r="M558" s="6" t="s">
        <f>=I558+J558+K558+L558</f>
      </c>
      <c r="N558" s="6"/>
      <c r="O558" s="16"/>
    </row>
    <row collapsed="false" customFormat="false" customHeight="false" hidden="false" ht="12.1" outlineLevel="0" r="559">
      <c r="A559" s="20" t="n">
        <v>45301.423703704</v>
      </c>
      <c r="B559" s="16" t="s">
        <v>655</v>
      </c>
      <c r="C559" s="16" t="s">
        <v>789</v>
      </c>
      <c r="D559" s="16" t="s">
        <v>623</v>
      </c>
      <c r="E559" s="16" t="s">
        <v>105</v>
      </c>
      <c r="F559" s="16" t="s">
        <v>19</v>
      </c>
      <c r="G559" s="7" t="n">
        <v>3</v>
      </c>
      <c r="H559" s="6" t="n">
        <v>98.71</v>
      </c>
      <c r="I559" s="6" t="n">
        <v>-2961.3</v>
      </c>
      <c r="J559" s="6" t="n">
        <v>-7.89</v>
      </c>
      <c r="K559" s="6" t="n">
        <v>-1.78</v>
      </c>
      <c r="L559" s="6" t="n">
        <v>-0.24</v>
      </c>
      <c r="M559" s="6" t="s">
        <f>=I559+J559+K559+L559</f>
      </c>
      <c r="N559" s="6"/>
      <c r="O559" s="16"/>
    </row>
    <row collapsed="false" customFormat="false" customHeight="false" hidden="false" ht="12.1" outlineLevel="0" r="560">
      <c r="A560" s="20" t="n">
        <v>45301.464571759</v>
      </c>
      <c r="B560" s="16" t="s">
        <v>670</v>
      </c>
      <c r="C560" s="16" t="s">
        <v>828</v>
      </c>
      <c r="D560" s="16" t="s">
        <v>623</v>
      </c>
      <c r="E560" s="16" t="s">
        <v>105</v>
      </c>
      <c r="F560" s="16" t="s">
        <v>19</v>
      </c>
      <c r="G560" s="7" t="n">
        <v>3</v>
      </c>
      <c r="H560" s="6" t="n">
        <v>98.13</v>
      </c>
      <c r="I560" s="6" t="n">
        <v>-2943.9</v>
      </c>
      <c r="J560" s="6" t="n">
        <v>-13.56</v>
      </c>
      <c r="K560" s="6" t="n">
        <v>-1.76</v>
      </c>
      <c r="L560" s="6" t="n">
        <v>-0.21</v>
      </c>
      <c r="M560" s="6" t="s">
        <f>=I560+J560+K560+L560</f>
      </c>
      <c r="N560" s="6"/>
      <c r="O560" s="16"/>
    </row>
    <row collapsed="false" customFormat="false" customHeight="false" hidden="false" ht="12.1" outlineLevel="0" r="561">
      <c r="A561" s="20" t="n">
        <v>45302.709594907</v>
      </c>
      <c r="B561" s="16" t="s">
        <v>51</v>
      </c>
      <c r="C561" s="16" t="s">
        <v>751</v>
      </c>
      <c r="D561" s="16" t="s">
        <v>623</v>
      </c>
      <c r="E561" s="16" t="s">
        <v>17</v>
      </c>
      <c r="F561" s="16" t="s">
        <v>19</v>
      </c>
      <c r="G561" s="7" t="n">
        <v>20</v>
      </c>
      <c r="H561" s="6" t="n">
        <v>162.01</v>
      </c>
      <c r="I561" s="6" t="n">
        <v>-3240.2</v>
      </c>
      <c r="J561" s="6" t="n">
        <v>-0</v>
      </c>
      <c r="K561" s="6" t="n">
        <v>-1.94</v>
      </c>
      <c r="L561" s="6" t="n">
        <v>-0</v>
      </c>
      <c r="M561" s="6" t="s">
        <f>=I561+J561+K561+L561</f>
      </c>
      <c r="N561" s="6"/>
      <c r="O561" s="16"/>
    </row>
    <row collapsed="false" customFormat="false" customHeight="false" hidden="false" ht="12.1" outlineLevel="0" r="562">
      <c r="A562" s="20" t="n">
        <v>45307.776018519</v>
      </c>
      <c r="B562" s="16" t="s">
        <v>16</v>
      </c>
      <c r="C562" s="16" t="s">
        <v>755</v>
      </c>
      <c r="D562" s="16" t="s">
        <v>623</v>
      </c>
      <c r="E562" s="16" t="s">
        <v>17</v>
      </c>
      <c r="F562" s="16" t="s">
        <v>19</v>
      </c>
      <c r="G562" s="7" t="n">
        <v>50</v>
      </c>
      <c r="H562" s="6" t="n">
        <v>275.834</v>
      </c>
      <c r="I562" s="6" t="n">
        <v>-13791.7</v>
      </c>
      <c r="J562" s="6" t="n">
        <v>-0</v>
      </c>
      <c r="K562" s="6" t="n">
        <v>-8.28</v>
      </c>
      <c r="L562" s="6" t="n">
        <v>-0.42</v>
      </c>
      <c r="M562" s="6" t="s">
        <f>=I562+J562+K562+L562</f>
      </c>
      <c r="N562" s="6"/>
      <c r="O562" s="16"/>
    </row>
    <row collapsed="false" customFormat="false" customHeight="false" hidden="false" ht="12.1" outlineLevel="0" r="563">
      <c r="A563" s="20" t="n">
        <v>45309.540231481</v>
      </c>
      <c r="B563" s="16" t="s">
        <v>48</v>
      </c>
      <c r="C563" s="16" t="s">
        <v>740</v>
      </c>
      <c r="D563" s="16" t="s">
        <v>623</v>
      </c>
      <c r="E563" s="16" t="s">
        <v>17</v>
      </c>
      <c r="F563" s="16" t="s">
        <v>19</v>
      </c>
      <c r="G563" s="7" t="n">
        <v>100</v>
      </c>
      <c r="H563" s="6" t="n">
        <v>55.89</v>
      </c>
      <c r="I563" s="6" t="n">
        <v>-5589</v>
      </c>
      <c r="J563" s="6" t="n">
        <v>-0</v>
      </c>
      <c r="K563" s="6" t="n">
        <v>-3.35</v>
      </c>
      <c r="L563" s="6" t="n">
        <v>-0</v>
      </c>
      <c r="M563" s="6" t="s">
        <f>=I563+J563+K563+L563</f>
      </c>
      <c r="N563" s="6"/>
      <c r="O563" s="16"/>
    </row>
    <row collapsed="false" customFormat="false" customHeight="false" hidden="false" ht="12.1" outlineLevel="0" r="564">
      <c r="A564" s="20" t="n">
        <v>45309.580509259</v>
      </c>
      <c r="B564" s="16" t="s">
        <v>669</v>
      </c>
      <c r="C564" s="16" t="s">
        <v>817</v>
      </c>
      <c r="D564" s="16" t="s">
        <v>623</v>
      </c>
      <c r="E564" s="16" t="s">
        <v>17</v>
      </c>
      <c r="F564" s="16" t="s">
        <v>19</v>
      </c>
      <c r="G564" s="7" t="n">
        <v>100</v>
      </c>
      <c r="H564" s="6" t="n">
        <v>7.842</v>
      </c>
      <c r="I564" s="6" t="n">
        <v>-784.2</v>
      </c>
      <c r="J564" s="6" t="n">
        <v>-0</v>
      </c>
      <c r="K564" s="6" t="n">
        <v>-0.47</v>
      </c>
      <c r="L564" s="6" t="n">
        <v>-0</v>
      </c>
      <c r="M564" s="6" t="s">
        <f>=I564+J564+K564+L564</f>
      </c>
      <c r="N564" s="6"/>
      <c r="O564" s="16"/>
    </row>
    <row collapsed="false" customFormat="false" customHeight="false" hidden="false" ht="12.1" outlineLevel="0" r="565">
      <c r="A565" s="20" t="n">
        <v>45309.704525463</v>
      </c>
      <c r="B565" s="16" t="s">
        <v>101</v>
      </c>
      <c r="C565" s="16" t="s">
        <v>847</v>
      </c>
      <c r="D565" s="16" t="s">
        <v>623</v>
      </c>
      <c r="E565" s="16" t="s">
        <v>99</v>
      </c>
      <c r="F565" s="16" t="s">
        <v>19</v>
      </c>
      <c r="G565" s="7" t="n">
        <v>23</v>
      </c>
      <c r="H565" s="6" t="n">
        <v>12.382</v>
      </c>
      <c r="I565" s="6" t="n">
        <v>-284.79</v>
      </c>
      <c r="J565" s="6" t="n">
        <v>-0</v>
      </c>
      <c r="K565" s="6" t="n">
        <v>-0</v>
      </c>
      <c r="L565" s="6" t="n">
        <v>-0.09</v>
      </c>
      <c r="M565" s="6" t="s">
        <f>=I565+J565+K565+L565</f>
      </c>
      <c r="N565" s="6"/>
      <c r="O565" s="16"/>
    </row>
    <row collapsed="false" customFormat="false" customHeight="false" hidden="false" ht="12.1" outlineLevel="0" r="566">
      <c r="A566" s="21" t="n">
        <v>45314</v>
      </c>
      <c r="B566" s="22" t="s">
        <v>743</v>
      </c>
      <c r="C566" s="22" t="s">
        <v>848</v>
      </c>
      <c r="D566" s="22" t="s">
        <v>743</v>
      </c>
      <c r="E566" s="22" t="s">
        <v>743</v>
      </c>
      <c r="F566" s="22" t="s">
        <v>19</v>
      </c>
      <c r="G566" s="23" t="n">
        <v>1</v>
      </c>
      <c r="H566" s="24" t="n">
        <v>1814.6</v>
      </c>
      <c r="I566" s="24" t="n">
        <v>1814.6</v>
      </c>
      <c r="J566" s="24" t="n">
        <v>0</v>
      </c>
      <c r="K566" s="24" t="n">
        <v>-0</v>
      </c>
      <c r="L566" s="24" t="n">
        <v>-0</v>
      </c>
      <c r="M566" s="6" t="s">
        <f>=I566+J566+K566+L566</f>
      </c>
      <c r="N566" s="24"/>
      <c r="O566" s="22"/>
    </row>
    <row collapsed="false" customFormat="false" customHeight="false" hidden="false" ht="12.1" outlineLevel="0" r="567">
      <c r="A567" s="20" t="n">
        <v>45314.765555556</v>
      </c>
      <c r="B567" s="16" t="s">
        <v>101</v>
      </c>
      <c r="C567" s="16" t="s">
        <v>847</v>
      </c>
      <c r="D567" s="16" t="s">
        <v>623</v>
      </c>
      <c r="E567" s="16" t="s">
        <v>99</v>
      </c>
      <c r="F567" s="16" t="s">
        <v>19</v>
      </c>
      <c r="G567" s="7" t="n">
        <v>146</v>
      </c>
      <c r="H567" s="6" t="n">
        <v>12.408</v>
      </c>
      <c r="I567" s="6" t="n">
        <v>-1811.57</v>
      </c>
      <c r="J567" s="6" t="n">
        <v>-0</v>
      </c>
      <c r="K567" s="6" t="n">
        <v>-0</v>
      </c>
      <c r="L567" s="6" t="n">
        <v>-0.54</v>
      </c>
      <c r="M567" s="6" t="s">
        <f>=I567+J567+K567+L567</f>
      </c>
      <c r="N567" s="6"/>
      <c r="O567" s="16"/>
    </row>
    <row collapsed="false" customFormat="false" customHeight="false" hidden="false" ht="12.1" outlineLevel="0" r="568">
      <c r="A568" s="21" t="n">
        <v>45315</v>
      </c>
      <c r="B568" s="22" t="s">
        <v>743</v>
      </c>
      <c r="C568" s="22" t="s">
        <v>849</v>
      </c>
      <c r="D568" s="22" t="s">
        <v>743</v>
      </c>
      <c r="E568" s="22" t="s">
        <v>743</v>
      </c>
      <c r="F568" s="22" t="s">
        <v>19</v>
      </c>
      <c r="G568" s="23" t="n">
        <v>1</v>
      </c>
      <c r="H568" s="24" t="n">
        <v>1989.05</v>
      </c>
      <c r="I568" s="24" t="n">
        <v>1989.05</v>
      </c>
      <c r="J568" s="24" t="n">
        <v>0</v>
      </c>
      <c r="K568" s="24" t="n">
        <v>-0</v>
      </c>
      <c r="L568" s="24" t="n">
        <v>-0</v>
      </c>
      <c r="M568" s="6" t="s">
        <f>=I568+J568+K568+L568</f>
      </c>
      <c r="N568" s="24"/>
      <c r="O568" s="22"/>
    </row>
    <row collapsed="false" customFormat="false" customHeight="false" hidden="false" ht="12.1" outlineLevel="0" r="569">
      <c r="A569" s="21" t="n">
        <v>45315</v>
      </c>
      <c r="B569" s="22" t="s">
        <v>743</v>
      </c>
      <c r="C569" s="22" t="s">
        <v>849</v>
      </c>
      <c r="D569" s="22" t="s">
        <v>743</v>
      </c>
      <c r="E569" s="22" t="s">
        <v>743</v>
      </c>
      <c r="F569" s="22" t="s">
        <v>19</v>
      </c>
      <c r="G569" s="23" t="n">
        <v>1</v>
      </c>
      <c r="H569" s="24" t="n">
        <v>458.55</v>
      </c>
      <c r="I569" s="24" t="n">
        <v>458.55</v>
      </c>
      <c r="J569" s="24" t="n">
        <v>0</v>
      </c>
      <c r="K569" s="24" t="n">
        <v>-0</v>
      </c>
      <c r="L569" s="24" t="n">
        <v>-0</v>
      </c>
      <c r="M569" s="6" t="s">
        <f>=I569+J569+K569+L569</f>
      </c>
      <c r="N569" s="24"/>
      <c r="O569" s="22"/>
    </row>
    <row collapsed="false" customFormat="false" customHeight="false" hidden="false" ht="12.1" outlineLevel="0" r="570">
      <c r="A570" s="21" t="n">
        <v>45316</v>
      </c>
      <c r="B570" s="22" t="s">
        <v>743</v>
      </c>
      <c r="C570" s="22" t="s">
        <v>850</v>
      </c>
      <c r="D570" s="22" t="s">
        <v>743</v>
      </c>
      <c r="E570" s="22" t="s">
        <v>743</v>
      </c>
      <c r="F570" s="22" t="s">
        <v>19</v>
      </c>
      <c r="G570" s="23" t="n">
        <v>1</v>
      </c>
      <c r="H570" s="24" t="n">
        <v>25.14</v>
      </c>
      <c r="I570" s="24" t="n">
        <v>25.14</v>
      </c>
      <c r="J570" s="24" t="n">
        <v>0</v>
      </c>
      <c r="K570" s="24" t="n">
        <v>-0</v>
      </c>
      <c r="L570" s="24" t="n">
        <v>-0</v>
      </c>
      <c r="M570" s="6" t="s">
        <f>=I570+J570+K570+L570</f>
      </c>
      <c r="N570" s="24"/>
      <c r="O570" s="22"/>
    </row>
    <row collapsed="false" customFormat="false" customHeight="false" hidden="false" ht="12.1" outlineLevel="0" r="571">
      <c r="A571" s="21" t="n">
        <v>45316</v>
      </c>
      <c r="B571" s="22" t="s">
        <v>743</v>
      </c>
      <c r="C571" s="22" t="s">
        <v>851</v>
      </c>
      <c r="D571" s="22" t="s">
        <v>743</v>
      </c>
      <c r="E571" s="22" t="s">
        <v>743</v>
      </c>
      <c r="F571" s="22" t="s">
        <v>19</v>
      </c>
      <c r="G571" s="23" t="n">
        <v>1</v>
      </c>
      <c r="H571" s="24" t="n">
        <v>67.32</v>
      </c>
      <c r="I571" s="24" t="n">
        <v>67.32</v>
      </c>
      <c r="J571" s="24" t="n">
        <v>0</v>
      </c>
      <c r="K571" s="24" t="n">
        <v>-0</v>
      </c>
      <c r="L571" s="24" t="n">
        <v>-0</v>
      </c>
      <c r="M571" s="6" t="s">
        <f>=I571+J571+K571+L571</f>
      </c>
      <c r="N571" s="24"/>
      <c r="O571" s="22"/>
    </row>
    <row collapsed="false" customFormat="false" customHeight="false" hidden="false" ht="12.1" outlineLevel="0" r="572">
      <c r="A572" s="21" t="n">
        <v>45316</v>
      </c>
      <c r="B572" s="22" t="s">
        <v>743</v>
      </c>
      <c r="C572" s="22" t="s">
        <v>852</v>
      </c>
      <c r="D572" s="22" t="s">
        <v>743</v>
      </c>
      <c r="E572" s="22" t="s">
        <v>743</v>
      </c>
      <c r="F572" s="22" t="s">
        <v>19</v>
      </c>
      <c r="G572" s="23" t="n">
        <v>1</v>
      </c>
      <c r="H572" s="24" t="n">
        <v>224.4</v>
      </c>
      <c r="I572" s="24" t="n">
        <v>224.4</v>
      </c>
      <c r="J572" s="24" t="n">
        <v>0</v>
      </c>
      <c r="K572" s="24" t="n">
        <v>-0</v>
      </c>
      <c r="L572" s="24" t="n">
        <v>-0</v>
      </c>
      <c r="M572" s="6" t="s">
        <f>=I572+J572+K572+L572</f>
      </c>
      <c r="N572" s="24"/>
      <c r="O572" s="22"/>
    </row>
    <row collapsed="false" customFormat="false" customHeight="false" hidden="false" ht="12.1" outlineLevel="0" r="573">
      <c r="A573" s="21" t="n">
        <v>45317</v>
      </c>
      <c r="B573" s="22" t="s">
        <v>743</v>
      </c>
      <c r="C573" s="22" t="s">
        <v>853</v>
      </c>
      <c r="D573" s="22" t="s">
        <v>743</v>
      </c>
      <c r="E573" s="22" t="s">
        <v>743</v>
      </c>
      <c r="F573" s="22" t="s">
        <v>19</v>
      </c>
      <c r="G573" s="23" t="n">
        <v>1</v>
      </c>
      <c r="H573" s="24" t="n">
        <v>1071.8</v>
      </c>
      <c r="I573" s="24" t="n">
        <v>1071.8</v>
      </c>
      <c r="J573" s="24" t="n">
        <v>0</v>
      </c>
      <c r="K573" s="24" t="n">
        <v>-0</v>
      </c>
      <c r="L573" s="24" t="n">
        <v>-0</v>
      </c>
      <c r="M573" s="6" t="s">
        <f>=I573+J573+K573+L573</f>
      </c>
      <c r="N573" s="24"/>
      <c r="O573" s="22"/>
    </row>
    <row collapsed="false" customFormat="false" customHeight="false" hidden="false" ht="12.1" outlineLevel="0" r="574">
      <c r="A574" s="20" t="n">
        <v>45317.582916667</v>
      </c>
      <c r="B574" s="16" t="s">
        <v>16</v>
      </c>
      <c r="C574" s="16" t="s">
        <v>755</v>
      </c>
      <c r="D574" s="16" t="s">
        <v>623</v>
      </c>
      <c r="E574" s="16" t="s">
        <v>17</v>
      </c>
      <c r="F574" s="16" t="s">
        <v>19</v>
      </c>
      <c r="G574" s="7" t="n">
        <v>10</v>
      </c>
      <c r="H574" s="6" t="n">
        <v>272.92</v>
      </c>
      <c r="I574" s="6" t="n">
        <v>-2729.2</v>
      </c>
      <c r="J574" s="6" t="n">
        <v>-0</v>
      </c>
      <c r="K574" s="6" t="n">
        <v>-1.64</v>
      </c>
      <c r="L574" s="6" t="n">
        <v>-0</v>
      </c>
      <c r="M574" s="6" t="s">
        <f>=I574+J574+K574+L574</f>
      </c>
      <c r="N574" s="6"/>
      <c r="O574" s="16"/>
    </row>
    <row collapsed="false" customFormat="false" customHeight="false" hidden="false" ht="12.1" outlineLevel="0" r="575">
      <c r="A575" s="20" t="n">
        <v>45317.607986111</v>
      </c>
      <c r="B575" s="16" t="s">
        <v>101</v>
      </c>
      <c r="C575" s="16" t="s">
        <v>847</v>
      </c>
      <c r="D575" s="16" t="s">
        <v>623</v>
      </c>
      <c r="E575" s="16" t="s">
        <v>99</v>
      </c>
      <c r="F575" s="16" t="s">
        <v>19</v>
      </c>
      <c r="G575" s="7" t="n">
        <v>33</v>
      </c>
      <c r="H575" s="6" t="n">
        <v>12.4335</v>
      </c>
      <c r="I575" s="6" t="n">
        <v>-410.31</v>
      </c>
      <c r="J575" s="6" t="n">
        <v>-0</v>
      </c>
      <c r="K575" s="6" t="n">
        <v>-0</v>
      </c>
      <c r="L575" s="6" t="n">
        <v>-0.12</v>
      </c>
      <c r="M575" s="6" t="s">
        <f>=I575+J575+K575+L575</f>
      </c>
      <c r="N575" s="6"/>
      <c r="O575" s="16"/>
    </row>
    <row collapsed="false" customFormat="false" customHeight="false" hidden="false" ht="12.1" outlineLevel="0" r="576">
      <c r="A576" s="20" t="n">
        <v>45317.638715278</v>
      </c>
      <c r="B576" s="16" t="s">
        <v>36</v>
      </c>
      <c r="C576" s="16" t="s">
        <v>808</v>
      </c>
      <c r="D576" s="16" t="s">
        <v>623</v>
      </c>
      <c r="E576" s="16" t="s">
        <v>17</v>
      </c>
      <c r="F576" s="16" t="s">
        <v>19</v>
      </c>
      <c r="G576" s="7" t="n">
        <v>1</v>
      </c>
      <c r="H576" s="6" t="n">
        <v>690.3</v>
      </c>
      <c r="I576" s="6" t="n">
        <v>-690.3</v>
      </c>
      <c r="J576" s="6" t="n">
        <v>-0</v>
      </c>
      <c r="K576" s="6" t="n">
        <v>-0.41</v>
      </c>
      <c r="L576" s="6" t="n">
        <v>-0</v>
      </c>
      <c r="M576" s="6" t="s">
        <f>=I576+J576+K576+L576</f>
      </c>
      <c r="N576" s="6"/>
      <c r="O576" s="16"/>
    </row>
    <row collapsed="false" customFormat="false" customHeight="false" hidden="false" ht="12.1" outlineLevel="0" r="577">
      <c r="A577" s="21" t="n">
        <v>45320</v>
      </c>
      <c r="B577" s="22" t="s">
        <v>743</v>
      </c>
      <c r="C577" s="22" t="s">
        <v>854</v>
      </c>
      <c r="D577" s="22" t="s">
        <v>743</v>
      </c>
      <c r="E577" s="22" t="s">
        <v>743</v>
      </c>
      <c r="F577" s="22" t="s">
        <v>19</v>
      </c>
      <c r="G577" s="23" t="n">
        <v>1</v>
      </c>
      <c r="H577" s="24" t="n">
        <v>49.95</v>
      </c>
      <c r="I577" s="24" t="n">
        <v>49.95</v>
      </c>
      <c r="J577" s="24" t="n">
        <v>0</v>
      </c>
      <c r="K577" s="24" t="n">
        <v>-0</v>
      </c>
      <c r="L577" s="24" t="n">
        <v>-0</v>
      </c>
      <c r="M577" s="6" t="s">
        <f>=I577+J577+K577+L577</f>
      </c>
      <c r="N577" s="24"/>
      <c r="O577" s="22"/>
    </row>
    <row collapsed="false" customFormat="false" customHeight="false" hidden="false" ht="12.1" outlineLevel="0" r="578">
      <c r="A578" s="21" t="n">
        <v>45320</v>
      </c>
      <c r="B578" s="22" t="s">
        <v>793</v>
      </c>
      <c r="C578" s="22" t="s">
        <v>823</v>
      </c>
      <c r="D578" s="22" t="s">
        <v>793</v>
      </c>
      <c r="E578" s="22" t="s">
        <v>793</v>
      </c>
      <c r="F578" s="22" t="s">
        <v>19</v>
      </c>
      <c r="G578" s="23" t="n">
        <v>1</v>
      </c>
      <c r="H578" s="24" t="n">
        <v>1500.3</v>
      </c>
      <c r="I578" s="24" t="n">
        <v>1500.3</v>
      </c>
      <c r="J578" s="24" t="n">
        <v>0</v>
      </c>
      <c r="K578" s="24" t="n">
        <v>-0</v>
      </c>
      <c r="L578" s="24" t="n">
        <v>-0</v>
      </c>
      <c r="M578" s="6" t="s">
        <f>=I578+J578+K578+L578</f>
      </c>
      <c r="N578" s="24"/>
      <c r="O578" s="22"/>
    </row>
    <row collapsed="false" customFormat="false" customHeight="false" hidden="false" ht="12.1" outlineLevel="0" r="579">
      <c r="A579" s="20" t="n">
        <v>45321.551354167</v>
      </c>
      <c r="B579" s="16" t="s">
        <v>101</v>
      </c>
      <c r="C579" s="16" t="s">
        <v>847</v>
      </c>
      <c r="D579" s="16" t="s">
        <v>623</v>
      </c>
      <c r="E579" s="16" t="s">
        <v>99</v>
      </c>
      <c r="F579" s="16" t="s">
        <v>19</v>
      </c>
      <c r="G579" s="7" t="n">
        <v>125</v>
      </c>
      <c r="H579" s="6" t="n">
        <v>12.4425</v>
      </c>
      <c r="I579" s="6" t="n">
        <v>-1555.31</v>
      </c>
      <c r="J579" s="6" t="n">
        <v>-0</v>
      </c>
      <c r="K579" s="6" t="n">
        <v>-0</v>
      </c>
      <c r="L579" s="6" t="n">
        <v>-0.47</v>
      </c>
      <c r="M579" s="6" t="s">
        <f>=I579+J579+K579+L579</f>
      </c>
      <c r="N579" s="6"/>
      <c r="O579" s="16"/>
    </row>
    <row collapsed="false" customFormat="false" customHeight="false" hidden="false" ht="12.1" outlineLevel="0" r="580">
      <c r="A580" s="20" t="n">
        <v>45324.728668981</v>
      </c>
      <c r="B580" s="16" t="s">
        <v>104</v>
      </c>
      <c r="C580" s="16" t="s">
        <v>855</v>
      </c>
      <c r="D580" s="16" t="s">
        <v>623</v>
      </c>
      <c r="E580" s="16" t="s">
        <v>105</v>
      </c>
      <c r="F580" s="16" t="s">
        <v>32</v>
      </c>
      <c r="G580" s="7" t="n">
        <v>3</v>
      </c>
      <c r="H580" s="6" t="n">
        <v>98.5334</v>
      </c>
      <c r="I580" s="6" t="n">
        <v>-2956</v>
      </c>
      <c r="J580" s="6" t="n">
        <v>-34.86</v>
      </c>
      <c r="K580" s="6" t="n">
        <v>-1.77</v>
      </c>
      <c r="L580" s="6" t="n">
        <v>-0</v>
      </c>
      <c r="M580" s="6"/>
      <c r="N580" s="6" t="s">
        <f>=I580+J580+K580+L580</f>
      </c>
      <c r="O580" s="16"/>
    </row>
    <row collapsed="false" customFormat="false" customHeight="false" hidden="false" ht="12.1" outlineLevel="0" r="581">
      <c r="A581" s="20" t="n">
        <v>45338.469884259</v>
      </c>
      <c r="B581" s="16" t="s">
        <v>672</v>
      </c>
      <c r="C581" s="16" t="s">
        <v>856</v>
      </c>
      <c r="D581" s="16" t="s">
        <v>623</v>
      </c>
      <c r="E581" s="16" t="s">
        <v>105</v>
      </c>
      <c r="F581" s="16" t="s">
        <v>32</v>
      </c>
      <c r="G581" s="7" t="n">
        <v>2</v>
      </c>
      <c r="H581" s="6" t="n">
        <v>99.5604</v>
      </c>
      <c r="I581" s="6" t="n">
        <v>-1991.21</v>
      </c>
      <c r="J581" s="6" t="n">
        <v>-37.08</v>
      </c>
      <c r="K581" s="6" t="n">
        <v>-1.19</v>
      </c>
      <c r="L581" s="6" t="n">
        <v>-0</v>
      </c>
      <c r="M581" s="6"/>
      <c r="N581" s="6" t="s">
        <f>=I581+J581+K581+L581</f>
      </c>
      <c r="O581" s="16"/>
    </row>
    <row collapsed="false" customFormat="false" customHeight="false" hidden="false" ht="12.1" outlineLevel="0" r="582">
      <c r="A582" s="20" t="n">
        <v>45343.54755787</v>
      </c>
      <c r="B582" s="16" t="s">
        <v>673</v>
      </c>
      <c r="C582" s="16" t="s">
        <v>857</v>
      </c>
      <c r="D582" s="16" t="s">
        <v>623</v>
      </c>
      <c r="E582" s="16" t="s">
        <v>105</v>
      </c>
      <c r="F582" s="16" t="s">
        <v>32</v>
      </c>
      <c r="G582" s="7" t="n">
        <v>3</v>
      </c>
      <c r="H582" s="6" t="n">
        <v>98.350133333333</v>
      </c>
      <c r="I582" s="6" t="n">
        <v>-2950.5</v>
      </c>
      <c r="J582" s="6" t="n">
        <v>-20.04</v>
      </c>
      <c r="K582" s="6" t="n">
        <v>-1.77</v>
      </c>
      <c r="L582" s="6" t="n">
        <v>-0</v>
      </c>
      <c r="M582" s="6"/>
      <c r="N582" s="6" t="s">
        <f>=I582+J582+K582+L582</f>
      </c>
      <c r="O582" s="16"/>
    </row>
    <row collapsed="false" customFormat="false" customHeight="false" hidden="false" ht="12.1" outlineLevel="0" r="583">
      <c r="A583" s="20" t="n">
        <v>45344.650729167</v>
      </c>
      <c r="B583" s="16" t="s">
        <v>672</v>
      </c>
      <c r="C583" s="16" t="s">
        <v>856</v>
      </c>
      <c r="D583" s="16" t="s">
        <v>623</v>
      </c>
      <c r="E583" s="16" t="s">
        <v>105</v>
      </c>
      <c r="F583" s="16" t="s">
        <v>32</v>
      </c>
      <c r="G583" s="7" t="n">
        <v>1</v>
      </c>
      <c r="H583" s="6" t="n">
        <v>99.6408</v>
      </c>
      <c r="I583" s="6" t="n">
        <v>-996.41</v>
      </c>
      <c r="J583" s="6" t="n">
        <v>-19.82</v>
      </c>
      <c r="K583" s="6" t="n">
        <v>-0.6</v>
      </c>
      <c r="L583" s="6" t="n">
        <v>-0</v>
      </c>
      <c r="M583" s="6"/>
      <c r="N583" s="6" t="s">
        <f>=I583+J583+K583+L583</f>
      </c>
      <c r="O583" s="16"/>
    </row>
    <row collapsed="false" customFormat="false" customHeight="false" hidden="false" ht="12.1" outlineLevel="0" r="584">
      <c r="A584" s="21" t="n">
        <v>45348</v>
      </c>
      <c r="B584" s="22" t="s">
        <v>793</v>
      </c>
      <c r="C584" s="22" t="s">
        <v>823</v>
      </c>
      <c r="D584" s="22" t="s">
        <v>793</v>
      </c>
      <c r="E584" s="22" t="s">
        <v>793</v>
      </c>
      <c r="F584" s="22" t="s">
        <v>19</v>
      </c>
      <c r="G584" s="23" t="n">
        <v>1</v>
      </c>
      <c r="H584" s="24" t="n">
        <v>1500.3</v>
      </c>
      <c r="I584" s="24" t="n">
        <v>1500.3</v>
      </c>
      <c r="J584" s="24" t="n">
        <v>0</v>
      </c>
      <c r="K584" s="24" t="n">
        <v>-0</v>
      </c>
      <c r="L584" s="24" t="n">
        <v>-0</v>
      </c>
      <c r="M584" s="6" t="s">
        <f>=I584+J584+K584+L584</f>
      </c>
      <c r="N584" s="24"/>
      <c r="O584" s="22"/>
    </row>
    <row collapsed="false" customFormat="false" customHeight="false" hidden="false" ht="12.1" outlineLevel="0" r="585">
      <c r="A585" s="21" t="n">
        <v>45348</v>
      </c>
      <c r="B585" s="22" t="s">
        <v>743</v>
      </c>
      <c r="C585" s="22" t="s">
        <v>858</v>
      </c>
      <c r="D585" s="22" t="s">
        <v>743</v>
      </c>
      <c r="E585" s="22" t="s">
        <v>743</v>
      </c>
      <c r="F585" s="22" t="s">
        <v>19</v>
      </c>
      <c r="G585" s="23" t="n">
        <v>1</v>
      </c>
      <c r="H585" s="24" t="n">
        <v>33.3</v>
      </c>
      <c r="I585" s="24" t="n">
        <v>33.3</v>
      </c>
      <c r="J585" s="24" t="n">
        <v>0</v>
      </c>
      <c r="K585" s="24" t="n">
        <v>-0</v>
      </c>
      <c r="L585" s="24" t="n">
        <v>-0</v>
      </c>
      <c r="M585" s="6" t="s">
        <f>=I585+J585+K585+L585</f>
      </c>
      <c r="N585" s="24"/>
      <c r="O585" s="22"/>
    </row>
    <row collapsed="false" customFormat="false" customHeight="false" hidden="false" ht="12.1" outlineLevel="0" r="586">
      <c r="A586" s="25" t="n">
        <v>45349.690358796</v>
      </c>
      <c r="B586" s="26" t="s">
        <v>659</v>
      </c>
      <c r="C586" s="26" t="s">
        <v>796</v>
      </c>
      <c r="D586" s="26" t="s">
        <v>626</v>
      </c>
      <c r="E586" s="26" t="s">
        <v>99</v>
      </c>
      <c r="F586" s="26" t="s">
        <v>19</v>
      </c>
      <c r="G586" s="27" t="n">
        <v>-50</v>
      </c>
      <c r="H586" s="28" t="n">
        <v>18.18</v>
      </c>
      <c r="I586" s="28" t="n">
        <v>909</v>
      </c>
      <c r="J586" s="28" t="n">
        <v>0</v>
      </c>
      <c r="K586" s="28" t="n">
        <v>-0</v>
      </c>
      <c r="L586" s="28" t="n">
        <v>-0</v>
      </c>
      <c r="M586" s="6" t="s">
        <f>=I586+J586+K586+L586</f>
      </c>
      <c r="N586" s="28"/>
      <c r="O586" s="26"/>
    </row>
    <row collapsed="false" customFormat="false" customHeight="false" hidden="false" ht="12.1" outlineLevel="0" r="587">
      <c r="A587" s="25" t="n">
        <v>45350.448784722</v>
      </c>
      <c r="B587" s="26" t="s">
        <v>101</v>
      </c>
      <c r="C587" s="26" t="s">
        <v>847</v>
      </c>
      <c r="D587" s="26" t="s">
        <v>626</v>
      </c>
      <c r="E587" s="26" t="s">
        <v>99</v>
      </c>
      <c r="F587" s="26" t="s">
        <v>19</v>
      </c>
      <c r="G587" s="27" t="n">
        <v>-327</v>
      </c>
      <c r="H587" s="28" t="n">
        <v>12.592</v>
      </c>
      <c r="I587" s="28" t="n">
        <v>4117.58</v>
      </c>
      <c r="J587" s="28" t="n">
        <v>0</v>
      </c>
      <c r="K587" s="28" t="n">
        <v>-0</v>
      </c>
      <c r="L587" s="28" t="n">
        <v>-0</v>
      </c>
      <c r="M587" s="6" t="s">
        <f>=I587+J587+K587+L587</f>
      </c>
      <c r="N587" s="28"/>
      <c r="O587" s="26"/>
    </row>
    <row collapsed="false" customFormat="false" customHeight="false" hidden="false" ht="12.1" outlineLevel="0" r="588">
      <c r="A588" s="25" t="n">
        <v>45350.480555556</v>
      </c>
      <c r="B588" s="26" t="s">
        <v>62</v>
      </c>
      <c r="C588" s="26" t="s">
        <v>830</v>
      </c>
      <c r="D588" s="26" t="s">
        <v>626</v>
      </c>
      <c r="E588" s="26" t="s">
        <v>17</v>
      </c>
      <c r="F588" s="26" t="s">
        <v>19</v>
      </c>
      <c r="G588" s="27" t="n">
        <v>-20</v>
      </c>
      <c r="H588" s="28" t="n">
        <v>200.69</v>
      </c>
      <c r="I588" s="28" t="n">
        <v>4013.8</v>
      </c>
      <c r="J588" s="28" t="n">
        <v>0</v>
      </c>
      <c r="K588" s="28" t="n">
        <v>-2.41</v>
      </c>
      <c r="L588" s="28" t="n">
        <v>-0</v>
      </c>
      <c r="M588" s="6" t="s">
        <f>=I588+J588+K588+L588</f>
      </c>
      <c r="N588" s="28"/>
      <c r="O588" s="26"/>
    </row>
    <row collapsed="false" customFormat="false" customHeight="false" hidden="false" ht="12.1" outlineLevel="0" r="589">
      <c r="A589" s="20" t="n">
        <v>45350.482534722</v>
      </c>
      <c r="B589" s="16" t="s">
        <v>48</v>
      </c>
      <c r="C589" s="16" t="s">
        <v>740</v>
      </c>
      <c r="D589" s="16" t="s">
        <v>623</v>
      </c>
      <c r="E589" s="16" t="s">
        <v>17</v>
      </c>
      <c r="F589" s="16" t="s">
        <v>19</v>
      </c>
      <c r="G589" s="7" t="n">
        <v>100</v>
      </c>
      <c r="H589" s="6" t="n">
        <v>62.56</v>
      </c>
      <c r="I589" s="6" t="n">
        <v>-6256</v>
      </c>
      <c r="J589" s="6" t="n">
        <v>-0</v>
      </c>
      <c r="K589" s="6" t="n">
        <v>-3.75</v>
      </c>
      <c r="L589" s="6" t="n">
        <v>-1.88</v>
      </c>
      <c r="M589" s="6" t="s">
        <f>=I589+J589+K589+L589</f>
      </c>
      <c r="N589" s="6"/>
      <c r="O589" s="16"/>
    </row>
    <row collapsed="false" customFormat="false" customHeight="false" hidden="false" ht="12.1" outlineLevel="0" r="590">
      <c r="A590" s="25" t="n">
        <v>45350.516261574</v>
      </c>
      <c r="B590" s="26" t="s">
        <v>658</v>
      </c>
      <c r="C590" s="26" t="s">
        <v>792</v>
      </c>
      <c r="D590" s="26" t="s">
        <v>626</v>
      </c>
      <c r="E590" s="26" t="s">
        <v>17</v>
      </c>
      <c r="F590" s="26" t="s">
        <v>19</v>
      </c>
      <c r="G590" s="27" t="n">
        <v>-42</v>
      </c>
      <c r="H590" s="28" t="n">
        <v>282.15</v>
      </c>
      <c r="I590" s="28" t="n">
        <v>11850.3</v>
      </c>
      <c r="J590" s="28" t="n">
        <v>0</v>
      </c>
      <c r="K590" s="28" t="n">
        <v>-7.11</v>
      </c>
      <c r="L590" s="28" t="n">
        <v>-0</v>
      </c>
      <c r="M590" s="6" t="s">
        <f>=I590+J590+K590+L590</f>
      </c>
      <c r="N590" s="28"/>
      <c r="O590" s="26"/>
    </row>
    <row collapsed="false" customFormat="false" customHeight="false" hidden="false" ht="12.1" outlineLevel="0" r="591">
      <c r="A591" s="20" t="n">
        <v>45351.811655093</v>
      </c>
      <c r="B591" s="16" t="s">
        <v>71</v>
      </c>
      <c r="C591" s="16" t="s">
        <v>859</v>
      </c>
      <c r="D591" s="16" t="s">
        <v>623</v>
      </c>
      <c r="E591" s="16" t="s">
        <v>17</v>
      </c>
      <c r="F591" s="16" t="s">
        <v>19</v>
      </c>
      <c r="G591" s="7" t="n">
        <v>2</v>
      </c>
      <c r="H591" s="6" t="n">
        <v>1609</v>
      </c>
      <c r="I591" s="6" t="n">
        <v>-3218</v>
      </c>
      <c r="J591" s="6" t="n">
        <v>-0</v>
      </c>
      <c r="K591" s="6" t="n">
        <v>-1.93</v>
      </c>
      <c r="L591" s="6" t="n">
        <v>-0</v>
      </c>
      <c r="M591" s="6" t="s">
        <f>=I591+J591+K591+L591</f>
      </c>
      <c r="N591" s="6"/>
      <c r="O591" s="16"/>
    </row>
    <row collapsed="false" customFormat="false" customHeight="false" hidden="false" ht="12.1" outlineLevel="0" r="592">
      <c r="A592" s="20" t="n">
        <v>45352.931076389</v>
      </c>
      <c r="B592" s="16" t="s">
        <v>636</v>
      </c>
      <c r="C592" s="16" t="s">
        <v>750</v>
      </c>
      <c r="D592" s="16" t="s">
        <v>623</v>
      </c>
      <c r="E592" s="16" t="s">
        <v>17</v>
      </c>
      <c r="F592" s="16" t="s">
        <v>19</v>
      </c>
      <c r="G592" s="7" t="n">
        <v>1</v>
      </c>
      <c r="H592" s="6" t="n">
        <v>867.3</v>
      </c>
      <c r="I592" s="6" t="n">
        <v>-867.3</v>
      </c>
      <c r="J592" s="6" t="n">
        <v>-0</v>
      </c>
      <c r="K592" s="6" t="n">
        <v>-0.52</v>
      </c>
      <c r="L592" s="6" t="n">
        <v>-0</v>
      </c>
      <c r="M592" s="6" t="s">
        <f>=I592+J592+K592+L592</f>
      </c>
      <c r="N592" s="6"/>
      <c r="O592" s="16"/>
    </row>
    <row collapsed="false" customFormat="false" customHeight="false" hidden="false" ht="12.1" outlineLevel="0" r="593">
      <c r="A593" s="20" t="n">
        <v>45352.960324074</v>
      </c>
      <c r="B593" s="16" t="s">
        <v>71</v>
      </c>
      <c r="C593" s="16" t="s">
        <v>859</v>
      </c>
      <c r="D593" s="16" t="s">
        <v>623</v>
      </c>
      <c r="E593" s="16" t="s">
        <v>17</v>
      </c>
      <c r="F593" s="16" t="s">
        <v>19</v>
      </c>
      <c r="G593" s="7" t="n">
        <v>1</v>
      </c>
      <c r="H593" s="6" t="n">
        <v>1590.5</v>
      </c>
      <c r="I593" s="6" t="n">
        <v>-1590.5</v>
      </c>
      <c r="J593" s="6" t="n">
        <v>-0</v>
      </c>
      <c r="K593" s="6" t="n">
        <v>-0.95</v>
      </c>
      <c r="L593" s="6" t="n">
        <v>-0</v>
      </c>
      <c r="M593" s="6" t="s">
        <f>=I593+J593+K593+L593</f>
      </c>
      <c r="N593" s="6"/>
      <c r="O593" s="16"/>
    </row>
    <row collapsed="false" customFormat="false" customHeight="false" hidden="false" ht="12.1" outlineLevel="0" r="594">
      <c r="A594" s="20" t="n">
        <v>45352.991238426</v>
      </c>
      <c r="B594" s="16" t="s">
        <v>51</v>
      </c>
      <c r="C594" s="16" t="s">
        <v>751</v>
      </c>
      <c r="D594" s="16" t="s">
        <v>623</v>
      </c>
      <c r="E594" s="16" t="s">
        <v>17</v>
      </c>
      <c r="F594" s="16" t="s">
        <v>19</v>
      </c>
      <c r="G594" s="7" t="n">
        <v>10</v>
      </c>
      <c r="H594" s="6" t="n">
        <v>161.31</v>
      </c>
      <c r="I594" s="6" t="n">
        <v>-1613.1</v>
      </c>
      <c r="J594" s="6" t="n">
        <v>-0</v>
      </c>
      <c r="K594" s="6" t="n">
        <v>-0.97</v>
      </c>
      <c r="L594" s="6" t="n">
        <v>-0</v>
      </c>
      <c r="M594" s="6" t="s">
        <f>=I594+J594+K594+L594</f>
      </c>
      <c r="N594" s="6"/>
      <c r="O594" s="16"/>
    </row>
    <row collapsed="false" customFormat="false" customHeight="false" hidden="false" ht="12.1" outlineLevel="0" r="595">
      <c r="A595" s="20" t="n">
        <v>45355.444074074</v>
      </c>
      <c r="B595" s="16" t="s">
        <v>21</v>
      </c>
      <c r="C595" s="16" t="s">
        <v>829</v>
      </c>
      <c r="D595" s="16" t="s">
        <v>623</v>
      </c>
      <c r="E595" s="16" t="s">
        <v>17</v>
      </c>
      <c r="F595" s="16" t="s">
        <v>19</v>
      </c>
      <c r="G595" s="7" t="n">
        <v>1</v>
      </c>
      <c r="H595" s="6" t="n">
        <v>7468.5</v>
      </c>
      <c r="I595" s="6" t="n">
        <v>-7468.5</v>
      </c>
      <c r="J595" s="6" t="n">
        <v>-0</v>
      </c>
      <c r="K595" s="6" t="n">
        <v>-4.48</v>
      </c>
      <c r="L595" s="6" t="n">
        <v>-0</v>
      </c>
      <c r="M595" s="6" t="s">
        <f>=I595+J595+K595+L595</f>
      </c>
      <c r="N595" s="6"/>
      <c r="O595" s="16"/>
    </row>
    <row collapsed="false" customFormat="false" customHeight="false" hidden="false" ht="12.1" outlineLevel="0" r="596">
      <c r="A596" s="20" t="n">
        <v>45355.447164352</v>
      </c>
      <c r="B596" s="16" t="s">
        <v>24</v>
      </c>
      <c r="C596" s="16" t="s">
        <v>741</v>
      </c>
      <c r="D596" s="16" t="s">
        <v>623</v>
      </c>
      <c r="E596" s="16" t="s">
        <v>17</v>
      </c>
      <c r="F596" s="16" t="s">
        <v>19</v>
      </c>
      <c r="G596" s="7" t="n">
        <v>1</v>
      </c>
      <c r="H596" s="6" t="n">
        <v>1345.4</v>
      </c>
      <c r="I596" s="6" t="n">
        <v>-1345.4</v>
      </c>
      <c r="J596" s="6" t="n">
        <v>-0</v>
      </c>
      <c r="K596" s="6" t="n">
        <v>-0.81</v>
      </c>
      <c r="L596" s="6" t="n">
        <v>-0</v>
      </c>
      <c r="M596" s="6" t="s">
        <f>=I596+J596+K596+L596</f>
      </c>
      <c r="N596" s="6"/>
      <c r="O596" s="16"/>
    </row>
    <row collapsed="false" customFormat="false" customHeight="false" hidden="false" ht="12.1" outlineLevel="0" r="597">
      <c r="A597" s="21" t="n">
        <v>45371</v>
      </c>
      <c r="B597" s="22" t="s">
        <v>743</v>
      </c>
      <c r="C597" s="22" t="s">
        <v>860</v>
      </c>
      <c r="D597" s="22" t="s">
        <v>743</v>
      </c>
      <c r="E597" s="22" t="s">
        <v>743</v>
      </c>
      <c r="F597" s="22" t="s">
        <v>19</v>
      </c>
      <c r="G597" s="23" t="n">
        <v>1</v>
      </c>
      <c r="H597" s="24" t="n">
        <v>205.7</v>
      </c>
      <c r="I597" s="24" t="n">
        <v>205.7</v>
      </c>
      <c r="J597" s="24" t="n">
        <v>0</v>
      </c>
      <c r="K597" s="24" t="n">
        <v>-0</v>
      </c>
      <c r="L597" s="24" t="n">
        <v>-0</v>
      </c>
      <c r="M597" s="6" t="s">
        <f>=I597+J597+K597+L597</f>
      </c>
      <c r="N597" s="24"/>
      <c r="O597" s="22"/>
    </row>
    <row collapsed="false" customFormat="false" customHeight="false" hidden="false" ht="12.1" outlineLevel="0" r="598">
      <c r="A598" s="21" t="n">
        <v>45371</v>
      </c>
      <c r="B598" s="22" t="s">
        <v>793</v>
      </c>
      <c r="C598" s="22" t="s">
        <v>861</v>
      </c>
      <c r="D598" s="22" t="s">
        <v>793</v>
      </c>
      <c r="E598" s="22" t="s">
        <v>793</v>
      </c>
      <c r="F598" s="22" t="s">
        <v>19</v>
      </c>
      <c r="G598" s="23" t="n">
        <v>1</v>
      </c>
      <c r="H598" s="24" t="n">
        <v>11000</v>
      </c>
      <c r="I598" s="24" t="n">
        <v>11000</v>
      </c>
      <c r="J598" s="24" t="n">
        <v>0</v>
      </c>
      <c r="K598" s="24" t="n">
        <v>-0</v>
      </c>
      <c r="L598" s="24" t="n">
        <v>-0</v>
      </c>
      <c r="M598" s="6" t="s">
        <f>=I598+J598+K598+L598</f>
      </c>
      <c r="N598" s="24"/>
      <c r="O598" s="22"/>
    </row>
    <row collapsed="false" customFormat="false" customHeight="false" hidden="false" ht="12.1" outlineLevel="0" r="599">
      <c r="A599" s="21" t="n">
        <v>45371</v>
      </c>
      <c r="B599" s="22" t="s">
        <v>743</v>
      </c>
      <c r="C599" s="22" t="s">
        <v>862</v>
      </c>
      <c r="D599" s="22" t="s">
        <v>743</v>
      </c>
      <c r="E599" s="22" t="s">
        <v>743</v>
      </c>
      <c r="F599" s="22" t="s">
        <v>19</v>
      </c>
      <c r="G599" s="23" t="n">
        <v>1</v>
      </c>
      <c r="H599" s="24" t="n">
        <v>582.82</v>
      </c>
      <c r="I599" s="24" t="n">
        <v>582.82</v>
      </c>
      <c r="J599" s="24" t="n">
        <v>0</v>
      </c>
      <c r="K599" s="24" t="n">
        <v>-0</v>
      </c>
      <c r="L599" s="24" t="n">
        <v>-0</v>
      </c>
      <c r="M599" s="6" t="s">
        <f>=I599+J599+K599+L599</f>
      </c>
      <c r="N599" s="24"/>
      <c r="O599" s="22"/>
    </row>
    <row collapsed="false" customFormat="false" customHeight="false" hidden="false" ht="12.1" outlineLevel="0" r="600">
      <c r="A600" s="20" t="n">
        <v>45371.777025463</v>
      </c>
      <c r="B600" s="16" t="s">
        <v>24</v>
      </c>
      <c r="C600" s="16" t="s">
        <v>741</v>
      </c>
      <c r="D600" s="16" t="s">
        <v>623</v>
      </c>
      <c r="E600" s="16" t="s">
        <v>17</v>
      </c>
      <c r="F600" s="16" t="s">
        <v>19</v>
      </c>
      <c r="G600" s="7" t="n">
        <v>1</v>
      </c>
      <c r="H600" s="6" t="n">
        <v>1355.2</v>
      </c>
      <c r="I600" s="6" t="n">
        <v>-1355.2</v>
      </c>
      <c r="J600" s="6" t="n">
        <v>-0</v>
      </c>
      <c r="K600" s="6" t="n">
        <v>-0.81</v>
      </c>
      <c r="L600" s="6" t="n">
        <v>-0</v>
      </c>
      <c r="M600" s="6" t="s">
        <f>=I600+J600+K600+L600</f>
      </c>
      <c r="N600" s="6"/>
      <c r="O600" s="16"/>
    </row>
    <row collapsed="false" customFormat="false" customHeight="false" hidden="false" ht="12.1" outlineLevel="0" r="601">
      <c r="A601" s="20" t="n">
        <v>45372.509849537</v>
      </c>
      <c r="B601" s="16" t="s">
        <v>45</v>
      </c>
      <c r="C601" s="16" t="s">
        <v>800</v>
      </c>
      <c r="D601" s="16" t="s">
        <v>623</v>
      </c>
      <c r="E601" s="16" t="s">
        <v>17</v>
      </c>
      <c r="F601" s="16" t="s">
        <v>19</v>
      </c>
      <c r="G601" s="7" t="n">
        <v>1</v>
      </c>
      <c r="H601" s="6" t="n">
        <v>3096.5</v>
      </c>
      <c r="I601" s="6" t="n">
        <v>-3096.5</v>
      </c>
      <c r="J601" s="6" t="n">
        <v>-0</v>
      </c>
      <c r="K601" s="6" t="n">
        <v>-1.86</v>
      </c>
      <c r="L601" s="6" t="n">
        <v>-0</v>
      </c>
      <c r="M601" s="6" t="s">
        <f>=I601+J601+K601+L601</f>
      </c>
      <c r="N601" s="6"/>
      <c r="O601" s="16"/>
    </row>
    <row collapsed="false" customFormat="false" customHeight="false" hidden="false" ht="12.1" outlineLevel="0" r="602">
      <c r="A602" s="20" t="n">
        <v>45373.58337963</v>
      </c>
      <c r="B602" s="16" t="s">
        <v>21</v>
      </c>
      <c r="C602" s="16" t="s">
        <v>829</v>
      </c>
      <c r="D602" s="16" t="s">
        <v>623</v>
      </c>
      <c r="E602" s="16" t="s">
        <v>17</v>
      </c>
      <c r="F602" s="16" t="s">
        <v>19</v>
      </c>
      <c r="G602" s="7" t="n">
        <v>1</v>
      </c>
      <c r="H602" s="6" t="n">
        <v>7370</v>
      </c>
      <c r="I602" s="6" t="n">
        <v>-7370</v>
      </c>
      <c r="J602" s="6" t="n">
        <v>-0</v>
      </c>
      <c r="K602" s="6" t="n">
        <v>-4.42</v>
      </c>
      <c r="L602" s="6" t="n">
        <v>-0</v>
      </c>
      <c r="M602" s="6" t="s">
        <f>=I602+J602+K602+L602</f>
      </c>
      <c r="N602" s="6"/>
      <c r="O602" s="16"/>
    </row>
    <row collapsed="false" customFormat="false" customHeight="false" hidden="false" ht="12.1" outlineLevel="0" r="603">
      <c r="A603" s="21" t="n">
        <v>45378</v>
      </c>
      <c r="B603" s="22" t="s">
        <v>793</v>
      </c>
      <c r="C603" s="22" t="s">
        <v>863</v>
      </c>
      <c r="D603" s="22" t="s">
        <v>793</v>
      </c>
      <c r="E603" s="22" t="s">
        <v>793</v>
      </c>
      <c r="F603" s="22" t="s">
        <v>19</v>
      </c>
      <c r="G603" s="23" t="n">
        <v>1</v>
      </c>
      <c r="H603" s="24" t="n">
        <v>1498.5</v>
      </c>
      <c r="I603" s="24" t="n">
        <v>1498.5</v>
      </c>
      <c r="J603" s="24" t="n">
        <v>0</v>
      </c>
      <c r="K603" s="24" t="n">
        <v>-0</v>
      </c>
      <c r="L603" s="24" t="n">
        <v>-0</v>
      </c>
      <c r="M603" s="6" t="s">
        <f>=I603+J603+K603+L603</f>
      </c>
      <c r="N603" s="24"/>
      <c r="O603" s="22"/>
    </row>
    <row collapsed="false" customFormat="false" customHeight="false" hidden="false" ht="12.1" outlineLevel="0" r="604">
      <c r="A604" s="21" t="n">
        <v>45378</v>
      </c>
      <c r="B604" s="22" t="s">
        <v>743</v>
      </c>
      <c r="C604" s="22" t="s">
        <v>864</v>
      </c>
      <c r="D604" s="22" t="s">
        <v>743</v>
      </c>
      <c r="E604" s="22" t="s">
        <v>743</v>
      </c>
      <c r="F604" s="22" t="s">
        <v>19</v>
      </c>
      <c r="G604" s="23" t="n">
        <v>1</v>
      </c>
      <c r="H604" s="24" t="n">
        <v>16.65</v>
      </c>
      <c r="I604" s="24" t="n">
        <v>16.65</v>
      </c>
      <c r="J604" s="24" t="n">
        <v>0</v>
      </c>
      <c r="K604" s="24" t="n">
        <v>-0</v>
      </c>
      <c r="L604" s="24" t="n">
        <v>-0</v>
      </c>
      <c r="M604" s="6" t="s">
        <f>=I604+J604+K604+L604</f>
      </c>
      <c r="N604" s="24"/>
      <c r="O604" s="22"/>
    </row>
    <row collapsed="false" customFormat="false" customHeight="false" hidden="false" ht="12.1" outlineLevel="0" r="605">
      <c r="A605" s="21" t="n">
        <v>45379</v>
      </c>
      <c r="B605" s="22" t="s">
        <v>743</v>
      </c>
      <c r="C605" s="22" t="s">
        <v>865</v>
      </c>
      <c r="D605" s="22" t="s">
        <v>743</v>
      </c>
      <c r="E605" s="22" t="s">
        <v>743</v>
      </c>
      <c r="F605" s="22" t="s">
        <v>19</v>
      </c>
      <c r="G605" s="23" t="n">
        <v>1</v>
      </c>
      <c r="H605" s="24" t="n">
        <v>325.35</v>
      </c>
      <c r="I605" s="24" t="n">
        <v>325.35</v>
      </c>
      <c r="J605" s="24" t="n">
        <v>0</v>
      </c>
      <c r="K605" s="24" t="n">
        <v>-0</v>
      </c>
      <c r="L605" s="24" t="n">
        <v>-0</v>
      </c>
      <c r="M605" s="6" t="s">
        <f>=I605+J605+K605+L605</f>
      </c>
      <c r="N605" s="24"/>
      <c r="O605" s="22"/>
    </row>
    <row collapsed="false" customFormat="false" customHeight="false" hidden="false" ht="12.1" outlineLevel="0" r="606">
      <c r="A606" s="21" t="n">
        <v>45379</v>
      </c>
      <c r="B606" s="22" t="s">
        <v>793</v>
      </c>
      <c r="C606" s="22" t="s">
        <v>866</v>
      </c>
      <c r="D606" s="22" t="s">
        <v>793</v>
      </c>
      <c r="E606" s="22" t="s">
        <v>793</v>
      </c>
      <c r="F606" s="22" t="s">
        <v>19</v>
      </c>
      <c r="G606" s="23" t="n">
        <v>1</v>
      </c>
      <c r="H606" s="24" t="n">
        <v>2999.97</v>
      </c>
      <c r="I606" s="24" t="n">
        <v>2999.97</v>
      </c>
      <c r="J606" s="24" t="n">
        <v>0</v>
      </c>
      <c r="K606" s="24" t="n">
        <v>-0</v>
      </c>
      <c r="L606" s="24" t="n">
        <v>-0</v>
      </c>
      <c r="M606" s="6" t="s">
        <f>=I606+J606+K606+L606</f>
      </c>
      <c r="N606" s="24"/>
      <c r="O606" s="22"/>
    </row>
    <row collapsed="false" customFormat="false" customHeight="false" hidden="false" ht="12.1" outlineLevel="0" r="607">
      <c r="A607" s="20" t="n">
        <v>45379.422025463</v>
      </c>
      <c r="B607" s="16" t="s">
        <v>101</v>
      </c>
      <c r="C607" s="16" t="s">
        <v>847</v>
      </c>
      <c r="D607" s="16" t="s">
        <v>623</v>
      </c>
      <c r="E607" s="16" t="s">
        <v>99</v>
      </c>
      <c r="F607" s="16" t="s">
        <v>19</v>
      </c>
      <c r="G607" s="7" t="n">
        <v>144</v>
      </c>
      <c r="H607" s="6" t="n">
        <v>12.742673611111</v>
      </c>
      <c r="I607" s="6" t="n">
        <v>-1834.95</v>
      </c>
      <c r="J607" s="6" t="n">
        <v>-0</v>
      </c>
      <c r="K607" s="6" t="n">
        <v>-0</v>
      </c>
      <c r="L607" s="6" t="n">
        <v>-0</v>
      </c>
      <c r="M607" s="6" t="s">
        <f>=I607+J607+K607+L607</f>
      </c>
      <c r="N607" s="6"/>
      <c r="O607" s="16"/>
    </row>
    <row collapsed="false" customFormat="false" customHeight="false" hidden="false" ht="12.1" outlineLevel="0" r="608">
      <c r="A608" s="21" t="n">
        <v>45380</v>
      </c>
      <c r="B608" s="22" t="s">
        <v>743</v>
      </c>
      <c r="C608" s="22" t="s">
        <v>867</v>
      </c>
      <c r="D608" s="22" t="s">
        <v>743</v>
      </c>
      <c r="E608" s="22" t="s">
        <v>743</v>
      </c>
      <c r="F608" s="22" t="s">
        <v>19</v>
      </c>
      <c r="G608" s="23" t="n">
        <v>1</v>
      </c>
      <c r="H608" s="24" t="n">
        <v>110.24</v>
      </c>
      <c r="I608" s="24" t="n">
        <v>110.24</v>
      </c>
      <c r="J608" s="24" t="n">
        <v>0</v>
      </c>
      <c r="K608" s="24" t="n">
        <v>-0</v>
      </c>
      <c r="L608" s="24" t="n">
        <v>-0</v>
      </c>
      <c r="M608" s="6" t="s">
        <f>=I608+J608+K608+L608</f>
      </c>
      <c r="N608" s="24"/>
      <c r="O608" s="22"/>
    </row>
    <row collapsed="false" customFormat="false" customHeight="false" hidden="false" ht="12.1" outlineLevel="0" r="609">
      <c r="A609" s="20" t="n">
        <v>45380.771157407</v>
      </c>
      <c r="B609" s="16" t="s">
        <v>650</v>
      </c>
      <c r="C609" s="16" t="s">
        <v>784</v>
      </c>
      <c r="D609" s="16" t="s">
        <v>623</v>
      </c>
      <c r="E609" s="16" t="s">
        <v>105</v>
      </c>
      <c r="F609" s="16" t="s">
        <v>19</v>
      </c>
      <c r="G609" s="7" t="n">
        <v>1</v>
      </c>
      <c r="H609" s="6" t="n">
        <v>100.12</v>
      </c>
      <c r="I609" s="6" t="n">
        <v>-1001.2</v>
      </c>
      <c r="J609" s="6" t="n">
        <v>-33.04</v>
      </c>
      <c r="K609" s="6" t="n">
        <v>-0.6</v>
      </c>
      <c r="L609" s="6" t="n">
        <v>-0.09</v>
      </c>
      <c r="M609" s="6" t="s">
        <f>=I609+J609+K609+L609</f>
      </c>
      <c r="N609" s="6"/>
      <c r="O609" s="16"/>
    </row>
    <row collapsed="false" customFormat="false" customHeight="false" hidden="false" ht="12.1" outlineLevel="0" r="610">
      <c r="A610" s="21" t="n">
        <v>45383</v>
      </c>
      <c r="B610" s="22" t="s">
        <v>793</v>
      </c>
      <c r="C610" s="22" t="s">
        <v>868</v>
      </c>
      <c r="D610" s="22" t="s">
        <v>793</v>
      </c>
      <c r="E610" s="22" t="s">
        <v>793</v>
      </c>
      <c r="F610" s="22" t="s">
        <v>19</v>
      </c>
      <c r="G610" s="23" t="n">
        <v>1</v>
      </c>
      <c r="H610" s="24" t="n">
        <v>16000</v>
      </c>
      <c r="I610" s="24" t="n">
        <v>16000</v>
      </c>
      <c r="J610" s="24" t="n">
        <v>0</v>
      </c>
      <c r="K610" s="24" t="n">
        <v>-0</v>
      </c>
      <c r="L610" s="24" t="n">
        <v>-0</v>
      </c>
      <c r="M610" s="6" t="s">
        <f>=I610+J610+K610+L610</f>
      </c>
      <c r="N610" s="24"/>
      <c r="O610" s="22"/>
    </row>
    <row collapsed="false" customFormat="false" customHeight="false" hidden="false" ht="12.1" outlineLevel="0" r="611">
      <c r="A611" s="21" t="n">
        <v>45383</v>
      </c>
      <c r="B611" s="22" t="s">
        <v>743</v>
      </c>
      <c r="C611" s="22" t="s">
        <v>869</v>
      </c>
      <c r="D611" s="22" t="s">
        <v>743</v>
      </c>
      <c r="E611" s="22" t="s">
        <v>743</v>
      </c>
      <c r="F611" s="22" t="s">
        <v>19</v>
      </c>
      <c r="G611" s="23" t="n">
        <v>1</v>
      </c>
      <c r="H611" s="24" t="n">
        <v>382.88</v>
      </c>
      <c r="I611" s="24" t="n">
        <v>382.88</v>
      </c>
      <c r="J611" s="24" t="n">
        <v>0</v>
      </c>
      <c r="K611" s="24" t="n">
        <v>-0</v>
      </c>
      <c r="L611" s="24" t="n">
        <v>-0</v>
      </c>
      <c r="M611" s="6" t="s">
        <f>=I611+J611+K611+L611</f>
      </c>
      <c r="N611" s="24"/>
      <c r="O611" s="22"/>
    </row>
    <row collapsed="false" customFormat="false" customHeight="false" hidden="false" ht="12.1" outlineLevel="0" r="612">
      <c r="A612" s="20" t="n">
        <v>45383.5596875</v>
      </c>
      <c r="B612" s="16" t="s">
        <v>650</v>
      </c>
      <c r="C612" s="16" t="s">
        <v>784</v>
      </c>
      <c r="D612" s="16" t="s">
        <v>623</v>
      </c>
      <c r="E612" s="16" t="s">
        <v>105</v>
      </c>
      <c r="F612" s="16" t="s">
        <v>19</v>
      </c>
      <c r="G612" s="7" t="n">
        <v>2</v>
      </c>
      <c r="H612" s="6" t="n">
        <v>100.22</v>
      </c>
      <c r="I612" s="6" t="n">
        <v>-2004.4</v>
      </c>
      <c r="J612" s="6" t="n">
        <v>-67.06</v>
      </c>
      <c r="K612" s="6" t="n">
        <v>-1.2</v>
      </c>
      <c r="L612" s="6" t="n">
        <v>-0.3</v>
      </c>
      <c r="M612" s="6" t="s">
        <f>=I612+J612+K612+L612</f>
      </c>
      <c r="N612" s="6"/>
      <c r="O612" s="16"/>
    </row>
    <row collapsed="false" customFormat="false" customHeight="false" hidden="false" ht="12.1" outlineLevel="0" r="613">
      <c r="A613" s="25" t="n">
        <v>45383.635775463</v>
      </c>
      <c r="B613" s="26" t="s">
        <v>660</v>
      </c>
      <c r="C613" s="26" t="s">
        <v>798</v>
      </c>
      <c r="D613" s="26" t="s">
        <v>626</v>
      </c>
      <c r="E613" s="26" t="s">
        <v>799</v>
      </c>
      <c r="F613" s="26" t="s">
        <v>19</v>
      </c>
      <c r="G613" s="27" t="n">
        <v>-4</v>
      </c>
      <c r="H613" s="28" t="n">
        <v>2891.75</v>
      </c>
      <c r="I613" s="28" t="n">
        <v>11567</v>
      </c>
      <c r="J613" s="28" t="n">
        <v>0</v>
      </c>
      <c r="K613" s="28" t="n">
        <v>-6.93</v>
      </c>
      <c r="L613" s="28" t="n">
        <v>-0</v>
      </c>
      <c r="M613" s="6" t="s">
        <f>=I613+J613+K613+L613</f>
      </c>
      <c r="N613" s="28"/>
      <c r="O613" s="26"/>
    </row>
    <row collapsed="false" customFormat="false" customHeight="false" hidden="false" ht="12.1" outlineLevel="0" r="614">
      <c r="A614" s="20" t="n">
        <v>45383.666203704</v>
      </c>
      <c r="B614" s="16" t="s">
        <v>65</v>
      </c>
      <c r="C614" s="16" t="s">
        <v>814</v>
      </c>
      <c r="D614" s="16" t="s">
        <v>623</v>
      </c>
      <c r="E614" s="16" t="s">
        <v>17</v>
      </c>
      <c r="F614" s="16" t="s">
        <v>19</v>
      </c>
      <c r="G614" s="7" t="n">
        <v>4</v>
      </c>
      <c r="H614" s="6" t="n">
        <v>1878</v>
      </c>
      <c r="I614" s="6" t="n">
        <v>-7512</v>
      </c>
      <c r="J614" s="6" t="n">
        <v>-0</v>
      </c>
      <c r="K614" s="6" t="n">
        <v>-4.51</v>
      </c>
      <c r="L614" s="6" t="n">
        <v>-0</v>
      </c>
      <c r="M614" s="6" t="s">
        <f>=I614+J614+K614+L614</f>
      </c>
      <c r="N614" s="6"/>
      <c r="O614" s="16"/>
    </row>
    <row collapsed="false" customFormat="false" customHeight="false" hidden="false" ht="12.1" outlineLevel="0" r="615">
      <c r="A615" s="20" t="n">
        <v>45383.66693287</v>
      </c>
      <c r="B615" s="16" t="s">
        <v>73</v>
      </c>
      <c r="C615" s="16" t="s">
        <v>805</v>
      </c>
      <c r="D615" s="16" t="s">
        <v>623</v>
      </c>
      <c r="E615" s="16" t="s">
        <v>17</v>
      </c>
      <c r="F615" s="16" t="s">
        <v>19</v>
      </c>
      <c r="G615" s="7" t="n">
        <v>40</v>
      </c>
      <c r="H615" s="6" t="n">
        <v>220.72</v>
      </c>
      <c r="I615" s="6" t="n">
        <v>-8828.8</v>
      </c>
      <c r="J615" s="6" t="n">
        <v>-0</v>
      </c>
      <c r="K615" s="6" t="n">
        <v>-5.3</v>
      </c>
      <c r="L615" s="6" t="n">
        <v>-0</v>
      </c>
      <c r="M615" s="6" t="s">
        <f>=I615+J615+K615+L615</f>
      </c>
      <c r="N615" s="6"/>
      <c r="O615" s="16"/>
    </row>
    <row collapsed="false" customFormat="false" customHeight="false" hidden="false" ht="12.1" outlineLevel="0" r="616">
      <c r="A616" s="20" t="n">
        <v>45383.769699074</v>
      </c>
      <c r="B616" s="16" t="s">
        <v>83</v>
      </c>
      <c r="C616" s="16" t="s">
        <v>870</v>
      </c>
      <c r="D616" s="16" t="s">
        <v>623</v>
      </c>
      <c r="E616" s="16" t="s">
        <v>17</v>
      </c>
      <c r="F616" s="16" t="s">
        <v>19</v>
      </c>
      <c r="G616" s="7" t="n">
        <v>1</v>
      </c>
      <c r="H616" s="6" t="n">
        <v>7965.5</v>
      </c>
      <c r="I616" s="6" t="n">
        <v>-7965.5</v>
      </c>
      <c r="J616" s="6" t="n">
        <v>-0</v>
      </c>
      <c r="K616" s="6" t="n">
        <v>-4.78</v>
      </c>
      <c r="L616" s="6" t="n">
        <v>-0</v>
      </c>
      <c r="M616" s="6" t="s">
        <f>=I616+J616+K616+L616</f>
      </c>
      <c r="N616" s="6"/>
      <c r="O616" s="16"/>
    </row>
    <row collapsed="false" customFormat="false" customHeight="false" hidden="false" ht="12.1" outlineLevel="0" r="617">
      <c r="A617" s="20" t="n">
        <v>45383.770902778</v>
      </c>
      <c r="B617" s="16" t="s">
        <v>16</v>
      </c>
      <c r="C617" s="16" t="s">
        <v>755</v>
      </c>
      <c r="D617" s="16" t="s">
        <v>623</v>
      </c>
      <c r="E617" s="16" t="s">
        <v>17</v>
      </c>
      <c r="F617" s="16" t="s">
        <v>19</v>
      </c>
      <c r="G617" s="7" t="n">
        <v>10</v>
      </c>
      <c r="H617" s="6" t="n">
        <v>299.71</v>
      </c>
      <c r="I617" s="6" t="n">
        <v>-2997.1</v>
      </c>
      <c r="J617" s="6" t="n">
        <v>-0</v>
      </c>
      <c r="K617" s="6" t="n">
        <v>-1.8</v>
      </c>
      <c r="L617" s="6" t="n">
        <v>-0</v>
      </c>
      <c r="M617" s="6" t="s">
        <f>=I617+J617+K617+L617</f>
      </c>
      <c r="N617" s="6"/>
      <c r="O617" s="16"/>
    </row>
    <row collapsed="false" customFormat="false" customHeight="false" hidden="false" ht="12.1" outlineLevel="0" r="618">
      <c r="A618" s="20" t="n">
        <v>45383.771608796</v>
      </c>
      <c r="B618" s="16" t="s">
        <v>101</v>
      </c>
      <c r="C618" s="16" t="s">
        <v>847</v>
      </c>
      <c r="D618" s="16" t="s">
        <v>623</v>
      </c>
      <c r="E618" s="16" t="s">
        <v>99</v>
      </c>
      <c r="F618" s="16" t="s">
        <v>19</v>
      </c>
      <c r="G618" s="7" t="n">
        <v>49</v>
      </c>
      <c r="H618" s="6" t="n">
        <v>12.765</v>
      </c>
      <c r="I618" s="6" t="n">
        <v>-625.49</v>
      </c>
      <c r="J618" s="6" t="n">
        <v>-0</v>
      </c>
      <c r="K618" s="6" t="n">
        <v>-0</v>
      </c>
      <c r="L618" s="6" t="n">
        <v>-0</v>
      </c>
      <c r="M618" s="6" t="s">
        <f>=I618+J618+K618+L618</f>
      </c>
      <c r="N618" s="6"/>
      <c r="O618" s="16"/>
    </row>
    <row collapsed="false" customFormat="false" customHeight="false" hidden="false" ht="12.1" outlineLevel="0" r="619">
      <c r="A619" s="21" t="n">
        <v>45392</v>
      </c>
      <c r="B619" s="22" t="s">
        <v>743</v>
      </c>
      <c r="C619" s="22" t="s">
        <v>871</v>
      </c>
      <c r="D619" s="22" t="s">
        <v>743</v>
      </c>
      <c r="E619" s="22" t="s">
        <v>743</v>
      </c>
      <c r="F619" s="22" t="s">
        <v>19</v>
      </c>
      <c r="G619" s="23" t="n">
        <v>1</v>
      </c>
      <c r="H619" s="24" t="n">
        <v>843.98</v>
      </c>
      <c r="I619" s="24" t="n">
        <v>843.98</v>
      </c>
      <c r="J619" s="24" t="n">
        <v>0</v>
      </c>
      <c r="K619" s="24" t="n">
        <v>-0</v>
      </c>
      <c r="L619" s="24" t="n">
        <v>-0</v>
      </c>
      <c r="M619" s="6" t="s">
        <f>=I619+J619+K619+L619</f>
      </c>
      <c r="N619" s="24"/>
      <c r="O619" s="22"/>
    </row>
    <row collapsed="false" customFormat="false" customHeight="false" hidden="false" ht="12.1" outlineLevel="0" r="620">
      <c r="A620" s="20" t="n">
        <v>45393.534131944</v>
      </c>
      <c r="B620" s="16" t="s">
        <v>101</v>
      </c>
      <c r="C620" s="16" t="s">
        <v>847</v>
      </c>
      <c r="D620" s="16" t="s">
        <v>623</v>
      </c>
      <c r="E620" s="16" t="s">
        <v>99</v>
      </c>
      <c r="F620" s="16" t="s">
        <v>19</v>
      </c>
      <c r="G620" s="7" t="n">
        <v>66</v>
      </c>
      <c r="H620" s="6" t="n">
        <v>12.817</v>
      </c>
      <c r="I620" s="6" t="n">
        <v>-845.92</v>
      </c>
      <c r="J620" s="6" t="n">
        <v>-0</v>
      </c>
      <c r="K620" s="6" t="n">
        <v>-0</v>
      </c>
      <c r="L620" s="6" t="n">
        <v>-0</v>
      </c>
      <c r="M620" s="6" t="s">
        <f>=I620+J620+K620+L620</f>
      </c>
      <c r="N620" s="6"/>
      <c r="O620" s="16"/>
    </row>
    <row collapsed="false" customFormat="false" customHeight="false" hidden="false" ht="12.1" outlineLevel="0" r="621">
      <c r="A621" s="21" t="n">
        <v>45397</v>
      </c>
      <c r="B621" s="22" t="s">
        <v>729</v>
      </c>
      <c r="C621" s="22" t="s">
        <v>151</v>
      </c>
      <c r="D621" s="22" t="s">
        <v>729</v>
      </c>
      <c r="E621" s="22" t="s">
        <v>729</v>
      </c>
      <c r="F621" s="22" t="s">
        <v>19</v>
      </c>
      <c r="G621" s="23" t="n">
        <v>1</v>
      </c>
      <c r="H621" s="24" t="n">
        <v>10000</v>
      </c>
      <c r="I621" s="24" t="n">
        <v>10000</v>
      </c>
      <c r="J621" s="24" t="n">
        <v>0</v>
      </c>
      <c r="K621" s="24" t="n">
        <v>-0</v>
      </c>
      <c r="L621" s="24" t="n">
        <v>-0</v>
      </c>
      <c r="M621" s="6" t="s">
        <f>=I621+J621+K621+L621</f>
      </c>
      <c r="N621" s="24"/>
      <c r="O621" s="22"/>
    </row>
    <row collapsed="false" customFormat="false" customHeight="false" hidden="false" ht="12.1" outlineLevel="0" r="622">
      <c r="A622" s="20" t="n">
        <v>45398.672430556</v>
      </c>
      <c r="B622" s="16" t="s">
        <v>101</v>
      </c>
      <c r="C622" s="16" t="s">
        <v>847</v>
      </c>
      <c r="D622" s="16" t="s">
        <v>623</v>
      </c>
      <c r="E622" s="16" t="s">
        <v>99</v>
      </c>
      <c r="F622" s="16" t="s">
        <v>19</v>
      </c>
      <c r="G622" s="7" t="n">
        <v>6</v>
      </c>
      <c r="H622" s="6" t="n">
        <v>12.8425</v>
      </c>
      <c r="I622" s="6" t="n">
        <v>-77.06</v>
      </c>
      <c r="J622" s="6" t="n">
        <v>-0</v>
      </c>
      <c r="K622" s="6" t="n">
        <v>-0</v>
      </c>
      <c r="L622" s="6" t="n">
        <v>-0</v>
      </c>
      <c r="M622" s="6" t="s">
        <f>=I622+J622+K622+L622</f>
      </c>
      <c r="N622" s="6"/>
      <c r="O622" s="16"/>
    </row>
    <row collapsed="false" customFormat="false" customHeight="false" hidden="false" ht="12.1" outlineLevel="0" r="623">
      <c r="A623" s="20" t="n">
        <v>45400.771354167</v>
      </c>
      <c r="B623" s="16" t="s">
        <v>101</v>
      </c>
      <c r="C623" s="16" t="s">
        <v>847</v>
      </c>
      <c r="D623" s="16" t="s">
        <v>623</v>
      </c>
      <c r="E623" s="16" t="s">
        <v>99</v>
      </c>
      <c r="F623" s="16" t="s">
        <v>19</v>
      </c>
      <c r="G623" s="7" t="n">
        <v>38</v>
      </c>
      <c r="H623" s="6" t="n">
        <v>12.8535</v>
      </c>
      <c r="I623" s="6" t="n">
        <v>-488.43</v>
      </c>
      <c r="J623" s="6" t="n">
        <v>-0</v>
      </c>
      <c r="K623" s="6" t="n">
        <v>-0</v>
      </c>
      <c r="L623" s="6" t="n">
        <v>-0</v>
      </c>
      <c r="M623" s="6" t="s">
        <f>=I623+J623+K623+L623</f>
      </c>
      <c r="N623" s="6"/>
      <c r="O623" s="16"/>
    </row>
    <row collapsed="false" customFormat="false" customHeight="false" hidden="false" ht="12.1" outlineLevel="0" r="624">
      <c r="A624" s="20" t="n">
        <v>45401.507939815</v>
      </c>
      <c r="B624" s="16" t="s">
        <v>674</v>
      </c>
      <c r="C624" s="16" t="s">
        <v>872</v>
      </c>
      <c r="D624" s="16" t="s">
        <v>623</v>
      </c>
      <c r="E624" s="16" t="s">
        <v>17</v>
      </c>
      <c r="F624" s="16" t="s">
        <v>19</v>
      </c>
      <c r="G624" s="7" t="n">
        <v>3</v>
      </c>
      <c r="H624" s="6" t="n">
        <v>555</v>
      </c>
      <c r="I624" s="6" t="n">
        <v>-1665</v>
      </c>
      <c r="J624" s="6" t="n">
        <v>-0</v>
      </c>
      <c r="K624" s="6" t="n">
        <v>-0.83</v>
      </c>
      <c r="L624" s="6" t="n">
        <v>-0</v>
      </c>
      <c r="M624" s="6" t="s">
        <f>=I624+J624+K624+L624</f>
      </c>
      <c r="N624" s="6"/>
      <c r="O624" s="16"/>
    </row>
    <row collapsed="false" customFormat="false" customHeight="false" hidden="false" ht="12.1" outlineLevel="0" r="625">
      <c r="A625" s="20" t="n">
        <v>45401.623252315</v>
      </c>
      <c r="B625" s="16" t="s">
        <v>48</v>
      </c>
      <c r="C625" s="16" t="s">
        <v>740</v>
      </c>
      <c r="D625" s="16" t="s">
        <v>623</v>
      </c>
      <c r="E625" s="16" t="s">
        <v>17</v>
      </c>
      <c r="F625" s="16" t="s">
        <v>19</v>
      </c>
      <c r="G625" s="7" t="n">
        <v>100</v>
      </c>
      <c r="H625" s="6" t="n">
        <v>68.36</v>
      </c>
      <c r="I625" s="6" t="n">
        <v>-6836</v>
      </c>
      <c r="J625" s="6" t="n">
        <v>-0</v>
      </c>
      <c r="K625" s="6" t="n">
        <v>-4.1</v>
      </c>
      <c r="L625" s="6" t="n">
        <v>-0</v>
      </c>
      <c r="M625" s="6" t="s">
        <f>=I625+J625+K625+L625</f>
      </c>
      <c r="N625" s="6"/>
      <c r="O625" s="16"/>
    </row>
    <row collapsed="false" customFormat="false" customHeight="false" hidden="false" ht="12.1" outlineLevel="0" r="626">
      <c r="A626" s="20" t="n">
        <v>45401.760972222</v>
      </c>
      <c r="B626" s="16" t="s">
        <v>101</v>
      </c>
      <c r="C626" s="16" t="s">
        <v>847</v>
      </c>
      <c r="D626" s="16" t="s">
        <v>623</v>
      </c>
      <c r="E626" s="16" t="s">
        <v>99</v>
      </c>
      <c r="F626" s="16" t="s">
        <v>19</v>
      </c>
      <c r="G626" s="7" t="n">
        <v>72</v>
      </c>
      <c r="H626" s="6" t="n">
        <v>12.8695</v>
      </c>
      <c r="I626" s="6" t="n">
        <v>-926.6</v>
      </c>
      <c r="J626" s="6" t="n">
        <v>-0</v>
      </c>
      <c r="K626" s="6" t="n">
        <v>-0</v>
      </c>
      <c r="L626" s="6" t="n">
        <v>-0.28</v>
      </c>
      <c r="M626" s="6" t="s">
        <f>=I626+J626+K626+L626</f>
      </c>
      <c r="N626" s="6"/>
      <c r="O626" s="16"/>
    </row>
    <row collapsed="false" customFormat="false" customHeight="false" hidden="false" ht="12.1" outlineLevel="0" r="627">
      <c r="A627" s="25" t="n">
        <v>45405.4615625</v>
      </c>
      <c r="B627" s="26" t="s">
        <v>101</v>
      </c>
      <c r="C627" s="26" t="s">
        <v>847</v>
      </c>
      <c r="D627" s="26" t="s">
        <v>626</v>
      </c>
      <c r="E627" s="26" t="s">
        <v>99</v>
      </c>
      <c r="F627" s="26" t="s">
        <v>19</v>
      </c>
      <c r="G627" s="27" t="n">
        <v>-375</v>
      </c>
      <c r="H627" s="28" t="n">
        <v>12.8805</v>
      </c>
      <c r="I627" s="28" t="n">
        <v>4830.19</v>
      </c>
      <c r="J627" s="28" t="n">
        <v>0</v>
      </c>
      <c r="K627" s="28" t="n">
        <v>-0</v>
      </c>
      <c r="L627" s="28" t="n">
        <v>-0</v>
      </c>
      <c r="M627" s="6" t="s">
        <f>=I627+J627+K627+L627</f>
      </c>
      <c r="N627" s="28"/>
      <c r="O627" s="26"/>
    </row>
    <row collapsed="false" customFormat="false" customHeight="false" hidden="false" ht="12.1" outlineLevel="0" r="628">
      <c r="A628" s="20" t="n">
        <v>45405.471296296</v>
      </c>
      <c r="B628" s="16" t="s">
        <v>674</v>
      </c>
      <c r="C628" s="16" t="s">
        <v>872</v>
      </c>
      <c r="D628" s="16" t="s">
        <v>623</v>
      </c>
      <c r="E628" s="16" t="s">
        <v>17</v>
      </c>
      <c r="F628" s="16" t="s">
        <v>19</v>
      </c>
      <c r="G628" s="7" t="n">
        <v>1</v>
      </c>
      <c r="H628" s="6" t="n">
        <v>627.4</v>
      </c>
      <c r="I628" s="6" t="n">
        <v>-627.4</v>
      </c>
      <c r="J628" s="6" t="n">
        <v>-0</v>
      </c>
      <c r="K628" s="6" t="n">
        <v>-0.38</v>
      </c>
      <c r="L628" s="6" t="n">
        <v>-0</v>
      </c>
      <c r="M628" s="6" t="s">
        <f>=I628+J628+K628+L628</f>
      </c>
      <c r="N628" s="6"/>
      <c r="O628" s="16"/>
    </row>
    <row collapsed="false" customFormat="false" customHeight="false" hidden="false" ht="12.1" outlineLevel="0" r="629">
      <c r="A629" s="20" t="n">
        <v>45405.65875</v>
      </c>
      <c r="B629" s="16" t="s">
        <v>629</v>
      </c>
      <c r="C629" s="16" t="s">
        <v>731</v>
      </c>
      <c r="D629" s="16" t="s">
        <v>623</v>
      </c>
      <c r="E629" s="16" t="s">
        <v>17</v>
      </c>
      <c r="F629" s="16" t="s">
        <v>19</v>
      </c>
      <c r="G629" s="7" t="n">
        <v>90</v>
      </c>
      <c r="H629" s="6" t="n">
        <v>42.225</v>
      </c>
      <c r="I629" s="6" t="n">
        <v>-3800.25</v>
      </c>
      <c r="J629" s="6" t="n">
        <v>-0</v>
      </c>
      <c r="K629" s="6" t="n">
        <v>-2.28</v>
      </c>
      <c r="L629" s="6" t="n">
        <v>-0</v>
      </c>
      <c r="M629" s="6" t="s">
        <f>=I629+J629+K629+L629</f>
      </c>
      <c r="N629" s="6"/>
      <c r="O629" s="16"/>
    </row>
    <row collapsed="false" customFormat="false" customHeight="false" hidden="false" ht="12.1" outlineLevel="0" r="630">
      <c r="A630" s="20" t="n">
        <v>45406.691087963</v>
      </c>
      <c r="B630" s="16" t="s">
        <v>101</v>
      </c>
      <c r="C630" s="16" t="s">
        <v>847</v>
      </c>
      <c r="D630" s="16" t="s">
        <v>623</v>
      </c>
      <c r="E630" s="16" t="s">
        <v>99</v>
      </c>
      <c r="F630" s="16" t="s">
        <v>19</v>
      </c>
      <c r="G630" s="7" t="n">
        <v>31</v>
      </c>
      <c r="H630" s="6" t="n">
        <v>12.8855</v>
      </c>
      <c r="I630" s="6" t="n">
        <v>-399.45</v>
      </c>
      <c r="J630" s="6" t="n">
        <v>-0</v>
      </c>
      <c r="K630" s="6" t="n">
        <v>-0</v>
      </c>
      <c r="L630" s="6" t="n">
        <v>-0</v>
      </c>
      <c r="M630" s="6" t="s">
        <f>=I630+J630+K630+L630</f>
      </c>
      <c r="N630" s="6"/>
      <c r="O630" s="16"/>
    </row>
    <row collapsed="false" customFormat="false" customHeight="false" hidden="false" ht="12.1" outlineLevel="0" r="631">
      <c r="A631" s="21" t="n">
        <v>45407</v>
      </c>
      <c r="B631" s="22" t="s">
        <v>743</v>
      </c>
      <c r="C631" s="22" t="s">
        <v>873</v>
      </c>
      <c r="D631" s="22" t="s">
        <v>743</v>
      </c>
      <c r="E631" s="22" t="s">
        <v>743</v>
      </c>
      <c r="F631" s="22" t="s">
        <v>19</v>
      </c>
      <c r="G631" s="23" t="n">
        <v>1</v>
      </c>
      <c r="H631" s="24" t="n">
        <v>25.14</v>
      </c>
      <c r="I631" s="24" t="n">
        <v>25.14</v>
      </c>
      <c r="J631" s="24" t="n">
        <v>0</v>
      </c>
      <c r="K631" s="24" t="n">
        <v>-0</v>
      </c>
      <c r="L631" s="24" t="n">
        <v>-0</v>
      </c>
      <c r="M631" s="6" t="s">
        <f>=I631+J631+K631+L631</f>
      </c>
      <c r="N631" s="24"/>
      <c r="O631" s="22"/>
    </row>
    <row collapsed="false" customFormat="false" customHeight="false" hidden="false" ht="12.1" outlineLevel="0" r="632">
      <c r="A632" s="21" t="n">
        <v>45407</v>
      </c>
      <c r="B632" s="22" t="s">
        <v>743</v>
      </c>
      <c r="C632" s="22" t="s">
        <v>874</v>
      </c>
      <c r="D632" s="22" t="s">
        <v>743</v>
      </c>
      <c r="E632" s="22" t="s">
        <v>743</v>
      </c>
      <c r="F632" s="22" t="s">
        <v>19</v>
      </c>
      <c r="G632" s="23" t="n">
        <v>1</v>
      </c>
      <c r="H632" s="24" t="n">
        <v>359.04</v>
      </c>
      <c r="I632" s="24" t="n">
        <v>359.04</v>
      </c>
      <c r="J632" s="24" t="n">
        <v>0</v>
      </c>
      <c r="K632" s="24" t="n">
        <v>-0</v>
      </c>
      <c r="L632" s="24" t="n">
        <v>-0</v>
      </c>
      <c r="M632" s="6" t="s">
        <f>=I632+J632+K632+L632</f>
      </c>
      <c r="N632" s="24"/>
      <c r="O632" s="22"/>
    </row>
    <row collapsed="false" customFormat="false" customHeight="false" hidden="false" ht="12.1" outlineLevel="0" r="633">
      <c r="A633" s="21" t="n">
        <v>45407</v>
      </c>
      <c r="B633" s="22" t="s">
        <v>743</v>
      </c>
      <c r="C633" s="22" t="s">
        <v>875</v>
      </c>
      <c r="D633" s="22" t="s">
        <v>743</v>
      </c>
      <c r="E633" s="22" t="s">
        <v>743</v>
      </c>
      <c r="F633" s="22" t="s">
        <v>19</v>
      </c>
      <c r="G633" s="23" t="n">
        <v>1</v>
      </c>
      <c r="H633" s="24" t="n">
        <v>67.32</v>
      </c>
      <c r="I633" s="24" t="n">
        <v>67.32</v>
      </c>
      <c r="J633" s="24" t="n">
        <v>0</v>
      </c>
      <c r="K633" s="24" t="n">
        <v>-0</v>
      </c>
      <c r="L633" s="24" t="n">
        <v>-0</v>
      </c>
      <c r="M633" s="6" t="s">
        <f>=I633+J633+K633+L633</f>
      </c>
      <c r="N633" s="24"/>
      <c r="O633" s="22"/>
    </row>
    <row collapsed="false" customFormat="false" customHeight="false" hidden="false" ht="12.1" outlineLevel="0" r="634">
      <c r="A634" s="20" t="n">
        <v>45407.758217593</v>
      </c>
      <c r="B634" s="16" t="s">
        <v>101</v>
      </c>
      <c r="C634" s="16" t="s">
        <v>847</v>
      </c>
      <c r="D634" s="16" t="s">
        <v>623</v>
      </c>
      <c r="E634" s="16" t="s">
        <v>99</v>
      </c>
      <c r="F634" s="16" t="s">
        <v>19</v>
      </c>
      <c r="G634" s="7" t="n">
        <v>2</v>
      </c>
      <c r="H634" s="6" t="n">
        <v>12.891</v>
      </c>
      <c r="I634" s="6" t="n">
        <v>-25.78</v>
      </c>
      <c r="J634" s="6" t="n">
        <v>-0</v>
      </c>
      <c r="K634" s="6" t="n">
        <v>-0</v>
      </c>
      <c r="L634" s="6" t="n">
        <v>-0</v>
      </c>
      <c r="M634" s="6" t="s">
        <f>=I634+J634+K634+L634</f>
      </c>
      <c r="N634" s="6"/>
      <c r="O634" s="16"/>
    </row>
    <row collapsed="false" customFormat="false" customHeight="false" hidden="false" ht="12.1" outlineLevel="0" r="635">
      <c r="A635" s="25" t="n">
        <v>45408.607233796</v>
      </c>
      <c r="B635" s="26" t="s">
        <v>101</v>
      </c>
      <c r="C635" s="26" t="s">
        <v>847</v>
      </c>
      <c r="D635" s="26" t="s">
        <v>626</v>
      </c>
      <c r="E635" s="26" t="s">
        <v>99</v>
      </c>
      <c r="F635" s="26" t="s">
        <v>19</v>
      </c>
      <c r="G635" s="27" t="n">
        <v>-33</v>
      </c>
      <c r="H635" s="28" t="n">
        <v>12.897</v>
      </c>
      <c r="I635" s="28" t="n">
        <v>425.6</v>
      </c>
      <c r="J635" s="28" t="n">
        <v>0</v>
      </c>
      <c r="K635" s="28" t="n">
        <v>-0</v>
      </c>
      <c r="L635" s="28" t="n">
        <v>-0</v>
      </c>
      <c r="M635" s="6" t="s">
        <f>=I635+J635+K635+L635</f>
      </c>
      <c r="N635" s="28"/>
      <c r="O635" s="26"/>
    </row>
    <row collapsed="false" customFormat="false" customHeight="false" hidden="false" ht="12.1" outlineLevel="0" r="636">
      <c r="A636" s="20" t="n">
        <v>45409.958877315</v>
      </c>
      <c r="B636" s="16" t="s">
        <v>39</v>
      </c>
      <c r="C636" s="16" t="s">
        <v>803</v>
      </c>
      <c r="D636" s="16" t="s">
        <v>623</v>
      </c>
      <c r="E636" s="16" t="s">
        <v>17</v>
      </c>
      <c r="F636" s="16" t="s">
        <v>19</v>
      </c>
      <c r="G636" s="7" t="n">
        <v>1</v>
      </c>
      <c r="H636" s="6" t="n">
        <v>719.9</v>
      </c>
      <c r="I636" s="6" t="n">
        <v>-719.9</v>
      </c>
      <c r="J636" s="6" t="n">
        <v>-0</v>
      </c>
      <c r="K636" s="6" t="n">
        <v>-0.43</v>
      </c>
      <c r="L636" s="6" t="n">
        <v>-0</v>
      </c>
      <c r="M636" s="6" t="s">
        <f>=I636+J636+K636+L636</f>
      </c>
      <c r="N636" s="6"/>
      <c r="O636" s="16"/>
    </row>
    <row collapsed="false" customFormat="false" customHeight="false" hidden="false" ht="12.1" outlineLevel="0" r="637">
      <c r="A637" s="20" t="n">
        <v>45412.487303241</v>
      </c>
      <c r="B637" s="16" t="s">
        <v>101</v>
      </c>
      <c r="C637" s="16" t="s">
        <v>847</v>
      </c>
      <c r="D637" s="16" t="s">
        <v>623</v>
      </c>
      <c r="E637" s="16" t="s">
        <v>99</v>
      </c>
      <c r="F637" s="16" t="s">
        <v>19</v>
      </c>
      <c r="G637" s="7" t="n">
        <v>10</v>
      </c>
      <c r="H637" s="6" t="n">
        <v>12.9235</v>
      </c>
      <c r="I637" s="6" t="n">
        <v>-129.24</v>
      </c>
      <c r="J637" s="6" t="n">
        <v>-0</v>
      </c>
      <c r="K637" s="6" t="n">
        <v>-0</v>
      </c>
      <c r="L637" s="6" t="n">
        <v>-0</v>
      </c>
      <c r="M637" s="6" t="s">
        <f>=I637+J637+K637+L637</f>
      </c>
      <c r="N637" s="6"/>
      <c r="O637" s="16"/>
    </row>
    <row collapsed="false" customFormat="false" customHeight="false" hidden="false" ht="12.1" outlineLevel="0" r="638">
      <c r="A638" s="33" t="n">
        <v>45412.957638889</v>
      </c>
      <c r="B638" s="34" t="s">
        <v>876</v>
      </c>
      <c r="C638" s="34" t="s">
        <v>877</v>
      </c>
      <c r="D638" s="34" t="s">
        <v>876</v>
      </c>
      <c r="E638" s="34" t="s">
        <v>876</v>
      </c>
      <c r="F638" s="34" t="s">
        <v>19</v>
      </c>
      <c r="G638" s="35" t="n">
        <v>10</v>
      </c>
      <c r="H638" s="36" t="n">
        <v>-1</v>
      </c>
      <c r="I638" s="36" t="n">
        <v>-10</v>
      </c>
      <c r="J638" s="36" t="n">
        <v>0</v>
      </c>
      <c r="K638" s="36" t="n">
        <v>-0</v>
      </c>
      <c r="L638" s="36" t="n">
        <v>-0</v>
      </c>
      <c r="M638" s="6" t="s">
        <f>=I638+J638+K638+L638</f>
      </c>
      <c r="N638" s="36"/>
      <c r="O638" s="34" t="s">
        <v>878</v>
      </c>
    </row>
    <row collapsed="false" customFormat="false" customHeight="false" hidden="false" ht="12.1" outlineLevel="0" r="639">
      <c r="A639" s="21" t="n">
        <v>45414</v>
      </c>
      <c r="B639" s="22" t="s">
        <v>729</v>
      </c>
      <c r="C639" s="22" t="s">
        <v>151</v>
      </c>
      <c r="D639" s="22" t="s">
        <v>729</v>
      </c>
      <c r="E639" s="22" t="s">
        <v>729</v>
      </c>
      <c r="F639" s="22" t="s">
        <v>19</v>
      </c>
      <c r="G639" s="23" t="n">
        <v>1</v>
      </c>
      <c r="H639" s="24" t="n">
        <v>10000</v>
      </c>
      <c r="I639" s="24" t="n">
        <v>10000</v>
      </c>
      <c r="J639" s="24" t="n">
        <v>0</v>
      </c>
      <c r="K639" s="24" t="n">
        <v>-0</v>
      </c>
      <c r="L639" s="24" t="n">
        <v>-0</v>
      </c>
      <c r="M639" s="6" t="s">
        <f>=I639+J639+K639+L639</f>
      </c>
      <c r="N639" s="24"/>
      <c r="O639" s="22"/>
    </row>
    <row collapsed="false" customFormat="false" customHeight="false" hidden="false" ht="12.1" outlineLevel="0" r="640">
      <c r="A640" s="21" t="n">
        <v>45414</v>
      </c>
      <c r="B640" s="22" t="s">
        <v>743</v>
      </c>
      <c r="C640" s="22" t="s">
        <v>879</v>
      </c>
      <c r="D640" s="22" t="s">
        <v>743</v>
      </c>
      <c r="E640" s="22" t="s">
        <v>743</v>
      </c>
      <c r="F640" s="22" t="s">
        <v>19</v>
      </c>
      <c r="G640" s="23" t="n">
        <v>1</v>
      </c>
      <c r="H640" s="24" t="n">
        <v>195.7</v>
      </c>
      <c r="I640" s="24" t="n">
        <v>195.7</v>
      </c>
      <c r="J640" s="24" t="n">
        <v>0</v>
      </c>
      <c r="K640" s="24" t="n">
        <v>-0</v>
      </c>
      <c r="L640" s="24" t="n">
        <v>-0</v>
      </c>
      <c r="M640" s="6" t="s">
        <f>=I640+J640+K640+L640</f>
      </c>
      <c r="N640" s="24"/>
      <c r="O640" s="22"/>
    </row>
    <row collapsed="false" customFormat="false" customHeight="false" hidden="false" ht="12.1" outlineLevel="0" r="641">
      <c r="A641" s="25" t="n">
        <v>45414.6825</v>
      </c>
      <c r="B641" s="26" t="s">
        <v>51</v>
      </c>
      <c r="C641" s="26" t="s">
        <v>751</v>
      </c>
      <c r="D641" s="26" t="s">
        <v>626</v>
      </c>
      <c r="E641" s="26" t="s">
        <v>17</v>
      </c>
      <c r="F641" s="26" t="s">
        <v>19</v>
      </c>
      <c r="G641" s="27" t="n">
        <v>-210</v>
      </c>
      <c r="H641" s="28" t="n">
        <v>156.89380952381</v>
      </c>
      <c r="I641" s="28" t="n">
        <v>32947.7</v>
      </c>
      <c r="J641" s="28" t="n">
        <v>0</v>
      </c>
      <c r="K641" s="28" t="n">
        <v>-19.77</v>
      </c>
      <c r="L641" s="28" t="n">
        <v>-6.11</v>
      </c>
      <c r="M641" s="6" t="s">
        <f>=I641+J641+K641+L641</f>
      </c>
      <c r="N641" s="28"/>
      <c r="O641" s="26"/>
    </row>
    <row collapsed="false" customFormat="false" customHeight="false" hidden="false" ht="12.1" outlineLevel="0" r="642">
      <c r="A642" s="20" t="n">
        <v>45415.534270833</v>
      </c>
      <c r="B642" s="16" t="s">
        <v>101</v>
      </c>
      <c r="C642" s="16" t="s">
        <v>847</v>
      </c>
      <c r="D642" s="16" t="s">
        <v>623</v>
      </c>
      <c r="E642" s="16" t="s">
        <v>99</v>
      </c>
      <c r="F642" s="16" t="s">
        <v>19</v>
      </c>
      <c r="G642" s="7" t="n">
        <v>3331</v>
      </c>
      <c r="H642" s="6" t="n">
        <v>12.946</v>
      </c>
      <c r="I642" s="6" t="n">
        <v>-43123.13</v>
      </c>
      <c r="J642" s="6" t="n">
        <v>-0</v>
      </c>
      <c r="K642" s="6" t="n">
        <v>-0</v>
      </c>
      <c r="L642" s="6" t="n">
        <v>-0</v>
      </c>
      <c r="M642" s="6" t="s">
        <f>=I642+J642+K642+L642</f>
      </c>
      <c r="N642" s="6"/>
      <c r="O642" s="16"/>
    </row>
    <row collapsed="false" customFormat="false" customHeight="false" hidden="false" ht="12.1" outlineLevel="0" r="643">
      <c r="A643" s="21" t="n">
        <v>45418</v>
      </c>
      <c r="B643" s="22" t="s">
        <v>729</v>
      </c>
      <c r="C643" s="22" t="s">
        <v>151</v>
      </c>
      <c r="D643" s="22" t="s">
        <v>729</v>
      </c>
      <c r="E643" s="22" t="s">
        <v>729</v>
      </c>
      <c r="F643" s="22" t="s">
        <v>19</v>
      </c>
      <c r="G643" s="23" t="n">
        <v>1</v>
      </c>
      <c r="H643" s="24" t="n">
        <v>40000</v>
      </c>
      <c r="I643" s="24" t="n">
        <v>40000</v>
      </c>
      <c r="J643" s="24" t="n">
        <v>0</v>
      </c>
      <c r="K643" s="24" t="n">
        <v>-0</v>
      </c>
      <c r="L643" s="24" t="n">
        <v>-0</v>
      </c>
      <c r="M643" s="6" t="s">
        <f>=I643+J643+K643+L643</f>
      </c>
      <c r="N643" s="24"/>
      <c r="O643" s="22"/>
    </row>
    <row collapsed="false" customFormat="false" customHeight="false" hidden="false" ht="12.1" outlineLevel="0" r="644">
      <c r="A644" s="20" t="n">
        <v>45418.86556713</v>
      </c>
      <c r="B644" s="16" t="s">
        <v>21</v>
      </c>
      <c r="C644" s="16" t="s">
        <v>829</v>
      </c>
      <c r="D644" s="16" t="s">
        <v>623</v>
      </c>
      <c r="E644" s="16" t="s">
        <v>17</v>
      </c>
      <c r="F644" s="16" t="s">
        <v>19</v>
      </c>
      <c r="G644" s="7" t="n">
        <v>5</v>
      </c>
      <c r="H644" s="6" t="n">
        <v>7972.5</v>
      </c>
      <c r="I644" s="6" t="n">
        <v>-39862.5</v>
      </c>
      <c r="J644" s="6" t="n">
        <v>-0</v>
      </c>
      <c r="K644" s="6" t="n">
        <v>-23.92</v>
      </c>
      <c r="L644" s="6" t="n">
        <v>-0</v>
      </c>
      <c r="M644" s="6" t="s">
        <f>=I644+J644+K644+L644</f>
      </c>
      <c r="N644" s="6"/>
      <c r="O644" s="16"/>
    </row>
    <row collapsed="false" customFormat="false" customHeight="false" hidden="false" ht="12.1" outlineLevel="0" r="645">
      <c r="A645" s="25" t="n">
        <v>45419.419189815</v>
      </c>
      <c r="B645" s="26" t="s">
        <v>101</v>
      </c>
      <c r="C645" s="26" t="s">
        <v>847</v>
      </c>
      <c r="D645" s="26" t="s">
        <v>626</v>
      </c>
      <c r="E645" s="26" t="s">
        <v>99</v>
      </c>
      <c r="F645" s="26" t="s">
        <v>19</v>
      </c>
      <c r="G645" s="27" t="n">
        <v>-3341</v>
      </c>
      <c r="H645" s="28" t="n">
        <v>12.9565</v>
      </c>
      <c r="I645" s="28" t="n">
        <v>43287.67</v>
      </c>
      <c r="J645" s="28" t="n">
        <v>0</v>
      </c>
      <c r="K645" s="28" t="n">
        <v>-0</v>
      </c>
      <c r="L645" s="28" t="n">
        <v>-12.99</v>
      </c>
      <c r="M645" s="6" t="s">
        <f>=I645+J645+K645+L645</f>
      </c>
      <c r="N645" s="28"/>
      <c r="O645" s="26"/>
    </row>
    <row collapsed="false" customFormat="false" customHeight="false" hidden="false" ht="12.1" outlineLevel="0" r="646">
      <c r="A646" s="20" t="n">
        <v>45419.4196875</v>
      </c>
      <c r="B646" s="16" t="s">
        <v>21</v>
      </c>
      <c r="C646" s="16" t="s">
        <v>829</v>
      </c>
      <c r="D646" s="16" t="s">
        <v>623</v>
      </c>
      <c r="E646" s="16" t="s">
        <v>17</v>
      </c>
      <c r="F646" s="16" t="s">
        <v>19</v>
      </c>
      <c r="G646" s="7" t="n">
        <v>5</v>
      </c>
      <c r="H646" s="6" t="n">
        <v>7682.4</v>
      </c>
      <c r="I646" s="6" t="n">
        <v>-38412</v>
      </c>
      <c r="J646" s="6" t="n">
        <v>-0</v>
      </c>
      <c r="K646" s="6" t="n">
        <v>-23.05</v>
      </c>
      <c r="L646" s="6" t="n">
        <v>-0</v>
      </c>
      <c r="M646" s="6" t="s">
        <f>=I646+J646+K646+L646</f>
      </c>
      <c r="N646" s="6"/>
      <c r="O646" s="16"/>
    </row>
    <row collapsed="false" customFormat="false" customHeight="false" hidden="false" ht="12.1" outlineLevel="0" r="647">
      <c r="A647" s="20" t="n">
        <v>45419.424039352</v>
      </c>
      <c r="B647" s="16" t="s">
        <v>59</v>
      </c>
      <c r="C647" s="16" t="s">
        <v>840</v>
      </c>
      <c r="D647" s="16" t="s">
        <v>623</v>
      </c>
      <c r="E647" s="16" t="s">
        <v>17</v>
      </c>
      <c r="F647" s="16" t="s">
        <v>19</v>
      </c>
      <c r="G647" s="7" t="n">
        <v>10</v>
      </c>
      <c r="H647" s="6" t="n">
        <v>155.46</v>
      </c>
      <c r="I647" s="6" t="n">
        <v>-1554.6</v>
      </c>
      <c r="J647" s="6" t="n">
        <v>-0</v>
      </c>
      <c r="K647" s="6" t="n">
        <v>-0.93</v>
      </c>
      <c r="L647" s="6" t="n">
        <v>-0</v>
      </c>
      <c r="M647" s="6" t="s">
        <f>=I647+J647+K647+L647</f>
      </c>
      <c r="N647" s="6"/>
      <c r="O647" s="16"/>
    </row>
    <row collapsed="false" customFormat="false" customHeight="false" hidden="false" ht="12.1" outlineLevel="0" r="648">
      <c r="A648" s="20" t="n">
        <v>45419.669768519</v>
      </c>
      <c r="B648" s="16" t="s">
        <v>101</v>
      </c>
      <c r="C648" s="16" t="s">
        <v>847</v>
      </c>
      <c r="D648" s="16" t="s">
        <v>623</v>
      </c>
      <c r="E648" s="16" t="s">
        <v>99</v>
      </c>
      <c r="F648" s="16" t="s">
        <v>19</v>
      </c>
      <c r="G648" s="7" t="n">
        <v>262</v>
      </c>
      <c r="H648" s="6" t="n">
        <v>12.957</v>
      </c>
      <c r="I648" s="6" t="n">
        <v>-3394.73</v>
      </c>
      <c r="J648" s="6" t="n">
        <v>-0</v>
      </c>
      <c r="K648" s="6" t="n">
        <v>-0</v>
      </c>
      <c r="L648" s="6" t="n">
        <v>-1.02</v>
      </c>
      <c r="M648" s="6" t="s">
        <f>=I648+J648+K648+L648</f>
      </c>
      <c r="N648" s="6"/>
      <c r="O648" s="16"/>
    </row>
    <row collapsed="false" customFormat="false" customHeight="false" hidden="false" ht="12.1" outlineLevel="0" r="649">
      <c r="A649" s="25" t="n">
        <v>45420.749976852</v>
      </c>
      <c r="B649" s="26" t="s">
        <v>101</v>
      </c>
      <c r="C649" s="26" t="s">
        <v>847</v>
      </c>
      <c r="D649" s="26" t="s">
        <v>626</v>
      </c>
      <c r="E649" s="26" t="s">
        <v>99</v>
      </c>
      <c r="F649" s="26" t="s">
        <v>19</v>
      </c>
      <c r="G649" s="27" t="n">
        <v>-262</v>
      </c>
      <c r="H649" s="28" t="n">
        <v>12.9675</v>
      </c>
      <c r="I649" s="28" t="n">
        <v>3397.49</v>
      </c>
      <c r="J649" s="28" t="n">
        <v>0</v>
      </c>
      <c r="K649" s="28" t="n">
        <v>-0</v>
      </c>
      <c r="L649" s="28" t="n">
        <v>-1.02</v>
      </c>
      <c r="M649" s="6" t="s">
        <f>=I649+J649+K649+L649</f>
      </c>
      <c r="N649" s="28"/>
      <c r="O649" s="26"/>
    </row>
    <row collapsed="false" customFormat="false" customHeight="false" hidden="false" ht="12.1" outlineLevel="0" r="650">
      <c r="A650" s="25" t="n">
        <v>45420.750115741</v>
      </c>
      <c r="B650" s="26" t="s">
        <v>669</v>
      </c>
      <c r="C650" s="26" t="s">
        <v>817</v>
      </c>
      <c r="D650" s="26" t="s">
        <v>626</v>
      </c>
      <c r="E650" s="26" t="s">
        <v>17</v>
      </c>
      <c r="F650" s="26" t="s">
        <v>19</v>
      </c>
      <c r="G650" s="27" t="n">
        <v>-200</v>
      </c>
      <c r="H650" s="28" t="n">
        <v>7.359</v>
      </c>
      <c r="I650" s="28" t="n">
        <v>1471.8</v>
      </c>
      <c r="J650" s="28" t="n">
        <v>0</v>
      </c>
      <c r="K650" s="28" t="n">
        <v>-0.88</v>
      </c>
      <c r="L650" s="28" t="n">
        <v>-0</v>
      </c>
      <c r="M650" s="6" t="s">
        <f>=I650+J650+K650+L650</f>
      </c>
      <c r="N650" s="28"/>
      <c r="O650" s="26"/>
    </row>
    <row collapsed="false" customFormat="false" customHeight="false" hidden="false" ht="12.1" outlineLevel="0" r="651">
      <c r="A651" s="25" t="n">
        <v>45420.762847222</v>
      </c>
      <c r="B651" s="26" t="s">
        <v>666</v>
      </c>
      <c r="C651" s="26" t="s">
        <v>812</v>
      </c>
      <c r="D651" s="26" t="s">
        <v>626</v>
      </c>
      <c r="E651" s="26" t="s">
        <v>17</v>
      </c>
      <c r="F651" s="26" t="s">
        <v>19</v>
      </c>
      <c r="G651" s="27" t="n">
        <v>-1</v>
      </c>
      <c r="H651" s="28" t="n">
        <v>2253</v>
      </c>
      <c r="I651" s="28" t="n">
        <v>2253</v>
      </c>
      <c r="J651" s="28" t="n">
        <v>0</v>
      </c>
      <c r="K651" s="28" t="n">
        <v>-1.35</v>
      </c>
      <c r="L651" s="28" t="n">
        <v>-0</v>
      </c>
      <c r="M651" s="6" t="s">
        <f>=I651+J651+K651+L651</f>
      </c>
      <c r="N651" s="28"/>
      <c r="O651" s="26"/>
    </row>
    <row collapsed="false" customFormat="false" customHeight="false" hidden="false" ht="12.1" outlineLevel="0" r="652">
      <c r="A652" s="20" t="n">
        <v>45420.76875</v>
      </c>
      <c r="B652" s="16" t="s">
        <v>27</v>
      </c>
      <c r="C652" s="16" t="s">
        <v>783</v>
      </c>
      <c r="D652" s="16" t="s">
        <v>623</v>
      </c>
      <c r="E652" s="16" t="s">
        <v>17</v>
      </c>
      <c r="F652" s="16" t="s">
        <v>19</v>
      </c>
      <c r="G652" s="7" t="n">
        <v>20</v>
      </c>
      <c r="H652" s="6" t="n">
        <v>214.6</v>
      </c>
      <c r="I652" s="6" t="n">
        <v>-4292</v>
      </c>
      <c r="J652" s="6" t="n">
        <v>-0</v>
      </c>
      <c r="K652" s="6" t="n">
        <v>-2.58</v>
      </c>
      <c r="L652" s="6" t="n">
        <v>-0</v>
      </c>
      <c r="M652" s="6" t="s">
        <f>=I652+J652+K652+L652</f>
      </c>
      <c r="N652" s="6"/>
      <c r="O652" s="16"/>
    </row>
    <row collapsed="false" customFormat="false" customHeight="false" hidden="false" ht="12.1" outlineLevel="0" r="653">
      <c r="A653" s="20" t="n">
        <v>45420.874155093</v>
      </c>
      <c r="B653" s="16" t="s">
        <v>65</v>
      </c>
      <c r="C653" s="16" t="s">
        <v>814</v>
      </c>
      <c r="D653" s="16" t="s">
        <v>623</v>
      </c>
      <c r="E653" s="16" t="s">
        <v>17</v>
      </c>
      <c r="F653" s="16" t="s">
        <v>19</v>
      </c>
      <c r="G653" s="7" t="n">
        <v>1</v>
      </c>
      <c r="H653" s="6" t="n">
        <v>1920.8</v>
      </c>
      <c r="I653" s="6" t="n">
        <v>-1920.8</v>
      </c>
      <c r="J653" s="6" t="n">
        <v>-0</v>
      </c>
      <c r="K653" s="6" t="n">
        <v>-1.15</v>
      </c>
      <c r="L653" s="6" t="n">
        <v>-0</v>
      </c>
      <c r="M653" s="6" t="s">
        <f>=I653+J653+K653+L653</f>
      </c>
      <c r="N653" s="6"/>
      <c r="O653" s="16"/>
    </row>
    <row collapsed="false" customFormat="false" customHeight="false" hidden="false" ht="12.1" outlineLevel="0" r="654">
      <c r="A654" s="20" t="n">
        <v>45420.900474537</v>
      </c>
      <c r="B654" s="16" t="s">
        <v>39</v>
      </c>
      <c r="C654" s="16" t="s">
        <v>803</v>
      </c>
      <c r="D654" s="16" t="s">
        <v>623</v>
      </c>
      <c r="E654" s="16" t="s">
        <v>17</v>
      </c>
      <c r="F654" s="16" t="s">
        <v>19</v>
      </c>
      <c r="G654" s="7" t="n">
        <v>1</v>
      </c>
      <c r="H654" s="6" t="n">
        <v>720.1</v>
      </c>
      <c r="I654" s="6" t="n">
        <v>-720.1</v>
      </c>
      <c r="J654" s="6" t="n">
        <v>-0</v>
      </c>
      <c r="K654" s="6" t="n">
        <v>-0.43</v>
      </c>
      <c r="L654" s="6" t="n">
        <v>-0</v>
      </c>
      <c r="M654" s="6" t="s">
        <f>=I654+J654+K654+L654</f>
      </c>
      <c r="N654" s="6"/>
      <c r="O654" s="16"/>
    </row>
    <row collapsed="false" customFormat="false" customHeight="false" hidden="false" ht="12.1" outlineLevel="0" r="655">
      <c r="A655" s="20" t="n">
        <v>45422</v>
      </c>
      <c r="B655" s="16" t="s">
        <v>779</v>
      </c>
      <c r="C655" s="16" t="s">
        <v>780</v>
      </c>
      <c r="D655" s="16" t="s">
        <v>623</v>
      </c>
      <c r="E655" s="16" t="s">
        <v>781</v>
      </c>
      <c r="F655" s="16" t="s">
        <v>19</v>
      </c>
      <c r="G655" s="7" t="n">
        <v>8</v>
      </c>
      <c r="H655" s="6" t="n">
        <v>12.65755</v>
      </c>
      <c r="I655" s="6" t="n">
        <v>-101.26</v>
      </c>
      <c r="J655" s="6" t="n">
        <v>-0</v>
      </c>
      <c r="K655" s="6" t="n">
        <v>-0.2</v>
      </c>
      <c r="L655" s="6" t="n">
        <v>-4</v>
      </c>
      <c r="M655" s="6" t="s">
        <f>=I655+J655+K655+L655</f>
      </c>
      <c r="N655" s="6"/>
      <c r="O655" s="16"/>
    </row>
    <row collapsed="false" customFormat="false" customHeight="false" hidden="false" ht="12.1" outlineLevel="0" r="656">
      <c r="A656" s="20" t="n">
        <v>45425</v>
      </c>
      <c r="B656" s="16" t="s">
        <v>779</v>
      </c>
      <c r="C656" s="16" t="s">
        <v>780</v>
      </c>
      <c r="D656" s="16" t="s">
        <v>623</v>
      </c>
      <c r="E656" s="16" t="s">
        <v>781</v>
      </c>
      <c r="F656" s="16" t="s">
        <v>19</v>
      </c>
      <c r="G656" s="7" t="n">
        <v>3</v>
      </c>
      <c r="H656" s="6" t="n">
        <v>12.6001</v>
      </c>
      <c r="I656" s="6" t="n">
        <v>-37.8</v>
      </c>
      <c r="J656" s="6" t="n">
        <v>-0</v>
      </c>
      <c r="K656" s="6" t="n">
        <v>-0.08</v>
      </c>
      <c r="L656" s="6" t="n">
        <v>-1</v>
      </c>
      <c r="M656" s="6" t="s">
        <f>=I656+J656+K656+L656</f>
      </c>
      <c r="N656" s="6"/>
      <c r="O656" s="16"/>
    </row>
    <row collapsed="false" customFormat="false" customHeight="false" hidden="false" ht="12.1" outlineLevel="0" r="657">
      <c r="A657" s="21" t="n">
        <v>45426</v>
      </c>
      <c r="B657" s="22" t="s">
        <v>743</v>
      </c>
      <c r="C657" s="22" t="s">
        <v>880</v>
      </c>
      <c r="D657" s="22" t="s">
        <v>743</v>
      </c>
      <c r="E657" s="22" t="s">
        <v>743</v>
      </c>
      <c r="F657" s="22" t="s">
        <v>19</v>
      </c>
      <c r="G657" s="23" t="n">
        <v>1</v>
      </c>
      <c r="H657" s="24" t="n">
        <v>1265.2</v>
      </c>
      <c r="I657" s="24" t="n">
        <v>1265.2</v>
      </c>
      <c r="J657" s="24" t="n">
        <v>0</v>
      </c>
      <c r="K657" s="24" t="n">
        <v>-0</v>
      </c>
      <c r="L657" s="24" t="n">
        <v>-0</v>
      </c>
      <c r="M657" s="6" t="s">
        <f>=I657+J657+K657+L657</f>
      </c>
      <c r="N657" s="24"/>
      <c r="O657" s="22"/>
    </row>
    <row collapsed="false" customFormat="false" customHeight="false" hidden="false" ht="12.1" outlineLevel="0" r="658">
      <c r="A658" s="20" t="n">
        <v>45426.603599537</v>
      </c>
      <c r="B658" s="16" t="s">
        <v>672</v>
      </c>
      <c r="C658" s="16" t="s">
        <v>856</v>
      </c>
      <c r="D658" s="16" t="s">
        <v>623</v>
      </c>
      <c r="E658" s="16" t="s">
        <v>105</v>
      </c>
      <c r="F658" s="16" t="s">
        <v>32</v>
      </c>
      <c r="G658" s="7" t="n">
        <v>1</v>
      </c>
      <c r="H658" s="6" t="n">
        <v>99.5101</v>
      </c>
      <c r="I658" s="6" t="n">
        <v>-995.1</v>
      </c>
      <c r="J658" s="6" t="n">
        <v>-0.92</v>
      </c>
      <c r="K658" s="6" t="n">
        <v>-0.6</v>
      </c>
      <c r="L658" s="6" t="n">
        <v>-0</v>
      </c>
      <c r="M658" s="6"/>
      <c r="N658" s="6" t="s">
        <f>=I658+J658+K658+L658</f>
      </c>
      <c r="O658" s="16"/>
    </row>
    <row collapsed="false" customFormat="false" customHeight="false" hidden="false" ht="12.1" outlineLevel="0" r="659">
      <c r="A659" s="20" t="n">
        <v>45426.778217593</v>
      </c>
      <c r="B659" s="16" t="s">
        <v>101</v>
      </c>
      <c r="C659" s="16" t="s">
        <v>847</v>
      </c>
      <c r="D659" s="16" t="s">
        <v>623</v>
      </c>
      <c r="E659" s="16" t="s">
        <v>99</v>
      </c>
      <c r="F659" s="16" t="s">
        <v>19</v>
      </c>
      <c r="G659" s="7" t="n">
        <v>100</v>
      </c>
      <c r="H659" s="6" t="n">
        <v>12.996</v>
      </c>
      <c r="I659" s="6" t="n">
        <v>-1299.6</v>
      </c>
      <c r="J659" s="6" t="n">
        <v>-0</v>
      </c>
      <c r="K659" s="6" t="n">
        <v>-0</v>
      </c>
      <c r="L659" s="6" t="n">
        <v>-0</v>
      </c>
      <c r="M659" s="6" t="s">
        <f>=I659+J659+K659+L659</f>
      </c>
      <c r="N659" s="6"/>
      <c r="O659" s="16"/>
    </row>
    <row collapsed="false" customFormat="false" customHeight="false" hidden="false" ht="12.1" outlineLevel="0" r="660">
      <c r="A660" s="21" t="n">
        <v>45433</v>
      </c>
      <c r="B660" s="22" t="s">
        <v>729</v>
      </c>
      <c r="C660" s="22" t="s">
        <v>151</v>
      </c>
      <c r="D660" s="22" t="s">
        <v>729</v>
      </c>
      <c r="E660" s="22" t="s">
        <v>729</v>
      </c>
      <c r="F660" s="22" t="s">
        <v>19</v>
      </c>
      <c r="G660" s="23" t="n">
        <v>1</v>
      </c>
      <c r="H660" s="24" t="n">
        <v>30000</v>
      </c>
      <c r="I660" s="24" t="n">
        <v>30000</v>
      </c>
      <c r="J660" s="24" t="n">
        <v>0</v>
      </c>
      <c r="K660" s="24" t="n">
        <v>-0</v>
      </c>
      <c r="L660" s="24" t="n">
        <v>-0</v>
      </c>
      <c r="M660" s="6" t="s">
        <f>=I660+J660+K660+L660</f>
      </c>
      <c r="N660" s="24"/>
      <c r="O660" s="22"/>
    </row>
    <row collapsed="false" customFormat="false" customHeight="false" hidden="false" ht="12.1" outlineLevel="0" r="661">
      <c r="A661" s="21" t="n">
        <v>45433</v>
      </c>
      <c r="B661" s="22" t="s">
        <v>743</v>
      </c>
      <c r="C661" s="22" t="s">
        <v>881</v>
      </c>
      <c r="D661" s="22" t="s">
        <v>743</v>
      </c>
      <c r="E661" s="22" t="s">
        <v>743</v>
      </c>
      <c r="F661" s="22" t="s">
        <v>19</v>
      </c>
      <c r="G661" s="23" t="n">
        <v>1</v>
      </c>
      <c r="H661" s="24" t="n">
        <v>5632</v>
      </c>
      <c r="I661" s="24" t="n">
        <v>5632</v>
      </c>
      <c r="J661" s="24" t="n">
        <v>0</v>
      </c>
      <c r="K661" s="24" t="n">
        <v>-0</v>
      </c>
      <c r="L661" s="24" t="n">
        <v>-0</v>
      </c>
      <c r="M661" s="6" t="s">
        <f>=I661+J661+K661+L661</f>
      </c>
      <c r="N661" s="24"/>
      <c r="O661" s="22"/>
    </row>
    <row collapsed="false" customFormat="false" customHeight="false" hidden="false" ht="12.1" outlineLevel="0" r="662">
      <c r="A662" s="20" t="n">
        <v>45433.531527778</v>
      </c>
      <c r="B662" s="16" t="s">
        <v>101</v>
      </c>
      <c r="C662" s="16" t="s">
        <v>847</v>
      </c>
      <c r="D662" s="16" t="s">
        <v>623</v>
      </c>
      <c r="E662" s="16" t="s">
        <v>99</v>
      </c>
      <c r="F662" s="16" t="s">
        <v>19</v>
      </c>
      <c r="G662" s="7" t="n">
        <v>2734</v>
      </c>
      <c r="H662" s="6" t="n">
        <v>13.034</v>
      </c>
      <c r="I662" s="6" t="n">
        <v>-35634.95</v>
      </c>
      <c r="J662" s="6" t="n">
        <v>-0</v>
      </c>
      <c r="K662" s="6" t="n">
        <v>-0</v>
      </c>
      <c r="L662" s="6" t="n">
        <v>-0</v>
      </c>
      <c r="M662" s="6" t="s">
        <f>=I662+J662+K662+L662</f>
      </c>
      <c r="N662" s="6"/>
      <c r="O662" s="16"/>
    </row>
    <row collapsed="false" customFormat="false" customHeight="false" hidden="false" ht="12.1" outlineLevel="0" r="663">
      <c r="A663" s="25" t="n">
        <v>45439.796296296</v>
      </c>
      <c r="B663" s="26" t="s">
        <v>101</v>
      </c>
      <c r="C663" s="26" t="s">
        <v>847</v>
      </c>
      <c r="D663" s="26" t="s">
        <v>626</v>
      </c>
      <c r="E663" s="26" t="s">
        <v>99</v>
      </c>
      <c r="F663" s="26" t="s">
        <v>19</v>
      </c>
      <c r="G663" s="27" t="n">
        <v>-2834</v>
      </c>
      <c r="H663" s="28" t="n">
        <v>13.067</v>
      </c>
      <c r="I663" s="28" t="n">
        <v>37031.88</v>
      </c>
      <c r="J663" s="28" t="n">
        <v>0</v>
      </c>
      <c r="K663" s="28" t="n">
        <v>-0</v>
      </c>
      <c r="L663" s="28" t="n">
        <v>-0</v>
      </c>
      <c r="M663" s="6" t="s">
        <f>=I663+J663+K663+L663</f>
      </c>
      <c r="N663" s="28"/>
      <c r="O663" s="26"/>
    </row>
    <row collapsed="false" customFormat="false" customHeight="false" hidden="false" ht="12.1" outlineLevel="0" r="664">
      <c r="A664" s="20" t="n">
        <v>45439.812939815</v>
      </c>
      <c r="B664" s="16" t="s">
        <v>16</v>
      </c>
      <c r="C664" s="16" t="s">
        <v>755</v>
      </c>
      <c r="D664" s="16" t="s">
        <v>623</v>
      </c>
      <c r="E664" s="16" t="s">
        <v>17</v>
      </c>
      <c r="F664" s="16" t="s">
        <v>19</v>
      </c>
      <c r="G664" s="7" t="n">
        <v>10</v>
      </c>
      <c r="H664" s="6" t="n">
        <v>315.62</v>
      </c>
      <c r="I664" s="6" t="n">
        <v>-3156.2</v>
      </c>
      <c r="J664" s="6" t="n">
        <v>-0</v>
      </c>
      <c r="K664" s="6" t="n">
        <v>-1.89</v>
      </c>
      <c r="L664" s="6" t="n">
        <v>-0.94</v>
      </c>
      <c r="M664" s="6" t="s">
        <f>=I664+J664+K664+L664</f>
      </c>
      <c r="N664" s="6"/>
      <c r="O664" s="16"/>
    </row>
    <row collapsed="false" customFormat="false" customHeight="false" hidden="false" ht="12.1" outlineLevel="0" r="665">
      <c r="A665" s="20" t="n">
        <v>45439.815474537</v>
      </c>
      <c r="B665" s="16" t="s">
        <v>33</v>
      </c>
      <c r="C665" s="16" t="s">
        <v>762</v>
      </c>
      <c r="D665" s="16" t="s">
        <v>623</v>
      </c>
      <c r="E665" s="16" t="s">
        <v>17</v>
      </c>
      <c r="F665" s="16" t="s">
        <v>19</v>
      </c>
      <c r="G665" s="7" t="n">
        <v>3</v>
      </c>
      <c r="H665" s="6" t="n">
        <v>569.45</v>
      </c>
      <c r="I665" s="6" t="n">
        <v>-1708.35</v>
      </c>
      <c r="J665" s="6" t="n">
        <v>-0</v>
      </c>
      <c r="K665" s="6" t="n">
        <v>-1.03</v>
      </c>
      <c r="L665" s="6" t="n">
        <v>-0</v>
      </c>
      <c r="M665" s="6" t="s">
        <f>=I665+J665+K665+L665</f>
      </c>
      <c r="N665" s="6"/>
      <c r="O665" s="16"/>
    </row>
    <row collapsed="false" customFormat="false" customHeight="false" hidden="false" ht="12.1" outlineLevel="0" r="666">
      <c r="A666" s="20" t="n">
        <v>45439.816956019</v>
      </c>
      <c r="B666" s="16" t="s">
        <v>71</v>
      </c>
      <c r="C666" s="16" t="s">
        <v>859</v>
      </c>
      <c r="D666" s="16" t="s">
        <v>623</v>
      </c>
      <c r="E666" s="16" t="s">
        <v>17</v>
      </c>
      <c r="F666" s="16" t="s">
        <v>19</v>
      </c>
      <c r="G666" s="7" t="n">
        <v>1</v>
      </c>
      <c r="H666" s="6" t="n">
        <v>1630.5</v>
      </c>
      <c r="I666" s="6" t="n">
        <v>-1630.5</v>
      </c>
      <c r="J666" s="6" t="n">
        <v>-0</v>
      </c>
      <c r="K666" s="6" t="n">
        <v>-0.98</v>
      </c>
      <c r="L666" s="6" t="n">
        <v>-0</v>
      </c>
      <c r="M666" s="6" t="s">
        <f>=I666+J666+K666+L666</f>
      </c>
      <c r="N666" s="6"/>
      <c r="O666" s="16"/>
    </row>
    <row collapsed="false" customFormat="false" customHeight="false" hidden="false" ht="12.1" outlineLevel="0" r="667">
      <c r="A667" s="20" t="n">
        <v>45439.819097222</v>
      </c>
      <c r="B667" s="16" t="s">
        <v>39</v>
      </c>
      <c r="C667" s="16" t="s">
        <v>803</v>
      </c>
      <c r="D667" s="16" t="s">
        <v>623</v>
      </c>
      <c r="E667" s="16" t="s">
        <v>17</v>
      </c>
      <c r="F667" s="16" t="s">
        <v>19</v>
      </c>
      <c r="G667" s="7" t="n">
        <v>4</v>
      </c>
      <c r="H667" s="6" t="n">
        <v>706.825</v>
      </c>
      <c r="I667" s="6" t="n">
        <v>-2827.3</v>
      </c>
      <c r="J667" s="6" t="n">
        <v>-0</v>
      </c>
      <c r="K667" s="6" t="n">
        <v>-1.69</v>
      </c>
      <c r="L667" s="6" t="n">
        <v>-0</v>
      </c>
      <c r="M667" s="6" t="s">
        <f>=I667+J667+K667+L667</f>
      </c>
      <c r="N667" s="6"/>
      <c r="O667" s="16"/>
    </row>
    <row collapsed="false" customFormat="false" customHeight="false" hidden="false" ht="12.1" outlineLevel="0" r="668">
      <c r="A668" s="20" t="n">
        <v>45439.914803241</v>
      </c>
      <c r="B668" s="16" t="s">
        <v>48</v>
      </c>
      <c r="C668" s="16" t="s">
        <v>740</v>
      </c>
      <c r="D668" s="16" t="s">
        <v>623</v>
      </c>
      <c r="E668" s="16" t="s">
        <v>17</v>
      </c>
      <c r="F668" s="16" t="s">
        <v>19</v>
      </c>
      <c r="G668" s="7" t="n">
        <v>100</v>
      </c>
      <c r="H668" s="6" t="n">
        <v>69.505</v>
      </c>
      <c r="I668" s="6" t="n">
        <v>-6950.5</v>
      </c>
      <c r="J668" s="6" t="n">
        <v>-0</v>
      </c>
      <c r="K668" s="6" t="n">
        <v>-4.17</v>
      </c>
      <c r="L668" s="6" t="n">
        <v>-0</v>
      </c>
      <c r="M668" s="6" t="s">
        <f>=I668+J668+K668+L668</f>
      </c>
      <c r="N668" s="6"/>
      <c r="O668" s="16"/>
    </row>
    <row collapsed="false" customFormat="false" customHeight="false" hidden="false" ht="12.1" outlineLevel="0" r="669">
      <c r="A669" s="20" t="n">
        <v>45439.942384259</v>
      </c>
      <c r="B669" s="16" t="s">
        <v>21</v>
      </c>
      <c r="C669" s="16" t="s">
        <v>829</v>
      </c>
      <c r="D669" s="16" t="s">
        <v>623</v>
      </c>
      <c r="E669" s="16" t="s">
        <v>17</v>
      </c>
      <c r="F669" s="16" t="s">
        <v>19</v>
      </c>
      <c r="G669" s="7" t="n">
        <v>1</v>
      </c>
      <c r="H669" s="6" t="n">
        <v>7558</v>
      </c>
      <c r="I669" s="6" t="n">
        <v>-7558</v>
      </c>
      <c r="J669" s="6" t="n">
        <v>-0</v>
      </c>
      <c r="K669" s="6" t="n">
        <v>-4.54</v>
      </c>
      <c r="L669" s="6" t="n">
        <v>-0</v>
      </c>
      <c r="M669" s="6" t="s">
        <f>=I669+J669+K669+L669</f>
      </c>
      <c r="N669" s="6"/>
      <c r="O669" s="16"/>
    </row>
    <row collapsed="false" customFormat="false" customHeight="false" hidden="false" ht="12.1" outlineLevel="0" r="670">
      <c r="A670" s="20" t="n">
        <v>45439.944074074</v>
      </c>
      <c r="B670" s="16" t="s">
        <v>73</v>
      </c>
      <c r="C670" s="16" t="s">
        <v>805</v>
      </c>
      <c r="D670" s="16" t="s">
        <v>623</v>
      </c>
      <c r="E670" s="16" t="s">
        <v>17</v>
      </c>
      <c r="F670" s="16" t="s">
        <v>19</v>
      </c>
      <c r="G670" s="7" t="n">
        <v>10</v>
      </c>
      <c r="H670" s="6" t="n">
        <v>219.28</v>
      </c>
      <c r="I670" s="6" t="n">
        <v>-2192.8</v>
      </c>
      <c r="J670" s="6" t="n">
        <v>-0</v>
      </c>
      <c r="K670" s="6" t="n">
        <v>-1.31</v>
      </c>
      <c r="L670" s="6" t="n">
        <v>-0</v>
      </c>
      <c r="M670" s="6" t="s">
        <f>=I670+J670+K670+L670</f>
      </c>
      <c r="N670" s="6"/>
      <c r="O670" s="16"/>
    </row>
    <row collapsed="false" customFormat="false" customHeight="false" hidden="false" ht="12.1" outlineLevel="0" r="671">
      <c r="A671" s="20" t="n">
        <v>45439.945648148</v>
      </c>
      <c r="B671" s="16" t="s">
        <v>101</v>
      </c>
      <c r="C671" s="16" t="s">
        <v>847</v>
      </c>
      <c r="D671" s="16" t="s">
        <v>623</v>
      </c>
      <c r="E671" s="16" t="s">
        <v>99</v>
      </c>
      <c r="F671" s="16" t="s">
        <v>19</v>
      </c>
      <c r="G671" s="7" t="n">
        <v>12</v>
      </c>
      <c r="H671" s="6" t="n">
        <v>13.067</v>
      </c>
      <c r="I671" s="6" t="n">
        <v>-156.8</v>
      </c>
      <c r="J671" s="6" t="n">
        <v>-0</v>
      </c>
      <c r="K671" s="6" t="n">
        <v>-0</v>
      </c>
      <c r="L671" s="6" t="n">
        <v>-0</v>
      </c>
      <c r="M671" s="6" t="s">
        <f>=I671+J671+K671+L671</f>
      </c>
      <c r="N671" s="6"/>
      <c r="O671" s="16"/>
    </row>
    <row collapsed="false" customFormat="false" customHeight="false" hidden="false" ht="12.1" outlineLevel="0" r="672">
      <c r="A672" s="20" t="n">
        <v>45439.978217593</v>
      </c>
      <c r="B672" s="16" t="s">
        <v>83</v>
      </c>
      <c r="C672" s="16" t="s">
        <v>870</v>
      </c>
      <c r="D672" s="16" t="s">
        <v>623</v>
      </c>
      <c r="E672" s="16" t="s">
        <v>17</v>
      </c>
      <c r="F672" s="16" t="s">
        <v>19</v>
      </c>
      <c r="G672" s="7" t="n">
        <v>1</v>
      </c>
      <c r="H672" s="6" t="n">
        <v>7877</v>
      </c>
      <c r="I672" s="6" t="n">
        <v>-7877</v>
      </c>
      <c r="J672" s="6" t="n">
        <v>-0</v>
      </c>
      <c r="K672" s="6" t="n">
        <v>-4.73</v>
      </c>
      <c r="L672" s="6" t="n">
        <v>-0</v>
      </c>
      <c r="M672" s="6" t="s">
        <f>=I672+J672+K672+L672</f>
      </c>
      <c r="N672" s="6"/>
      <c r="O672" s="16"/>
    </row>
    <row collapsed="false" customFormat="false" customHeight="false" hidden="false" ht="12.1" outlineLevel="0" r="673">
      <c r="A673" s="20" t="n">
        <v>45440.55599537</v>
      </c>
      <c r="B673" s="16" t="s">
        <v>65</v>
      </c>
      <c r="C673" s="16" t="s">
        <v>814</v>
      </c>
      <c r="D673" s="16" t="s">
        <v>623</v>
      </c>
      <c r="E673" s="16" t="s">
        <v>17</v>
      </c>
      <c r="F673" s="16" t="s">
        <v>19</v>
      </c>
      <c r="G673" s="7" t="n">
        <v>1</v>
      </c>
      <c r="H673" s="6" t="n">
        <v>1941.4</v>
      </c>
      <c r="I673" s="6" t="n">
        <v>-1941.4</v>
      </c>
      <c r="J673" s="6" t="n">
        <v>-0</v>
      </c>
      <c r="K673" s="6" t="n">
        <v>-1.16</v>
      </c>
      <c r="L673" s="6" t="n">
        <v>-0</v>
      </c>
      <c r="M673" s="6" t="s">
        <f>=I673+J673+K673+L673</f>
      </c>
      <c r="N673" s="6"/>
      <c r="O673" s="16"/>
    </row>
    <row collapsed="false" customFormat="false" customHeight="false" hidden="false" ht="12.1" outlineLevel="0" r="674">
      <c r="A674" s="20" t="n">
        <v>45440.631851852</v>
      </c>
      <c r="B674" s="16" t="s">
        <v>664</v>
      </c>
      <c r="C674" s="16" t="s">
        <v>810</v>
      </c>
      <c r="D674" s="16" t="s">
        <v>623</v>
      </c>
      <c r="E674" s="16" t="s">
        <v>17</v>
      </c>
      <c r="F674" s="16" t="s">
        <v>19</v>
      </c>
      <c r="G674" s="7" t="n">
        <v>10</v>
      </c>
      <c r="H674" s="6" t="n">
        <v>101.07</v>
      </c>
      <c r="I674" s="6" t="n">
        <v>-1010.7</v>
      </c>
      <c r="J674" s="6" t="n">
        <v>-0</v>
      </c>
      <c r="K674" s="6" t="n">
        <v>-0.61</v>
      </c>
      <c r="L674" s="6" t="n">
        <v>-0</v>
      </c>
      <c r="M674" s="6" t="s">
        <f>=I674+J674+K674+L674</f>
      </c>
      <c r="N674" s="6"/>
      <c r="O674" s="16"/>
    </row>
    <row collapsed="false" customFormat="false" customHeight="false" hidden="false" ht="12.1" outlineLevel="0" r="675">
      <c r="A675" s="21" t="n">
        <v>45453</v>
      </c>
      <c r="B675" s="22" t="s">
        <v>729</v>
      </c>
      <c r="C675" s="22" t="s">
        <v>151</v>
      </c>
      <c r="D675" s="22" t="s">
        <v>729</v>
      </c>
      <c r="E675" s="22" t="s">
        <v>729</v>
      </c>
      <c r="F675" s="22" t="s">
        <v>19</v>
      </c>
      <c r="G675" s="23" t="n">
        <v>1</v>
      </c>
      <c r="H675" s="24" t="n">
        <v>20000</v>
      </c>
      <c r="I675" s="24" t="n">
        <v>20000</v>
      </c>
      <c r="J675" s="24" t="n">
        <v>0</v>
      </c>
      <c r="K675" s="24" t="n">
        <v>-0</v>
      </c>
      <c r="L675" s="24" t="n">
        <v>-0</v>
      </c>
      <c r="M675" s="6" t="s">
        <f>=I675+J675+K675+L675</f>
      </c>
      <c r="N675" s="24"/>
      <c r="O675" s="22"/>
    </row>
    <row collapsed="false" customFormat="false" customHeight="false" hidden="false" ht="12.1" outlineLevel="0" r="676">
      <c r="A676" s="20" t="n">
        <v>45453.907511574</v>
      </c>
      <c r="B676" s="16" t="s">
        <v>39</v>
      </c>
      <c r="C676" s="16" t="s">
        <v>803</v>
      </c>
      <c r="D676" s="16" t="s">
        <v>623</v>
      </c>
      <c r="E676" s="16" t="s">
        <v>17</v>
      </c>
      <c r="F676" s="16" t="s">
        <v>19</v>
      </c>
      <c r="G676" s="7" t="n">
        <v>2</v>
      </c>
      <c r="H676" s="6" t="n">
        <v>677.5</v>
      </c>
      <c r="I676" s="6" t="n">
        <v>-1355</v>
      </c>
      <c r="J676" s="6" t="n">
        <v>-0</v>
      </c>
      <c r="K676" s="6" t="n">
        <v>-0.81</v>
      </c>
      <c r="L676" s="6" t="n">
        <v>-0</v>
      </c>
      <c r="M676" s="6" t="s">
        <f>=I676+J676+K676+L676</f>
      </c>
      <c r="N676" s="6"/>
      <c r="O676" s="16"/>
    </row>
    <row collapsed="false" customFormat="false" customHeight="false" hidden="false" ht="12.1" outlineLevel="0" r="677">
      <c r="A677" s="20" t="n">
        <v>45453.907743056</v>
      </c>
      <c r="B677" s="16" t="s">
        <v>73</v>
      </c>
      <c r="C677" s="16" t="s">
        <v>805</v>
      </c>
      <c r="D677" s="16" t="s">
        <v>623</v>
      </c>
      <c r="E677" s="16" t="s">
        <v>17</v>
      </c>
      <c r="F677" s="16" t="s">
        <v>19</v>
      </c>
      <c r="G677" s="7" t="n">
        <v>10</v>
      </c>
      <c r="H677" s="6" t="n">
        <v>190.32</v>
      </c>
      <c r="I677" s="6" t="n">
        <v>-1903.2</v>
      </c>
      <c r="J677" s="6" t="n">
        <v>-0</v>
      </c>
      <c r="K677" s="6" t="n">
        <v>-1.14</v>
      </c>
      <c r="L677" s="6" t="n">
        <v>-0</v>
      </c>
      <c r="M677" s="6" t="s">
        <f>=I677+J677+K677+L677</f>
      </c>
      <c r="N677" s="6"/>
      <c r="O677" s="16"/>
    </row>
    <row collapsed="false" customFormat="false" customHeight="false" hidden="false" ht="12.1" outlineLevel="0" r="678">
      <c r="A678" s="20" t="n">
        <v>45453.907766204</v>
      </c>
      <c r="B678" s="16" t="s">
        <v>16</v>
      </c>
      <c r="C678" s="16" t="s">
        <v>755</v>
      </c>
      <c r="D678" s="16" t="s">
        <v>623</v>
      </c>
      <c r="E678" s="16" t="s">
        <v>17</v>
      </c>
      <c r="F678" s="16" t="s">
        <v>19</v>
      </c>
      <c r="G678" s="7" t="n">
        <v>20</v>
      </c>
      <c r="H678" s="6" t="n">
        <v>317.38</v>
      </c>
      <c r="I678" s="6" t="n">
        <v>-6347.6</v>
      </c>
      <c r="J678" s="6" t="n">
        <v>-0</v>
      </c>
      <c r="K678" s="6" t="n">
        <v>-3.82</v>
      </c>
      <c r="L678" s="6" t="n">
        <v>-0</v>
      </c>
      <c r="M678" s="6" t="s">
        <f>=I678+J678+K678+L678</f>
      </c>
      <c r="N678" s="6"/>
      <c r="O678" s="16"/>
    </row>
    <row collapsed="false" customFormat="false" customHeight="false" hidden="false" ht="12.1" outlineLevel="0" r="679">
      <c r="A679" s="20" t="n">
        <v>45453.907847222</v>
      </c>
      <c r="B679" s="16" t="s">
        <v>59</v>
      </c>
      <c r="C679" s="16" t="s">
        <v>840</v>
      </c>
      <c r="D679" s="16" t="s">
        <v>623</v>
      </c>
      <c r="E679" s="16" t="s">
        <v>17</v>
      </c>
      <c r="F679" s="16" t="s">
        <v>19</v>
      </c>
      <c r="G679" s="7" t="n">
        <v>10</v>
      </c>
      <c r="H679" s="6" t="n">
        <v>139.02</v>
      </c>
      <c r="I679" s="6" t="n">
        <v>-1390.2</v>
      </c>
      <c r="J679" s="6" t="n">
        <v>-0</v>
      </c>
      <c r="K679" s="6" t="n">
        <v>-0.83</v>
      </c>
      <c r="L679" s="6" t="n">
        <v>-0</v>
      </c>
      <c r="M679" s="6" t="s">
        <f>=I679+J679+K679+L679</f>
      </c>
      <c r="N679" s="6"/>
      <c r="O679" s="16"/>
    </row>
    <row collapsed="false" customFormat="false" customHeight="false" hidden="false" ht="12.1" outlineLevel="0" r="680">
      <c r="A680" s="20" t="n">
        <v>45453.907997685</v>
      </c>
      <c r="B680" s="16" t="s">
        <v>24</v>
      </c>
      <c r="C680" s="16" t="s">
        <v>741</v>
      </c>
      <c r="D680" s="16" t="s">
        <v>623</v>
      </c>
      <c r="E680" s="16" t="s">
        <v>17</v>
      </c>
      <c r="F680" s="16" t="s">
        <v>19</v>
      </c>
      <c r="G680" s="7" t="n">
        <v>1</v>
      </c>
      <c r="H680" s="6" t="n">
        <v>1029.4</v>
      </c>
      <c r="I680" s="6" t="n">
        <v>-1029.4</v>
      </c>
      <c r="J680" s="6" t="n">
        <v>-0</v>
      </c>
      <c r="K680" s="6" t="n">
        <v>-0.62</v>
      </c>
      <c r="L680" s="6" t="n">
        <v>-0</v>
      </c>
      <c r="M680" s="6" t="s">
        <f>=I680+J680+K680+L680</f>
      </c>
      <c r="N680" s="6"/>
      <c r="O680" s="16"/>
    </row>
    <row collapsed="false" customFormat="false" customHeight="false" hidden="false" ht="12.1" outlineLevel="0" r="681">
      <c r="A681" s="20" t="n">
        <v>45453.986296296</v>
      </c>
      <c r="B681" s="16" t="s">
        <v>21</v>
      </c>
      <c r="C681" s="16" t="s">
        <v>829</v>
      </c>
      <c r="D681" s="16" t="s">
        <v>623</v>
      </c>
      <c r="E681" s="16" t="s">
        <v>17</v>
      </c>
      <c r="F681" s="16" t="s">
        <v>19</v>
      </c>
      <c r="G681" s="7" t="n">
        <v>1</v>
      </c>
      <c r="H681" s="6" t="n">
        <v>7333.5</v>
      </c>
      <c r="I681" s="6" t="n">
        <v>-7333.5</v>
      </c>
      <c r="J681" s="6" t="n">
        <v>-0</v>
      </c>
      <c r="K681" s="6" t="n">
        <v>-4.4</v>
      </c>
      <c r="L681" s="6" t="n">
        <v>-0</v>
      </c>
      <c r="M681" s="6" t="s">
        <f>=I681+J681+K681+L681</f>
      </c>
      <c r="N681" s="6"/>
      <c r="O681" s="16"/>
    </row>
    <row collapsed="false" customFormat="false" customHeight="false" hidden="false" ht="12.1" outlineLevel="0" r="682">
      <c r="A682" s="21" t="n">
        <v>45454</v>
      </c>
      <c r="B682" s="22" t="s">
        <v>743</v>
      </c>
      <c r="C682" s="22" t="s">
        <v>882</v>
      </c>
      <c r="D682" s="22" t="s">
        <v>743</v>
      </c>
      <c r="E682" s="22" t="s">
        <v>743</v>
      </c>
      <c r="F682" s="22" t="s">
        <v>19</v>
      </c>
      <c r="G682" s="23" t="n">
        <v>1</v>
      </c>
      <c r="H682" s="24" t="n">
        <v>1770.4</v>
      </c>
      <c r="I682" s="24" t="n">
        <v>1770.4</v>
      </c>
      <c r="J682" s="24" t="n">
        <v>0</v>
      </c>
      <c r="K682" s="24" t="n">
        <v>-0</v>
      </c>
      <c r="L682" s="24" t="n">
        <v>-0</v>
      </c>
      <c r="M682" s="6" t="s">
        <f>=I682+J682+K682+L682</f>
      </c>
      <c r="N682" s="24"/>
      <c r="O682" s="22"/>
    </row>
    <row collapsed="false" customFormat="false" customHeight="false" hidden="false" ht="12.1" outlineLevel="0" r="683">
      <c r="A683" s="20" t="n">
        <v>45454.888923611</v>
      </c>
      <c r="B683" s="16" t="s">
        <v>101</v>
      </c>
      <c r="C683" s="16" t="s">
        <v>847</v>
      </c>
      <c r="D683" s="16" t="s">
        <v>623</v>
      </c>
      <c r="E683" s="16" t="s">
        <v>99</v>
      </c>
      <c r="F683" s="16" t="s">
        <v>19</v>
      </c>
      <c r="G683" s="7" t="n">
        <v>44</v>
      </c>
      <c r="H683" s="6" t="n">
        <v>13.1555</v>
      </c>
      <c r="I683" s="6" t="n">
        <v>-578.84</v>
      </c>
      <c r="J683" s="6" t="n">
        <v>-0</v>
      </c>
      <c r="K683" s="6" t="n">
        <v>-0</v>
      </c>
      <c r="L683" s="6" t="n">
        <v>-0</v>
      </c>
      <c r="M683" s="6" t="s">
        <f>=I683+J683+K683+L683</f>
      </c>
      <c r="N683" s="6"/>
      <c r="O683" s="16"/>
    </row>
    <row collapsed="false" customFormat="false" customHeight="false" hidden="false" ht="12.1" outlineLevel="0" r="684">
      <c r="A684" s="21" t="n">
        <v>45456</v>
      </c>
      <c r="B684" s="22" t="s">
        <v>729</v>
      </c>
      <c r="C684" s="22" t="s">
        <v>151</v>
      </c>
      <c r="D684" s="22" t="s">
        <v>729</v>
      </c>
      <c r="E684" s="22" t="s">
        <v>729</v>
      </c>
      <c r="F684" s="22" t="s">
        <v>19</v>
      </c>
      <c r="G684" s="23" t="n">
        <v>1</v>
      </c>
      <c r="H684" s="24" t="n">
        <v>20000</v>
      </c>
      <c r="I684" s="24" t="n">
        <v>20000</v>
      </c>
      <c r="J684" s="24" t="n">
        <v>0</v>
      </c>
      <c r="K684" s="24" t="n">
        <v>-0</v>
      </c>
      <c r="L684" s="24" t="n">
        <v>-0</v>
      </c>
      <c r="M684" s="6" t="s">
        <f>=I684+J684+K684+L684</f>
      </c>
      <c r="N684" s="24"/>
      <c r="O684" s="22"/>
    </row>
    <row collapsed="false" customFormat="false" customHeight="false" hidden="false" ht="12.1" outlineLevel="0" r="685">
      <c r="A685" s="20" t="n">
        <v>45456.450543981</v>
      </c>
      <c r="B685" s="16" t="s">
        <v>65</v>
      </c>
      <c r="C685" s="16" t="s">
        <v>814</v>
      </c>
      <c r="D685" s="16" t="s">
        <v>623</v>
      </c>
      <c r="E685" s="16" t="s">
        <v>17</v>
      </c>
      <c r="F685" s="16" t="s">
        <v>19</v>
      </c>
      <c r="G685" s="7" t="n">
        <v>1</v>
      </c>
      <c r="H685" s="6" t="n">
        <v>1814.6</v>
      </c>
      <c r="I685" s="6" t="n">
        <v>-1814.6</v>
      </c>
      <c r="J685" s="6" t="n">
        <v>-0</v>
      </c>
      <c r="K685" s="6" t="n">
        <v>-1.09</v>
      </c>
      <c r="L685" s="6" t="n">
        <v>-0</v>
      </c>
      <c r="M685" s="6" t="s">
        <f>=I685+J685+K685+L685</f>
      </c>
      <c r="N685" s="6"/>
      <c r="O685" s="16"/>
    </row>
    <row collapsed="false" customFormat="false" customHeight="false" hidden="false" ht="12.1" outlineLevel="0" r="686">
      <c r="A686" s="20" t="n">
        <v>45456.947476852</v>
      </c>
      <c r="B686" s="16" t="s">
        <v>101</v>
      </c>
      <c r="C686" s="16" t="s">
        <v>847</v>
      </c>
      <c r="D686" s="16" t="s">
        <v>623</v>
      </c>
      <c r="E686" s="16" t="s">
        <v>99</v>
      </c>
      <c r="F686" s="16" t="s">
        <v>19</v>
      </c>
      <c r="G686" s="7" t="n">
        <v>1518</v>
      </c>
      <c r="H686" s="6" t="n">
        <v>13.1605</v>
      </c>
      <c r="I686" s="6" t="n">
        <v>-19977.64</v>
      </c>
      <c r="J686" s="6" t="n">
        <v>-0</v>
      </c>
      <c r="K686" s="6" t="n">
        <v>-0</v>
      </c>
      <c r="L686" s="6" t="n">
        <v>-0</v>
      </c>
      <c r="M686" s="6" t="s">
        <f>=I686+J686+K686+L686</f>
      </c>
      <c r="N686" s="6"/>
      <c r="O686" s="16"/>
    </row>
    <row collapsed="false" customFormat="false" customHeight="false" hidden="false" ht="12.1" outlineLevel="0" r="687">
      <c r="A687" s="25" t="n">
        <v>45457.463078704</v>
      </c>
      <c r="B687" s="26" t="s">
        <v>101</v>
      </c>
      <c r="C687" s="26" t="s">
        <v>847</v>
      </c>
      <c r="D687" s="26" t="s">
        <v>626</v>
      </c>
      <c r="E687" s="26" t="s">
        <v>99</v>
      </c>
      <c r="F687" s="26" t="s">
        <v>19</v>
      </c>
      <c r="G687" s="27" t="n">
        <v>-1574</v>
      </c>
      <c r="H687" s="28" t="n">
        <v>13.177</v>
      </c>
      <c r="I687" s="28" t="n">
        <v>20740.6</v>
      </c>
      <c r="J687" s="28" t="n">
        <v>0</v>
      </c>
      <c r="K687" s="28" t="n">
        <v>-0</v>
      </c>
      <c r="L687" s="28" t="n">
        <v>-0</v>
      </c>
      <c r="M687" s="6" t="s">
        <f>=I687+J687+K687+L687</f>
      </c>
      <c r="N687" s="28"/>
      <c r="O687" s="26"/>
    </row>
    <row collapsed="false" customFormat="false" customHeight="false" hidden="false" ht="12.1" outlineLevel="0" r="688">
      <c r="A688" s="20" t="n">
        <v>45457.489976852</v>
      </c>
      <c r="B688" s="16" t="s">
        <v>16</v>
      </c>
      <c r="C688" s="16" t="s">
        <v>755</v>
      </c>
      <c r="D688" s="16" t="s">
        <v>623</v>
      </c>
      <c r="E688" s="16" t="s">
        <v>17</v>
      </c>
      <c r="F688" s="16" t="s">
        <v>19</v>
      </c>
      <c r="G688" s="7" t="n">
        <v>20</v>
      </c>
      <c r="H688" s="6" t="n">
        <v>316.24</v>
      </c>
      <c r="I688" s="6" t="n">
        <v>-6324.8</v>
      </c>
      <c r="J688" s="6" t="n">
        <v>-0</v>
      </c>
      <c r="K688" s="6" t="n">
        <v>-3.79</v>
      </c>
      <c r="L688" s="6" t="n">
        <v>-0</v>
      </c>
      <c r="M688" s="6" t="s">
        <f>=I688+J688+K688+L688</f>
      </c>
      <c r="N688" s="6"/>
      <c r="O688" s="16"/>
    </row>
    <row collapsed="false" customFormat="false" customHeight="false" hidden="false" ht="12.1" outlineLevel="0" r="689">
      <c r="A689" s="20" t="n">
        <v>45457.927847222</v>
      </c>
      <c r="B689" s="16" t="s">
        <v>101</v>
      </c>
      <c r="C689" s="16" t="s">
        <v>847</v>
      </c>
      <c r="D689" s="16" t="s">
        <v>623</v>
      </c>
      <c r="E689" s="16" t="s">
        <v>99</v>
      </c>
      <c r="F689" s="16" t="s">
        <v>19</v>
      </c>
      <c r="G689" s="7" t="n">
        <v>1094</v>
      </c>
      <c r="H689" s="6" t="n">
        <v>13.177</v>
      </c>
      <c r="I689" s="6" t="n">
        <v>-14415.64</v>
      </c>
      <c r="J689" s="6" t="n">
        <v>-0</v>
      </c>
      <c r="K689" s="6" t="n">
        <v>-0</v>
      </c>
      <c r="L689" s="6" t="n">
        <v>-0</v>
      </c>
      <c r="M689" s="6" t="s">
        <f>=I689+J689+K689+L689</f>
      </c>
      <c r="N689" s="6"/>
      <c r="O689" s="16"/>
    </row>
    <row collapsed="false" customFormat="false" customHeight="false" hidden="false" ht="12.1" outlineLevel="0" r="690">
      <c r="A690" s="25" t="n">
        <v>45461.47693287</v>
      </c>
      <c r="B690" s="26" t="s">
        <v>101</v>
      </c>
      <c r="C690" s="26" t="s">
        <v>847</v>
      </c>
      <c r="D690" s="26" t="s">
        <v>626</v>
      </c>
      <c r="E690" s="26" t="s">
        <v>99</v>
      </c>
      <c r="F690" s="26" t="s">
        <v>19</v>
      </c>
      <c r="G690" s="27" t="n">
        <v>-242</v>
      </c>
      <c r="H690" s="28" t="n">
        <v>13.188</v>
      </c>
      <c r="I690" s="28" t="n">
        <v>3191.5</v>
      </c>
      <c r="J690" s="28" t="n">
        <v>0</v>
      </c>
      <c r="K690" s="28" t="n">
        <v>-0</v>
      </c>
      <c r="L690" s="28" t="n">
        <v>-0</v>
      </c>
      <c r="M690" s="6" t="s">
        <f>=I690+J690+K690+L690</f>
      </c>
      <c r="N690" s="28"/>
      <c r="O690" s="26"/>
    </row>
    <row collapsed="false" customFormat="false" customHeight="false" hidden="false" ht="12.1" outlineLevel="0" r="691">
      <c r="A691" s="20" t="n">
        <v>45461.484988426</v>
      </c>
      <c r="B691" s="16" t="s">
        <v>65</v>
      </c>
      <c r="C691" s="16" t="s">
        <v>814</v>
      </c>
      <c r="D691" s="16" t="s">
        <v>623</v>
      </c>
      <c r="E691" s="16" t="s">
        <v>17</v>
      </c>
      <c r="F691" s="16" t="s">
        <v>19</v>
      </c>
      <c r="G691" s="7" t="n">
        <v>2</v>
      </c>
      <c r="H691" s="6" t="n">
        <v>1601.2</v>
      </c>
      <c r="I691" s="6" t="n">
        <v>-3202.4</v>
      </c>
      <c r="J691" s="6" t="n">
        <v>-0</v>
      </c>
      <c r="K691" s="6" t="n">
        <v>-1.92</v>
      </c>
      <c r="L691" s="6" t="n">
        <v>-0</v>
      </c>
      <c r="M691" s="6" t="s">
        <f>=I691+J691+K691+L691</f>
      </c>
      <c r="N691" s="6"/>
      <c r="O691" s="16"/>
    </row>
    <row collapsed="false" customFormat="false" customHeight="false" hidden="false" ht="12.1" outlineLevel="0" r="692">
      <c r="A692" s="20" t="n">
        <v>45461.556921296</v>
      </c>
      <c r="B692" s="16" t="s">
        <v>101</v>
      </c>
      <c r="C692" s="16" t="s">
        <v>847</v>
      </c>
      <c r="D692" s="16" t="s">
        <v>623</v>
      </c>
      <c r="E692" s="16" t="s">
        <v>99</v>
      </c>
      <c r="F692" s="16" t="s">
        <v>19</v>
      </c>
      <c r="G692" s="7" t="n">
        <v>1</v>
      </c>
      <c r="H692" s="6" t="n">
        <v>13.188</v>
      </c>
      <c r="I692" s="6" t="n">
        <v>-13.19</v>
      </c>
      <c r="J692" s="6" t="n">
        <v>-0</v>
      </c>
      <c r="K692" s="6" t="n">
        <v>-0</v>
      </c>
      <c r="L692" s="6" t="n">
        <v>-0</v>
      </c>
      <c r="M692" s="6" t="s">
        <f>=I692+J692+K692+L692</f>
      </c>
      <c r="N692" s="6"/>
      <c r="O692" s="16"/>
    </row>
    <row collapsed="false" customFormat="false" customHeight="false" hidden="false" ht="12.1" outlineLevel="0" r="693">
      <c r="A693" s="25" t="n">
        <v>45464.810983796</v>
      </c>
      <c r="B693" s="26" t="s">
        <v>101</v>
      </c>
      <c r="C693" s="26" t="s">
        <v>847</v>
      </c>
      <c r="D693" s="26" t="s">
        <v>626</v>
      </c>
      <c r="E693" s="26" t="s">
        <v>99</v>
      </c>
      <c r="F693" s="26" t="s">
        <v>19</v>
      </c>
      <c r="G693" s="27" t="n">
        <v>-853</v>
      </c>
      <c r="H693" s="28" t="n">
        <v>13.215</v>
      </c>
      <c r="I693" s="28" t="n">
        <v>11272.4</v>
      </c>
      <c r="J693" s="28" t="n">
        <v>0</v>
      </c>
      <c r="K693" s="28" t="n">
        <v>-0</v>
      </c>
      <c r="L693" s="28" t="n">
        <v>-0</v>
      </c>
      <c r="M693" s="6" t="s">
        <f>=I693+J693+K693+L693</f>
      </c>
      <c r="N693" s="28"/>
      <c r="O693" s="26"/>
    </row>
    <row collapsed="false" customFormat="false" customHeight="false" hidden="false" ht="12.1" outlineLevel="0" r="694">
      <c r="A694" s="20" t="n">
        <v>45464.815555556</v>
      </c>
      <c r="B694" s="16" t="s">
        <v>21</v>
      </c>
      <c r="C694" s="16" t="s">
        <v>829</v>
      </c>
      <c r="D694" s="16" t="s">
        <v>623</v>
      </c>
      <c r="E694" s="16" t="s">
        <v>17</v>
      </c>
      <c r="F694" s="16" t="s">
        <v>19</v>
      </c>
      <c r="G694" s="7" t="n">
        <v>1</v>
      </c>
      <c r="H694" s="6" t="n">
        <v>7079.5</v>
      </c>
      <c r="I694" s="6" t="n">
        <v>-7079.5</v>
      </c>
      <c r="J694" s="6" t="n">
        <v>-0</v>
      </c>
      <c r="K694" s="6" t="n">
        <v>-4.25</v>
      </c>
      <c r="L694" s="6" t="n">
        <v>-0</v>
      </c>
      <c r="M694" s="6" t="s">
        <f>=I694+J694+K694+L694</f>
      </c>
      <c r="N694" s="6"/>
      <c r="O694" s="16"/>
    </row>
    <row collapsed="false" customFormat="false" customHeight="false" hidden="false" ht="12.1" outlineLevel="0" r="695">
      <c r="A695" s="20" t="n">
        <v>45464.830104167</v>
      </c>
      <c r="B695" s="16" t="s">
        <v>16</v>
      </c>
      <c r="C695" s="16" t="s">
        <v>755</v>
      </c>
      <c r="D695" s="16" t="s">
        <v>623</v>
      </c>
      <c r="E695" s="16" t="s">
        <v>17</v>
      </c>
      <c r="F695" s="16" t="s">
        <v>19</v>
      </c>
      <c r="G695" s="7" t="n">
        <v>10</v>
      </c>
      <c r="H695" s="6" t="n">
        <v>314.54</v>
      </c>
      <c r="I695" s="6" t="n">
        <v>-3145.4</v>
      </c>
      <c r="J695" s="6" t="n">
        <v>-0</v>
      </c>
      <c r="K695" s="6" t="n">
        <v>-1.88</v>
      </c>
      <c r="L695" s="6" t="n">
        <v>-0</v>
      </c>
      <c r="M695" s="6" t="s">
        <f>=I695+J695+K695+L695</f>
      </c>
      <c r="N695" s="6"/>
      <c r="O695" s="16"/>
    </row>
    <row collapsed="false" customFormat="false" customHeight="false" hidden="false" ht="12.1" outlineLevel="0" r="696">
      <c r="A696" s="20" t="n">
        <v>45464.832326389</v>
      </c>
      <c r="B696" s="16" t="s">
        <v>24</v>
      </c>
      <c r="C696" s="16" t="s">
        <v>741</v>
      </c>
      <c r="D696" s="16" t="s">
        <v>623</v>
      </c>
      <c r="E696" s="16" t="s">
        <v>17</v>
      </c>
      <c r="F696" s="16" t="s">
        <v>19</v>
      </c>
      <c r="G696" s="7" t="n">
        <v>1</v>
      </c>
      <c r="H696" s="6" t="n">
        <v>1040.2</v>
      </c>
      <c r="I696" s="6" t="n">
        <v>-1040.2</v>
      </c>
      <c r="J696" s="6" t="n">
        <v>-0</v>
      </c>
      <c r="K696" s="6" t="n">
        <v>-0.63</v>
      </c>
      <c r="L696" s="6" t="n">
        <v>-0</v>
      </c>
      <c r="M696" s="6" t="s">
        <f>=I696+J696+K696+L696</f>
      </c>
      <c r="N696" s="6"/>
      <c r="O696" s="16"/>
    </row>
    <row collapsed="false" customFormat="false" customHeight="false" hidden="false" ht="12.1" outlineLevel="0" r="697">
      <c r="A697" s="21" t="n">
        <v>45468</v>
      </c>
      <c r="B697" s="22" t="s">
        <v>743</v>
      </c>
      <c r="C697" s="22" t="s">
        <v>883</v>
      </c>
      <c r="D697" s="22" t="s">
        <v>743</v>
      </c>
      <c r="E697" s="22" t="s">
        <v>743</v>
      </c>
      <c r="F697" s="22" t="s">
        <v>19</v>
      </c>
      <c r="G697" s="23" t="n">
        <v>1</v>
      </c>
      <c r="H697" s="24" t="n">
        <v>713.27</v>
      </c>
      <c r="I697" s="24" t="n">
        <v>713.27</v>
      </c>
      <c r="J697" s="24" t="n">
        <v>0</v>
      </c>
      <c r="K697" s="24" t="n">
        <v>-0</v>
      </c>
      <c r="L697" s="24" t="n">
        <v>-0</v>
      </c>
      <c r="M697" s="6" t="s">
        <f>=I697+J697+K697+L697</f>
      </c>
      <c r="N697" s="24"/>
      <c r="O697" s="22"/>
    </row>
    <row collapsed="false" customFormat="false" customHeight="false" hidden="false" ht="12.1" outlineLevel="0" r="698">
      <c r="A698" s="20" t="n">
        <v>45469.6171875</v>
      </c>
      <c r="B698" s="16" t="s">
        <v>101</v>
      </c>
      <c r="C698" s="16" t="s">
        <v>847</v>
      </c>
      <c r="D698" s="16" t="s">
        <v>623</v>
      </c>
      <c r="E698" s="16" t="s">
        <v>99</v>
      </c>
      <c r="F698" s="16" t="s">
        <v>19</v>
      </c>
      <c r="G698" s="7" t="n">
        <v>54</v>
      </c>
      <c r="H698" s="6" t="n">
        <v>13.2305</v>
      </c>
      <c r="I698" s="6" t="n">
        <v>-714.45</v>
      </c>
      <c r="J698" s="6" t="n">
        <v>-0</v>
      </c>
      <c r="K698" s="6" t="n">
        <v>-0</v>
      </c>
      <c r="L698" s="6" t="n">
        <v>-0</v>
      </c>
      <c r="M698" s="6" t="s">
        <f>=I698+J698+K698+L698</f>
      </c>
      <c r="N698" s="6"/>
      <c r="O698" s="16"/>
    </row>
    <row collapsed="false" customFormat="false" customHeight="false" hidden="false" ht="12.1" outlineLevel="0" r="699">
      <c r="A699" s="21" t="n">
        <v>45470</v>
      </c>
      <c r="B699" s="22" t="s">
        <v>793</v>
      </c>
      <c r="C699" s="22" t="s">
        <v>884</v>
      </c>
      <c r="D699" s="22" t="s">
        <v>793</v>
      </c>
      <c r="E699" s="22" t="s">
        <v>793</v>
      </c>
      <c r="F699" s="22" t="s">
        <v>19</v>
      </c>
      <c r="G699" s="23" t="n">
        <v>1</v>
      </c>
      <c r="H699" s="24" t="n">
        <v>6000.03</v>
      </c>
      <c r="I699" s="24" t="n">
        <v>6000.03</v>
      </c>
      <c r="J699" s="24" t="n">
        <v>0</v>
      </c>
      <c r="K699" s="24" t="n">
        <v>-0</v>
      </c>
      <c r="L699" s="24" t="n">
        <v>-0</v>
      </c>
      <c r="M699" s="6" t="s">
        <f>=I699+J699+K699+L699</f>
      </c>
      <c r="N699" s="24"/>
      <c r="O699" s="22"/>
    </row>
    <row collapsed="false" customFormat="false" customHeight="false" hidden="false" ht="12.1" outlineLevel="0" r="700">
      <c r="A700" s="21" t="n">
        <v>45470</v>
      </c>
      <c r="B700" s="22" t="s">
        <v>743</v>
      </c>
      <c r="C700" s="22" t="s">
        <v>885</v>
      </c>
      <c r="D700" s="22" t="s">
        <v>743</v>
      </c>
      <c r="E700" s="22" t="s">
        <v>743</v>
      </c>
      <c r="F700" s="22" t="s">
        <v>19</v>
      </c>
      <c r="G700" s="23" t="n">
        <v>1</v>
      </c>
      <c r="H700" s="24" t="n">
        <v>216.9</v>
      </c>
      <c r="I700" s="24" t="n">
        <v>216.9</v>
      </c>
      <c r="J700" s="24" t="n">
        <v>0</v>
      </c>
      <c r="K700" s="24" t="n">
        <v>-0</v>
      </c>
      <c r="L700" s="24" t="n">
        <v>-0</v>
      </c>
      <c r="M700" s="6" t="s">
        <f>=I700+J700+K700+L700</f>
      </c>
      <c r="N700" s="24"/>
      <c r="O700" s="22"/>
    </row>
    <row collapsed="false" customFormat="false" customHeight="false" hidden="false" ht="12.1" outlineLevel="0" r="701">
      <c r="A701" s="21" t="n">
        <v>45470</v>
      </c>
      <c r="B701" s="22" t="s">
        <v>743</v>
      </c>
      <c r="C701" s="22" t="s">
        <v>886</v>
      </c>
      <c r="D701" s="22" t="s">
        <v>743</v>
      </c>
      <c r="E701" s="22" t="s">
        <v>743</v>
      </c>
      <c r="F701" s="22" t="s">
        <v>19</v>
      </c>
      <c r="G701" s="23" t="n">
        <v>1</v>
      </c>
      <c r="H701" s="24" t="n">
        <v>432.9</v>
      </c>
      <c r="I701" s="24" t="n">
        <v>432.9</v>
      </c>
      <c r="J701" s="24" t="n">
        <v>0</v>
      </c>
      <c r="K701" s="24" t="n">
        <v>-0</v>
      </c>
      <c r="L701" s="24" t="n">
        <v>-0</v>
      </c>
      <c r="M701" s="6" t="s">
        <f>=I701+J701+K701+L701</f>
      </c>
      <c r="N701" s="24"/>
      <c r="O701" s="22"/>
    </row>
    <row collapsed="false" customFormat="false" customHeight="false" hidden="false" ht="12.1" outlineLevel="0" r="702">
      <c r="A702" s="21" t="n">
        <v>45470</v>
      </c>
      <c r="B702" s="22" t="s">
        <v>743</v>
      </c>
      <c r="C702" s="22" t="s">
        <v>887</v>
      </c>
      <c r="D702" s="22" t="s">
        <v>743</v>
      </c>
      <c r="E702" s="22" t="s">
        <v>743</v>
      </c>
      <c r="F702" s="22" t="s">
        <v>19</v>
      </c>
      <c r="G702" s="23" t="n">
        <v>1</v>
      </c>
      <c r="H702" s="24" t="n">
        <v>2173.63</v>
      </c>
      <c r="I702" s="24" t="n">
        <v>2173.63</v>
      </c>
      <c r="J702" s="24" t="n">
        <v>0</v>
      </c>
      <c r="K702" s="24" t="n">
        <v>-0</v>
      </c>
      <c r="L702" s="24" t="n">
        <v>-0</v>
      </c>
      <c r="M702" s="6" t="s">
        <f>=I702+J702+K702+L702</f>
      </c>
      <c r="N702" s="24"/>
      <c r="O702" s="22"/>
    </row>
    <row collapsed="false" customFormat="false" customHeight="false" hidden="false" ht="12.1" outlineLevel="0" r="703">
      <c r="A703" s="20" t="n">
        <v>45470.892083333</v>
      </c>
      <c r="B703" s="16" t="s">
        <v>24</v>
      </c>
      <c r="C703" s="16" t="s">
        <v>741</v>
      </c>
      <c r="D703" s="16" t="s">
        <v>623</v>
      </c>
      <c r="E703" s="16" t="s">
        <v>17</v>
      </c>
      <c r="F703" s="16" t="s">
        <v>19</v>
      </c>
      <c r="G703" s="7" t="n">
        <v>8</v>
      </c>
      <c r="H703" s="6" t="n">
        <v>1050.2</v>
      </c>
      <c r="I703" s="6" t="n">
        <v>-8401.6</v>
      </c>
      <c r="J703" s="6" t="n">
        <v>-0</v>
      </c>
      <c r="K703" s="6" t="n">
        <v>-5.04</v>
      </c>
      <c r="L703" s="6" t="n">
        <v>-0</v>
      </c>
      <c r="M703" s="6" t="s">
        <f>=I703+J703+K703+L703</f>
      </c>
      <c r="N703" s="6"/>
      <c r="O703" s="16"/>
    </row>
    <row collapsed="false" customFormat="false" customHeight="false" hidden="false" ht="12.1" outlineLevel="0" r="704">
      <c r="A704" s="21" t="n">
        <v>45471</v>
      </c>
      <c r="B704" s="22" t="s">
        <v>743</v>
      </c>
      <c r="C704" s="22" t="s">
        <v>888</v>
      </c>
      <c r="D704" s="22" t="s">
        <v>743</v>
      </c>
      <c r="E704" s="22" t="s">
        <v>743</v>
      </c>
      <c r="F704" s="22" t="s">
        <v>19</v>
      </c>
      <c r="G704" s="23" t="n">
        <v>1</v>
      </c>
      <c r="H704" s="24" t="n">
        <v>110.24</v>
      </c>
      <c r="I704" s="24" t="n">
        <v>110.24</v>
      </c>
      <c r="J704" s="24" t="n">
        <v>0</v>
      </c>
      <c r="K704" s="24" t="n">
        <v>-0</v>
      </c>
      <c r="L704" s="24" t="n">
        <v>-0</v>
      </c>
      <c r="M704" s="6" t="s">
        <f>=I704+J704+K704+L704</f>
      </c>
      <c r="N704" s="24"/>
      <c r="O704" s="22"/>
    </row>
    <row collapsed="false" customFormat="false" customHeight="false" hidden="false" ht="12.1" outlineLevel="0" r="705">
      <c r="A705" s="20" t="n">
        <v>45471.607141204</v>
      </c>
      <c r="B705" s="16" t="s">
        <v>101</v>
      </c>
      <c r="C705" s="16" t="s">
        <v>847</v>
      </c>
      <c r="D705" s="16" t="s">
        <v>623</v>
      </c>
      <c r="E705" s="16" t="s">
        <v>99</v>
      </c>
      <c r="F705" s="16" t="s">
        <v>19</v>
      </c>
      <c r="G705" s="7" t="n">
        <v>31</v>
      </c>
      <c r="H705" s="6" t="n">
        <v>13.2525</v>
      </c>
      <c r="I705" s="6" t="n">
        <v>-410.83</v>
      </c>
      <c r="J705" s="6" t="n">
        <v>-0</v>
      </c>
      <c r="K705" s="6" t="n">
        <v>-0</v>
      </c>
      <c r="L705" s="6" t="n">
        <v>-0</v>
      </c>
      <c r="M705" s="6" t="s">
        <f>=I705+J705+K705+L705</f>
      </c>
      <c r="N705" s="6"/>
      <c r="O705" s="16"/>
    </row>
    <row collapsed="false" customFormat="false" customHeight="false" hidden="false" ht="12.1" outlineLevel="0" r="706">
      <c r="A706" s="20" t="n">
        <v>45474.497060185</v>
      </c>
      <c r="B706" s="16" t="s">
        <v>101</v>
      </c>
      <c r="C706" s="16" t="s">
        <v>847</v>
      </c>
      <c r="D706" s="16" t="s">
        <v>623</v>
      </c>
      <c r="E706" s="16" t="s">
        <v>99</v>
      </c>
      <c r="F706" s="16" t="s">
        <v>19</v>
      </c>
      <c r="G706" s="7" t="n">
        <v>9</v>
      </c>
      <c r="H706" s="6" t="n">
        <v>13.258</v>
      </c>
      <c r="I706" s="6" t="n">
        <v>-119.32</v>
      </c>
      <c r="J706" s="6" t="n">
        <v>-0</v>
      </c>
      <c r="K706" s="6" t="n">
        <v>-0</v>
      </c>
      <c r="L706" s="6" t="n">
        <v>-0</v>
      </c>
      <c r="M706" s="6" t="s">
        <f>=I706+J706+K706+L706</f>
      </c>
      <c r="N706" s="6"/>
      <c r="O706" s="16"/>
    </row>
    <row collapsed="false" customFormat="false" customHeight="false" hidden="false" ht="12.1" outlineLevel="0" r="707">
      <c r="A707" s="21" t="n">
        <v>45475</v>
      </c>
      <c r="B707" s="22" t="s">
        <v>729</v>
      </c>
      <c r="C707" s="22" t="s">
        <v>151</v>
      </c>
      <c r="D707" s="22" t="s">
        <v>729</v>
      </c>
      <c r="E707" s="22" t="s">
        <v>729</v>
      </c>
      <c r="F707" s="22" t="s">
        <v>19</v>
      </c>
      <c r="G707" s="23" t="n">
        <v>1</v>
      </c>
      <c r="H707" s="24" t="n">
        <v>5000</v>
      </c>
      <c r="I707" s="24" t="n">
        <v>5000</v>
      </c>
      <c r="J707" s="24" t="n">
        <v>0</v>
      </c>
      <c r="K707" s="24" t="n">
        <v>-0</v>
      </c>
      <c r="L707" s="24" t="n">
        <v>-0</v>
      </c>
      <c r="M707" s="6" t="s">
        <f>=I707+J707+K707+L707</f>
      </c>
      <c r="N707" s="24"/>
      <c r="O707" s="22"/>
    </row>
    <row collapsed="false" customFormat="false" customHeight="false" hidden="false" ht="12.1" outlineLevel="0" r="708">
      <c r="A708" s="20" t="n">
        <v>45475.432800926</v>
      </c>
      <c r="B708" s="16" t="s">
        <v>27</v>
      </c>
      <c r="C708" s="16" t="s">
        <v>783</v>
      </c>
      <c r="D708" s="16" t="s">
        <v>623</v>
      </c>
      <c r="E708" s="16" t="s">
        <v>17</v>
      </c>
      <c r="F708" s="16" t="s">
        <v>19</v>
      </c>
      <c r="G708" s="7" t="n">
        <v>10</v>
      </c>
      <c r="H708" s="6" t="n">
        <v>201.65</v>
      </c>
      <c r="I708" s="6" t="n">
        <v>-2016.5</v>
      </c>
      <c r="J708" s="6" t="n">
        <v>-0</v>
      </c>
      <c r="K708" s="6" t="n">
        <v>-1.21</v>
      </c>
      <c r="L708" s="6" t="n">
        <v>-0</v>
      </c>
      <c r="M708" s="6" t="s">
        <f>=I708+J708+K708+L708</f>
      </c>
      <c r="N708" s="6"/>
      <c r="O708" s="16"/>
    </row>
    <row collapsed="false" customFormat="false" customHeight="false" hidden="false" ht="12.1" outlineLevel="0" r="709">
      <c r="A709" s="20" t="n">
        <v>45475.436099537</v>
      </c>
      <c r="B709" s="16" t="s">
        <v>101</v>
      </c>
      <c r="C709" s="16" t="s">
        <v>847</v>
      </c>
      <c r="D709" s="16" t="s">
        <v>623</v>
      </c>
      <c r="E709" s="16" t="s">
        <v>99</v>
      </c>
      <c r="F709" s="16" t="s">
        <v>19</v>
      </c>
      <c r="G709" s="7" t="n">
        <v>225</v>
      </c>
      <c r="H709" s="6" t="n">
        <v>13.264</v>
      </c>
      <c r="I709" s="6" t="n">
        <v>-2984.4</v>
      </c>
      <c r="J709" s="6" t="n">
        <v>-0</v>
      </c>
      <c r="K709" s="6" t="n">
        <v>-0</v>
      </c>
      <c r="L709" s="6" t="n">
        <v>-0</v>
      </c>
      <c r="M709" s="6" t="s">
        <f>=I709+J709+K709+L709</f>
      </c>
      <c r="N709" s="6"/>
      <c r="O709" s="16"/>
    </row>
    <row collapsed="false" customFormat="false" customHeight="false" hidden="false" ht="12.1" outlineLevel="0" r="710">
      <c r="A710" s="33" t="n">
        <v>45480.958333333</v>
      </c>
      <c r="B710" s="34" t="s">
        <v>876</v>
      </c>
      <c r="C710" s="34" t="s">
        <v>877</v>
      </c>
      <c r="D710" s="34" t="s">
        <v>876</v>
      </c>
      <c r="E710" s="34" t="s">
        <v>876</v>
      </c>
      <c r="F710" s="34" t="s">
        <v>19</v>
      </c>
      <c r="G710" s="35" t="n">
        <v>0.04</v>
      </c>
      <c r="H710" s="36" t="n">
        <v>-1</v>
      </c>
      <c r="I710" s="36" t="n">
        <v>-0.04</v>
      </c>
      <c r="J710" s="36" t="n">
        <v>0</v>
      </c>
      <c r="K710" s="36" t="n">
        <v>-0</v>
      </c>
      <c r="L710" s="36" t="n">
        <v>-0</v>
      </c>
      <c r="M710" s="6" t="s">
        <f>=I710+J710+K710+L710</f>
      </c>
      <c r="N710" s="36"/>
      <c r="O710" s="34" t="s">
        <v>889</v>
      </c>
    </row>
    <row collapsed="false" customFormat="false" customHeight="false" hidden="false" ht="12.1" outlineLevel="0" r="711">
      <c r="A711" s="33" t="n">
        <v>45481.451388889</v>
      </c>
      <c r="B711" s="34" t="s">
        <v>876</v>
      </c>
      <c r="C711" s="34" t="s">
        <v>877</v>
      </c>
      <c r="D711" s="34" t="s">
        <v>876</v>
      </c>
      <c r="E711" s="34" t="s">
        <v>876</v>
      </c>
      <c r="F711" s="34" t="s">
        <v>19</v>
      </c>
      <c r="G711" s="35" t="n">
        <v>119</v>
      </c>
      <c r="H711" s="36" t="n">
        <v>-1</v>
      </c>
      <c r="I711" s="36" t="n">
        <v>-119</v>
      </c>
      <c r="J711" s="36" t="n">
        <v>0</v>
      </c>
      <c r="K711" s="36" t="n">
        <v>-0</v>
      </c>
      <c r="L711" s="36" t="n">
        <v>-0</v>
      </c>
      <c r="M711" s="6" t="s">
        <f>=I711+J711+K711+L711</f>
      </c>
      <c r="N711" s="36"/>
      <c r="O711" s="34" t="s">
        <v>890</v>
      </c>
    </row>
    <row collapsed="false" customFormat="false" customHeight="false" hidden="false" ht="12.1" outlineLevel="0" r="712">
      <c r="A712" s="21" t="n">
        <v>45482</v>
      </c>
      <c r="B712" s="22" t="s">
        <v>729</v>
      </c>
      <c r="C712" s="22" t="s">
        <v>151</v>
      </c>
      <c r="D712" s="22" t="s">
        <v>729</v>
      </c>
      <c r="E712" s="22" t="s">
        <v>729</v>
      </c>
      <c r="F712" s="22" t="s">
        <v>19</v>
      </c>
      <c r="G712" s="23" t="n">
        <v>101</v>
      </c>
      <c r="H712" s="24" t="n">
        <v>50.49504950495</v>
      </c>
      <c r="I712" s="24" t="n">
        <v>5100</v>
      </c>
      <c r="J712" s="24" t="n">
        <v>0</v>
      </c>
      <c r="K712" s="24" t="n">
        <v>-0</v>
      </c>
      <c r="L712" s="24" t="n">
        <v>-0</v>
      </c>
      <c r="M712" s="6" t="s">
        <f>=I712+J712+K712+L712</f>
      </c>
      <c r="N712" s="24"/>
      <c r="O712" s="22"/>
    </row>
    <row collapsed="false" customFormat="false" customHeight="false" hidden="false" ht="12.1" outlineLevel="0" r="713">
      <c r="A713" s="20" t="n">
        <v>45482.956006944</v>
      </c>
      <c r="B713" s="16" t="s">
        <v>33</v>
      </c>
      <c r="C713" s="16" t="s">
        <v>762</v>
      </c>
      <c r="D713" s="16" t="s">
        <v>623</v>
      </c>
      <c r="E713" s="16" t="s">
        <v>17</v>
      </c>
      <c r="F713" s="16" t="s">
        <v>19</v>
      </c>
      <c r="G713" s="7" t="n">
        <v>3</v>
      </c>
      <c r="H713" s="6" t="n">
        <v>526.48333333333</v>
      </c>
      <c r="I713" s="6" t="n">
        <v>-1579.45</v>
      </c>
      <c r="J713" s="6" t="n">
        <v>-0</v>
      </c>
      <c r="K713" s="6" t="n">
        <v>-0.95</v>
      </c>
      <c r="L713" s="6" t="n">
        <v>-0</v>
      </c>
      <c r="M713" s="6" t="s">
        <f>=I713+J713+K713+L713</f>
      </c>
      <c r="N713" s="6"/>
      <c r="O713" s="16"/>
    </row>
    <row collapsed="false" customFormat="false" customHeight="false" hidden="false" ht="12.1" outlineLevel="0" r="714">
      <c r="A714" s="20" t="n">
        <v>45482.991064815</v>
      </c>
      <c r="B714" s="16" t="s">
        <v>101</v>
      </c>
      <c r="C714" s="16" t="s">
        <v>847</v>
      </c>
      <c r="D714" s="16" t="s">
        <v>623</v>
      </c>
      <c r="E714" s="16" t="s">
        <v>99</v>
      </c>
      <c r="F714" s="16" t="s">
        <v>19</v>
      </c>
      <c r="G714" s="7" t="n">
        <v>256</v>
      </c>
      <c r="H714" s="6" t="n">
        <v>13.303</v>
      </c>
      <c r="I714" s="6" t="n">
        <v>-3405.57</v>
      </c>
      <c r="J714" s="6" t="n">
        <v>-0</v>
      </c>
      <c r="K714" s="6" t="n">
        <v>-0</v>
      </c>
      <c r="L714" s="6" t="n">
        <v>-0</v>
      </c>
      <c r="M714" s="6" t="s">
        <f>=I714+J714+K714+L714</f>
      </c>
      <c r="N714" s="6"/>
      <c r="O714" s="16"/>
    </row>
    <row collapsed="false" customFormat="false" customHeight="false" hidden="false" ht="12.1" outlineLevel="0" r="715">
      <c r="A715" s="21" t="n">
        <v>45484</v>
      </c>
      <c r="B715" s="22" t="s">
        <v>729</v>
      </c>
      <c r="C715" s="22" t="s">
        <v>151</v>
      </c>
      <c r="D715" s="22" t="s">
        <v>729</v>
      </c>
      <c r="E715" s="22" t="s">
        <v>729</v>
      </c>
      <c r="F715" s="22" t="s">
        <v>19</v>
      </c>
      <c r="G715" s="23" t="n">
        <v>1</v>
      </c>
      <c r="H715" s="24" t="n">
        <v>5000</v>
      </c>
      <c r="I715" s="24" t="n">
        <v>5000</v>
      </c>
      <c r="J715" s="24" t="n">
        <v>0</v>
      </c>
      <c r="K715" s="24" t="n">
        <v>-0</v>
      </c>
      <c r="L715" s="24" t="n">
        <v>-0</v>
      </c>
      <c r="M715" s="6" t="s">
        <f>=I715+J715+K715+L715</f>
      </c>
      <c r="N715" s="24"/>
      <c r="O715" s="22"/>
    </row>
    <row collapsed="false" customFormat="false" customHeight="false" hidden="false" ht="12.1" outlineLevel="0" r="716">
      <c r="A716" s="25" t="n">
        <v>45484.477025463</v>
      </c>
      <c r="B716" s="26" t="s">
        <v>101</v>
      </c>
      <c r="C716" s="26" t="s">
        <v>847</v>
      </c>
      <c r="D716" s="26" t="s">
        <v>626</v>
      </c>
      <c r="E716" s="26" t="s">
        <v>99</v>
      </c>
      <c r="F716" s="26" t="s">
        <v>19</v>
      </c>
      <c r="G716" s="27" t="n">
        <v>-575</v>
      </c>
      <c r="H716" s="28" t="n">
        <v>13.314</v>
      </c>
      <c r="I716" s="28" t="n">
        <v>7655.55</v>
      </c>
      <c r="J716" s="28" t="n">
        <v>0</v>
      </c>
      <c r="K716" s="28" t="n">
        <v>-0</v>
      </c>
      <c r="L716" s="28" t="n">
        <v>-0</v>
      </c>
      <c r="M716" s="6" t="s">
        <f>=I716+J716+K716+L716</f>
      </c>
      <c r="N716" s="28"/>
      <c r="O716" s="26"/>
    </row>
    <row collapsed="false" customFormat="false" customHeight="false" hidden="false" ht="12.1" outlineLevel="0" r="717">
      <c r="A717" s="20" t="n">
        <v>45484.481377315</v>
      </c>
      <c r="B717" s="16" t="s">
        <v>16</v>
      </c>
      <c r="C717" s="16" t="s">
        <v>755</v>
      </c>
      <c r="D717" s="16" t="s">
        <v>623</v>
      </c>
      <c r="E717" s="16" t="s">
        <v>17</v>
      </c>
      <c r="F717" s="16" t="s">
        <v>19</v>
      </c>
      <c r="G717" s="7" t="n">
        <v>40</v>
      </c>
      <c r="H717" s="6" t="n">
        <v>288.86</v>
      </c>
      <c r="I717" s="6" t="n">
        <v>-11554.4</v>
      </c>
      <c r="J717" s="6" t="n">
        <v>-0</v>
      </c>
      <c r="K717" s="6" t="n">
        <v>-6.93</v>
      </c>
      <c r="L717" s="6" t="n">
        <v>-3.46</v>
      </c>
      <c r="M717" s="6" t="s">
        <f>=I717+J717+K717+L717</f>
      </c>
      <c r="N717" s="6"/>
      <c r="O717" s="16"/>
    </row>
    <row collapsed="false" customFormat="false" customHeight="false" hidden="false" ht="12.1" outlineLevel="0" r="718">
      <c r="A718" s="20" t="n">
        <v>45484.483032407</v>
      </c>
      <c r="B718" s="16" t="s">
        <v>101</v>
      </c>
      <c r="C718" s="16" t="s">
        <v>847</v>
      </c>
      <c r="D718" s="16" t="s">
        <v>623</v>
      </c>
      <c r="E718" s="16" t="s">
        <v>99</v>
      </c>
      <c r="F718" s="16" t="s">
        <v>19</v>
      </c>
      <c r="G718" s="7" t="n">
        <v>83</v>
      </c>
      <c r="H718" s="6" t="n">
        <v>13.314</v>
      </c>
      <c r="I718" s="6" t="n">
        <v>-1105.06</v>
      </c>
      <c r="J718" s="6" t="n">
        <v>-0</v>
      </c>
      <c r="K718" s="6" t="n">
        <v>-0</v>
      </c>
      <c r="L718" s="6" t="n">
        <v>-0</v>
      </c>
      <c r="M718" s="6" t="s">
        <f>=I718+J718+K718+L718</f>
      </c>
      <c r="N718" s="6"/>
      <c r="O718" s="16"/>
    </row>
    <row collapsed="false" customFormat="false" customHeight="false" hidden="false" ht="12.1" outlineLevel="0" r="719">
      <c r="A719" s="21" t="n">
        <v>45488</v>
      </c>
      <c r="B719" s="22" t="s">
        <v>729</v>
      </c>
      <c r="C719" s="22" t="s">
        <v>151</v>
      </c>
      <c r="D719" s="22" t="s">
        <v>729</v>
      </c>
      <c r="E719" s="22" t="s">
        <v>729</v>
      </c>
      <c r="F719" s="22" t="s">
        <v>19</v>
      </c>
      <c r="G719" s="23" t="n">
        <v>1</v>
      </c>
      <c r="H719" s="24" t="n">
        <v>10000</v>
      </c>
      <c r="I719" s="24" t="n">
        <v>10000</v>
      </c>
      <c r="J719" s="24" t="n">
        <v>0</v>
      </c>
      <c r="K719" s="24" t="n">
        <v>-0</v>
      </c>
      <c r="L719" s="24" t="n">
        <v>-0</v>
      </c>
      <c r="M719" s="6" t="s">
        <f>=I719+J719+K719+L719</f>
      </c>
      <c r="N719" s="24"/>
      <c r="O719" s="22"/>
    </row>
    <row collapsed="false" customFormat="false" customHeight="false" hidden="false" ht="12.1" outlineLevel="0" r="720">
      <c r="A720" s="20" t="n">
        <v>45488.585358796</v>
      </c>
      <c r="B720" s="16" t="s">
        <v>33</v>
      </c>
      <c r="C720" s="16" t="s">
        <v>762</v>
      </c>
      <c r="D720" s="16" t="s">
        <v>623</v>
      </c>
      <c r="E720" s="16" t="s">
        <v>17</v>
      </c>
      <c r="F720" s="16" t="s">
        <v>19</v>
      </c>
      <c r="G720" s="7" t="n">
        <v>1</v>
      </c>
      <c r="H720" s="6" t="n">
        <v>509.05</v>
      </c>
      <c r="I720" s="6" t="n">
        <v>-509.05</v>
      </c>
      <c r="J720" s="6" t="n">
        <v>-0</v>
      </c>
      <c r="K720" s="6" t="n">
        <v>-0.31</v>
      </c>
      <c r="L720" s="6" t="n">
        <v>-0</v>
      </c>
      <c r="M720" s="6" t="s">
        <f>=I720+J720+K720+L720</f>
      </c>
      <c r="N720" s="6"/>
      <c r="O720" s="16"/>
    </row>
    <row collapsed="false" customFormat="false" customHeight="false" hidden="false" ht="12.1" outlineLevel="0" r="721">
      <c r="A721" s="20" t="n">
        <v>45488.635416667</v>
      </c>
      <c r="B721" s="16" t="s">
        <v>21</v>
      </c>
      <c r="C721" s="16" t="s">
        <v>829</v>
      </c>
      <c r="D721" s="16" t="s">
        <v>623</v>
      </c>
      <c r="E721" s="16" t="s">
        <v>17</v>
      </c>
      <c r="F721" s="16" t="s">
        <v>19</v>
      </c>
      <c r="G721" s="7" t="n">
        <v>1</v>
      </c>
      <c r="H721" s="6" t="n">
        <v>6806</v>
      </c>
      <c r="I721" s="6" t="n">
        <v>-6806</v>
      </c>
      <c r="J721" s="6" t="n">
        <v>-0</v>
      </c>
      <c r="K721" s="6" t="n">
        <v>-4.08</v>
      </c>
      <c r="L721" s="6" t="n">
        <v>-0</v>
      </c>
      <c r="M721" s="6" t="s">
        <f>=I721+J721+K721+L721</f>
      </c>
      <c r="N721" s="6"/>
      <c r="O721" s="16"/>
    </row>
    <row collapsed="false" customFormat="false" customHeight="false" hidden="false" ht="12.1" outlineLevel="0" r="722">
      <c r="A722" s="20" t="n">
        <v>45488.636041667</v>
      </c>
      <c r="B722" s="16" t="s">
        <v>36</v>
      </c>
      <c r="C722" s="16" t="s">
        <v>808</v>
      </c>
      <c r="D722" s="16" t="s">
        <v>623</v>
      </c>
      <c r="E722" s="16" t="s">
        <v>17</v>
      </c>
      <c r="F722" s="16" t="s">
        <v>19</v>
      </c>
      <c r="G722" s="7" t="n">
        <v>4</v>
      </c>
      <c r="H722" s="6" t="n">
        <v>651.3</v>
      </c>
      <c r="I722" s="6" t="n">
        <v>-2605.2</v>
      </c>
      <c r="J722" s="6" t="n">
        <v>-0</v>
      </c>
      <c r="K722" s="6" t="n">
        <v>-1.56</v>
      </c>
      <c r="L722" s="6" t="n">
        <v>-0</v>
      </c>
      <c r="M722" s="6" t="s">
        <f>=I722+J722+K722+L722</f>
      </c>
      <c r="N722" s="6"/>
      <c r="O722" s="16"/>
    </row>
    <row collapsed="false" customFormat="false" customHeight="false" hidden="false" ht="12.1" outlineLevel="0" r="723">
      <c r="A723" s="21" t="n">
        <v>45489</v>
      </c>
      <c r="B723" s="22" t="s">
        <v>743</v>
      </c>
      <c r="C723" s="22" t="s">
        <v>891</v>
      </c>
      <c r="D723" s="22" t="s">
        <v>743</v>
      </c>
      <c r="E723" s="22" t="s">
        <v>743</v>
      </c>
      <c r="F723" s="22" t="s">
        <v>19</v>
      </c>
      <c r="G723" s="23" t="n">
        <v>1</v>
      </c>
      <c r="H723" s="24" t="n">
        <v>1742.07</v>
      </c>
      <c r="I723" s="24" t="n">
        <v>1742.07</v>
      </c>
      <c r="J723" s="24" t="n">
        <v>0</v>
      </c>
      <c r="K723" s="24" t="n">
        <v>-0</v>
      </c>
      <c r="L723" s="24" t="n">
        <v>-0</v>
      </c>
      <c r="M723" s="6" t="s">
        <f>=I723+J723+K723+L723</f>
      </c>
      <c r="N723" s="24"/>
      <c r="O723" s="22"/>
    </row>
    <row collapsed="false" customFormat="false" customHeight="false" hidden="false" ht="12.1" outlineLevel="0" r="724">
      <c r="A724" s="20" t="n">
        <v>45489.741851852</v>
      </c>
      <c r="B724" s="16" t="s">
        <v>642</v>
      </c>
      <c r="C724" s="16" t="s">
        <v>760</v>
      </c>
      <c r="D724" s="16" t="s">
        <v>623</v>
      </c>
      <c r="E724" s="16" t="s">
        <v>17</v>
      </c>
      <c r="F724" s="16" t="s">
        <v>19</v>
      </c>
      <c r="G724" s="7" t="n">
        <v>10</v>
      </c>
      <c r="H724" s="6" t="n">
        <v>133.1</v>
      </c>
      <c r="I724" s="6" t="n">
        <v>-1331</v>
      </c>
      <c r="J724" s="6" t="n">
        <v>-0</v>
      </c>
      <c r="K724" s="6" t="n">
        <v>-0.8</v>
      </c>
      <c r="L724" s="6" t="n">
        <v>-0</v>
      </c>
      <c r="M724" s="6" t="s">
        <f>=I724+J724+K724+L724</f>
      </c>
      <c r="N724" s="6"/>
      <c r="O724" s="16"/>
    </row>
    <row collapsed="false" customFormat="false" customHeight="false" hidden="false" ht="12.1" outlineLevel="0" r="725">
      <c r="A725" s="20" t="n">
        <v>45489.940069444</v>
      </c>
      <c r="B725" s="16" t="s">
        <v>101</v>
      </c>
      <c r="C725" s="16" t="s">
        <v>847</v>
      </c>
      <c r="D725" s="16" t="s">
        <v>623</v>
      </c>
      <c r="E725" s="16" t="s">
        <v>99</v>
      </c>
      <c r="F725" s="16" t="s">
        <v>19</v>
      </c>
      <c r="G725" s="7" t="n">
        <v>36</v>
      </c>
      <c r="H725" s="6" t="n">
        <v>13.3435</v>
      </c>
      <c r="I725" s="6" t="n">
        <v>-480.37</v>
      </c>
      <c r="J725" s="6" t="n">
        <v>-0</v>
      </c>
      <c r="K725" s="6" t="n">
        <v>-0</v>
      </c>
      <c r="L725" s="6" t="n">
        <v>-0</v>
      </c>
      <c r="M725" s="6" t="s">
        <f>=I725+J725+K725+L725</f>
      </c>
      <c r="N725" s="6"/>
      <c r="O725" s="16"/>
    </row>
    <row collapsed="false" customFormat="false" customHeight="false" hidden="false" ht="12.1" outlineLevel="0" r="726">
      <c r="A726" s="21" t="n">
        <v>45490</v>
      </c>
      <c r="B726" s="22" t="s">
        <v>743</v>
      </c>
      <c r="C726" s="22" t="s">
        <v>892</v>
      </c>
      <c r="D726" s="22" t="s">
        <v>743</v>
      </c>
      <c r="E726" s="22" t="s">
        <v>743</v>
      </c>
      <c r="F726" s="22" t="s">
        <v>19</v>
      </c>
      <c r="G726" s="23" t="n">
        <v>1</v>
      </c>
      <c r="H726" s="24" t="n">
        <v>717.26</v>
      </c>
      <c r="I726" s="24" t="n">
        <v>717.26</v>
      </c>
      <c r="J726" s="24" t="n">
        <v>0</v>
      </c>
      <c r="K726" s="24" t="n">
        <v>-0</v>
      </c>
      <c r="L726" s="24" t="n">
        <v>-0</v>
      </c>
      <c r="M726" s="6" t="s">
        <f>=I726+J726+K726+L726</f>
      </c>
      <c r="N726" s="24"/>
      <c r="O726" s="22"/>
    </row>
    <row collapsed="false" customFormat="false" customHeight="false" hidden="false" ht="12.1" outlineLevel="0" r="727">
      <c r="A727" s="21" t="n">
        <v>45491</v>
      </c>
      <c r="B727" s="22" t="s">
        <v>729</v>
      </c>
      <c r="C727" s="22" t="s">
        <v>151</v>
      </c>
      <c r="D727" s="22" t="s">
        <v>729</v>
      </c>
      <c r="E727" s="22" t="s">
        <v>729</v>
      </c>
      <c r="F727" s="22" t="s">
        <v>19</v>
      </c>
      <c r="G727" s="23" t="n">
        <v>1</v>
      </c>
      <c r="H727" s="24" t="n">
        <v>10000</v>
      </c>
      <c r="I727" s="24" t="n">
        <v>10000</v>
      </c>
      <c r="J727" s="24" t="n">
        <v>0</v>
      </c>
      <c r="K727" s="24" t="n">
        <v>-0</v>
      </c>
      <c r="L727" s="24" t="n">
        <v>-0</v>
      </c>
      <c r="M727" s="6" t="s">
        <f>=I727+J727+K727+L727</f>
      </c>
      <c r="N727" s="24"/>
      <c r="O727" s="22"/>
    </row>
    <row collapsed="false" customFormat="false" customHeight="false" hidden="false" ht="12.1" outlineLevel="0" r="728">
      <c r="A728" s="20" t="n">
        <v>45491.466365741</v>
      </c>
      <c r="B728" s="16" t="s">
        <v>48</v>
      </c>
      <c r="C728" s="16" t="s">
        <v>740</v>
      </c>
      <c r="D728" s="16" t="s">
        <v>623</v>
      </c>
      <c r="E728" s="16" t="s">
        <v>17</v>
      </c>
      <c r="F728" s="16" t="s">
        <v>19</v>
      </c>
      <c r="G728" s="7" t="n">
        <v>100</v>
      </c>
      <c r="H728" s="6" t="n">
        <v>47.275</v>
      </c>
      <c r="I728" s="6" t="n">
        <v>-4727.5</v>
      </c>
      <c r="J728" s="6" t="n">
        <v>-0</v>
      </c>
      <c r="K728" s="6" t="n">
        <v>-2.84</v>
      </c>
      <c r="L728" s="6" t="n">
        <v>-0</v>
      </c>
      <c r="M728" s="6" t="s">
        <f>=I728+J728+K728+L728</f>
      </c>
      <c r="N728" s="6"/>
      <c r="O728" s="16"/>
    </row>
    <row collapsed="false" customFormat="false" customHeight="false" hidden="false" ht="12.1" outlineLevel="0" r="729">
      <c r="A729" s="20" t="n">
        <v>45491.467569444</v>
      </c>
      <c r="B729" s="16" t="s">
        <v>71</v>
      </c>
      <c r="C729" s="16" t="s">
        <v>859</v>
      </c>
      <c r="D729" s="16" t="s">
        <v>623</v>
      </c>
      <c r="E729" s="16" t="s">
        <v>17</v>
      </c>
      <c r="F729" s="16" t="s">
        <v>19</v>
      </c>
      <c r="G729" s="7" t="n">
        <v>1</v>
      </c>
      <c r="H729" s="6" t="n">
        <v>1288</v>
      </c>
      <c r="I729" s="6" t="n">
        <v>-1288</v>
      </c>
      <c r="J729" s="6" t="n">
        <v>-0</v>
      </c>
      <c r="K729" s="6" t="n">
        <v>-0.77</v>
      </c>
      <c r="L729" s="6" t="n">
        <v>-0</v>
      </c>
      <c r="M729" s="6" t="s">
        <f>=I729+J729+K729+L729</f>
      </c>
      <c r="N729" s="6"/>
      <c r="O729" s="16"/>
    </row>
    <row collapsed="false" customFormat="false" customHeight="false" hidden="false" ht="12.1" outlineLevel="0" r="730">
      <c r="A730" s="20" t="n">
        <v>45491.616273148</v>
      </c>
      <c r="B730" s="16" t="s">
        <v>101</v>
      </c>
      <c r="C730" s="16" t="s">
        <v>847</v>
      </c>
      <c r="D730" s="16" t="s">
        <v>623</v>
      </c>
      <c r="E730" s="16" t="s">
        <v>99</v>
      </c>
      <c r="F730" s="16" t="s">
        <v>19</v>
      </c>
      <c r="G730" s="7" t="n">
        <v>352</v>
      </c>
      <c r="H730" s="6" t="n">
        <v>13.3545</v>
      </c>
      <c r="I730" s="6" t="n">
        <v>-4700.78</v>
      </c>
      <c r="J730" s="6" t="n">
        <v>-0</v>
      </c>
      <c r="K730" s="6" t="n">
        <v>-0</v>
      </c>
      <c r="L730" s="6" t="n">
        <v>-0</v>
      </c>
      <c r="M730" s="6" t="s">
        <f>=I730+J730+K730+L730</f>
      </c>
      <c r="N730" s="6"/>
      <c r="O730" s="16"/>
    </row>
    <row collapsed="false" customFormat="false" customHeight="false" hidden="false" ht="12.1" outlineLevel="0" r="731">
      <c r="A731" s="21" t="n">
        <v>45492</v>
      </c>
      <c r="B731" s="22" t="s">
        <v>743</v>
      </c>
      <c r="C731" s="22" t="s">
        <v>893</v>
      </c>
      <c r="D731" s="22" t="s">
        <v>743</v>
      </c>
      <c r="E731" s="22" t="s">
        <v>743</v>
      </c>
      <c r="F731" s="22" t="s">
        <v>19</v>
      </c>
      <c r="G731" s="23" t="n">
        <v>1</v>
      </c>
      <c r="H731" s="24" t="n">
        <v>27.56</v>
      </c>
      <c r="I731" s="24" t="n">
        <v>27.56</v>
      </c>
      <c r="J731" s="24" t="n">
        <v>0</v>
      </c>
      <c r="K731" s="24" t="n">
        <v>-0</v>
      </c>
      <c r="L731" s="24" t="n">
        <v>-0</v>
      </c>
      <c r="M731" s="6" t="s">
        <f>=I731+J731+K731+L731</f>
      </c>
      <c r="N731" s="24"/>
      <c r="O731" s="22"/>
    </row>
    <row collapsed="false" customFormat="false" customHeight="false" hidden="false" ht="12.1" outlineLevel="0" r="732">
      <c r="A732" s="20" t="n">
        <v>45495.530625</v>
      </c>
      <c r="B732" s="16" t="s">
        <v>101</v>
      </c>
      <c r="C732" s="16" t="s">
        <v>847</v>
      </c>
      <c r="D732" s="16" t="s">
        <v>623</v>
      </c>
      <c r="E732" s="16" t="s">
        <v>99</v>
      </c>
      <c r="F732" s="16" t="s">
        <v>19</v>
      </c>
      <c r="G732" s="7" t="n">
        <v>16</v>
      </c>
      <c r="H732" s="6" t="n">
        <v>13.377</v>
      </c>
      <c r="I732" s="6" t="n">
        <v>-214.03</v>
      </c>
      <c r="J732" s="6" t="n">
        <v>-0</v>
      </c>
      <c r="K732" s="6" t="n">
        <v>-0</v>
      </c>
      <c r="L732" s="6" t="n">
        <v>-0</v>
      </c>
      <c r="M732" s="6" t="s">
        <f>=I732+J732+K732+L732</f>
      </c>
      <c r="N732" s="6"/>
      <c r="O732" s="16"/>
    </row>
    <row collapsed="false" customFormat="false" customHeight="false" hidden="false" ht="12.1" outlineLevel="0" r="733">
      <c r="A733" s="25" t="n">
        <v>45495.538819444</v>
      </c>
      <c r="B733" s="26" t="s">
        <v>101</v>
      </c>
      <c r="C733" s="26" t="s">
        <v>847</v>
      </c>
      <c r="D733" s="26" t="s">
        <v>626</v>
      </c>
      <c r="E733" s="26" t="s">
        <v>99</v>
      </c>
      <c r="F733" s="26" t="s">
        <v>19</v>
      </c>
      <c r="G733" s="27" t="n">
        <v>-473</v>
      </c>
      <c r="H733" s="28" t="n">
        <v>13.377</v>
      </c>
      <c r="I733" s="28" t="n">
        <v>6327.32</v>
      </c>
      <c r="J733" s="28" t="n">
        <v>0</v>
      </c>
      <c r="K733" s="28" t="n">
        <v>-0</v>
      </c>
      <c r="L733" s="28" t="n">
        <v>-0</v>
      </c>
      <c r="M733" s="6" t="s">
        <f>=I733+J733+K733+L733</f>
      </c>
      <c r="N733" s="28"/>
      <c r="O733" s="26"/>
    </row>
    <row collapsed="false" customFormat="false" customHeight="false" hidden="false" ht="12.1" outlineLevel="0" r="734">
      <c r="A734" s="20" t="n">
        <v>45495.575138889</v>
      </c>
      <c r="B734" s="16" t="s">
        <v>24</v>
      </c>
      <c r="C734" s="16" t="s">
        <v>741</v>
      </c>
      <c r="D734" s="16" t="s">
        <v>623</v>
      </c>
      <c r="E734" s="16" t="s">
        <v>17</v>
      </c>
      <c r="F734" s="16" t="s">
        <v>19</v>
      </c>
      <c r="G734" s="7" t="n">
        <v>2</v>
      </c>
      <c r="H734" s="6" t="n">
        <v>1093.4</v>
      </c>
      <c r="I734" s="6" t="n">
        <v>-2186.8</v>
      </c>
      <c r="J734" s="6" t="n">
        <v>-0</v>
      </c>
      <c r="K734" s="6" t="n">
        <v>-1.31</v>
      </c>
      <c r="L734" s="6" t="n">
        <v>-0</v>
      </c>
      <c r="M734" s="6" t="s">
        <f>=I734+J734+K734+L734</f>
      </c>
      <c r="N734" s="6"/>
      <c r="O734" s="16"/>
    </row>
    <row collapsed="false" customFormat="false" customHeight="false" hidden="false" ht="12.1" outlineLevel="0" r="735">
      <c r="A735" s="20" t="n">
        <v>45495.582569444</v>
      </c>
      <c r="B735" s="16" t="s">
        <v>56</v>
      </c>
      <c r="C735" s="16" t="s">
        <v>735</v>
      </c>
      <c r="D735" s="16" t="s">
        <v>623</v>
      </c>
      <c r="E735" s="16" t="s">
        <v>17</v>
      </c>
      <c r="F735" s="16" t="s">
        <v>19</v>
      </c>
      <c r="G735" s="7" t="n">
        <v>30</v>
      </c>
      <c r="H735" s="6" t="n">
        <v>109.25</v>
      </c>
      <c r="I735" s="6" t="n">
        <v>-3277.5</v>
      </c>
      <c r="J735" s="6" t="n">
        <v>-0</v>
      </c>
      <c r="K735" s="6" t="n">
        <v>-1.97</v>
      </c>
      <c r="L735" s="6" t="n">
        <v>-0</v>
      </c>
      <c r="M735" s="6" t="s">
        <f>=I735+J735+K735+L735</f>
      </c>
      <c r="N735" s="6"/>
      <c r="O735" s="16"/>
    </row>
    <row collapsed="false" customFormat="false" customHeight="false" hidden="false" ht="12.1" outlineLevel="0" r="736">
      <c r="A736" s="20" t="n">
        <v>45495.668333333</v>
      </c>
      <c r="B736" s="16" t="s">
        <v>36</v>
      </c>
      <c r="C736" s="16" t="s">
        <v>808</v>
      </c>
      <c r="D736" s="16" t="s">
        <v>623</v>
      </c>
      <c r="E736" s="16" t="s">
        <v>17</v>
      </c>
      <c r="F736" s="16" t="s">
        <v>19</v>
      </c>
      <c r="G736" s="7" t="n">
        <v>1</v>
      </c>
      <c r="H736" s="6" t="n">
        <v>663.9</v>
      </c>
      <c r="I736" s="6" t="n">
        <v>-663.9</v>
      </c>
      <c r="J736" s="6" t="n">
        <v>-0</v>
      </c>
      <c r="K736" s="6" t="n">
        <v>-0.4</v>
      </c>
      <c r="L736" s="6" t="n">
        <v>-0</v>
      </c>
      <c r="M736" s="6" t="s">
        <f>=I736+J736+K736+L736</f>
      </c>
      <c r="N736" s="6"/>
      <c r="O736" s="16"/>
    </row>
    <row collapsed="false" customFormat="false" customHeight="false" hidden="false" ht="12.1" outlineLevel="0" r="737">
      <c r="A737" s="21" t="n">
        <v>45497</v>
      </c>
      <c r="B737" s="22" t="s">
        <v>743</v>
      </c>
      <c r="C737" s="22" t="s">
        <v>894</v>
      </c>
      <c r="D737" s="22" t="s">
        <v>743</v>
      </c>
      <c r="E737" s="22" t="s">
        <v>743</v>
      </c>
      <c r="F737" s="22" t="s">
        <v>19</v>
      </c>
      <c r="G737" s="23" t="n">
        <v>1</v>
      </c>
      <c r="H737" s="24" t="n">
        <v>1085.43</v>
      </c>
      <c r="I737" s="24" t="n">
        <v>1085.43</v>
      </c>
      <c r="J737" s="24" t="n">
        <v>0</v>
      </c>
      <c r="K737" s="24" t="n">
        <v>-0</v>
      </c>
      <c r="L737" s="24" t="n">
        <v>-0</v>
      </c>
      <c r="M737" s="6" t="s">
        <f>=I737+J737+K737+L737</f>
      </c>
      <c r="N737" s="24"/>
      <c r="O737" s="22"/>
    </row>
    <row collapsed="false" customFormat="false" customHeight="false" hidden="false" ht="12.1" outlineLevel="0" r="738">
      <c r="A738" s="21" t="n">
        <v>45497</v>
      </c>
      <c r="B738" s="22" t="s">
        <v>743</v>
      </c>
      <c r="C738" s="22" t="s">
        <v>895</v>
      </c>
      <c r="D738" s="22" t="s">
        <v>743</v>
      </c>
      <c r="E738" s="22" t="s">
        <v>743</v>
      </c>
      <c r="F738" s="22" t="s">
        <v>19</v>
      </c>
      <c r="G738" s="23" t="n">
        <v>1</v>
      </c>
      <c r="H738" s="24" t="n">
        <v>503.91</v>
      </c>
      <c r="I738" s="24" t="n">
        <v>503.91</v>
      </c>
      <c r="J738" s="24" t="n">
        <v>0</v>
      </c>
      <c r="K738" s="24" t="n">
        <v>-0</v>
      </c>
      <c r="L738" s="24" t="n">
        <v>-0</v>
      </c>
      <c r="M738" s="6" t="s">
        <f>=I738+J738+K738+L738</f>
      </c>
      <c r="N738" s="24"/>
      <c r="O738" s="22"/>
    </row>
    <row collapsed="false" customFormat="false" customHeight="false" hidden="false" ht="12.1" outlineLevel="0" r="739">
      <c r="A739" s="21" t="n">
        <v>45497</v>
      </c>
      <c r="B739" s="22" t="s">
        <v>743</v>
      </c>
      <c r="C739" s="22" t="s">
        <v>896</v>
      </c>
      <c r="D739" s="22" t="s">
        <v>743</v>
      </c>
      <c r="E739" s="22" t="s">
        <v>743</v>
      </c>
      <c r="F739" s="22" t="s">
        <v>19</v>
      </c>
      <c r="G739" s="23" t="n">
        <v>1</v>
      </c>
      <c r="H739" s="24" t="n">
        <v>1532.9</v>
      </c>
      <c r="I739" s="24" t="n">
        <v>1532.9</v>
      </c>
      <c r="J739" s="24" t="n">
        <v>0</v>
      </c>
      <c r="K739" s="24" t="n">
        <v>-0</v>
      </c>
      <c r="L739" s="24" t="n">
        <v>-0</v>
      </c>
      <c r="M739" s="6" t="s">
        <f>=I739+J739+K739+L739</f>
      </c>
      <c r="N739" s="24"/>
      <c r="O739" s="22"/>
    </row>
    <row collapsed="false" customFormat="false" customHeight="false" hidden="false" ht="12.1" outlineLevel="0" r="740">
      <c r="A740" s="21" t="n">
        <v>45497</v>
      </c>
      <c r="B740" s="22" t="s">
        <v>743</v>
      </c>
      <c r="C740" s="22" t="s">
        <v>897</v>
      </c>
      <c r="D740" s="22" t="s">
        <v>743</v>
      </c>
      <c r="E740" s="22" t="s">
        <v>743</v>
      </c>
      <c r="F740" s="22" t="s">
        <v>19</v>
      </c>
      <c r="G740" s="23" t="n">
        <v>1</v>
      </c>
      <c r="H740" s="24" t="n">
        <v>3431.5</v>
      </c>
      <c r="I740" s="24" t="n">
        <v>3431.5</v>
      </c>
      <c r="J740" s="24" t="n">
        <v>0</v>
      </c>
      <c r="K740" s="24" t="n">
        <v>-0</v>
      </c>
      <c r="L740" s="24" t="n">
        <v>-0</v>
      </c>
      <c r="M740" s="6" t="s">
        <f>=I740+J740+K740+L740</f>
      </c>
      <c r="N740" s="24"/>
      <c r="O740" s="22"/>
    </row>
    <row collapsed="false" customFormat="false" customHeight="false" hidden="false" ht="12.1" outlineLevel="0" r="741">
      <c r="A741" s="25" t="n">
        <v>45497.49119213</v>
      </c>
      <c r="B741" s="26" t="s">
        <v>101</v>
      </c>
      <c r="C741" s="26" t="s">
        <v>847</v>
      </c>
      <c r="D741" s="26" t="s">
        <v>626</v>
      </c>
      <c r="E741" s="26" t="s">
        <v>99</v>
      </c>
      <c r="F741" s="26" t="s">
        <v>19</v>
      </c>
      <c r="G741" s="27" t="n">
        <v>-14</v>
      </c>
      <c r="H741" s="28" t="n">
        <v>13.3875</v>
      </c>
      <c r="I741" s="28" t="n">
        <v>187.43</v>
      </c>
      <c r="J741" s="28" t="n">
        <v>0</v>
      </c>
      <c r="K741" s="28" t="n">
        <v>-0</v>
      </c>
      <c r="L741" s="28" t="n">
        <v>-0</v>
      </c>
      <c r="M741" s="6" t="s">
        <f>=I741+J741+K741+L741</f>
      </c>
      <c r="N741" s="28"/>
      <c r="O741" s="26"/>
    </row>
    <row collapsed="false" customFormat="false" customHeight="false" hidden="false" ht="12.1" outlineLevel="0" r="742">
      <c r="A742" s="20" t="n">
        <v>45497.560069444</v>
      </c>
      <c r="B742" s="16" t="s">
        <v>39</v>
      </c>
      <c r="C742" s="16" t="s">
        <v>803</v>
      </c>
      <c r="D742" s="16" t="s">
        <v>623</v>
      </c>
      <c r="E742" s="16" t="s">
        <v>17</v>
      </c>
      <c r="F742" s="16" t="s">
        <v>19</v>
      </c>
      <c r="G742" s="7" t="n">
        <v>5</v>
      </c>
      <c r="H742" s="6" t="n">
        <v>650.5</v>
      </c>
      <c r="I742" s="6" t="n">
        <v>-3252.5</v>
      </c>
      <c r="J742" s="6" t="n">
        <v>-0</v>
      </c>
      <c r="K742" s="6" t="n">
        <v>-1.95</v>
      </c>
      <c r="L742" s="6" t="n">
        <v>-0</v>
      </c>
      <c r="M742" s="6" t="s">
        <f>=I742+J742+K742+L742</f>
      </c>
      <c r="N742" s="6"/>
      <c r="O742" s="16"/>
    </row>
    <row collapsed="false" customFormat="false" customHeight="false" hidden="false" ht="12.1" outlineLevel="0" r="743">
      <c r="A743" s="21" t="n">
        <v>45498</v>
      </c>
      <c r="B743" s="22" t="s">
        <v>743</v>
      </c>
      <c r="C743" s="22" t="s">
        <v>898</v>
      </c>
      <c r="D743" s="22" t="s">
        <v>743</v>
      </c>
      <c r="E743" s="22" t="s">
        <v>743</v>
      </c>
      <c r="F743" s="22" t="s">
        <v>19</v>
      </c>
      <c r="G743" s="23" t="n">
        <v>1</v>
      </c>
      <c r="H743" s="24" t="n">
        <v>67.32</v>
      </c>
      <c r="I743" s="24" t="n">
        <v>67.32</v>
      </c>
      <c r="J743" s="24" t="n">
        <v>0</v>
      </c>
      <c r="K743" s="24" t="n">
        <v>-0</v>
      </c>
      <c r="L743" s="24" t="n">
        <v>-0</v>
      </c>
      <c r="M743" s="6" t="s">
        <f>=I743+J743+K743+L743</f>
      </c>
      <c r="N743" s="24"/>
      <c r="O743" s="22"/>
    </row>
    <row collapsed="false" customFormat="false" customHeight="false" hidden="false" ht="12.1" outlineLevel="0" r="744">
      <c r="A744" s="21" t="n">
        <v>45498</v>
      </c>
      <c r="B744" s="22" t="s">
        <v>743</v>
      </c>
      <c r="C744" s="22" t="s">
        <v>899</v>
      </c>
      <c r="D744" s="22" t="s">
        <v>743</v>
      </c>
      <c r="E744" s="22" t="s">
        <v>743</v>
      </c>
      <c r="F744" s="22" t="s">
        <v>19</v>
      </c>
      <c r="G744" s="23" t="n">
        <v>1</v>
      </c>
      <c r="H744" s="24" t="n">
        <v>359.04</v>
      </c>
      <c r="I744" s="24" t="n">
        <v>359.04</v>
      </c>
      <c r="J744" s="24" t="n">
        <v>0</v>
      </c>
      <c r="K744" s="24" t="n">
        <v>-0</v>
      </c>
      <c r="L744" s="24" t="n">
        <v>-0</v>
      </c>
      <c r="M744" s="6" t="s">
        <f>=I744+J744+K744+L744</f>
      </c>
      <c r="N744" s="24"/>
      <c r="O744" s="22"/>
    </row>
    <row collapsed="false" customFormat="false" customHeight="false" hidden="false" ht="12.1" outlineLevel="0" r="745">
      <c r="A745" s="21" t="n">
        <v>45498</v>
      </c>
      <c r="B745" s="22" t="s">
        <v>743</v>
      </c>
      <c r="C745" s="22" t="s">
        <v>900</v>
      </c>
      <c r="D745" s="22" t="s">
        <v>743</v>
      </c>
      <c r="E745" s="22" t="s">
        <v>743</v>
      </c>
      <c r="F745" s="22" t="s">
        <v>19</v>
      </c>
      <c r="G745" s="23" t="n">
        <v>1</v>
      </c>
      <c r="H745" s="24" t="n">
        <v>25.14</v>
      </c>
      <c r="I745" s="24" t="n">
        <v>25.14</v>
      </c>
      <c r="J745" s="24" t="n">
        <v>0</v>
      </c>
      <c r="K745" s="24" t="n">
        <v>-0</v>
      </c>
      <c r="L745" s="24" t="n">
        <v>-0</v>
      </c>
      <c r="M745" s="6" t="s">
        <f>=I745+J745+K745+L745</f>
      </c>
      <c r="N745" s="24"/>
      <c r="O745" s="22"/>
    </row>
    <row collapsed="false" customFormat="false" customHeight="false" hidden="false" ht="12.1" outlineLevel="0" r="746">
      <c r="A746" s="20" t="n">
        <v>45498.489178241</v>
      </c>
      <c r="B746" s="16" t="s">
        <v>39</v>
      </c>
      <c r="C746" s="16" t="s">
        <v>803</v>
      </c>
      <c r="D746" s="16" t="s">
        <v>623</v>
      </c>
      <c r="E746" s="16" t="s">
        <v>17</v>
      </c>
      <c r="F746" s="16" t="s">
        <v>19</v>
      </c>
      <c r="G746" s="7" t="n">
        <v>5</v>
      </c>
      <c r="H746" s="6" t="n">
        <v>648.8</v>
      </c>
      <c r="I746" s="6" t="n">
        <v>-3244</v>
      </c>
      <c r="J746" s="6" t="n">
        <v>-0</v>
      </c>
      <c r="K746" s="6" t="n">
        <v>-1.95</v>
      </c>
      <c r="L746" s="6" t="n">
        <v>-0</v>
      </c>
      <c r="M746" s="6" t="s">
        <f>=I746+J746+K746+L746</f>
      </c>
      <c r="N746" s="6"/>
      <c r="O746" s="16"/>
    </row>
    <row collapsed="false" customFormat="false" customHeight="false" hidden="false" ht="12.1" outlineLevel="0" r="747">
      <c r="A747" s="21" t="n">
        <v>45499</v>
      </c>
      <c r="B747" s="22" t="s">
        <v>743</v>
      </c>
      <c r="C747" s="22" t="s">
        <v>901</v>
      </c>
      <c r="D747" s="22" t="s">
        <v>743</v>
      </c>
      <c r="E747" s="22" t="s">
        <v>743</v>
      </c>
      <c r="F747" s="22" t="s">
        <v>19</v>
      </c>
      <c r="G747" s="23" t="n">
        <v>1</v>
      </c>
      <c r="H747" s="24" t="n">
        <v>12461</v>
      </c>
      <c r="I747" s="24" t="n">
        <v>12461</v>
      </c>
      <c r="J747" s="24" t="n">
        <v>0</v>
      </c>
      <c r="K747" s="24" t="n">
        <v>-0</v>
      </c>
      <c r="L747" s="24" t="n">
        <v>-0</v>
      </c>
      <c r="M747" s="6" t="s">
        <f>=I747+J747+K747+L747</f>
      </c>
      <c r="N747" s="24"/>
      <c r="O747" s="22"/>
    </row>
    <row collapsed="false" customFormat="false" customHeight="false" hidden="false" ht="12.1" outlineLevel="0" r="748">
      <c r="A748" s="21" t="n">
        <v>45499</v>
      </c>
      <c r="B748" s="22" t="s">
        <v>743</v>
      </c>
      <c r="C748" s="22" t="s">
        <v>902</v>
      </c>
      <c r="D748" s="22" t="s">
        <v>743</v>
      </c>
      <c r="E748" s="22" t="s">
        <v>743</v>
      </c>
      <c r="F748" s="22" t="s">
        <v>19</v>
      </c>
      <c r="G748" s="23" t="n">
        <v>1</v>
      </c>
      <c r="H748" s="24" t="n">
        <v>1449</v>
      </c>
      <c r="I748" s="24" t="n">
        <v>1449</v>
      </c>
      <c r="J748" s="24" t="n">
        <v>0</v>
      </c>
      <c r="K748" s="24" t="n">
        <v>-0</v>
      </c>
      <c r="L748" s="24" t="n">
        <v>-0</v>
      </c>
      <c r="M748" s="6" t="s">
        <f>=I748+J748+K748+L748</f>
      </c>
      <c r="N748" s="24"/>
      <c r="O748" s="22"/>
    </row>
    <row collapsed="false" customFormat="false" customHeight="false" hidden="false" ht="12.1" outlineLevel="0" r="749">
      <c r="A749" s="20" t="n">
        <v>45499.46943287</v>
      </c>
      <c r="B749" s="16" t="s">
        <v>101</v>
      </c>
      <c r="C749" s="16" t="s">
        <v>847</v>
      </c>
      <c r="D749" s="16" t="s">
        <v>623</v>
      </c>
      <c r="E749" s="16" t="s">
        <v>99</v>
      </c>
      <c r="F749" s="16" t="s">
        <v>19</v>
      </c>
      <c r="G749" s="7" t="n">
        <v>1089</v>
      </c>
      <c r="H749" s="6" t="n">
        <v>13.409</v>
      </c>
      <c r="I749" s="6" t="n">
        <v>-14602.4</v>
      </c>
      <c r="J749" s="6" t="n">
        <v>-0</v>
      </c>
      <c r="K749" s="6" t="n">
        <v>-0</v>
      </c>
      <c r="L749" s="6" t="n">
        <v>-0</v>
      </c>
      <c r="M749" s="6" t="s">
        <f>=I749+J749+K749+L749</f>
      </c>
      <c r="N749" s="6"/>
      <c r="O749" s="16"/>
    </row>
    <row collapsed="false" customFormat="false" customHeight="false" hidden="false" ht="12.1" outlineLevel="0" r="750">
      <c r="A750" s="25" t="n">
        <v>45499.642962963</v>
      </c>
      <c r="B750" s="26" t="s">
        <v>101</v>
      </c>
      <c r="C750" s="26" t="s">
        <v>847</v>
      </c>
      <c r="D750" s="26" t="s">
        <v>626</v>
      </c>
      <c r="E750" s="26" t="s">
        <v>99</v>
      </c>
      <c r="F750" s="26" t="s">
        <v>19</v>
      </c>
      <c r="G750" s="27" t="n">
        <v>-1089</v>
      </c>
      <c r="H750" s="28" t="n">
        <v>13.409</v>
      </c>
      <c r="I750" s="28" t="n">
        <v>14602.41</v>
      </c>
      <c r="J750" s="28" t="n">
        <v>0</v>
      </c>
      <c r="K750" s="28" t="n">
        <v>-0</v>
      </c>
      <c r="L750" s="28" t="n">
        <v>-0</v>
      </c>
      <c r="M750" s="6" t="s">
        <f>=I750+J750+K750+L750</f>
      </c>
      <c r="N750" s="28"/>
      <c r="O750" s="26"/>
    </row>
    <row collapsed="false" customFormat="false" customHeight="false" hidden="false" ht="12.1" outlineLevel="0" r="751">
      <c r="A751" s="20" t="n">
        <v>45499.64650463</v>
      </c>
      <c r="B751" s="16" t="s">
        <v>73</v>
      </c>
      <c r="C751" s="16" t="s">
        <v>805</v>
      </c>
      <c r="D751" s="16" t="s">
        <v>623</v>
      </c>
      <c r="E751" s="16" t="s">
        <v>17</v>
      </c>
      <c r="F751" s="16" t="s">
        <v>19</v>
      </c>
      <c r="G751" s="7" t="n">
        <v>10</v>
      </c>
      <c r="H751" s="6" t="n">
        <v>166.42</v>
      </c>
      <c r="I751" s="6" t="n">
        <v>-1664.2</v>
      </c>
      <c r="J751" s="6" t="n">
        <v>-0</v>
      </c>
      <c r="K751" s="6" t="n">
        <v>-1</v>
      </c>
      <c r="L751" s="6" t="n">
        <v>-0</v>
      </c>
      <c r="M751" s="6" t="s">
        <f>=I751+J751+K751+L751</f>
      </c>
      <c r="N751" s="6"/>
      <c r="O751" s="16"/>
    </row>
    <row collapsed="false" customFormat="false" customHeight="false" hidden="false" ht="12.1" outlineLevel="0" r="752">
      <c r="A752" s="20" t="n">
        <v>45499.744652778</v>
      </c>
      <c r="B752" s="16" t="s">
        <v>71</v>
      </c>
      <c r="C752" s="16" t="s">
        <v>859</v>
      </c>
      <c r="D752" s="16" t="s">
        <v>623</v>
      </c>
      <c r="E752" s="16" t="s">
        <v>17</v>
      </c>
      <c r="F752" s="16" t="s">
        <v>19</v>
      </c>
      <c r="G752" s="7" t="n">
        <v>1</v>
      </c>
      <c r="H752" s="6" t="n">
        <v>1390.5</v>
      </c>
      <c r="I752" s="6" t="n">
        <v>-1390.5</v>
      </c>
      <c r="J752" s="6" t="n">
        <v>-0</v>
      </c>
      <c r="K752" s="6" t="n">
        <v>-0.83</v>
      </c>
      <c r="L752" s="6" t="n">
        <v>-0</v>
      </c>
      <c r="M752" s="6" t="s">
        <f>=I752+J752+K752+L752</f>
      </c>
      <c r="N752" s="6"/>
      <c r="O752" s="16"/>
    </row>
    <row collapsed="false" customFormat="false" customHeight="false" hidden="false" ht="12.1" outlineLevel="0" r="753">
      <c r="A753" s="20" t="n">
        <v>45499.744918981</v>
      </c>
      <c r="B753" s="16" t="s">
        <v>30</v>
      </c>
      <c r="C753" s="16" t="s">
        <v>807</v>
      </c>
      <c r="D753" s="16" t="s">
        <v>623</v>
      </c>
      <c r="E753" s="16" t="s">
        <v>17</v>
      </c>
      <c r="F753" s="16" t="s">
        <v>19</v>
      </c>
      <c r="G753" s="7" t="n">
        <v>10</v>
      </c>
      <c r="H753" s="6" t="n">
        <v>294.51</v>
      </c>
      <c r="I753" s="6" t="n">
        <v>-2945.1</v>
      </c>
      <c r="J753" s="6" t="n">
        <v>-0</v>
      </c>
      <c r="K753" s="6" t="n">
        <v>-1.77</v>
      </c>
      <c r="L753" s="6" t="n">
        <v>-0</v>
      </c>
      <c r="M753" s="6" t="s">
        <f>=I753+J753+K753+L753</f>
      </c>
      <c r="N753" s="6"/>
      <c r="O753" s="16"/>
    </row>
    <row collapsed="false" customFormat="false" customHeight="false" hidden="false" ht="12.1" outlineLevel="0" r="754">
      <c r="A754" s="20" t="n">
        <v>45499.751527778</v>
      </c>
      <c r="B754" s="16" t="s">
        <v>24</v>
      </c>
      <c r="C754" s="16" t="s">
        <v>741</v>
      </c>
      <c r="D754" s="16" t="s">
        <v>623</v>
      </c>
      <c r="E754" s="16" t="s">
        <v>17</v>
      </c>
      <c r="F754" s="16" t="s">
        <v>19</v>
      </c>
      <c r="G754" s="7" t="n">
        <v>3</v>
      </c>
      <c r="H754" s="6" t="n">
        <v>1071.1333333333</v>
      </c>
      <c r="I754" s="6" t="n">
        <v>-3213.4</v>
      </c>
      <c r="J754" s="6" t="n">
        <v>-0</v>
      </c>
      <c r="K754" s="6" t="n">
        <v>-1.93</v>
      </c>
      <c r="L754" s="6" t="n">
        <v>-0</v>
      </c>
      <c r="M754" s="6" t="s">
        <f>=I754+J754+K754+L754</f>
      </c>
      <c r="N754" s="6"/>
      <c r="O754" s="16"/>
    </row>
    <row collapsed="false" customFormat="false" customHeight="false" hidden="false" ht="12.1" outlineLevel="0" r="755">
      <c r="A755" s="20" t="n">
        <v>45499.776030093</v>
      </c>
      <c r="B755" s="16" t="s">
        <v>59</v>
      </c>
      <c r="C755" s="16" t="s">
        <v>840</v>
      </c>
      <c r="D755" s="16" t="s">
        <v>623</v>
      </c>
      <c r="E755" s="16" t="s">
        <v>17</v>
      </c>
      <c r="F755" s="16" t="s">
        <v>19</v>
      </c>
      <c r="G755" s="7" t="n">
        <v>10</v>
      </c>
      <c r="H755" s="6" t="n">
        <v>127.02</v>
      </c>
      <c r="I755" s="6" t="n">
        <v>-1270.2</v>
      </c>
      <c r="J755" s="6" t="n">
        <v>-0</v>
      </c>
      <c r="K755" s="6" t="n">
        <v>-0.76</v>
      </c>
      <c r="L755" s="6" t="n">
        <v>-0</v>
      </c>
      <c r="M755" s="6" t="s">
        <f>=I755+J755+K755+L755</f>
      </c>
      <c r="N755" s="6"/>
      <c r="O755" s="16"/>
    </row>
    <row collapsed="false" customFormat="false" customHeight="false" hidden="false" ht="12.1" outlineLevel="0" r="756">
      <c r="A756" s="20" t="n">
        <v>45499.796365741</v>
      </c>
      <c r="B756" s="16" t="s">
        <v>39</v>
      </c>
      <c r="C756" s="16" t="s">
        <v>803</v>
      </c>
      <c r="D756" s="16" t="s">
        <v>623</v>
      </c>
      <c r="E756" s="16" t="s">
        <v>17</v>
      </c>
      <c r="F756" s="16" t="s">
        <v>19</v>
      </c>
      <c r="G756" s="7" t="n">
        <v>1</v>
      </c>
      <c r="H756" s="6" t="n">
        <v>645.8</v>
      </c>
      <c r="I756" s="6" t="n">
        <v>-645.8</v>
      </c>
      <c r="J756" s="6" t="n">
        <v>-0</v>
      </c>
      <c r="K756" s="6" t="n">
        <v>-0.39</v>
      </c>
      <c r="L756" s="6" t="n">
        <v>-0</v>
      </c>
      <c r="M756" s="6" t="s">
        <f>=I756+J756+K756+L756</f>
      </c>
      <c r="N756" s="6"/>
      <c r="O756" s="16"/>
    </row>
    <row collapsed="false" customFormat="false" customHeight="false" hidden="false" ht="12.1" outlineLevel="0" r="757">
      <c r="A757" s="20" t="n">
        <v>45499.798564815</v>
      </c>
      <c r="B757" s="16" t="s">
        <v>65</v>
      </c>
      <c r="C757" s="16" t="s">
        <v>814</v>
      </c>
      <c r="D757" s="16" t="s">
        <v>623</v>
      </c>
      <c r="E757" s="16" t="s">
        <v>17</v>
      </c>
      <c r="F757" s="16" t="s">
        <v>19</v>
      </c>
      <c r="G757" s="7" t="n">
        <v>2</v>
      </c>
      <c r="H757" s="6" t="n">
        <v>1441.8</v>
      </c>
      <c r="I757" s="6" t="n">
        <v>-2883.6</v>
      </c>
      <c r="J757" s="6" t="n">
        <v>-0</v>
      </c>
      <c r="K757" s="6" t="n">
        <v>-1.73</v>
      </c>
      <c r="L757" s="6" t="n">
        <v>-0</v>
      </c>
      <c r="M757" s="6" t="s">
        <f>=I757+J757+K757+L757</f>
      </c>
      <c r="N757" s="6"/>
      <c r="O757" s="16"/>
    </row>
    <row collapsed="false" customFormat="false" customHeight="false" hidden="false" ht="12.1" outlineLevel="0" r="758">
      <c r="A758" s="20" t="n">
        <v>45499.932384259</v>
      </c>
      <c r="B758" s="16" t="s">
        <v>33</v>
      </c>
      <c r="C758" s="16" t="s">
        <v>762</v>
      </c>
      <c r="D758" s="16" t="s">
        <v>623</v>
      </c>
      <c r="E758" s="16" t="s">
        <v>17</v>
      </c>
      <c r="F758" s="16" t="s">
        <v>19</v>
      </c>
      <c r="G758" s="7" t="n">
        <v>1</v>
      </c>
      <c r="H758" s="6" t="n">
        <v>520.9</v>
      </c>
      <c r="I758" s="6" t="n">
        <v>-520.9</v>
      </c>
      <c r="J758" s="6" t="n">
        <v>-0</v>
      </c>
      <c r="K758" s="6" t="n">
        <v>-0.31</v>
      </c>
      <c r="L758" s="6" t="n">
        <v>-0</v>
      </c>
      <c r="M758" s="6" t="s">
        <f>=I758+J758+K758+L758</f>
      </c>
      <c r="N758" s="6"/>
      <c r="O758" s="16"/>
    </row>
    <row collapsed="false" customFormat="false" customHeight="false" hidden="false" ht="12.1" outlineLevel="0" r="759">
      <c r="A759" s="20" t="n">
        <v>45502.436701389</v>
      </c>
      <c r="B759" s="16" t="s">
        <v>101</v>
      </c>
      <c r="C759" s="16" t="s">
        <v>847</v>
      </c>
      <c r="D759" s="16" t="s">
        <v>623</v>
      </c>
      <c r="E759" s="16" t="s">
        <v>99</v>
      </c>
      <c r="F759" s="16" t="s">
        <v>19</v>
      </c>
      <c r="G759" s="7" t="n">
        <v>5</v>
      </c>
      <c r="H759" s="6" t="n">
        <v>13.4145</v>
      </c>
      <c r="I759" s="6" t="n">
        <v>-67.07</v>
      </c>
      <c r="J759" s="6" t="n">
        <v>-0</v>
      </c>
      <c r="K759" s="6" t="n">
        <v>-0</v>
      </c>
      <c r="L759" s="6" t="n">
        <v>-0</v>
      </c>
      <c r="M759" s="6" t="s">
        <f>=I759+J759+K759+L759</f>
      </c>
      <c r="N759" s="6"/>
      <c r="O759" s="16"/>
    </row>
    <row collapsed="false" customFormat="false" customHeight="false" hidden="false" ht="12.1" outlineLevel="0" r="760">
      <c r="A760" s="21" t="n">
        <v>45504</v>
      </c>
      <c r="B760" s="22" t="s">
        <v>743</v>
      </c>
      <c r="C760" s="22" t="s">
        <v>903</v>
      </c>
      <c r="D760" s="22" t="s">
        <v>743</v>
      </c>
      <c r="E760" s="22" t="s">
        <v>743</v>
      </c>
      <c r="F760" s="22" t="s">
        <v>19</v>
      </c>
      <c r="G760" s="23" t="n">
        <v>1</v>
      </c>
      <c r="H760" s="24" t="n">
        <v>469.8</v>
      </c>
      <c r="I760" s="24" t="n">
        <v>469.8</v>
      </c>
      <c r="J760" s="24" t="n">
        <v>0</v>
      </c>
      <c r="K760" s="24" t="n">
        <v>-0</v>
      </c>
      <c r="L760" s="24" t="n">
        <v>-0</v>
      </c>
      <c r="M760" s="6" t="s">
        <f>=I760+J760+K760+L760</f>
      </c>
      <c r="N760" s="24"/>
      <c r="O760" s="22"/>
    </row>
    <row collapsed="false" customFormat="false" customHeight="false" hidden="false" ht="12.1" outlineLevel="0" r="761">
      <c r="A761" s="20" t="n">
        <v>45504.468206019</v>
      </c>
      <c r="B761" s="16" t="s">
        <v>101</v>
      </c>
      <c r="C761" s="16" t="s">
        <v>847</v>
      </c>
      <c r="D761" s="16" t="s">
        <v>623</v>
      </c>
      <c r="E761" s="16" t="s">
        <v>99</v>
      </c>
      <c r="F761" s="16" t="s">
        <v>19</v>
      </c>
      <c r="G761" s="7" t="n">
        <v>35</v>
      </c>
      <c r="H761" s="6" t="n">
        <v>13.427</v>
      </c>
      <c r="I761" s="6" t="n">
        <v>-469.95</v>
      </c>
      <c r="J761" s="6" t="n">
        <v>-0</v>
      </c>
      <c r="K761" s="6" t="n">
        <v>-0</v>
      </c>
      <c r="L761" s="6" t="n">
        <v>-0</v>
      </c>
      <c r="M761" s="6" t="s">
        <f>=I761+J761+K761+L761</f>
      </c>
      <c r="N761" s="6"/>
      <c r="O761" s="16"/>
    </row>
    <row collapsed="false" customFormat="false" customHeight="false" hidden="false" ht="12.1" outlineLevel="0" r="762">
      <c r="A762" s="21" t="n">
        <v>45505</v>
      </c>
      <c r="B762" s="22" t="s">
        <v>743</v>
      </c>
      <c r="C762" s="22" t="s">
        <v>904</v>
      </c>
      <c r="D762" s="22" t="s">
        <v>743</v>
      </c>
      <c r="E762" s="22" t="s">
        <v>743</v>
      </c>
      <c r="F762" s="22" t="s">
        <v>19</v>
      </c>
      <c r="G762" s="23" t="n">
        <v>1</v>
      </c>
      <c r="H762" s="24" t="n">
        <v>988</v>
      </c>
      <c r="I762" s="24" t="n">
        <v>988</v>
      </c>
      <c r="J762" s="24" t="n">
        <v>0</v>
      </c>
      <c r="K762" s="24" t="n">
        <v>-0</v>
      </c>
      <c r="L762" s="24" t="n">
        <v>-0</v>
      </c>
      <c r="M762" s="6" t="s">
        <f>=I762+J762+K762+L762</f>
      </c>
      <c r="N762" s="24"/>
      <c r="O762" s="22"/>
    </row>
    <row collapsed="false" customFormat="false" customHeight="false" hidden="false" ht="12.1" outlineLevel="0" r="763">
      <c r="A763" s="20" t="n">
        <v>45505.518310185</v>
      </c>
      <c r="B763" s="16" t="s">
        <v>101</v>
      </c>
      <c r="C763" s="16" t="s">
        <v>847</v>
      </c>
      <c r="D763" s="16" t="s">
        <v>623</v>
      </c>
      <c r="E763" s="16" t="s">
        <v>99</v>
      </c>
      <c r="F763" s="16" t="s">
        <v>19</v>
      </c>
      <c r="G763" s="7" t="n">
        <v>73</v>
      </c>
      <c r="H763" s="6" t="n">
        <v>13.4335</v>
      </c>
      <c r="I763" s="6" t="n">
        <v>-980.65</v>
      </c>
      <c r="J763" s="6" t="n">
        <v>-0</v>
      </c>
      <c r="K763" s="6" t="n">
        <v>-0</v>
      </c>
      <c r="L763" s="6" t="n">
        <v>-0</v>
      </c>
      <c r="M763" s="6" t="s">
        <f>=I763+J763+K763+L763</f>
      </c>
      <c r="N763" s="6"/>
      <c r="O763" s="16"/>
    </row>
    <row collapsed="false" customFormat="false" customHeight="false" hidden="false" ht="12.1" outlineLevel="0" r="764">
      <c r="A764" s="21" t="n">
        <v>45506</v>
      </c>
      <c r="B764" s="22" t="s">
        <v>743</v>
      </c>
      <c r="C764" s="22" t="s">
        <v>905</v>
      </c>
      <c r="D764" s="22" t="s">
        <v>743</v>
      </c>
      <c r="E764" s="22" t="s">
        <v>743</v>
      </c>
      <c r="F764" s="22" t="s">
        <v>19</v>
      </c>
      <c r="G764" s="23" t="n">
        <v>1</v>
      </c>
      <c r="H764" s="24" t="n">
        <v>5347</v>
      </c>
      <c r="I764" s="24" t="n">
        <v>5347</v>
      </c>
      <c r="J764" s="24" t="n">
        <v>0</v>
      </c>
      <c r="K764" s="24" t="n">
        <v>-0</v>
      </c>
      <c r="L764" s="24" t="n">
        <v>-0</v>
      </c>
      <c r="M764" s="6" t="s">
        <f>=I764+J764+K764+L764</f>
      </c>
      <c r="N764" s="24"/>
      <c r="O764" s="22"/>
    </row>
    <row collapsed="false" customFormat="false" customHeight="false" hidden="false" ht="12.1" outlineLevel="0" r="765">
      <c r="A765" s="21" t="n">
        <v>45506</v>
      </c>
      <c r="B765" s="22" t="s">
        <v>743</v>
      </c>
      <c r="C765" s="22" t="s">
        <v>906</v>
      </c>
      <c r="D765" s="22" t="s">
        <v>743</v>
      </c>
      <c r="E765" s="22" t="s">
        <v>743</v>
      </c>
      <c r="F765" s="22" t="s">
        <v>19</v>
      </c>
      <c r="G765" s="23" t="n">
        <v>1</v>
      </c>
      <c r="H765" s="24" t="n">
        <v>619.8</v>
      </c>
      <c r="I765" s="24" t="n">
        <v>619.8</v>
      </c>
      <c r="J765" s="24" t="n">
        <v>0</v>
      </c>
      <c r="K765" s="24" t="n">
        <v>-0</v>
      </c>
      <c r="L765" s="24" t="n">
        <v>-0</v>
      </c>
      <c r="M765" s="6" t="s">
        <f>=I765+J765+K765+L765</f>
      </c>
      <c r="N765" s="24"/>
      <c r="O765" s="22"/>
    </row>
    <row collapsed="false" customFormat="false" customHeight="false" hidden="false" ht="12.1" outlineLevel="0" r="766">
      <c r="A766" s="25" t="n">
        <v>45506.423275463</v>
      </c>
      <c r="B766" s="26" t="s">
        <v>101</v>
      </c>
      <c r="C766" s="26" t="s">
        <v>847</v>
      </c>
      <c r="D766" s="26" t="s">
        <v>626</v>
      </c>
      <c r="E766" s="26" t="s">
        <v>99</v>
      </c>
      <c r="F766" s="26" t="s">
        <v>19</v>
      </c>
      <c r="G766" s="27" t="n">
        <v>-113</v>
      </c>
      <c r="H766" s="28" t="n">
        <v>13.4525</v>
      </c>
      <c r="I766" s="28" t="n">
        <v>1520.13</v>
      </c>
      <c r="J766" s="28" t="n">
        <v>0</v>
      </c>
      <c r="K766" s="28" t="n">
        <v>-0</v>
      </c>
      <c r="L766" s="28" t="n">
        <v>-0</v>
      </c>
      <c r="M766" s="6" t="s">
        <f>=I766+J766+K766+L766</f>
      </c>
      <c r="N766" s="28"/>
      <c r="O766" s="26"/>
    </row>
    <row collapsed="false" customFormat="false" customHeight="false" hidden="false" ht="12.1" outlineLevel="0" r="767">
      <c r="A767" s="20" t="n">
        <v>45506.517627315</v>
      </c>
      <c r="B767" s="16" t="s">
        <v>21</v>
      </c>
      <c r="C767" s="16" t="s">
        <v>829</v>
      </c>
      <c r="D767" s="16" t="s">
        <v>623</v>
      </c>
      <c r="E767" s="16" t="s">
        <v>17</v>
      </c>
      <c r="F767" s="16" t="s">
        <v>19</v>
      </c>
      <c r="G767" s="7" t="n">
        <v>1</v>
      </c>
      <c r="H767" s="6" t="n">
        <v>6642</v>
      </c>
      <c r="I767" s="6" t="n">
        <v>-6642</v>
      </c>
      <c r="J767" s="6" t="n">
        <v>-0</v>
      </c>
      <c r="K767" s="6" t="n">
        <v>-3.99</v>
      </c>
      <c r="L767" s="6" t="n">
        <v>-0</v>
      </c>
      <c r="M767" s="6" t="s">
        <f>=I767+J767+K767+L767</f>
      </c>
      <c r="N767" s="6"/>
      <c r="O767" s="16"/>
    </row>
    <row collapsed="false" customFormat="false" customHeight="false" hidden="false" ht="12.1" outlineLevel="0" r="768">
      <c r="A768" s="20" t="n">
        <v>45506.966805556</v>
      </c>
      <c r="B768" s="16" t="s">
        <v>39</v>
      </c>
      <c r="C768" s="16" t="s">
        <v>803</v>
      </c>
      <c r="D768" s="16" t="s">
        <v>623</v>
      </c>
      <c r="E768" s="16" t="s">
        <v>17</v>
      </c>
      <c r="F768" s="16" t="s">
        <v>19</v>
      </c>
      <c r="G768" s="7" t="n">
        <v>1</v>
      </c>
      <c r="H768" s="6" t="n">
        <v>608.1</v>
      </c>
      <c r="I768" s="6" t="n">
        <v>-608.1</v>
      </c>
      <c r="J768" s="6" t="n">
        <v>-0</v>
      </c>
      <c r="K768" s="6" t="n">
        <v>-0.36</v>
      </c>
      <c r="L768" s="6" t="n">
        <v>-0</v>
      </c>
      <c r="M768" s="6" t="s">
        <f>=I768+J768+K768+L768</f>
      </c>
      <c r="N768" s="6"/>
      <c r="O768" s="16"/>
    </row>
    <row collapsed="false" customFormat="false" customHeight="false" hidden="false" ht="12.1" outlineLevel="0" r="769">
      <c r="A769" s="21" t="n">
        <v>45509</v>
      </c>
      <c r="B769" s="22" t="s">
        <v>729</v>
      </c>
      <c r="C769" s="22" t="s">
        <v>151</v>
      </c>
      <c r="D769" s="22" t="s">
        <v>729</v>
      </c>
      <c r="E769" s="22" t="s">
        <v>729</v>
      </c>
      <c r="F769" s="22" t="s">
        <v>19</v>
      </c>
      <c r="G769" s="23" t="n">
        <v>1</v>
      </c>
      <c r="H769" s="24" t="n">
        <v>100000</v>
      </c>
      <c r="I769" s="24" t="n">
        <v>100000</v>
      </c>
      <c r="J769" s="24" t="n">
        <v>0</v>
      </c>
      <c r="K769" s="24" t="n">
        <v>-0</v>
      </c>
      <c r="L769" s="24" t="n">
        <v>-0</v>
      </c>
      <c r="M769" s="6" t="s">
        <f>=I769+J769+K769+L769</f>
      </c>
      <c r="N769" s="24"/>
      <c r="O769" s="22"/>
    </row>
    <row collapsed="false" customFormat="false" customHeight="false" hidden="false" ht="12.1" outlineLevel="0" r="770">
      <c r="A770" s="20" t="n">
        <v>45509.425914352</v>
      </c>
      <c r="B770" s="16" t="s">
        <v>101</v>
      </c>
      <c r="C770" s="16" t="s">
        <v>847</v>
      </c>
      <c r="D770" s="16" t="s">
        <v>623</v>
      </c>
      <c r="E770" s="16" t="s">
        <v>99</v>
      </c>
      <c r="F770" s="16" t="s">
        <v>19</v>
      </c>
      <c r="G770" s="7" t="n">
        <v>7448</v>
      </c>
      <c r="H770" s="6" t="n">
        <v>13.4585</v>
      </c>
      <c r="I770" s="6" t="n">
        <v>-100238.9</v>
      </c>
      <c r="J770" s="6" t="n">
        <v>-0</v>
      </c>
      <c r="K770" s="6" t="n">
        <v>-0</v>
      </c>
      <c r="L770" s="6" t="n">
        <v>-0</v>
      </c>
      <c r="M770" s="6" t="s">
        <f>=I770+J770+K770+L770</f>
      </c>
      <c r="N770" s="6"/>
      <c r="O770" s="16"/>
    </row>
    <row collapsed="false" customFormat="false" customHeight="false" hidden="false" ht="12.1" outlineLevel="0" r="771">
      <c r="A771" s="25" t="n">
        <v>45509.764583333</v>
      </c>
      <c r="B771" s="26" t="s">
        <v>641</v>
      </c>
      <c r="C771" s="26" t="s">
        <v>759</v>
      </c>
      <c r="D771" s="26" t="s">
        <v>626</v>
      </c>
      <c r="E771" s="26" t="s">
        <v>17</v>
      </c>
      <c r="F771" s="26" t="s">
        <v>19</v>
      </c>
      <c r="G771" s="27" t="n">
        <v>-2</v>
      </c>
      <c r="H771" s="28" t="n">
        <v>3631.5</v>
      </c>
      <c r="I771" s="28" t="n">
        <v>7263</v>
      </c>
      <c r="J771" s="28" t="n">
        <v>0</v>
      </c>
      <c r="K771" s="28" t="n">
        <v>-3.63</v>
      </c>
      <c r="L771" s="28" t="n">
        <v>-0</v>
      </c>
      <c r="M771" s="6" t="s">
        <f>=I771+J771+K771+L771</f>
      </c>
      <c r="N771" s="28"/>
      <c r="O771" s="26"/>
    </row>
    <row collapsed="false" customFormat="false" customHeight="false" hidden="false" ht="12.1" outlineLevel="0" r="772">
      <c r="A772" s="25" t="n">
        <v>45511.765277778</v>
      </c>
      <c r="B772" s="26" t="s">
        <v>641</v>
      </c>
      <c r="C772" s="26" t="s">
        <v>759</v>
      </c>
      <c r="D772" s="26" t="s">
        <v>626</v>
      </c>
      <c r="E772" s="26" t="s">
        <v>17</v>
      </c>
      <c r="F772" s="26" t="s">
        <v>19</v>
      </c>
      <c r="G772" s="27" t="n">
        <v>-6</v>
      </c>
      <c r="H772" s="28" t="n">
        <v>3700</v>
      </c>
      <c r="I772" s="28" t="n">
        <v>22200</v>
      </c>
      <c r="J772" s="28" t="n">
        <v>0</v>
      </c>
      <c r="K772" s="28" t="n">
        <v>-11.1</v>
      </c>
      <c r="L772" s="28" t="n">
        <v>-0</v>
      </c>
      <c r="M772" s="6" t="s">
        <f>=I772+J772+K772+L772</f>
      </c>
      <c r="N772" s="28"/>
      <c r="O772" s="26"/>
    </row>
    <row collapsed="false" customFormat="false" customHeight="false" hidden="false" ht="12.1" outlineLevel="0" r="773">
      <c r="A773" s="21" t="n">
        <v>45512</v>
      </c>
      <c r="B773" s="22" t="s">
        <v>729</v>
      </c>
      <c r="C773" s="22" t="s">
        <v>151</v>
      </c>
      <c r="D773" s="22" t="s">
        <v>729</v>
      </c>
      <c r="E773" s="22" t="s">
        <v>729</v>
      </c>
      <c r="F773" s="22" t="s">
        <v>19</v>
      </c>
      <c r="G773" s="23" t="n">
        <v>1</v>
      </c>
      <c r="H773" s="24" t="n">
        <v>30000</v>
      </c>
      <c r="I773" s="24" t="n">
        <v>30000</v>
      </c>
      <c r="J773" s="24" t="n">
        <v>0</v>
      </c>
      <c r="K773" s="24" t="n">
        <v>-0</v>
      </c>
      <c r="L773" s="24" t="n">
        <v>-0</v>
      </c>
      <c r="M773" s="6" t="s">
        <f>=I773+J773+K773+L773</f>
      </c>
      <c r="N773" s="24"/>
      <c r="O773" s="22"/>
    </row>
    <row collapsed="false" customFormat="false" customHeight="false" hidden="false" ht="12.1" outlineLevel="0" r="774">
      <c r="A774" s="29" t="n">
        <v>45512.389583333</v>
      </c>
      <c r="B774" s="30" t="s">
        <v>766</v>
      </c>
      <c r="C774" s="30" t="s">
        <v>355</v>
      </c>
      <c r="D774" s="30" t="s">
        <v>766</v>
      </c>
      <c r="E774" s="30" t="s">
        <v>766</v>
      </c>
      <c r="F774" s="30" t="s">
        <v>19</v>
      </c>
      <c r="G774" s="31" t="n">
        <v>29492.01</v>
      </c>
      <c r="H774" s="32" t="n">
        <v>-1</v>
      </c>
      <c r="I774" s="32" t="n">
        <v>-29492.01</v>
      </c>
      <c r="J774" s="32" t="n">
        <v>0</v>
      </c>
      <c r="K774" s="32" t="n">
        <v>-0</v>
      </c>
      <c r="L774" s="32" t="n">
        <v>-0</v>
      </c>
      <c r="M774" s="6" t="s">
        <f>=I774+J774+K774+L774</f>
      </c>
      <c r="N774" s="32"/>
      <c r="O774" s="30" t="s">
        <v>907</v>
      </c>
    </row>
    <row collapsed="false" customFormat="false" customHeight="false" hidden="false" ht="12.1" outlineLevel="0" r="775">
      <c r="A775" s="20" t="n">
        <v>45512.838935185</v>
      </c>
      <c r="B775" s="16" t="s">
        <v>101</v>
      </c>
      <c r="C775" s="16" t="s">
        <v>847</v>
      </c>
      <c r="D775" s="16" t="s">
        <v>623</v>
      </c>
      <c r="E775" s="16" t="s">
        <v>99</v>
      </c>
      <c r="F775" s="16" t="s">
        <v>19</v>
      </c>
      <c r="G775" s="7" t="n">
        <v>2222</v>
      </c>
      <c r="H775" s="6" t="n">
        <v>13.476</v>
      </c>
      <c r="I775" s="6" t="n">
        <v>-29943.67</v>
      </c>
      <c r="J775" s="6" t="n">
        <v>-0</v>
      </c>
      <c r="K775" s="6" t="n">
        <v>-0</v>
      </c>
      <c r="L775" s="6" t="n">
        <v>-0</v>
      </c>
      <c r="M775" s="6" t="s">
        <f>=I775+J775+K775+L775</f>
      </c>
      <c r="N775" s="6"/>
      <c r="O775" s="16"/>
    </row>
    <row collapsed="false" customFormat="false" customHeight="false" hidden="false" ht="12.1" outlineLevel="0" r="776">
      <c r="A776" s="20" t="n">
        <v>45513.623657407</v>
      </c>
      <c r="B776" s="16" t="s">
        <v>101</v>
      </c>
      <c r="C776" s="16" t="s">
        <v>847</v>
      </c>
      <c r="D776" s="16" t="s">
        <v>623</v>
      </c>
      <c r="E776" s="16" t="s">
        <v>99</v>
      </c>
      <c r="F776" s="16" t="s">
        <v>19</v>
      </c>
      <c r="G776" s="7" t="n">
        <v>4</v>
      </c>
      <c r="H776" s="6" t="n">
        <v>13.495</v>
      </c>
      <c r="I776" s="6" t="n">
        <v>-53.98</v>
      </c>
      <c r="J776" s="6" t="n">
        <v>-0</v>
      </c>
      <c r="K776" s="6" t="n">
        <v>-0</v>
      </c>
      <c r="L776" s="6" t="n">
        <v>-0</v>
      </c>
      <c r="M776" s="6" t="s">
        <f>=I776+J776+K776+L776</f>
      </c>
      <c r="N776" s="6"/>
      <c r="O776" s="16"/>
    </row>
    <row collapsed="false" customFormat="false" customHeight="false" hidden="false" ht="12.1" outlineLevel="0" r="777">
      <c r="A777" s="33" t="n">
        <v>45525</v>
      </c>
      <c r="B777" s="34" t="s">
        <v>908</v>
      </c>
      <c r="C777" s="34" t="s">
        <v>909</v>
      </c>
      <c r="D777" s="34" t="s">
        <v>908</v>
      </c>
      <c r="E777" s="34" t="s">
        <v>908</v>
      </c>
      <c r="F777" s="34" t="s">
        <v>19</v>
      </c>
      <c r="G777" s="35" t="n">
        <v>6122.76</v>
      </c>
      <c r="H777" s="36" t="n">
        <v>-1</v>
      </c>
      <c r="I777" s="36" t="n">
        <v>-6122.76</v>
      </c>
      <c r="J777" s="36" t="n">
        <v>0</v>
      </c>
      <c r="K777" s="36" t="n">
        <v>-0</v>
      </c>
      <c r="L777" s="36" t="n">
        <v>-0</v>
      </c>
      <c r="M777" s="6" t="s">
        <f>=I777+J777+K777+L777</f>
      </c>
      <c r="N777" s="36"/>
      <c r="O777" s="34" t="s">
        <v>910</v>
      </c>
    </row>
    <row collapsed="false" customFormat="false" customHeight="false" hidden="false" ht="12.1" outlineLevel="0" r="778">
      <c r="A778" s="25" t="n">
        <v>45525</v>
      </c>
      <c r="B778" s="26" t="s">
        <v>98</v>
      </c>
      <c r="C778" s="26" t="s">
        <v>730</v>
      </c>
      <c r="D778" s="26" t="s">
        <v>626</v>
      </c>
      <c r="E778" s="26" t="s">
        <v>99</v>
      </c>
      <c r="F778" s="26" t="s">
        <v>19</v>
      </c>
      <c r="G778" s="27" t="n">
        <v>-18.6</v>
      </c>
      <c r="H778" s="28" t="n">
        <v>2560.0734785918</v>
      </c>
      <c r="I778" s="28" t="n">
        <v>47617.37</v>
      </c>
      <c r="J778" s="28" t="n">
        <v>0</v>
      </c>
      <c r="K778" s="28" t="n">
        <v>-47.62</v>
      </c>
      <c r="L778" s="28" t="n">
        <v>-0</v>
      </c>
      <c r="M778" s="6" t="s">
        <f>=I778+J778+K778+L778</f>
      </c>
      <c r="N778" s="28"/>
      <c r="O778" s="26" t="s">
        <v>911</v>
      </c>
    </row>
    <row collapsed="false" customFormat="false" customHeight="false" hidden="false" ht="12.1" outlineLevel="0" r="779">
      <c r="A779" s="20" t="n">
        <v>45526.513113426</v>
      </c>
      <c r="B779" s="16" t="s">
        <v>101</v>
      </c>
      <c r="C779" s="16" t="s">
        <v>847</v>
      </c>
      <c r="D779" s="16" t="s">
        <v>623</v>
      </c>
      <c r="E779" s="16" t="s">
        <v>99</v>
      </c>
      <c r="F779" s="16" t="s">
        <v>19</v>
      </c>
      <c r="G779" s="7" t="n">
        <v>3055</v>
      </c>
      <c r="H779" s="6" t="n">
        <v>13.5645</v>
      </c>
      <c r="I779" s="6" t="n">
        <v>-41439.55</v>
      </c>
      <c r="J779" s="6" t="n">
        <v>-0</v>
      </c>
      <c r="K779" s="6" t="n">
        <v>-0</v>
      </c>
      <c r="L779" s="6" t="n">
        <v>-0</v>
      </c>
      <c r="M779" s="6" t="s">
        <f>=I779+J779+K779+L779</f>
      </c>
      <c r="N779" s="6"/>
      <c r="O779" s="16"/>
    </row>
    <row collapsed="false" customFormat="false" customHeight="false" hidden="false" ht="12.1" outlineLevel="0" r="780">
      <c r="A780" s="25" t="n">
        <v>45541.795</v>
      </c>
      <c r="B780" s="26" t="s">
        <v>101</v>
      </c>
      <c r="C780" s="26" t="s">
        <v>847</v>
      </c>
      <c r="D780" s="26" t="s">
        <v>626</v>
      </c>
      <c r="E780" s="26" t="s">
        <v>99</v>
      </c>
      <c r="F780" s="26" t="s">
        <v>19</v>
      </c>
      <c r="G780" s="27" t="n">
        <v>-12729</v>
      </c>
      <c r="H780" s="28" t="n">
        <v>13.678</v>
      </c>
      <c r="I780" s="28" t="n">
        <v>174107.26</v>
      </c>
      <c r="J780" s="28" t="n">
        <v>0</v>
      </c>
      <c r="K780" s="28" t="n">
        <v>-0</v>
      </c>
      <c r="L780" s="28" t="n">
        <v>-26.12</v>
      </c>
      <c r="M780" s="6" t="s">
        <f>=I780+J780+K780+L780</f>
      </c>
      <c r="N780" s="28"/>
      <c r="O780" s="26"/>
    </row>
    <row collapsed="false" customFormat="false" customHeight="false" hidden="false" ht="12.1" outlineLevel="0" r="781">
      <c r="A781" s="20" t="n">
        <v>45541.854548611</v>
      </c>
      <c r="B781" s="16" t="s">
        <v>664</v>
      </c>
      <c r="C781" s="16" t="s">
        <v>810</v>
      </c>
      <c r="D781" s="16" t="s">
        <v>623</v>
      </c>
      <c r="E781" s="16" t="s">
        <v>17</v>
      </c>
      <c r="F781" s="16" t="s">
        <v>19</v>
      </c>
      <c r="G781" s="7" t="n">
        <v>50</v>
      </c>
      <c r="H781" s="6" t="n">
        <v>73.07</v>
      </c>
      <c r="I781" s="6" t="n">
        <v>-3653.5</v>
      </c>
      <c r="J781" s="6" t="n">
        <v>-0</v>
      </c>
      <c r="K781" s="6" t="n">
        <v>-2.19</v>
      </c>
      <c r="L781" s="6" t="n">
        <v>-0</v>
      </c>
      <c r="M781" s="6" t="s">
        <f>=I781+J781+K781+L781</f>
      </c>
      <c r="N781" s="6"/>
      <c r="O781" s="16"/>
    </row>
    <row collapsed="false" customFormat="false" customHeight="false" hidden="false" ht="12.1" outlineLevel="0" r="782">
      <c r="A782" s="20" t="n">
        <v>45541.85568287</v>
      </c>
      <c r="B782" s="16" t="s">
        <v>48</v>
      </c>
      <c r="C782" s="16" t="s">
        <v>740</v>
      </c>
      <c r="D782" s="16" t="s">
        <v>623</v>
      </c>
      <c r="E782" s="16" t="s">
        <v>17</v>
      </c>
      <c r="F782" s="16" t="s">
        <v>19</v>
      </c>
      <c r="G782" s="7" t="n">
        <v>200</v>
      </c>
      <c r="H782" s="6" t="n">
        <v>47.1875</v>
      </c>
      <c r="I782" s="6" t="n">
        <v>-9437.5</v>
      </c>
      <c r="J782" s="6" t="n">
        <v>-0</v>
      </c>
      <c r="K782" s="6" t="n">
        <v>-5.66</v>
      </c>
      <c r="L782" s="6" t="n">
        <v>-0.57</v>
      </c>
      <c r="M782" s="6" t="s">
        <f>=I782+J782+K782+L782</f>
      </c>
      <c r="N782" s="6"/>
      <c r="O782" s="16"/>
    </row>
    <row collapsed="false" customFormat="false" customHeight="false" hidden="false" ht="12.1" outlineLevel="0" r="783">
      <c r="A783" s="20" t="n">
        <v>45541.857928241</v>
      </c>
      <c r="B783" s="16" t="s">
        <v>73</v>
      </c>
      <c r="C783" s="16" t="s">
        <v>805</v>
      </c>
      <c r="D783" s="16" t="s">
        <v>623</v>
      </c>
      <c r="E783" s="16" t="s">
        <v>17</v>
      </c>
      <c r="F783" s="16" t="s">
        <v>19</v>
      </c>
      <c r="G783" s="7" t="n">
        <v>60</v>
      </c>
      <c r="H783" s="6" t="n">
        <v>139.18</v>
      </c>
      <c r="I783" s="6" t="n">
        <v>-8350.8</v>
      </c>
      <c r="J783" s="6" t="n">
        <v>-0</v>
      </c>
      <c r="K783" s="6" t="n">
        <v>-5.01</v>
      </c>
      <c r="L783" s="6" t="n">
        <v>-0</v>
      </c>
      <c r="M783" s="6" t="s">
        <f>=I783+J783+K783+L783</f>
      </c>
      <c r="N783" s="6"/>
      <c r="O783" s="16"/>
    </row>
    <row collapsed="false" customFormat="false" customHeight="false" hidden="false" ht="12.1" outlineLevel="0" r="784">
      <c r="A784" s="20" t="n">
        <v>45541.859664352</v>
      </c>
      <c r="B784" s="16" t="s">
        <v>36</v>
      </c>
      <c r="C784" s="16" t="s">
        <v>808</v>
      </c>
      <c r="D784" s="16" t="s">
        <v>623</v>
      </c>
      <c r="E784" s="16" t="s">
        <v>17</v>
      </c>
      <c r="F784" s="16" t="s">
        <v>19</v>
      </c>
      <c r="G784" s="7" t="n">
        <v>10</v>
      </c>
      <c r="H784" s="6" t="n">
        <v>586.8</v>
      </c>
      <c r="I784" s="6" t="n">
        <v>-5868</v>
      </c>
      <c r="J784" s="6" t="n">
        <v>-0</v>
      </c>
      <c r="K784" s="6" t="n">
        <v>-3.52</v>
      </c>
      <c r="L784" s="6" t="n">
        <v>-0</v>
      </c>
      <c r="M784" s="6" t="s">
        <f>=I784+J784+K784+L784</f>
      </c>
      <c r="N784" s="6"/>
      <c r="O784" s="16"/>
    </row>
    <row collapsed="false" customFormat="false" customHeight="false" hidden="false" ht="12.1" outlineLevel="0" r="785">
      <c r="A785" s="20" t="n">
        <v>45541.860914352</v>
      </c>
      <c r="B785" s="16" t="s">
        <v>21</v>
      </c>
      <c r="C785" s="16" t="s">
        <v>829</v>
      </c>
      <c r="D785" s="16" t="s">
        <v>623</v>
      </c>
      <c r="E785" s="16" t="s">
        <v>17</v>
      </c>
      <c r="F785" s="16" t="s">
        <v>19</v>
      </c>
      <c r="G785" s="7" t="n">
        <v>2</v>
      </c>
      <c r="H785" s="6" t="n">
        <v>6323.25</v>
      </c>
      <c r="I785" s="6" t="n">
        <v>-12646.5</v>
      </c>
      <c r="J785" s="6" t="n">
        <v>-0</v>
      </c>
      <c r="K785" s="6" t="n">
        <v>-7.58</v>
      </c>
      <c r="L785" s="6" t="n">
        <v>-0</v>
      </c>
      <c r="M785" s="6" t="s">
        <f>=I785+J785+K785+L785</f>
      </c>
      <c r="N785" s="6"/>
      <c r="O785" s="16"/>
    </row>
    <row collapsed="false" customFormat="false" customHeight="false" hidden="false" ht="12.1" outlineLevel="0" r="786">
      <c r="A786" s="20" t="n">
        <v>45541.864571759</v>
      </c>
      <c r="B786" s="16" t="s">
        <v>51</v>
      </c>
      <c r="C786" s="16" t="s">
        <v>751</v>
      </c>
      <c r="D786" s="16" t="s">
        <v>623</v>
      </c>
      <c r="E786" s="16" t="s">
        <v>17</v>
      </c>
      <c r="F786" s="16" t="s">
        <v>19</v>
      </c>
      <c r="G786" s="7" t="n">
        <v>100</v>
      </c>
      <c r="H786" s="6" t="n">
        <v>122.97</v>
      </c>
      <c r="I786" s="6" t="n">
        <v>-12297</v>
      </c>
      <c r="J786" s="6" t="n">
        <v>-0</v>
      </c>
      <c r="K786" s="6" t="n">
        <v>-7.38</v>
      </c>
      <c r="L786" s="6" t="n">
        <v>-0</v>
      </c>
      <c r="M786" s="6" t="s">
        <f>=I786+J786+K786+L786</f>
      </c>
      <c r="N786" s="6"/>
      <c r="O786" s="16"/>
    </row>
    <row collapsed="false" customFormat="false" customHeight="false" hidden="false" ht="12.1" outlineLevel="0" r="787">
      <c r="A787" s="20" t="n">
        <v>45541.869027778</v>
      </c>
      <c r="B787" s="16" t="s">
        <v>65</v>
      </c>
      <c r="C787" s="16" t="s">
        <v>814</v>
      </c>
      <c r="D787" s="16" t="s">
        <v>623</v>
      </c>
      <c r="E787" s="16" t="s">
        <v>17</v>
      </c>
      <c r="F787" s="16" t="s">
        <v>19</v>
      </c>
      <c r="G787" s="7" t="n">
        <v>4</v>
      </c>
      <c r="H787" s="6" t="n">
        <v>1242.8</v>
      </c>
      <c r="I787" s="6" t="n">
        <v>-4971.2</v>
      </c>
      <c r="J787" s="6" t="n">
        <v>-0</v>
      </c>
      <c r="K787" s="6" t="n">
        <v>-2.99</v>
      </c>
      <c r="L787" s="6" t="n">
        <v>-0</v>
      </c>
      <c r="M787" s="6" t="s">
        <f>=I787+J787+K787+L787</f>
      </c>
      <c r="N787" s="6"/>
      <c r="O787" s="16"/>
    </row>
    <row collapsed="false" customFormat="false" customHeight="false" hidden="false" ht="12.1" outlineLevel="0" r="788">
      <c r="A788" s="20" t="n">
        <v>45541.871064815</v>
      </c>
      <c r="B788" s="16" t="s">
        <v>674</v>
      </c>
      <c r="C788" s="16" t="s">
        <v>872</v>
      </c>
      <c r="D788" s="16" t="s">
        <v>623</v>
      </c>
      <c r="E788" s="16" t="s">
        <v>17</v>
      </c>
      <c r="F788" s="16" t="s">
        <v>19</v>
      </c>
      <c r="G788" s="7" t="n">
        <v>1</v>
      </c>
      <c r="H788" s="6" t="n">
        <v>535.35</v>
      </c>
      <c r="I788" s="6" t="n">
        <v>-535.35</v>
      </c>
      <c r="J788" s="6" t="n">
        <v>-0</v>
      </c>
      <c r="K788" s="6" t="n">
        <v>-0.33</v>
      </c>
      <c r="L788" s="6" t="n">
        <v>-0</v>
      </c>
      <c r="M788" s="6" t="s">
        <f>=I788+J788+K788+L788</f>
      </c>
      <c r="N788" s="6"/>
      <c r="O788" s="16"/>
    </row>
    <row collapsed="false" customFormat="false" customHeight="false" hidden="false" ht="12.1" outlineLevel="0" r="789">
      <c r="A789" s="20" t="n">
        <v>45541.873148148</v>
      </c>
      <c r="B789" s="16" t="s">
        <v>16</v>
      </c>
      <c r="C789" s="16" t="s">
        <v>755</v>
      </c>
      <c r="D789" s="16" t="s">
        <v>623</v>
      </c>
      <c r="E789" s="16" t="s">
        <v>17</v>
      </c>
      <c r="F789" s="16" t="s">
        <v>19</v>
      </c>
      <c r="G789" s="7" t="n">
        <v>20</v>
      </c>
      <c r="H789" s="6" t="n">
        <v>253.89</v>
      </c>
      <c r="I789" s="6" t="n">
        <v>-5077.8</v>
      </c>
      <c r="J789" s="6" t="n">
        <v>-0</v>
      </c>
      <c r="K789" s="6" t="n">
        <v>-3.04</v>
      </c>
      <c r="L789" s="6" t="n">
        <v>-0</v>
      </c>
      <c r="M789" s="6" t="s">
        <f>=I789+J789+K789+L789</f>
      </c>
      <c r="N789" s="6"/>
      <c r="O789" s="16"/>
    </row>
    <row collapsed="false" customFormat="false" customHeight="false" hidden="false" ht="12.1" outlineLevel="0" r="790">
      <c r="A790" s="20" t="n">
        <v>45541.874965278</v>
      </c>
      <c r="B790" s="16" t="s">
        <v>24</v>
      </c>
      <c r="C790" s="16" t="s">
        <v>741</v>
      </c>
      <c r="D790" s="16" t="s">
        <v>623</v>
      </c>
      <c r="E790" s="16" t="s">
        <v>17</v>
      </c>
      <c r="F790" s="16" t="s">
        <v>19</v>
      </c>
      <c r="G790" s="7" t="n">
        <v>8</v>
      </c>
      <c r="H790" s="6" t="n">
        <v>957.3</v>
      </c>
      <c r="I790" s="6" t="n">
        <v>-7658.4</v>
      </c>
      <c r="J790" s="6" t="n">
        <v>-0</v>
      </c>
      <c r="K790" s="6" t="n">
        <v>-4.6</v>
      </c>
      <c r="L790" s="6" t="n">
        <v>-0</v>
      </c>
      <c r="M790" s="6" t="s">
        <f>=I790+J790+K790+L790</f>
      </c>
      <c r="N790" s="6"/>
      <c r="O790" s="16"/>
    </row>
    <row collapsed="false" customFormat="false" customHeight="false" hidden="false" ht="12.1" outlineLevel="0" r="791">
      <c r="A791" s="20" t="n">
        <v>45541.875069444</v>
      </c>
      <c r="B791" s="16" t="s">
        <v>39</v>
      </c>
      <c r="C791" s="16" t="s">
        <v>803</v>
      </c>
      <c r="D791" s="16" t="s">
        <v>623</v>
      </c>
      <c r="E791" s="16" t="s">
        <v>17</v>
      </c>
      <c r="F791" s="16" t="s">
        <v>19</v>
      </c>
      <c r="G791" s="7" t="n">
        <v>20</v>
      </c>
      <c r="H791" s="6" t="n">
        <v>583.2</v>
      </c>
      <c r="I791" s="6" t="n">
        <v>-11664</v>
      </c>
      <c r="J791" s="6" t="n">
        <v>-0</v>
      </c>
      <c r="K791" s="6" t="n">
        <v>-7</v>
      </c>
      <c r="L791" s="6" t="n">
        <v>-0</v>
      </c>
      <c r="M791" s="6" t="s">
        <f>=I791+J791+K791+L791</f>
      </c>
      <c r="N791" s="6"/>
      <c r="O791" s="16"/>
    </row>
    <row collapsed="false" customFormat="false" customHeight="false" hidden="false" ht="12.1" outlineLevel="0" r="792">
      <c r="A792" s="20" t="n">
        <v>45541.878159722</v>
      </c>
      <c r="B792" s="16" t="s">
        <v>71</v>
      </c>
      <c r="C792" s="16" t="s">
        <v>859</v>
      </c>
      <c r="D792" s="16" t="s">
        <v>623</v>
      </c>
      <c r="E792" s="16" t="s">
        <v>17</v>
      </c>
      <c r="F792" s="16" t="s">
        <v>19</v>
      </c>
      <c r="G792" s="7" t="n">
        <v>2</v>
      </c>
      <c r="H792" s="6" t="n">
        <v>1299.5</v>
      </c>
      <c r="I792" s="6" t="n">
        <v>-2599</v>
      </c>
      <c r="J792" s="6" t="n">
        <v>-0</v>
      </c>
      <c r="K792" s="6" t="n">
        <v>-1.56</v>
      </c>
      <c r="L792" s="6" t="n">
        <v>-0</v>
      </c>
      <c r="M792" s="6" t="s">
        <f>=I792+J792+K792+L792</f>
      </c>
      <c r="N792" s="6"/>
      <c r="O792" s="16"/>
    </row>
    <row collapsed="false" customFormat="false" customHeight="false" hidden="false" ht="12.1" outlineLevel="0" r="793">
      <c r="A793" s="20" t="n">
        <v>45541.882395833</v>
      </c>
      <c r="B793" s="16" t="s">
        <v>30</v>
      </c>
      <c r="C793" s="16" t="s">
        <v>807</v>
      </c>
      <c r="D793" s="16" t="s">
        <v>623</v>
      </c>
      <c r="E793" s="16" t="s">
        <v>17</v>
      </c>
      <c r="F793" s="16" t="s">
        <v>19</v>
      </c>
      <c r="G793" s="7" t="n">
        <v>10</v>
      </c>
      <c r="H793" s="6" t="n">
        <v>253.86</v>
      </c>
      <c r="I793" s="6" t="n">
        <v>-2538.6</v>
      </c>
      <c r="J793" s="6" t="n">
        <v>-0</v>
      </c>
      <c r="K793" s="6" t="n">
        <v>-1.52</v>
      </c>
      <c r="L793" s="6" t="n">
        <v>-0</v>
      </c>
      <c r="M793" s="6" t="s">
        <f>=I793+J793+K793+L793</f>
      </c>
      <c r="N793" s="6"/>
      <c r="O793" s="16"/>
    </row>
    <row collapsed="false" customFormat="false" customHeight="false" hidden="false" ht="12.1" outlineLevel="0" r="794">
      <c r="A794" s="20" t="n">
        <v>45541.892685185</v>
      </c>
      <c r="B794" s="16" t="s">
        <v>56</v>
      </c>
      <c r="C794" s="16" t="s">
        <v>735</v>
      </c>
      <c r="D794" s="16" t="s">
        <v>623</v>
      </c>
      <c r="E794" s="16" t="s">
        <v>17</v>
      </c>
      <c r="F794" s="16" t="s">
        <v>19</v>
      </c>
      <c r="G794" s="7" t="n">
        <v>20</v>
      </c>
      <c r="H794" s="6" t="n">
        <v>92.61</v>
      </c>
      <c r="I794" s="6" t="n">
        <v>-1852.2</v>
      </c>
      <c r="J794" s="6" t="n">
        <v>-0</v>
      </c>
      <c r="K794" s="6" t="n">
        <v>-1.11</v>
      </c>
      <c r="L794" s="6" t="n">
        <v>-0</v>
      </c>
      <c r="M794" s="6" t="s">
        <f>=I794+J794+K794+L794</f>
      </c>
      <c r="N794" s="6"/>
      <c r="O794" s="16"/>
    </row>
    <row collapsed="false" customFormat="false" customHeight="false" hidden="false" ht="12.1" outlineLevel="0" r="795">
      <c r="A795" s="20" t="n">
        <v>45541.910590278</v>
      </c>
      <c r="B795" s="16" t="s">
        <v>42</v>
      </c>
      <c r="C795" s="16" t="s">
        <v>912</v>
      </c>
      <c r="D795" s="16" t="s">
        <v>623</v>
      </c>
      <c r="E795" s="16" t="s">
        <v>17</v>
      </c>
      <c r="F795" s="16" t="s">
        <v>19</v>
      </c>
      <c r="G795" s="7" t="n">
        <v>5</v>
      </c>
      <c r="H795" s="6" t="n">
        <v>659</v>
      </c>
      <c r="I795" s="6" t="n">
        <v>-3295</v>
      </c>
      <c r="J795" s="6" t="n">
        <v>-0</v>
      </c>
      <c r="K795" s="6" t="n">
        <v>-1.98</v>
      </c>
      <c r="L795" s="6" t="n">
        <v>-0</v>
      </c>
      <c r="M795" s="6" t="s">
        <f>=I795+J795+K795+L795</f>
      </c>
      <c r="N795" s="6"/>
      <c r="O795" s="16"/>
    </row>
    <row collapsed="false" customFormat="false" customHeight="false" hidden="false" ht="12.1" outlineLevel="0" r="796">
      <c r="A796" s="20" t="n">
        <v>45544.526319444</v>
      </c>
      <c r="B796" s="16" t="s">
        <v>101</v>
      </c>
      <c r="C796" s="16" t="s">
        <v>847</v>
      </c>
      <c r="D796" s="16" t="s">
        <v>623</v>
      </c>
      <c r="E796" s="16" t="s">
        <v>99</v>
      </c>
      <c r="F796" s="16" t="s">
        <v>19</v>
      </c>
      <c r="G796" s="7" t="n">
        <v>5961</v>
      </c>
      <c r="H796" s="6" t="n">
        <v>13.684</v>
      </c>
      <c r="I796" s="6" t="n">
        <v>-81570.32</v>
      </c>
      <c r="J796" s="6" t="n">
        <v>-0</v>
      </c>
      <c r="K796" s="6" t="n">
        <v>-0</v>
      </c>
      <c r="L796" s="6" t="n">
        <v>-0</v>
      </c>
      <c r="M796" s="6" t="s">
        <f>=I796+J796+K796+L796</f>
      </c>
      <c r="N796" s="6"/>
      <c r="O796" s="16"/>
    </row>
    <row collapsed="false" customFormat="false" customHeight="false" hidden="false" ht="12.1" outlineLevel="0" r="797">
      <c r="A797" s="25" t="n">
        <v>45545.773125</v>
      </c>
      <c r="B797" s="26" t="s">
        <v>101</v>
      </c>
      <c r="C797" s="26" t="s">
        <v>847</v>
      </c>
      <c r="D797" s="26" t="s">
        <v>626</v>
      </c>
      <c r="E797" s="26" t="s">
        <v>99</v>
      </c>
      <c r="F797" s="26" t="s">
        <v>19</v>
      </c>
      <c r="G797" s="27" t="n">
        <v>-5961</v>
      </c>
      <c r="H797" s="28" t="n">
        <v>13.6915</v>
      </c>
      <c r="I797" s="28" t="n">
        <v>81615.03</v>
      </c>
      <c r="J797" s="28" t="n">
        <v>0</v>
      </c>
      <c r="K797" s="28" t="n">
        <v>-0</v>
      </c>
      <c r="L797" s="28" t="n">
        <v>-0</v>
      </c>
      <c r="M797" s="6" t="s">
        <f>=I797+J797+K797+L797</f>
      </c>
      <c r="N797" s="28"/>
      <c r="O797" s="26"/>
    </row>
    <row collapsed="false" customFormat="false" customHeight="false" hidden="false" ht="12.1" outlineLevel="0" r="798">
      <c r="A798" s="20" t="n">
        <v>45545.781319444</v>
      </c>
      <c r="B798" s="16" t="s">
        <v>636</v>
      </c>
      <c r="C798" s="16" t="s">
        <v>750</v>
      </c>
      <c r="D798" s="16" t="s">
        <v>623</v>
      </c>
      <c r="E798" s="16" t="s">
        <v>17</v>
      </c>
      <c r="F798" s="16" t="s">
        <v>19</v>
      </c>
      <c r="G798" s="7" t="n">
        <v>3</v>
      </c>
      <c r="H798" s="6" t="n">
        <v>671.6</v>
      </c>
      <c r="I798" s="6" t="n">
        <v>-2014.8</v>
      </c>
      <c r="J798" s="6" t="n">
        <v>-0</v>
      </c>
      <c r="K798" s="6" t="n">
        <v>-1.21</v>
      </c>
      <c r="L798" s="6" t="n">
        <v>-0.3</v>
      </c>
      <c r="M798" s="6" t="s">
        <f>=I798+J798+K798+L798</f>
      </c>
      <c r="N798" s="6"/>
      <c r="O798" s="16"/>
    </row>
    <row collapsed="false" customFormat="false" customHeight="false" hidden="false" ht="12.1" outlineLevel="0" r="799">
      <c r="A799" s="20" t="n">
        <v>45545.795138889</v>
      </c>
      <c r="B799" s="16" t="s">
        <v>42</v>
      </c>
      <c r="C799" s="16" t="s">
        <v>912</v>
      </c>
      <c r="D799" s="16" t="s">
        <v>623</v>
      </c>
      <c r="E799" s="16" t="s">
        <v>17</v>
      </c>
      <c r="F799" s="16" t="s">
        <v>19</v>
      </c>
      <c r="G799" s="7" t="n">
        <v>10</v>
      </c>
      <c r="H799" s="6" t="n">
        <v>660.5</v>
      </c>
      <c r="I799" s="6" t="n">
        <v>-6605</v>
      </c>
      <c r="J799" s="6" t="n">
        <v>-0</v>
      </c>
      <c r="K799" s="6" t="n">
        <v>-3.96</v>
      </c>
      <c r="L799" s="6" t="n">
        <v>-0</v>
      </c>
      <c r="M799" s="6" t="s">
        <f>=I799+J799+K799+L799</f>
      </c>
      <c r="N799" s="6"/>
      <c r="O799" s="16"/>
    </row>
    <row collapsed="false" customFormat="false" customHeight="false" hidden="false" ht="12.1" outlineLevel="0" r="800">
      <c r="A800" s="20" t="n">
        <v>45545.795717593</v>
      </c>
      <c r="B800" s="16" t="s">
        <v>24</v>
      </c>
      <c r="C800" s="16" t="s">
        <v>741</v>
      </c>
      <c r="D800" s="16" t="s">
        <v>623</v>
      </c>
      <c r="E800" s="16" t="s">
        <v>17</v>
      </c>
      <c r="F800" s="16" t="s">
        <v>19</v>
      </c>
      <c r="G800" s="7" t="n">
        <v>2</v>
      </c>
      <c r="H800" s="6" t="n">
        <v>978.2</v>
      </c>
      <c r="I800" s="6" t="n">
        <v>-1956.4</v>
      </c>
      <c r="J800" s="6" t="n">
        <v>-0</v>
      </c>
      <c r="K800" s="6" t="n">
        <v>-1.18</v>
      </c>
      <c r="L800" s="6" t="n">
        <v>-0</v>
      </c>
      <c r="M800" s="6" t="s">
        <f>=I800+J800+K800+L800</f>
      </c>
      <c r="N800" s="6"/>
      <c r="O800" s="16"/>
    </row>
    <row collapsed="false" customFormat="false" customHeight="false" hidden="false" ht="12.1" outlineLevel="0" r="801">
      <c r="A801" s="20" t="n">
        <v>45545.801226852</v>
      </c>
      <c r="B801" s="16" t="s">
        <v>21</v>
      </c>
      <c r="C801" s="16" t="s">
        <v>829</v>
      </c>
      <c r="D801" s="16" t="s">
        <v>623</v>
      </c>
      <c r="E801" s="16" t="s">
        <v>17</v>
      </c>
      <c r="F801" s="16" t="s">
        <v>19</v>
      </c>
      <c r="G801" s="7" t="n">
        <v>3</v>
      </c>
      <c r="H801" s="6" t="n">
        <v>6411.6666666667</v>
      </c>
      <c r="I801" s="6" t="n">
        <v>-19235</v>
      </c>
      <c r="J801" s="6" t="n">
        <v>-0</v>
      </c>
      <c r="K801" s="6" t="n">
        <v>-11.54</v>
      </c>
      <c r="L801" s="6" t="n">
        <v>-0</v>
      </c>
      <c r="M801" s="6" t="s">
        <f>=I801+J801+K801+L801</f>
      </c>
      <c r="N801" s="6"/>
      <c r="O801" s="16"/>
    </row>
    <row collapsed="false" customFormat="false" customHeight="false" hidden="false" ht="12.1" outlineLevel="0" r="802">
      <c r="A802" s="20" t="n">
        <v>45545.806053241</v>
      </c>
      <c r="B802" s="16" t="s">
        <v>79</v>
      </c>
      <c r="C802" s="16" t="s">
        <v>734</v>
      </c>
      <c r="D802" s="16" t="s">
        <v>623</v>
      </c>
      <c r="E802" s="16" t="s">
        <v>17</v>
      </c>
      <c r="F802" s="16" t="s">
        <v>19</v>
      </c>
      <c r="G802" s="7" t="n">
        <v>200</v>
      </c>
      <c r="H802" s="6" t="n">
        <v>43.28</v>
      </c>
      <c r="I802" s="6" t="n">
        <v>-8656</v>
      </c>
      <c r="J802" s="6" t="n">
        <v>-0</v>
      </c>
      <c r="K802" s="6" t="n">
        <v>-5.19</v>
      </c>
      <c r="L802" s="6" t="n">
        <v>-0</v>
      </c>
      <c r="M802" s="6" t="s">
        <f>=I802+J802+K802+L802</f>
      </c>
      <c r="N802" s="6"/>
      <c r="O802" s="16"/>
    </row>
    <row collapsed="false" customFormat="false" customHeight="false" hidden="false" ht="12.1" outlineLevel="0" r="803">
      <c r="A803" s="20" t="n">
        <v>45545.807511574</v>
      </c>
      <c r="B803" s="16" t="s">
        <v>71</v>
      </c>
      <c r="C803" s="16" t="s">
        <v>859</v>
      </c>
      <c r="D803" s="16" t="s">
        <v>623</v>
      </c>
      <c r="E803" s="16" t="s">
        <v>17</v>
      </c>
      <c r="F803" s="16" t="s">
        <v>19</v>
      </c>
      <c r="G803" s="7" t="n">
        <v>1</v>
      </c>
      <c r="H803" s="6" t="n">
        <v>1318.5</v>
      </c>
      <c r="I803" s="6" t="n">
        <v>-1318.5</v>
      </c>
      <c r="J803" s="6" t="n">
        <v>-0</v>
      </c>
      <c r="K803" s="6" t="n">
        <v>-0.79</v>
      </c>
      <c r="L803" s="6" t="n">
        <v>-0</v>
      </c>
      <c r="M803" s="6" t="s">
        <f>=I803+J803+K803+L803</f>
      </c>
      <c r="N803" s="6"/>
      <c r="O803" s="16"/>
    </row>
    <row collapsed="false" customFormat="false" customHeight="false" hidden="false" ht="12.1" outlineLevel="0" r="804">
      <c r="A804" s="20" t="n">
        <v>45545.807569444</v>
      </c>
      <c r="B804" s="16" t="s">
        <v>65</v>
      </c>
      <c r="C804" s="16" t="s">
        <v>814</v>
      </c>
      <c r="D804" s="16" t="s">
        <v>623</v>
      </c>
      <c r="E804" s="16" t="s">
        <v>17</v>
      </c>
      <c r="F804" s="16" t="s">
        <v>19</v>
      </c>
      <c r="G804" s="7" t="n">
        <v>1</v>
      </c>
      <c r="H804" s="6" t="n">
        <v>1253.2</v>
      </c>
      <c r="I804" s="6" t="n">
        <v>-1253.2</v>
      </c>
      <c r="J804" s="6" t="n">
        <v>-0</v>
      </c>
      <c r="K804" s="6" t="n">
        <v>-0.75</v>
      </c>
      <c r="L804" s="6" t="n">
        <v>-0</v>
      </c>
      <c r="M804" s="6" t="s">
        <f>=I804+J804+K804+L804</f>
      </c>
      <c r="N804" s="6"/>
      <c r="O804" s="16"/>
    </row>
    <row collapsed="false" customFormat="false" customHeight="false" hidden="false" ht="12.1" outlineLevel="0" r="805">
      <c r="A805" s="20" t="n">
        <v>45545.813425926</v>
      </c>
      <c r="B805" s="16" t="s">
        <v>33</v>
      </c>
      <c r="C805" s="16" t="s">
        <v>762</v>
      </c>
      <c r="D805" s="16" t="s">
        <v>623</v>
      </c>
      <c r="E805" s="16" t="s">
        <v>17</v>
      </c>
      <c r="F805" s="16" t="s">
        <v>19</v>
      </c>
      <c r="G805" s="7" t="n">
        <v>2</v>
      </c>
      <c r="H805" s="6" t="n">
        <v>476.3</v>
      </c>
      <c r="I805" s="6" t="n">
        <v>-952.6</v>
      </c>
      <c r="J805" s="6" t="n">
        <v>-0</v>
      </c>
      <c r="K805" s="6" t="n">
        <v>-0.57</v>
      </c>
      <c r="L805" s="6" t="n">
        <v>-0</v>
      </c>
      <c r="M805" s="6" t="s">
        <f>=I805+J805+K805+L805</f>
      </c>
      <c r="N805" s="6"/>
      <c r="O805" s="16"/>
    </row>
    <row collapsed="false" customFormat="false" customHeight="false" hidden="false" ht="12.1" outlineLevel="0" r="806">
      <c r="A806" s="20" t="n">
        <v>45545.820393519</v>
      </c>
      <c r="B806" s="16" t="s">
        <v>664</v>
      </c>
      <c r="C806" s="16" t="s">
        <v>810</v>
      </c>
      <c r="D806" s="16" t="s">
        <v>623</v>
      </c>
      <c r="E806" s="16" t="s">
        <v>17</v>
      </c>
      <c r="F806" s="16" t="s">
        <v>19</v>
      </c>
      <c r="G806" s="7" t="n">
        <v>10</v>
      </c>
      <c r="H806" s="6" t="n">
        <v>75.28</v>
      </c>
      <c r="I806" s="6" t="n">
        <v>-752.8</v>
      </c>
      <c r="J806" s="6" t="n">
        <v>-0</v>
      </c>
      <c r="K806" s="6" t="n">
        <v>-0.46</v>
      </c>
      <c r="L806" s="6" t="n">
        <v>-0</v>
      </c>
      <c r="M806" s="6" t="s">
        <f>=I806+J806+K806+L806</f>
      </c>
      <c r="N806" s="6"/>
      <c r="O806" s="16"/>
    </row>
    <row collapsed="false" customFormat="false" customHeight="false" hidden="false" ht="12.1" outlineLevel="0" r="807">
      <c r="A807" s="20" t="n">
        <v>45545.944652778</v>
      </c>
      <c r="B807" s="16" t="s">
        <v>101</v>
      </c>
      <c r="C807" s="16" t="s">
        <v>847</v>
      </c>
      <c r="D807" s="16" t="s">
        <v>623</v>
      </c>
      <c r="E807" s="16" t="s">
        <v>99</v>
      </c>
      <c r="F807" s="16" t="s">
        <v>19</v>
      </c>
      <c r="G807" s="7" t="n">
        <v>2838</v>
      </c>
      <c r="H807" s="6" t="n">
        <v>13.691</v>
      </c>
      <c r="I807" s="6" t="n">
        <v>-38855.05</v>
      </c>
      <c r="J807" s="6" t="n">
        <v>-0</v>
      </c>
      <c r="K807" s="6" t="n">
        <v>-0</v>
      </c>
      <c r="L807" s="6" t="n">
        <v>-0</v>
      </c>
      <c r="M807" s="6" t="s">
        <f>=I807+J807+K807+L807</f>
      </c>
      <c r="N807" s="6"/>
      <c r="O807" s="16"/>
    </row>
    <row collapsed="false" customFormat="false" customHeight="false" hidden="false" ht="12.1" outlineLevel="0" r="808">
      <c r="A808" s="21" t="n">
        <v>45551</v>
      </c>
      <c r="B808" s="22" t="s">
        <v>729</v>
      </c>
      <c r="C808" s="22" t="s">
        <v>151</v>
      </c>
      <c r="D808" s="22" t="s">
        <v>729</v>
      </c>
      <c r="E808" s="22" t="s">
        <v>729</v>
      </c>
      <c r="F808" s="22" t="s">
        <v>19</v>
      </c>
      <c r="G808" s="23" t="n">
        <v>1</v>
      </c>
      <c r="H808" s="24" t="n">
        <v>10000</v>
      </c>
      <c r="I808" s="24" t="n">
        <v>10000</v>
      </c>
      <c r="J808" s="24" t="n">
        <v>0</v>
      </c>
      <c r="K808" s="24" t="n">
        <v>-0</v>
      </c>
      <c r="L808" s="24" t="n">
        <v>-0</v>
      </c>
      <c r="M808" s="6" t="s">
        <f>=I808+J808+K808+L808</f>
      </c>
      <c r="N808" s="24"/>
      <c r="O808" s="22"/>
    </row>
    <row collapsed="false" customFormat="false" customHeight="false" hidden="false" ht="12.1" outlineLevel="0" r="809">
      <c r="A809" s="20" t="n">
        <v>45552.519756944</v>
      </c>
      <c r="B809" s="16" t="s">
        <v>101</v>
      </c>
      <c r="C809" s="16" t="s">
        <v>847</v>
      </c>
      <c r="D809" s="16" t="s">
        <v>623</v>
      </c>
      <c r="E809" s="16" t="s">
        <v>99</v>
      </c>
      <c r="F809" s="16" t="s">
        <v>19</v>
      </c>
      <c r="G809" s="7" t="n">
        <v>7</v>
      </c>
      <c r="H809" s="6" t="n">
        <v>13.7375</v>
      </c>
      <c r="I809" s="6" t="n">
        <v>-96.16</v>
      </c>
      <c r="J809" s="6" t="n">
        <v>-0</v>
      </c>
      <c r="K809" s="6" t="n">
        <v>-0</v>
      </c>
      <c r="L809" s="6" t="n">
        <v>-0</v>
      </c>
      <c r="M809" s="6" t="s">
        <f>=I809+J809+K809+L809</f>
      </c>
      <c r="N809" s="6"/>
      <c r="O809" s="16"/>
    </row>
    <row collapsed="false" customFormat="false" customHeight="false" hidden="false" ht="12.1" outlineLevel="0" r="810">
      <c r="A810" s="20" t="n">
        <v>45552.541736111</v>
      </c>
      <c r="B810" s="16" t="s">
        <v>117</v>
      </c>
      <c r="C810" s="16" t="s">
        <v>913</v>
      </c>
      <c r="D810" s="16" t="s">
        <v>623</v>
      </c>
      <c r="E810" s="16" t="s">
        <v>105</v>
      </c>
      <c r="F810" s="16" t="s">
        <v>19</v>
      </c>
      <c r="G810" s="7" t="n">
        <v>3</v>
      </c>
      <c r="H810" s="6" t="n">
        <v>80.71</v>
      </c>
      <c r="I810" s="6" t="n">
        <v>-2421.3</v>
      </c>
      <c r="J810" s="6" t="n">
        <v>-126.87</v>
      </c>
      <c r="K810" s="6" t="n">
        <v>-1.45</v>
      </c>
      <c r="L810" s="6" t="n">
        <v>-0.3</v>
      </c>
      <c r="M810" s="6" t="s">
        <f>=I810+J810+K810+L810</f>
      </c>
      <c r="N810" s="6"/>
      <c r="O810" s="16"/>
    </row>
    <row collapsed="false" customFormat="false" customHeight="false" hidden="false" ht="12.1" outlineLevel="0" r="811">
      <c r="A811" s="20" t="n">
        <v>45552.544884259</v>
      </c>
      <c r="B811" s="16" t="s">
        <v>675</v>
      </c>
      <c r="C811" s="16" t="s">
        <v>914</v>
      </c>
      <c r="D811" s="16" t="s">
        <v>623</v>
      </c>
      <c r="E811" s="16" t="s">
        <v>17</v>
      </c>
      <c r="F811" s="16" t="s">
        <v>19</v>
      </c>
      <c r="G811" s="7" t="n">
        <v>3</v>
      </c>
      <c r="H811" s="6" t="n">
        <v>781</v>
      </c>
      <c r="I811" s="6" t="n">
        <v>-2343</v>
      </c>
      <c r="J811" s="6" t="n">
        <v>-0</v>
      </c>
      <c r="K811" s="6" t="n">
        <v>-1.41</v>
      </c>
      <c r="L811" s="6" t="n">
        <v>-0</v>
      </c>
      <c r="M811" s="6" t="s">
        <f>=I811+J811+K811+L811</f>
      </c>
      <c r="N811" s="6"/>
      <c r="O811" s="16"/>
    </row>
    <row collapsed="false" customFormat="false" customHeight="false" hidden="false" ht="12.1" outlineLevel="0" r="812">
      <c r="A812" s="21" t="n">
        <v>45555</v>
      </c>
      <c r="B812" s="22" t="s">
        <v>743</v>
      </c>
      <c r="C812" s="22" t="s">
        <v>915</v>
      </c>
      <c r="D812" s="22" t="s">
        <v>743</v>
      </c>
      <c r="E812" s="22" t="s">
        <v>743</v>
      </c>
      <c r="F812" s="22" t="s">
        <v>19</v>
      </c>
      <c r="G812" s="23" t="n">
        <v>1</v>
      </c>
      <c r="H812" s="24" t="n">
        <v>568.26</v>
      </c>
      <c r="I812" s="24" t="n">
        <v>568.26</v>
      </c>
      <c r="J812" s="24" t="n">
        <v>0</v>
      </c>
      <c r="K812" s="24" t="n">
        <v>-0</v>
      </c>
      <c r="L812" s="24" t="n">
        <v>-0</v>
      </c>
      <c r="M812" s="6" t="s">
        <f>=I812+J812+K812+L812</f>
      </c>
      <c r="N812" s="24"/>
      <c r="O812" s="22"/>
    </row>
    <row collapsed="false" customFormat="false" customHeight="false" hidden="false" ht="12.1" outlineLevel="0" r="813">
      <c r="A813" s="20" t="n">
        <v>45555.720162037</v>
      </c>
      <c r="B813" s="16" t="s">
        <v>33</v>
      </c>
      <c r="C813" s="16" t="s">
        <v>762</v>
      </c>
      <c r="D813" s="16" t="s">
        <v>623</v>
      </c>
      <c r="E813" s="16" t="s">
        <v>17</v>
      </c>
      <c r="F813" s="16" t="s">
        <v>19</v>
      </c>
      <c r="G813" s="7" t="n">
        <v>1</v>
      </c>
      <c r="H813" s="6" t="n">
        <v>525.8</v>
      </c>
      <c r="I813" s="6" t="n">
        <v>-525.8</v>
      </c>
      <c r="J813" s="6" t="n">
        <v>-0</v>
      </c>
      <c r="K813" s="6" t="n">
        <v>-0.32</v>
      </c>
      <c r="L813" s="6" t="n">
        <v>-0.16</v>
      </c>
      <c r="M813" s="6" t="s">
        <f>=I813+J813+K813+L813</f>
      </c>
      <c r="N813" s="6"/>
      <c r="O813" s="16"/>
    </row>
    <row collapsed="false" customFormat="false" customHeight="false" hidden="false" ht="12.1" outlineLevel="0" r="814">
      <c r="A814" s="20" t="n">
        <v>45555.815775463</v>
      </c>
      <c r="B814" s="16" t="s">
        <v>101</v>
      </c>
      <c r="C814" s="16" t="s">
        <v>847</v>
      </c>
      <c r="D814" s="16" t="s">
        <v>623</v>
      </c>
      <c r="E814" s="16" t="s">
        <v>99</v>
      </c>
      <c r="F814" s="16" t="s">
        <v>19</v>
      </c>
      <c r="G814" s="7" t="n">
        <v>3</v>
      </c>
      <c r="H814" s="6" t="n">
        <v>13.7725</v>
      </c>
      <c r="I814" s="6" t="n">
        <v>-41.32</v>
      </c>
      <c r="J814" s="6" t="n">
        <v>-0</v>
      </c>
      <c r="K814" s="6" t="n">
        <v>-0</v>
      </c>
      <c r="L814" s="6" t="n">
        <v>-0</v>
      </c>
      <c r="M814" s="6" t="s">
        <f>=I814+J814+K814+L814</f>
      </c>
      <c r="N814" s="6"/>
      <c r="O814" s="16"/>
    </row>
    <row collapsed="false" customFormat="false" customHeight="false" hidden="false" ht="12.1" outlineLevel="0" r="815">
      <c r="A815" s="20" t="n">
        <v>45558.594548611</v>
      </c>
      <c r="B815" s="16" t="s">
        <v>120</v>
      </c>
      <c r="C815" s="16" t="s">
        <v>916</v>
      </c>
      <c r="D815" s="16" t="s">
        <v>623</v>
      </c>
      <c r="E815" s="16" t="s">
        <v>105</v>
      </c>
      <c r="F815" s="16" t="s">
        <v>19</v>
      </c>
      <c r="G815" s="7" t="n">
        <v>5</v>
      </c>
      <c r="H815" s="6" t="n">
        <v>100</v>
      </c>
      <c r="I815" s="6" t="n">
        <v>-5000</v>
      </c>
      <c r="J815" s="6" t="n">
        <v>-0</v>
      </c>
      <c r="K815" s="6" t="n">
        <v>-2.5</v>
      </c>
      <c r="L815" s="6" t="n">
        <v>-0</v>
      </c>
      <c r="M815" s="6" t="s">
        <f>=I815+J815+K815+L815</f>
      </c>
      <c r="N815" s="6"/>
      <c r="O815" s="16"/>
    </row>
    <row collapsed="false" customFormat="false" customHeight="false" hidden="false" ht="12.1" outlineLevel="0" r="816">
      <c r="A816" s="25" t="n">
        <v>45558.79537037</v>
      </c>
      <c r="B816" s="26" t="s">
        <v>101</v>
      </c>
      <c r="C816" s="26" t="s">
        <v>847</v>
      </c>
      <c r="D816" s="26" t="s">
        <v>626</v>
      </c>
      <c r="E816" s="26" t="s">
        <v>99</v>
      </c>
      <c r="F816" s="26" t="s">
        <v>19</v>
      </c>
      <c r="G816" s="27" t="n">
        <v>-2848</v>
      </c>
      <c r="H816" s="28" t="n">
        <v>13.779</v>
      </c>
      <c r="I816" s="28" t="n">
        <v>39242.59</v>
      </c>
      <c r="J816" s="28" t="n">
        <v>0</v>
      </c>
      <c r="K816" s="28" t="n">
        <v>-0</v>
      </c>
      <c r="L816" s="28" t="n">
        <v>-0</v>
      </c>
      <c r="M816" s="6" t="s">
        <f>=I816+J816+K816+L816</f>
      </c>
      <c r="N816" s="28"/>
      <c r="O816" s="26"/>
    </row>
    <row collapsed="false" customFormat="false" customHeight="false" hidden="false" ht="12.1" outlineLevel="0" r="817">
      <c r="A817" s="20" t="n">
        <v>45558.825011574</v>
      </c>
      <c r="B817" s="16" t="s">
        <v>33</v>
      </c>
      <c r="C817" s="16" t="s">
        <v>762</v>
      </c>
      <c r="D817" s="16" t="s">
        <v>623</v>
      </c>
      <c r="E817" s="16" t="s">
        <v>17</v>
      </c>
      <c r="F817" s="16" t="s">
        <v>19</v>
      </c>
      <c r="G817" s="7" t="n">
        <v>2</v>
      </c>
      <c r="H817" s="6" t="n">
        <v>526.45</v>
      </c>
      <c r="I817" s="6" t="n">
        <v>-1052.9</v>
      </c>
      <c r="J817" s="6" t="n">
        <v>-0</v>
      </c>
      <c r="K817" s="6" t="n">
        <v>-0.64</v>
      </c>
      <c r="L817" s="6" t="n">
        <v>-0</v>
      </c>
      <c r="M817" s="6" t="s">
        <f>=I817+J817+K817+L817</f>
      </c>
      <c r="N817" s="6"/>
      <c r="O817" s="16"/>
    </row>
    <row collapsed="false" customFormat="false" customHeight="false" hidden="false" ht="12.1" outlineLevel="0" r="818">
      <c r="A818" s="20" t="n">
        <v>45558.825659722</v>
      </c>
      <c r="B818" s="16" t="s">
        <v>30</v>
      </c>
      <c r="C818" s="16" t="s">
        <v>807</v>
      </c>
      <c r="D818" s="16" t="s">
        <v>623</v>
      </c>
      <c r="E818" s="16" t="s">
        <v>17</v>
      </c>
      <c r="F818" s="16" t="s">
        <v>19</v>
      </c>
      <c r="G818" s="7" t="n">
        <v>50</v>
      </c>
      <c r="H818" s="6" t="n">
        <v>273.21</v>
      </c>
      <c r="I818" s="6" t="n">
        <v>-13660.5</v>
      </c>
      <c r="J818" s="6" t="n">
        <v>-0</v>
      </c>
      <c r="K818" s="6" t="n">
        <v>-8.19</v>
      </c>
      <c r="L818" s="6" t="n">
        <v>-0</v>
      </c>
      <c r="M818" s="6" t="s">
        <f>=I818+J818+K818+L818</f>
      </c>
      <c r="N818" s="6"/>
      <c r="O818" s="16"/>
    </row>
    <row collapsed="false" customFormat="false" customHeight="false" hidden="false" ht="12.1" outlineLevel="0" r="819">
      <c r="A819" s="20" t="n">
        <v>45558.827997685</v>
      </c>
      <c r="B819" s="16" t="s">
        <v>21</v>
      </c>
      <c r="C819" s="16" t="s">
        <v>829</v>
      </c>
      <c r="D819" s="16" t="s">
        <v>623</v>
      </c>
      <c r="E819" s="16" t="s">
        <v>17</v>
      </c>
      <c r="F819" s="16" t="s">
        <v>19</v>
      </c>
      <c r="G819" s="7" t="n">
        <v>1</v>
      </c>
      <c r="H819" s="6" t="n">
        <v>6956.5</v>
      </c>
      <c r="I819" s="6" t="n">
        <v>-6956.5</v>
      </c>
      <c r="J819" s="6" t="n">
        <v>-0</v>
      </c>
      <c r="K819" s="6" t="n">
        <v>-4.18</v>
      </c>
      <c r="L819" s="6" t="n">
        <v>-0</v>
      </c>
      <c r="M819" s="6" t="s">
        <f>=I819+J819+K819+L819</f>
      </c>
      <c r="N819" s="6"/>
      <c r="O819" s="16"/>
    </row>
    <row collapsed="false" customFormat="false" customHeight="false" hidden="false" ht="12.1" outlineLevel="0" r="820">
      <c r="A820" s="25" t="n">
        <v>45558.836087963</v>
      </c>
      <c r="B820" s="26" t="s">
        <v>667</v>
      </c>
      <c r="C820" s="26" t="s">
        <v>813</v>
      </c>
      <c r="D820" s="26" t="s">
        <v>626</v>
      </c>
      <c r="E820" s="26" t="s">
        <v>17</v>
      </c>
      <c r="F820" s="26" t="s">
        <v>19</v>
      </c>
      <c r="G820" s="27" t="n">
        <v>-1000</v>
      </c>
      <c r="H820" s="28" t="n">
        <v>0.5404</v>
      </c>
      <c r="I820" s="28" t="n">
        <v>540.4</v>
      </c>
      <c r="J820" s="28" t="n">
        <v>0</v>
      </c>
      <c r="K820" s="28" t="n">
        <v>-0.32</v>
      </c>
      <c r="L820" s="28" t="n">
        <v>-0</v>
      </c>
      <c r="M820" s="6" t="s">
        <f>=I820+J820+K820+L820</f>
      </c>
      <c r="N820" s="28"/>
      <c r="O820" s="26"/>
    </row>
    <row collapsed="false" customFormat="false" customHeight="false" hidden="false" ht="12.1" outlineLevel="0" r="821">
      <c r="A821" s="25" t="n">
        <v>45558.862951389</v>
      </c>
      <c r="B821" s="26" t="s">
        <v>95</v>
      </c>
      <c r="C821" s="26" t="s">
        <v>797</v>
      </c>
      <c r="D821" s="26" t="s">
        <v>626</v>
      </c>
      <c r="E821" s="26" t="s">
        <v>17</v>
      </c>
      <c r="F821" s="26" t="s">
        <v>19</v>
      </c>
      <c r="G821" s="27" t="n">
        <v>-30000</v>
      </c>
      <c r="H821" s="28" t="n">
        <v>0.08694</v>
      </c>
      <c r="I821" s="28" t="n">
        <v>2608.2</v>
      </c>
      <c r="J821" s="28" t="n">
        <v>0</v>
      </c>
      <c r="K821" s="28" t="n">
        <v>-1.56</v>
      </c>
      <c r="L821" s="28" t="n">
        <v>-0</v>
      </c>
      <c r="M821" s="6" t="s">
        <f>=I821+J821+K821+L821</f>
      </c>
      <c r="N821" s="28"/>
      <c r="O821" s="26"/>
    </row>
    <row collapsed="false" customFormat="false" customHeight="false" hidden="false" ht="12.1" outlineLevel="0" r="822">
      <c r="A822" s="20" t="n">
        <v>45558.882696759</v>
      </c>
      <c r="B822" s="16" t="s">
        <v>117</v>
      </c>
      <c r="C822" s="16" t="s">
        <v>913</v>
      </c>
      <c r="D822" s="16" t="s">
        <v>623</v>
      </c>
      <c r="E822" s="16" t="s">
        <v>105</v>
      </c>
      <c r="F822" s="16" t="s">
        <v>19</v>
      </c>
      <c r="G822" s="7" t="n">
        <v>3</v>
      </c>
      <c r="H822" s="6" t="n">
        <v>79.446666666667</v>
      </c>
      <c r="I822" s="6" t="n">
        <v>-2383.4</v>
      </c>
      <c r="J822" s="6" t="n">
        <v>-132.9</v>
      </c>
      <c r="K822" s="6" t="n">
        <v>-1.43</v>
      </c>
      <c r="L822" s="6" t="n">
        <v>-0.24</v>
      </c>
      <c r="M822" s="6" t="s">
        <f>=I822+J822+K822+L822</f>
      </c>
      <c r="N822" s="6"/>
      <c r="O822" s="16"/>
    </row>
    <row collapsed="false" customFormat="false" customHeight="false" hidden="false" ht="12.1" outlineLevel="0" r="823">
      <c r="A823" s="20" t="n">
        <v>45558.981111111</v>
      </c>
      <c r="B823" s="16" t="s">
        <v>24</v>
      </c>
      <c r="C823" s="16" t="s">
        <v>741</v>
      </c>
      <c r="D823" s="16" t="s">
        <v>623</v>
      </c>
      <c r="E823" s="16" t="s">
        <v>17</v>
      </c>
      <c r="F823" s="16" t="s">
        <v>19</v>
      </c>
      <c r="G823" s="7" t="n">
        <v>3</v>
      </c>
      <c r="H823" s="6" t="n">
        <v>1000.6</v>
      </c>
      <c r="I823" s="6" t="n">
        <v>-3001.8</v>
      </c>
      <c r="J823" s="6" t="n">
        <v>-0</v>
      </c>
      <c r="K823" s="6" t="n">
        <v>-1.8</v>
      </c>
      <c r="L823" s="6" t="n">
        <v>-0</v>
      </c>
      <c r="M823" s="6" t="s">
        <f>=I823+J823+K823+L823</f>
      </c>
      <c r="N823" s="6"/>
      <c r="O823" s="16"/>
    </row>
    <row collapsed="false" customFormat="false" customHeight="false" hidden="false" ht="12.1" outlineLevel="0" r="824">
      <c r="A824" s="20" t="n">
        <v>45559.72087963</v>
      </c>
      <c r="B824" s="16" t="s">
        <v>42</v>
      </c>
      <c r="C824" s="16" t="s">
        <v>912</v>
      </c>
      <c r="D824" s="16" t="s">
        <v>623</v>
      </c>
      <c r="E824" s="16" t="s">
        <v>17</v>
      </c>
      <c r="F824" s="16" t="s">
        <v>19</v>
      </c>
      <c r="G824" s="7" t="n">
        <v>10</v>
      </c>
      <c r="H824" s="6" t="n">
        <v>711.825</v>
      </c>
      <c r="I824" s="6" t="n">
        <v>-7118.25</v>
      </c>
      <c r="J824" s="6" t="n">
        <v>-0</v>
      </c>
      <c r="K824" s="6" t="n">
        <v>-4.27</v>
      </c>
      <c r="L824" s="6" t="n">
        <v>-0</v>
      </c>
      <c r="M824" s="6" t="s">
        <f>=I824+J824+K824+L824</f>
      </c>
      <c r="N824" s="6"/>
      <c r="O824" s="16"/>
    </row>
    <row collapsed="false" customFormat="false" customHeight="false" hidden="false" ht="12.1" outlineLevel="0" r="825">
      <c r="A825" s="20" t="n">
        <v>45559.760289352</v>
      </c>
      <c r="B825" s="16" t="s">
        <v>48</v>
      </c>
      <c r="C825" s="16" t="s">
        <v>740</v>
      </c>
      <c r="D825" s="16" t="s">
        <v>623</v>
      </c>
      <c r="E825" s="16" t="s">
        <v>17</v>
      </c>
      <c r="F825" s="16" t="s">
        <v>19</v>
      </c>
      <c r="G825" s="7" t="n">
        <v>100</v>
      </c>
      <c r="H825" s="6" t="n">
        <v>54.815</v>
      </c>
      <c r="I825" s="6" t="n">
        <v>-5481.5</v>
      </c>
      <c r="J825" s="6" t="n">
        <v>-0</v>
      </c>
      <c r="K825" s="6" t="n">
        <v>-3.29</v>
      </c>
      <c r="L825" s="6" t="n">
        <v>-0</v>
      </c>
      <c r="M825" s="6" t="s">
        <f>=I825+J825+K825+L825</f>
      </c>
      <c r="N825" s="6"/>
      <c r="O825" s="16"/>
    </row>
    <row collapsed="false" customFormat="false" customHeight="false" hidden="false" ht="12.1" outlineLevel="0" r="826">
      <c r="A826" s="21" t="n">
        <v>45560</v>
      </c>
      <c r="B826" s="22" t="s">
        <v>743</v>
      </c>
      <c r="C826" s="22" t="s">
        <v>917</v>
      </c>
      <c r="D826" s="22" t="s">
        <v>743</v>
      </c>
      <c r="E826" s="22" t="s">
        <v>743</v>
      </c>
      <c r="F826" s="22" t="s">
        <v>32</v>
      </c>
      <c r="G826" s="23" t="n">
        <v>1</v>
      </c>
      <c r="H826" s="24" t="n">
        <v>45.63</v>
      </c>
      <c r="I826" s="24" t="n">
        <v>45.63</v>
      </c>
      <c r="J826" s="24" t="n">
        <v>0</v>
      </c>
      <c r="K826" s="24" t="n">
        <v>-0</v>
      </c>
      <c r="L826" s="24" t="n">
        <v>-0</v>
      </c>
      <c r="M826" s="24"/>
      <c r="N826" s="6" t="s">
        <f>=I826+J826+K826+L826</f>
      </c>
      <c r="O826" s="22"/>
    </row>
    <row collapsed="false" customFormat="false" customHeight="false" hidden="false" ht="12.1" outlineLevel="0" r="827">
      <c r="A827" s="20" t="n">
        <v>45560.87806713</v>
      </c>
      <c r="B827" s="16" t="s">
        <v>79</v>
      </c>
      <c r="C827" s="16" t="s">
        <v>734</v>
      </c>
      <c r="D827" s="16" t="s">
        <v>623</v>
      </c>
      <c r="E827" s="16" t="s">
        <v>17</v>
      </c>
      <c r="F827" s="16" t="s">
        <v>19</v>
      </c>
      <c r="G827" s="7" t="n">
        <v>10</v>
      </c>
      <c r="H827" s="6" t="n">
        <v>44.65</v>
      </c>
      <c r="I827" s="6" t="n">
        <v>-446.5</v>
      </c>
      <c r="J827" s="6" t="n">
        <v>-0</v>
      </c>
      <c r="K827" s="6" t="n">
        <v>-0.27</v>
      </c>
      <c r="L827" s="6" t="n">
        <v>-0</v>
      </c>
      <c r="M827" s="6" t="s">
        <f>=I827+J827+K827+L827</f>
      </c>
      <c r="N827" s="6"/>
      <c r="O827" s="16"/>
    </row>
    <row collapsed="false" customFormat="false" customHeight="false" hidden="false" ht="12.1" outlineLevel="0" r="828">
      <c r="A828" s="20" t="n">
        <v>45560.881678241</v>
      </c>
      <c r="B828" s="16" t="s">
        <v>42</v>
      </c>
      <c r="C828" s="16" t="s">
        <v>912</v>
      </c>
      <c r="D828" s="16" t="s">
        <v>623</v>
      </c>
      <c r="E828" s="16" t="s">
        <v>17</v>
      </c>
      <c r="F828" s="16" t="s">
        <v>19</v>
      </c>
      <c r="G828" s="7" t="n">
        <v>3</v>
      </c>
      <c r="H828" s="6" t="n">
        <v>704.4</v>
      </c>
      <c r="I828" s="6" t="n">
        <v>-2113.2</v>
      </c>
      <c r="J828" s="6" t="n">
        <v>-0</v>
      </c>
      <c r="K828" s="6" t="n">
        <v>-1.27</v>
      </c>
      <c r="L828" s="6" t="n">
        <v>-0</v>
      </c>
      <c r="M828" s="6" t="s">
        <f>=I828+J828+K828+L828</f>
      </c>
      <c r="N828" s="6"/>
      <c r="O828" s="16"/>
    </row>
    <row collapsed="false" customFormat="false" customHeight="false" hidden="false" ht="12.1" outlineLevel="0" r="829">
      <c r="A829" s="20" t="n">
        <v>45560.885127315</v>
      </c>
      <c r="B829" s="16" t="s">
        <v>101</v>
      </c>
      <c r="C829" s="16" t="s">
        <v>847</v>
      </c>
      <c r="D829" s="16" t="s">
        <v>623</v>
      </c>
      <c r="E829" s="16" t="s">
        <v>99</v>
      </c>
      <c r="F829" s="16" t="s">
        <v>19</v>
      </c>
      <c r="G829" s="7" t="n">
        <v>1</v>
      </c>
      <c r="H829" s="6" t="n">
        <v>13.7915</v>
      </c>
      <c r="I829" s="6" t="n">
        <v>-13.79</v>
      </c>
      <c r="J829" s="6" t="n">
        <v>-0</v>
      </c>
      <c r="K829" s="6" t="n">
        <v>-0</v>
      </c>
      <c r="L829" s="6" t="n">
        <v>-0</v>
      </c>
      <c r="M829" s="6" t="s">
        <f>=I829+J829+K829+L829</f>
      </c>
      <c r="N829" s="6"/>
      <c r="O829" s="16"/>
    </row>
    <row collapsed="false" customFormat="false" customHeight="false" hidden="false" ht="12.1" outlineLevel="0" r="830">
      <c r="A830" s="21" t="n">
        <v>45562</v>
      </c>
      <c r="B830" s="22" t="s">
        <v>743</v>
      </c>
      <c r="C830" s="22" t="s">
        <v>918</v>
      </c>
      <c r="D830" s="22" t="s">
        <v>743</v>
      </c>
      <c r="E830" s="22" t="s">
        <v>743</v>
      </c>
      <c r="F830" s="22" t="s">
        <v>19</v>
      </c>
      <c r="G830" s="23" t="n">
        <v>1</v>
      </c>
      <c r="H830" s="24" t="n">
        <v>110.24</v>
      </c>
      <c r="I830" s="24" t="n">
        <v>110.24</v>
      </c>
      <c r="J830" s="24" t="n">
        <v>0</v>
      </c>
      <c r="K830" s="24" t="n">
        <v>-0</v>
      </c>
      <c r="L830" s="24" t="n">
        <v>-0</v>
      </c>
      <c r="M830" s="6" t="s">
        <f>=I830+J830+K830+L830</f>
      </c>
      <c r="N830" s="24"/>
      <c r="O830" s="22"/>
    </row>
    <row collapsed="false" customFormat="false" customHeight="false" hidden="false" ht="12.1" outlineLevel="0" r="831">
      <c r="A831" s="21" t="n">
        <v>45562</v>
      </c>
      <c r="B831" s="22" t="s">
        <v>793</v>
      </c>
      <c r="C831" s="22" t="s">
        <v>919</v>
      </c>
      <c r="D831" s="22" t="s">
        <v>793</v>
      </c>
      <c r="E831" s="22" t="s">
        <v>793</v>
      </c>
      <c r="F831" s="22" t="s">
        <v>19</v>
      </c>
      <c r="G831" s="23" t="n">
        <v>1</v>
      </c>
      <c r="H831" s="24" t="n">
        <v>5200</v>
      </c>
      <c r="I831" s="24" t="n">
        <v>5200</v>
      </c>
      <c r="J831" s="24" t="n">
        <v>0</v>
      </c>
      <c r="K831" s="24" t="n">
        <v>-0</v>
      </c>
      <c r="L831" s="24" t="n">
        <v>-0</v>
      </c>
      <c r="M831" s="6" t="s">
        <f>=I831+J831+K831+L831</f>
      </c>
      <c r="N831" s="24"/>
      <c r="O831" s="22"/>
    </row>
    <row collapsed="false" customFormat="false" customHeight="false" hidden="false" ht="12.1" outlineLevel="0" r="832">
      <c r="A832" s="20" t="n">
        <v>45562.86119213</v>
      </c>
      <c r="B832" s="16" t="s">
        <v>101</v>
      </c>
      <c r="C832" s="16" t="s">
        <v>847</v>
      </c>
      <c r="D832" s="16" t="s">
        <v>623</v>
      </c>
      <c r="E832" s="16" t="s">
        <v>99</v>
      </c>
      <c r="F832" s="16" t="s">
        <v>19</v>
      </c>
      <c r="G832" s="7" t="n">
        <v>385</v>
      </c>
      <c r="H832" s="6" t="n">
        <v>13.8175</v>
      </c>
      <c r="I832" s="6" t="n">
        <v>-5319.74</v>
      </c>
      <c r="J832" s="6" t="n">
        <v>-0</v>
      </c>
      <c r="K832" s="6" t="n">
        <v>-0</v>
      </c>
      <c r="L832" s="6" t="n">
        <v>-0</v>
      </c>
      <c r="M832" s="6" t="s">
        <f>=I832+J832+K832+L832</f>
      </c>
      <c r="N832" s="6"/>
      <c r="O832" s="16"/>
    </row>
    <row collapsed="false" customFormat="false" customHeight="false" hidden="false" ht="12.1" outlineLevel="0" r="833">
      <c r="A833" s="25" t="n">
        <v>45569.816967593</v>
      </c>
      <c r="B833" s="26" t="s">
        <v>101</v>
      </c>
      <c r="C833" s="26" t="s">
        <v>847</v>
      </c>
      <c r="D833" s="26" t="s">
        <v>626</v>
      </c>
      <c r="E833" s="26" t="s">
        <v>99</v>
      </c>
      <c r="F833" s="26" t="s">
        <v>19</v>
      </c>
      <c r="G833" s="27" t="n">
        <v>-386</v>
      </c>
      <c r="H833" s="28" t="n">
        <v>13.863</v>
      </c>
      <c r="I833" s="28" t="n">
        <v>5351.12</v>
      </c>
      <c r="J833" s="28" t="n">
        <v>0</v>
      </c>
      <c r="K833" s="28" t="n">
        <v>-0</v>
      </c>
      <c r="L833" s="28" t="n">
        <v>-0</v>
      </c>
      <c r="M833" s="6" t="s">
        <f>=I833+J833+K833+L833</f>
      </c>
      <c r="N833" s="28"/>
      <c r="O833" s="26"/>
    </row>
    <row collapsed="false" customFormat="false" customHeight="false" hidden="false" ht="12.1" outlineLevel="0" r="834">
      <c r="A834" s="20" t="n">
        <v>45569.902395833</v>
      </c>
      <c r="B834" s="16" t="s">
        <v>30</v>
      </c>
      <c r="C834" s="16" t="s">
        <v>807</v>
      </c>
      <c r="D834" s="16" t="s">
        <v>623</v>
      </c>
      <c r="E834" s="16" t="s">
        <v>17</v>
      </c>
      <c r="F834" s="16" t="s">
        <v>19</v>
      </c>
      <c r="G834" s="7" t="n">
        <v>20</v>
      </c>
      <c r="H834" s="6" t="n">
        <v>263.3</v>
      </c>
      <c r="I834" s="6" t="n">
        <v>-5266</v>
      </c>
      <c r="J834" s="6" t="n">
        <v>-0</v>
      </c>
      <c r="K834" s="6" t="n">
        <v>-3.16</v>
      </c>
      <c r="L834" s="6" t="n">
        <v>-0</v>
      </c>
      <c r="M834" s="6" t="s">
        <f>=I834+J834+K834+L834</f>
      </c>
      <c r="N834" s="6"/>
      <c r="O834" s="16"/>
    </row>
    <row collapsed="false" customFormat="false" customHeight="false" hidden="false" ht="12.1" outlineLevel="0" r="835">
      <c r="A835" s="20" t="n">
        <v>45572.836909722</v>
      </c>
      <c r="B835" s="16" t="s">
        <v>101</v>
      </c>
      <c r="C835" s="16" t="s">
        <v>847</v>
      </c>
      <c r="D835" s="16" t="s">
        <v>623</v>
      </c>
      <c r="E835" s="16" t="s">
        <v>99</v>
      </c>
      <c r="F835" s="16" t="s">
        <v>19</v>
      </c>
      <c r="G835" s="7" t="n">
        <v>6</v>
      </c>
      <c r="H835" s="6" t="n">
        <v>13.8685</v>
      </c>
      <c r="I835" s="6" t="n">
        <v>-83.21</v>
      </c>
      <c r="J835" s="6" t="n">
        <v>-0</v>
      </c>
      <c r="K835" s="6" t="n">
        <v>-0</v>
      </c>
      <c r="L835" s="6" t="n">
        <v>-0</v>
      </c>
      <c r="M835" s="6" t="s">
        <f>=I835+J835+K835+L835</f>
      </c>
      <c r="N835" s="6"/>
      <c r="O835" s="16"/>
    </row>
    <row collapsed="false" customFormat="false" customHeight="false" hidden="false" ht="12.1" outlineLevel="0" r="836">
      <c r="A836" s="21" t="n">
        <v>45573</v>
      </c>
      <c r="B836" s="22" t="s">
        <v>729</v>
      </c>
      <c r="C836" s="22" t="s">
        <v>151</v>
      </c>
      <c r="D836" s="22" t="s">
        <v>729</v>
      </c>
      <c r="E836" s="22" t="s">
        <v>729</v>
      </c>
      <c r="F836" s="22" t="s">
        <v>19</v>
      </c>
      <c r="G836" s="23" t="n">
        <v>1</v>
      </c>
      <c r="H836" s="24" t="n">
        <v>5000</v>
      </c>
      <c r="I836" s="24" t="n">
        <v>5000</v>
      </c>
      <c r="J836" s="24" t="n">
        <v>0</v>
      </c>
      <c r="K836" s="24" t="n">
        <v>-0</v>
      </c>
      <c r="L836" s="24" t="n">
        <v>-0</v>
      </c>
      <c r="M836" s="6" t="s">
        <f>=I836+J836+K836+L836</f>
      </c>
      <c r="N836" s="24"/>
      <c r="O836" s="22"/>
    </row>
    <row collapsed="false" customFormat="false" customHeight="false" hidden="false" ht="12.1" outlineLevel="0" r="837">
      <c r="A837" s="20" t="n">
        <v>45573.598125</v>
      </c>
      <c r="B837" s="16" t="s">
        <v>33</v>
      </c>
      <c r="C837" s="16" t="s">
        <v>762</v>
      </c>
      <c r="D837" s="16" t="s">
        <v>623</v>
      </c>
      <c r="E837" s="16" t="s">
        <v>17</v>
      </c>
      <c r="F837" s="16" t="s">
        <v>19</v>
      </c>
      <c r="G837" s="7" t="n">
        <v>1</v>
      </c>
      <c r="H837" s="6" t="n">
        <v>502.5</v>
      </c>
      <c r="I837" s="6" t="n">
        <v>-502.5</v>
      </c>
      <c r="J837" s="6" t="n">
        <v>-0</v>
      </c>
      <c r="K837" s="6" t="n">
        <v>-0.3</v>
      </c>
      <c r="L837" s="6" t="n">
        <v>-0</v>
      </c>
      <c r="M837" s="6" t="s">
        <f>=I837+J837+K837+L837</f>
      </c>
      <c r="N837" s="6"/>
      <c r="O837" s="16"/>
    </row>
    <row collapsed="false" customFormat="false" customHeight="false" hidden="false" ht="12.1" outlineLevel="0" r="838">
      <c r="A838" s="20" t="n">
        <v>45573.617777778</v>
      </c>
      <c r="B838" s="16" t="s">
        <v>36</v>
      </c>
      <c r="C838" s="16" t="s">
        <v>808</v>
      </c>
      <c r="D838" s="16" t="s">
        <v>623</v>
      </c>
      <c r="E838" s="16" t="s">
        <v>17</v>
      </c>
      <c r="F838" s="16" t="s">
        <v>19</v>
      </c>
      <c r="G838" s="7" t="n">
        <v>7</v>
      </c>
      <c r="H838" s="6" t="n">
        <v>625.3</v>
      </c>
      <c r="I838" s="6" t="n">
        <v>-4377.1</v>
      </c>
      <c r="J838" s="6" t="n">
        <v>-0</v>
      </c>
      <c r="K838" s="6" t="n">
        <v>-2.63</v>
      </c>
      <c r="L838" s="6" t="n">
        <v>-0</v>
      </c>
      <c r="M838" s="6" t="s">
        <f>=I838+J838+K838+L838</f>
      </c>
      <c r="N838" s="6"/>
      <c r="O838" s="16"/>
    </row>
    <row collapsed="false" customFormat="false" customHeight="false" hidden="false" ht="12.1" outlineLevel="0" r="839">
      <c r="A839" s="20" t="n">
        <v>45573.724131944</v>
      </c>
      <c r="B839" s="16" t="s">
        <v>101</v>
      </c>
      <c r="C839" s="16" t="s">
        <v>847</v>
      </c>
      <c r="D839" s="16" t="s">
        <v>623</v>
      </c>
      <c r="E839" s="16" t="s">
        <v>99</v>
      </c>
      <c r="F839" s="16" t="s">
        <v>19</v>
      </c>
      <c r="G839" s="7" t="n">
        <v>8</v>
      </c>
      <c r="H839" s="6" t="n">
        <v>13.8745</v>
      </c>
      <c r="I839" s="6" t="n">
        <v>-111</v>
      </c>
      <c r="J839" s="6" t="n">
        <v>-0</v>
      </c>
      <c r="K839" s="6" t="n">
        <v>-0</v>
      </c>
      <c r="L839" s="6" t="n">
        <v>-0</v>
      </c>
      <c r="M839" s="6" t="s">
        <f>=I839+J839+K839+L839</f>
      </c>
      <c r="N839" s="6"/>
      <c r="O839" s="16"/>
    </row>
    <row collapsed="false" customFormat="false" customHeight="false" hidden="false" ht="12.1" outlineLevel="0" r="840">
      <c r="A840" s="21" t="n">
        <v>45579</v>
      </c>
      <c r="B840" s="22" t="s">
        <v>743</v>
      </c>
      <c r="C840" s="22" t="s">
        <v>920</v>
      </c>
      <c r="D840" s="22" t="s">
        <v>743</v>
      </c>
      <c r="E840" s="22" t="s">
        <v>743</v>
      </c>
      <c r="F840" s="22" t="s">
        <v>19</v>
      </c>
      <c r="G840" s="23" t="n">
        <v>1</v>
      </c>
      <c r="H840" s="24" t="n">
        <v>580.6</v>
      </c>
      <c r="I840" s="24" t="n">
        <v>580.6</v>
      </c>
      <c r="J840" s="24" t="n">
        <v>0</v>
      </c>
      <c r="K840" s="24" t="n">
        <v>-0</v>
      </c>
      <c r="L840" s="24" t="n">
        <v>-0</v>
      </c>
      <c r="M840" s="6" t="s">
        <f>=I840+J840+K840+L840</f>
      </c>
      <c r="N840" s="24"/>
      <c r="O840" s="22"/>
    </row>
    <row collapsed="false" customFormat="false" customHeight="false" hidden="false" ht="12.1" outlineLevel="0" r="841">
      <c r="A841" s="21" t="n">
        <v>45579</v>
      </c>
      <c r="B841" s="22" t="s">
        <v>729</v>
      </c>
      <c r="C841" s="22" t="s">
        <v>151</v>
      </c>
      <c r="D841" s="22" t="s">
        <v>729</v>
      </c>
      <c r="E841" s="22" t="s">
        <v>729</v>
      </c>
      <c r="F841" s="22" t="s">
        <v>19</v>
      </c>
      <c r="G841" s="23" t="n">
        <v>1</v>
      </c>
      <c r="H841" s="24" t="n">
        <v>10000</v>
      </c>
      <c r="I841" s="24" t="n">
        <v>10000</v>
      </c>
      <c r="J841" s="24" t="n">
        <v>0</v>
      </c>
      <c r="K841" s="24" t="n">
        <v>-0</v>
      </c>
      <c r="L841" s="24" t="n">
        <v>-0</v>
      </c>
      <c r="M841" s="6" t="s">
        <f>=I841+J841+K841+L841</f>
      </c>
      <c r="N841" s="24"/>
      <c r="O841" s="22"/>
    </row>
    <row collapsed="false" customFormat="false" customHeight="false" hidden="false" ht="12.1" outlineLevel="0" r="842">
      <c r="A842" s="25" t="n">
        <v>45579.521990741</v>
      </c>
      <c r="B842" s="26" t="s">
        <v>101</v>
      </c>
      <c r="C842" s="26" t="s">
        <v>847</v>
      </c>
      <c r="D842" s="26" t="s">
        <v>626</v>
      </c>
      <c r="E842" s="26" t="s">
        <v>99</v>
      </c>
      <c r="F842" s="26" t="s">
        <v>19</v>
      </c>
      <c r="G842" s="27" t="n">
        <v>-14</v>
      </c>
      <c r="H842" s="28" t="n">
        <v>13.914</v>
      </c>
      <c r="I842" s="28" t="n">
        <v>194.8</v>
      </c>
      <c r="J842" s="28" t="n">
        <v>0</v>
      </c>
      <c r="K842" s="28" t="n">
        <v>-0</v>
      </c>
      <c r="L842" s="28" t="n">
        <v>-0.05</v>
      </c>
      <c r="M842" s="6" t="s">
        <f>=I842+J842+K842+L842</f>
      </c>
      <c r="N842" s="28"/>
      <c r="O842" s="26"/>
    </row>
    <row collapsed="false" customFormat="false" customHeight="false" hidden="false" ht="12.1" outlineLevel="0" r="843">
      <c r="A843" s="20" t="n">
        <v>45579.526261574</v>
      </c>
      <c r="B843" s="16" t="s">
        <v>42</v>
      </c>
      <c r="C843" s="16" t="s">
        <v>912</v>
      </c>
      <c r="D843" s="16" t="s">
        <v>623</v>
      </c>
      <c r="E843" s="16" t="s">
        <v>17</v>
      </c>
      <c r="F843" s="16" t="s">
        <v>19</v>
      </c>
      <c r="G843" s="7" t="n">
        <v>2</v>
      </c>
      <c r="H843" s="6" t="n">
        <v>646.6</v>
      </c>
      <c r="I843" s="6" t="n">
        <v>-1293.2</v>
      </c>
      <c r="J843" s="6" t="n">
        <v>-0</v>
      </c>
      <c r="K843" s="6" t="n">
        <v>-0.78</v>
      </c>
      <c r="L843" s="6" t="n">
        <v>-0</v>
      </c>
      <c r="M843" s="6" t="s">
        <f>=I843+J843+K843+L843</f>
      </c>
      <c r="N843" s="6"/>
      <c r="O843" s="16"/>
    </row>
    <row collapsed="false" customFormat="false" customHeight="false" hidden="false" ht="12.1" outlineLevel="0" r="844">
      <c r="A844" s="20" t="n">
        <v>45579.588888889</v>
      </c>
      <c r="B844" s="16" t="s">
        <v>101</v>
      </c>
      <c r="C844" s="16" t="s">
        <v>847</v>
      </c>
      <c r="D844" s="16" t="s">
        <v>623</v>
      </c>
      <c r="E844" s="16" t="s">
        <v>99</v>
      </c>
      <c r="F844" s="16" t="s">
        <v>19</v>
      </c>
      <c r="G844" s="7" t="n">
        <v>794</v>
      </c>
      <c r="H844" s="6" t="n">
        <v>13.914</v>
      </c>
      <c r="I844" s="6" t="n">
        <v>-11047.72</v>
      </c>
      <c r="J844" s="6" t="n">
        <v>-0</v>
      </c>
      <c r="K844" s="6" t="n">
        <v>-0</v>
      </c>
      <c r="L844" s="6" t="n">
        <v>-0</v>
      </c>
      <c r="M844" s="6" t="s">
        <f>=I844+J844+K844+L844</f>
      </c>
      <c r="N844" s="6"/>
      <c r="O844" s="16"/>
    </row>
    <row collapsed="false" customFormat="false" customHeight="false" hidden="false" ht="12.1" outlineLevel="0" r="845">
      <c r="A845" s="25" t="n">
        <v>45579.639421296</v>
      </c>
      <c r="B845" s="26" t="s">
        <v>662</v>
      </c>
      <c r="C845" s="26" t="s">
        <v>806</v>
      </c>
      <c r="D845" s="26" t="s">
        <v>626</v>
      </c>
      <c r="E845" s="26" t="s">
        <v>17</v>
      </c>
      <c r="F845" s="26" t="s">
        <v>19</v>
      </c>
      <c r="G845" s="27" t="n">
        <v>-3</v>
      </c>
      <c r="H845" s="28" t="n">
        <v>520</v>
      </c>
      <c r="I845" s="28" t="n">
        <v>1560</v>
      </c>
      <c r="J845" s="28" t="n">
        <v>0</v>
      </c>
      <c r="K845" s="28" t="n">
        <v>-0</v>
      </c>
      <c r="L845" s="28" t="n">
        <v>-0</v>
      </c>
      <c r="M845" s="6" t="s">
        <f>=I845+J845+K845+L845</f>
      </c>
      <c r="N845" s="28"/>
      <c r="O845" s="26"/>
    </row>
    <row collapsed="false" customFormat="false" customHeight="false" hidden="false" ht="12.1" outlineLevel="0" r="846">
      <c r="A846" s="21" t="n">
        <v>45582</v>
      </c>
      <c r="B846" s="22" t="s">
        <v>729</v>
      </c>
      <c r="C846" s="22" t="s">
        <v>151</v>
      </c>
      <c r="D846" s="22" t="s">
        <v>729</v>
      </c>
      <c r="E846" s="22" t="s">
        <v>729</v>
      </c>
      <c r="F846" s="22" t="s">
        <v>19</v>
      </c>
      <c r="G846" s="23" t="n">
        <v>1</v>
      </c>
      <c r="H846" s="24" t="n">
        <v>10000</v>
      </c>
      <c r="I846" s="24" t="n">
        <v>10000</v>
      </c>
      <c r="J846" s="24" t="n">
        <v>0</v>
      </c>
      <c r="K846" s="24" t="n">
        <v>-0</v>
      </c>
      <c r="L846" s="24" t="n">
        <v>-0</v>
      </c>
      <c r="M846" s="6" t="s">
        <f>=I846+J846+K846+L846</f>
      </c>
      <c r="N846" s="24"/>
      <c r="O846" s="22"/>
    </row>
    <row collapsed="false" customFormat="false" customHeight="false" hidden="false" ht="12.1" outlineLevel="0" r="847">
      <c r="A847" s="25" t="n">
        <v>45582</v>
      </c>
      <c r="B847" s="26" t="s">
        <v>779</v>
      </c>
      <c r="C847" s="26" t="s">
        <v>780</v>
      </c>
      <c r="D847" s="26" t="s">
        <v>626</v>
      </c>
      <c r="E847" s="26" t="s">
        <v>781</v>
      </c>
      <c r="F847" s="26" t="s">
        <v>19</v>
      </c>
      <c r="G847" s="27" t="n">
        <v>-48</v>
      </c>
      <c r="H847" s="28" t="n">
        <v>13.554</v>
      </c>
      <c r="I847" s="28" t="n">
        <v>650.59</v>
      </c>
      <c r="J847" s="28" t="n">
        <v>0</v>
      </c>
      <c r="K847" s="28" t="n">
        <v>-1.3</v>
      </c>
      <c r="L847" s="28" t="n">
        <v>-1</v>
      </c>
      <c r="M847" s="6" t="s">
        <f>=I847+J847+K847+L847</f>
      </c>
      <c r="N847" s="28"/>
      <c r="O847" s="26"/>
    </row>
    <row collapsed="false" customFormat="false" customHeight="false" hidden="false" ht="12.1" outlineLevel="0" r="848">
      <c r="A848" s="20" t="n">
        <v>45582.434479167</v>
      </c>
      <c r="B848" s="16" t="s">
        <v>79</v>
      </c>
      <c r="C848" s="16" t="s">
        <v>734</v>
      </c>
      <c r="D848" s="16" t="s">
        <v>623</v>
      </c>
      <c r="E848" s="16" t="s">
        <v>17</v>
      </c>
      <c r="F848" s="16" t="s">
        <v>19</v>
      </c>
      <c r="G848" s="7" t="n">
        <v>90</v>
      </c>
      <c r="H848" s="6" t="n">
        <v>41.626666666667</v>
      </c>
      <c r="I848" s="6" t="n">
        <v>-3746.4</v>
      </c>
      <c r="J848" s="6" t="n">
        <v>-0</v>
      </c>
      <c r="K848" s="6" t="n">
        <v>-2.25</v>
      </c>
      <c r="L848" s="6" t="n">
        <v>-0</v>
      </c>
      <c r="M848" s="6" t="s">
        <f>=I848+J848+K848+L848</f>
      </c>
      <c r="N848" s="6"/>
      <c r="O848" s="16"/>
    </row>
    <row collapsed="false" customFormat="false" customHeight="false" hidden="false" ht="12.1" outlineLevel="0" r="849">
      <c r="A849" s="25" t="n">
        <v>45582.528252315</v>
      </c>
      <c r="B849" s="26" t="s">
        <v>95</v>
      </c>
      <c r="C849" s="26" t="s">
        <v>797</v>
      </c>
      <c r="D849" s="26" t="s">
        <v>626</v>
      </c>
      <c r="E849" s="26" t="s">
        <v>17</v>
      </c>
      <c r="F849" s="26" t="s">
        <v>19</v>
      </c>
      <c r="G849" s="27" t="n">
        <v>-72</v>
      </c>
      <c r="H849" s="28" t="n">
        <v>0.083718333333333</v>
      </c>
      <c r="I849" s="28" t="n">
        <v>5.76</v>
      </c>
      <c r="J849" s="28" t="n">
        <v>0</v>
      </c>
      <c r="K849" s="28" t="n">
        <v>-0</v>
      </c>
      <c r="L849" s="28" t="n">
        <v>-0.14</v>
      </c>
      <c r="M849" s="6" t="s">
        <f>=I849+J849+K849+L849</f>
      </c>
      <c r="N849" s="28"/>
      <c r="O849" s="26"/>
    </row>
    <row collapsed="false" customFormat="false" customHeight="false" hidden="false" ht="12.1" outlineLevel="0" r="850">
      <c r="A850" s="20" t="n">
        <v>45582.610381944</v>
      </c>
      <c r="B850" s="16" t="s">
        <v>33</v>
      </c>
      <c r="C850" s="16" t="s">
        <v>762</v>
      </c>
      <c r="D850" s="16" t="s">
        <v>623</v>
      </c>
      <c r="E850" s="16" t="s">
        <v>17</v>
      </c>
      <c r="F850" s="16" t="s">
        <v>19</v>
      </c>
      <c r="G850" s="7" t="n">
        <v>3</v>
      </c>
      <c r="H850" s="6" t="n">
        <v>489.25</v>
      </c>
      <c r="I850" s="6" t="n">
        <v>-1467.75</v>
      </c>
      <c r="J850" s="6" t="n">
        <v>-0</v>
      </c>
      <c r="K850" s="6" t="n">
        <v>-0.88</v>
      </c>
      <c r="L850" s="6" t="n">
        <v>-0</v>
      </c>
      <c r="M850" s="6" t="s">
        <f>=I850+J850+K850+L850</f>
      </c>
      <c r="N850" s="6"/>
      <c r="O850" s="16"/>
    </row>
    <row collapsed="false" customFormat="false" customHeight="false" hidden="false" ht="12.1" outlineLevel="0" r="851">
      <c r="A851" s="20" t="n">
        <v>45582.61744213</v>
      </c>
      <c r="B851" s="16" t="s">
        <v>117</v>
      </c>
      <c r="C851" s="16" t="s">
        <v>913</v>
      </c>
      <c r="D851" s="16" t="s">
        <v>623</v>
      </c>
      <c r="E851" s="16" t="s">
        <v>105</v>
      </c>
      <c r="F851" s="16" t="s">
        <v>19</v>
      </c>
      <c r="G851" s="7" t="n">
        <v>4</v>
      </c>
      <c r="H851" s="6" t="n">
        <v>76.926</v>
      </c>
      <c r="I851" s="6" t="n">
        <v>-3077.04</v>
      </c>
      <c r="J851" s="6" t="n">
        <v>-209.44</v>
      </c>
      <c r="K851" s="6" t="n">
        <v>-1.85</v>
      </c>
      <c r="L851" s="6" t="n">
        <v>-0.31</v>
      </c>
      <c r="M851" s="6" t="s">
        <f>=I851+J851+K851+L851</f>
      </c>
      <c r="N851" s="6"/>
      <c r="O851" s="16"/>
    </row>
    <row collapsed="false" customFormat="false" customHeight="false" hidden="false" ht="12.1" outlineLevel="0" r="852">
      <c r="A852" s="25" t="n">
        <v>45582.624224537</v>
      </c>
      <c r="B852" s="26" t="s">
        <v>101</v>
      </c>
      <c r="C852" s="26" t="s">
        <v>847</v>
      </c>
      <c r="D852" s="26" t="s">
        <v>626</v>
      </c>
      <c r="E852" s="26" t="s">
        <v>99</v>
      </c>
      <c r="F852" s="26" t="s">
        <v>19</v>
      </c>
      <c r="G852" s="27" t="n">
        <v>-794</v>
      </c>
      <c r="H852" s="28" t="n">
        <v>13.934</v>
      </c>
      <c r="I852" s="28" t="n">
        <v>11063.6</v>
      </c>
      <c r="J852" s="28" t="n">
        <v>0</v>
      </c>
      <c r="K852" s="28" t="n">
        <v>-0</v>
      </c>
      <c r="L852" s="28" t="n">
        <v>-0.17</v>
      </c>
      <c r="M852" s="6" t="s">
        <f>=I852+J852+K852+L852</f>
      </c>
      <c r="N852" s="28"/>
      <c r="O852" s="26"/>
    </row>
    <row collapsed="false" customFormat="false" customHeight="false" hidden="false" ht="12.1" outlineLevel="0" r="853">
      <c r="A853" s="20" t="n">
        <v>45582.641168981</v>
      </c>
      <c r="B853" s="16" t="s">
        <v>83</v>
      </c>
      <c r="C853" s="16" t="s">
        <v>870</v>
      </c>
      <c r="D853" s="16" t="s">
        <v>623</v>
      </c>
      <c r="E853" s="16" t="s">
        <v>17</v>
      </c>
      <c r="F853" s="16" t="s">
        <v>19</v>
      </c>
      <c r="G853" s="7" t="n">
        <v>1</v>
      </c>
      <c r="H853" s="6" t="n">
        <v>4905.5</v>
      </c>
      <c r="I853" s="6" t="n">
        <v>-4905.5</v>
      </c>
      <c r="J853" s="6" t="n">
        <v>-0</v>
      </c>
      <c r="K853" s="6" t="n">
        <v>-2.94</v>
      </c>
      <c r="L853" s="6" t="n">
        <v>-0</v>
      </c>
      <c r="M853" s="6" t="s">
        <f>=I853+J853+K853+L853</f>
      </c>
      <c r="N853" s="6"/>
      <c r="O853" s="16"/>
    </row>
    <row collapsed="false" customFormat="false" customHeight="false" hidden="false" ht="12.1" outlineLevel="0" r="854">
      <c r="A854" s="20" t="n">
        <v>45582.814652778</v>
      </c>
      <c r="B854" s="16" t="s">
        <v>51</v>
      </c>
      <c r="C854" s="16" t="s">
        <v>751</v>
      </c>
      <c r="D854" s="16" t="s">
        <v>623</v>
      </c>
      <c r="E854" s="16" t="s">
        <v>17</v>
      </c>
      <c r="F854" s="16" t="s">
        <v>19</v>
      </c>
      <c r="G854" s="7" t="n">
        <v>10</v>
      </c>
      <c r="H854" s="6" t="n">
        <v>136.34</v>
      </c>
      <c r="I854" s="6" t="n">
        <v>-1363.4</v>
      </c>
      <c r="J854" s="6" t="n">
        <v>-0</v>
      </c>
      <c r="K854" s="6" t="n">
        <v>-0.82</v>
      </c>
      <c r="L854" s="6" t="n">
        <v>-0</v>
      </c>
      <c r="M854" s="6" t="s">
        <f>=I854+J854+K854+L854</f>
      </c>
      <c r="N854" s="6"/>
      <c r="O854" s="16"/>
    </row>
    <row collapsed="false" customFormat="false" customHeight="false" hidden="false" ht="12.1" outlineLevel="0" r="855">
      <c r="A855" s="20" t="n">
        <v>45582.882303241</v>
      </c>
      <c r="B855" s="16" t="s">
        <v>101</v>
      </c>
      <c r="C855" s="16" t="s">
        <v>847</v>
      </c>
      <c r="D855" s="16" t="s">
        <v>623</v>
      </c>
      <c r="E855" s="16" t="s">
        <v>99</v>
      </c>
      <c r="F855" s="16" t="s">
        <v>19</v>
      </c>
      <c r="G855" s="7" t="n">
        <v>498</v>
      </c>
      <c r="H855" s="6" t="n">
        <v>13.934</v>
      </c>
      <c r="I855" s="6" t="n">
        <v>-6939.13</v>
      </c>
      <c r="J855" s="6" t="n">
        <v>-0</v>
      </c>
      <c r="K855" s="6" t="n">
        <v>-0</v>
      </c>
      <c r="L855" s="6" t="n">
        <v>-0</v>
      </c>
      <c r="M855" s="6" t="s">
        <f>=I855+J855+K855+L855</f>
      </c>
      <c r="N855" s="6"/>
      <c r="O855" s="16"/>
    </row>
    <row collapsed="false" customFormat="false" customHeight="false" hidden="false" ht="12.1" outlineLevel="0" r="856">
      <c r="A856" s="25" t="n">
        <v>45583.432592593</v>
      </c>
      <c r="B856" s="26" t="s">
        <v>95</v>
      </c>
      <c r="C856" s="26" t="s">
        <v>797</v>
      </c>
      <c r="D856" s="26" t="s">
        <v>626</v>
      </c>
      <c r="E856" s="26" t="s">
        <v>17</v>
      </c>
      <c r="F856" s="26" t="s">
        <v>19</v>
      </c>
      <c r="G856" s="27" t="n">
        <v>-109</v>
      </c>
      <c r="H856" s="28" t="n">
        <v>0.083321834862385</v>
      </c>
      <c r="I856" s="28" t="n">
        <v>8.83</v>
      </c>
      <c r="J856" s="28" t="n">
        <v>0</v>
      </c>
      <c r="K856" s="28" t="n">
        <v>-0.01</v>
      </c>
      <c r="L856" s="28" t="n">
        <v>-0</v>
      </c>
      <c r="M856" s="6" t="s">
        <f>=I856+J856+K856+L856</f>
      </c>
      <c r="N856" s="28"/>
      <c r="O856" s="26"/>
    </row>
    <row collapsed="false" customFormat="false" customHeight="false" hidden="false" ht="12.1" outlineLevel="0" r="857">
      <c r="A857" s="25" t="n">
        <v>45583.581793981</v>
      </c>
      <c r="B857" s="26" t="s">
        <v>101</v>
      </c>
      <c r="C857" s="26" t="s">
        <v>847</v>
      </c>
      <c r="D857" s="26" t="s">
        <v>626</v>
      </c>
      <c r="E857" s="26" t="s">
        <v>99</v>
      </c>
      <c r="F857" s="26" t="s">
        <v>19</v>
      </c>
      <c r="G857" s="27" t="n">
        <v>-498</v>
      </c>
      <c r="H857" s="28" t="n">
        <v>13.955</v>
      </c>
      <c r="I857" s="28" t="n">
        <v>6949.59</v>
      </c>
      <c r="J857" s="28" t="n">
        <v>0</v>
      </c>
      <c r="K857" s="28" t="n">
        <v>-0</v>
      </c>
      <c r="L857" s="28" t="n">
        <v>-0</v>
      </c>
      <c r="M857" s="6" t="s">
        <f>=I857+J857+K857+L857</f>
      </c>
      <c r="N857" s="28"/>
      <c r="O857" s="26"/>
    </row>
    <row collapsed="false" customFormat="false" customHeight="false" hidden="false" ht="12.1" outlineLevel="0" r="858">
      <c r="A858" s="20" t="n">
        <v>45583.693738426</v>
      </c>
      <c r="B858" s="16" t="s">
        <v>21</v>
      </c>
      <c r="C858" s="16" t="s">
        <v>829</v>
      </c>
      <c r="D858" s="16" t="s">
        <v>623</v>
      </c>
      <c r="E858" s="16" t="s">
        <v>17</v>
      </c>
      <c r="F858" s="16" t="s">
        <v>19</v>
      </c>
      <c r="G858" s="7" t="n">
        <v>1</v>
      </c>
      <c r="H858" s="6" t="n">
        <v>6924.5</v>
      </c>
      <c r="I858" s="6" t="n">
        <v>-6924.5</v>
      </c>
      <c r="J858" s="6" t="n">
        <v>-0</v>
      </c>
      <c r="K858" s="6" t="n">
        <v>-4.15</v>
      </c>
      <c r="L858" s="6" t="n">
        <v>-0</v>
      </c>
      <c r="M858" s="6" t="s">
        <f>=I858+J858+K858+L858</f>
      </c>
      <c r="N858" s="6"/>
      <c r="O858" s="16"/>
    </row>
    <row collapsed="false" customFormat="false" customHeight="false" hidden="false" ht="12.1" outlineLevel="0" r="859">
      <c r="A859" s="20" t="n">
        <v>45583.718854167</v>
      </c>
      <c r="B859" s="16" t="s">
        <v>101</v>
      </c>
      <c r="C859" s="16" t="s">
        <v>847</v>
      </c>
      <c r="D859" s="16" t="s">
        <v>623</v>
      </c>
      <c r="E859" s="16" t="s">
        <v>99</v>
      </c>
      <c r="F859" s="16" t="s">
        <v>19</v>
      </c>
      <c r="G859" s="7" t="n">
        <v>2</v>
      </c>
      <c r="H859" s="6" t="n">
        <v>13.955</v>
      </c>
      <c r="I859" s="6" t="n">
        <v>-27.91</v>
      </c>
      <c r="J859" s="6" t="n">
        <v>-0</v>
      </c>
      <c r="K859" s="6" t="n">
        <v>-0</v>
      </c>
      <c r="L859" s="6" t="n">
        <v>-0</v>
      </c>
      <c r="M859" s="6" t="s">
        <f>=I859+J859+K859+L859</f>
      </c>
      <c r="N859" s="6"/>
      <c r="O859" s="16"/>
    </row>
    <row collapsed="false" customFormat="false" customHeight="false" hidden="false" ht="12.1" outlineLevel="0" r="860">
      <c r="A860" s="21" t="n">
        <v>45588</v>
      </c>
      <c r="B860" s="22" t="s">
        <v>743</v>
      </c>
      <c r="C860" s="22" t="s">
        <v>921</v>
      </c>
      <c r="D860" s="22" t="s">
        <v>743</v>
      </c>
      <c r="E860" s="22" t="s">
        <v>743</v>
      </c>
      <c r="F860" s="22" t="s">
        <v>19</v>
      </c>
      <c r="G860" s="23" t="n">
        <v>1</v>
      </c>
      <c r="H860" s="24" t="n">
        <v>2826</v>
      </c>
      <c r="I860" s="24" t="n">
        <v>2826</v>
      </c>
      <c r="J860" s="24" t="n">
        <v>0</v>
      </c>
      <c r="K860" s="24" t="n">
        <v>-0</v>
      </c>
      <c r="L860" s="24" t="n">
        <v>-0</v>
      </c>
      <c r="M860" s="6" t="s">
        <f>=I860+J860+K860+L860</f>
      </c>
      <c r="N860" s="24"/>
      <c r="O860" s="22"/>
    </row>
    <row collapsed="false" customFormat="false" customHeight="false" hidden="false" ht="12.1" outlineLevel="0" r="861">
      <c r="A861" s="21" t="n">
        <v>45588</v>
      </c>
      <c r="B861" s="22" t="s">
        <v>743</v>
      </c>
      <c r="C861" s="22" t="s">
        <v>922</v>
      </c>
      <c r="D861" s="22" t="s">
        <v>743</v>
      </c>
      <c r="E861" s="22" t="s">
        <v>743</v>
      </c>
      <c r="F861" s="22" t="s">
        <v>19</v>
      </c>
      <c r="G861" s="23" t="n">
        <v>1</v>
      </c>
      <c r="H861" s="24" t="n">
        <v>1828</v>
      </c>
      <c r="I861" s="24" t="n">
        <v>1828</v>
      </c>
      <c r="J861" s="24" t="n">
        <v>0</v>
      </c>
      <c r="K861" s="24" t="n">
        <v>-0</v>
      </c>
      <c r="L861" s="24" t="n">
        <v>-0</v>
      </c>
      <c r="M861" s="6" t="s">
        <f>=I861+J861+K861+L861</f>
      </c>
      <c r="N861" s="24"/>
      <c r="O861" s="22"/>
    </row>
    <row collapsed="false" customFormat="false" customHeight="false" hidden="false" ht="12.1" outlineLevel="0" r="862">
      <c r="A862" s="21" t="n">
        <v>45588</v>
      </c>
      <c r="B862" s="22" t="s">
        <v>743</v>
      </c>
      <c r="C862" s="22" t="s">
        <v>923</v>
      </c>
      <c r="D862" s="22" t="s">
        <v>743</v>
      </c>
      <c r="E862" s="22" t="s">
        <v>743</v>
      </c>
      <c r="F862" s="22" t="s">
        <v>19</v>
      </c>
      <c r="G862" s="23" t="n">
        <v>1</v>
      </c>
      <c r="H862" s="24" t="n">
        <v>83</v>
      </c>
      <c r="I862" s="24" t="n">
        <v>83</v>
      </c>
      <c r="J862" s="24" t="n">
        <v>0</v>
      </c>
      <c r="K862" s="24" t="n">
        <v>-0</v>
      </c>
      <c r="L862" s="24" t="n">
        <v>-0</v>
      </c>
      <c r="M862" s="6" t="s">
        <f>=I862+J862+K862+L862</f>
      </c>
      <c r="N862" s="24"/>
      <c r="O862" s="22"/>
    </row>
    <row collapsed="false" customFormat="false" customHeight="false" hidden="false" ht="12.1" outlineLevel="0" r="863">
      <c r="A863" s="20" t="n">
        <v>45588.477951389</v>
      </c>
      <c r="B863" s="16" t="s">
        <v>659</v>
      </c>
      <c r="C863" s="16" t="s">
        <v>796</v>
      </c>
      <c r="D863" s="16" t="s">
        <v>623</v>
      </c>
      <c r="E863" s="16" t="s">
        <v>99</v>
      </c>
      <c r="F863" s="16" t="s">
        <v>19</v>
      </c>
      <c r="G863" s="7" t="n">
        <v>187</v>
      </c>
      <c r="H863" s="6" t="n">
        <v>25.20179144385</v>
      </c>
      <c r="I863" s="6" t="n">
        <v>-4712.74</v>
      </c>
      <c r="J863" s="6" t="n">
        <v>-0</v>
      </c>
      <c r="K863" s="6" t="n">
        <v>-0</v>
      </c>
      <c r="L863" s="6" t="n">
        <v>-0</v>
      </c>
      <c r="M863" s="6" t="s">
        <f>=I863+J863+K863+L863</f>
      </c>
      <c r="N863" s="6"/>
      <c r="O863" s="16"/>
    </row>
    <row collapsed="false" customFormat="false" customHeight="false" hidden="false" ht="12.1" outlineLevel="0" r="864">
      <c r="A864" s="20" t="n">
        <v>45588.479085648</v>
      </c>
      <c r="B864" s="16" t="s">
        <v>101</v>
      </c>
      <c r="C864" s="16" t="s">
        <v>847</v>
      </c>
      <c r="D864" s="16" t="s">
        <v>623</v>
      </c>
      <c r="E864" s="16" t="s">
        <v>99</v>
      </c>
      <c r="F864" s="16" t="s">
        <v>19</v>
      </c>
      <c r="G864" s="7" t="n">
        <v>1</v>
      </c>
      <c r="H864" s="6" t="n">
        <v>13.9775</v>
      </c>
      <c r="I864" s="6" t="n">
        <v>-13.98</v>
      </c>
      <c r="J864" s="6" t="n">
        <v>-0</v>
      </c>
      <c r="K864" s="6" t="n">
        <v>-0</v>
      </c>
      <c r="L864" s="6" t="n">
        <v>-0</v>
      </c>
      <c r="M864" s="6" t="s">
        <f>=I864+J864+K864+L864</f>
      </c>
      <c r="N864" s="6"/>
      <c r="O864" s="16"/>
    </row>
    <row collapsed="false" customFormat="false" customHeight="false" hidden="false" ht="12.1" outlineLevel="0" r="865">
      <c r="A865" s="21" t="n">
        <v>45589</v>
      </c>
      <c r="B865" s="22" t="s">
        <v>743</v>
      </c>
      <c r="C865" s="22" t="s">
        <v>924</v>
      </c>
      <c r="D865" s="22" t="s">
        <v>743</v>
      </c>
      <c r="E865" s="22" t="s">
        <v>743</v>
      </c>
      <c r="F865" s="22" t="s">
        <v>19</v>
      </c>
      <c r="G865" s="23" t="n">
        <v>1</v>
      </c>
      <c r="H865" s="24" t="n">
        <v>25.14</v>
      </c>
      <c r="I865" s="24" t="n">
        <v>25.14</v>
      </c>
      <c r="J865" s="24" t="n">
        <v>0</v>
      </c>
      <c r="K865" s="24" t="n">
        <v>-0</v>
      </c>
      <c r="L865" s="24" t="n">
        <v>-0</v>
      </c>
      <c r="M865" s="6" t="s">
        <f>=I865+J865+K865+L865</f>
      </c>
      <c r="N865" s="24"/>
      <c r="O865" s="22"/>
    </row>
    <row collapsed="false" customFormat="false" customHeight="false" hidden="false" ht="12.1" outlineLevel="0" r="866">
      <c r="A866" s="21" t="n">
        <v>45589</v>
      </c>
      <c r="B866" s="22" t="s">
        <v>743</v>
      </c>
      <c r="C866" s="22" t="s">
        <v>925</v>
      </c>
      <c r="D866" s="22" t="s">
        <v>743</v>
      </c>
      <c r="E866" s="22" t="s">
        <v>743</v>
      </c>
      <c r="F866" s="22" t="s">
        <v>19</v>
      </c>
      <c r="G866" s="23" t="n">
        <v>1</v>
      </c>
      <c r="H866" s="24" t="n">
        <v>359.04</v>
      </c>
      <c r="I866" s="24" t="n">
        <v>359.04</v>
      </c>
      <c r="J866" s="24" t="n">
        <v>0</v>
      </c>
      <c r="K866" s="24" t="n">
        <v>-0</v>
      </c>
      <c r="L866" s="24" t="n">
        <v>-0</v>
      </c>
      <c r="M866" s="6" t="s">
        <f>=I866+J866+K866+L866</f>
      </c>
      <c r="N866" s="24"/>
      <c r="O866" s="22"/>
    </row>
    <row collapsed="false" customFormat="false" customHeight="false" hidden="false" ht="12.1" outlineLevel="0" r="867">
      <c r="A867" s="21" t="n">
        <v>45589</v>
      </c>
      <c r="B867" s="22" t="s">
        <v>743</v>
      </c>
      <c r="C867" s="22" t="s">
        <v>926</v>
      </c>
      <c r="D867" s="22" t="s">
        <v>743</v>
      </c>
      <c r="E867" s="22" t="s">
        <v>743</v>
      </c>
      <c r="F867" s="22" t="s">
        <v>19</v>
      </c>
      <c r="G867" s="23" t="n">
        <v>1</v>
      </c>
      <c r="H867" s="24" t="n">
        <v>67.32</v>
      </c>
      <c r="I867" s="24" t="n">
        <v>67.32</v>
      </c>
      <c r="J867" s="24" t="n">
        <v>0</v>
      </c>
      <c r="K867" s="24" t="n">
        <v>-0</v>
      </c>
      <c r="L867" s="24" t="n">
        <v>-0</v>
      </c>
      <c r="M867" s="6" t="s">
        <f>=I867+J867+K867+L867</f>
      </c>
      <c r="N867" s="24"/>
      <c r="O867" s="22"/>
    </row>
    <row collapsed="false" customFormat="false" customHeight="false" hidden="false" ht="12.1" outlineLevel="0" r="868">
      <c r="A868" s="21" t="n">
        <v>45589</v>
      </c>
      <c r="B868" s="22" t="s">
        <v>793</v>
      </c>
      <c r="C868" s="22" t="s">
        <v>927</v>
      </c>
      <c r="D868" s="22" t="s">
        <v>793</v>
      </c>
      <c r="E868" s="22" t="s">
        <v>793</v>
      </c>
      <c r="F868" s="22" t="s">
        <v>19</v>
      </c>
      <c r="G868" s="23" t="n">
        <v>1</v>
      </c>
      <c r="H868" s="24" t="n">
        <v>1200</v>
      </c>
      <c r="I868" s="24" t="n">
        <v>1200</v>
      </c>
      <c r="J868" s="24" t="n">
        <v>0</v>
      </c>
      <c r="K868" s="24" t="n">
        <v>-0</v>
      </c>
      <c r="L868" s="24" t="n">
        <v>-0</v>
      </c>
      <c r="M868" s="6" t="s">
        <f>=I868+J868+K868+L868</f>
      </c>
      <c r="N868" s="24"/>
      <c r="O868" s="22"/>
    </row>
    <row collapsed="false" customFormat="false" customHeight="false" hidden="false" ht="12.1" outlineLevel="0" r="869">
      <c r="A869" s="20" t="n">
        <v>45589.584050926</v>
      </c>
      <c r="B869" s="16" t="s">
        <v>659</v>
      </c>
      <c r="C869" s="16" t="s">
        <v>796</v>
      </c>
      <c r="D869" s="16" t="s">
        <v>623</v>
      </c>
      <c r="E869" s="16" t="s">
        <v>99</v>
      </c>
      <c r="F869" s="16" t="s">
        <v>19</v>
      </c>
      <c r="G869" s="7" t="n">
        <v>18</v>
      </c>
      <c r="H869" s="6" t="n">
        <v>24.962777777778</v>
      </c>
      <c r="I869" s="6" t="n">
        <v>-449.33</v>
      </c>
      <c r="J869" s="6" t="n">
        <v>-0</v>
      </c>
      <c r="K869" s="6" t="n">
        <v>-0</v>
      </c>
      <c r="L869" s="6" t="n">
        <v>-0</v>
      </c>
      <c r="M869" s="6" t="s">
        <f>=I869+J869+K869+L869</f>
      </c>
      <c r="N869" s="6"/>
      <c r="O869" s="16"/>
    </row>
    <row collapsed="false" customFormat="false" customHeight="false" hidden="false" ht="12.1" outlineLevel="0" r="870">
      <c r="A870" s="20" t="n">
        <v>45589.602164352</v>
      </c>
      <c r="B870" s="16" t="s">
        <v>101</v>
      </c>
      <c r="C870" s="16" t="s">
        <v>847</v>
      </c>
      <c r="D870" s="16" t="s">
        <v>623</v>
      </c>
      <c r="E870" s="16" t="s">
        <v>99</v>
      </c>
      <c r="F870" s="16" t="s">
        <v>19</v>
      </c>
      <c r="G870" s="7" t="n">
        <v>4</v>
      </c>
      <c r="H870" s="6" t="n">
        <v>13.985</v>
      </c>
      <c r="I870" s="6" t="n">
        <v>-55.95</v>
      </c>
      <c r="J870" s="6" t="n">
        <v>-0</v>
      </c>
      <c r="K870" s="6" t="n">
        <v>-0</v>
      </c>
      <c r="L870" s="6" t="n">
        <v>-0</v>
      </c>
      <c r="M870" s="6" t="s">
        <f>=I870+J870+K870+L870</f>
      </c>
      <c r="N870" s="6"/>
      <c r="O870" s="16"/>
    </row>
    <row collapsed="false" customFormat="false" customHeight="false" hidden="false" ht="12.1" outlineLevel="0" r="871">
      <c r="A871" s="20" t="n">
        <v>45589.768101852</v>
      </c>
      <c r="B871" s="16" t="s">
        <v>664</v>
      </c>
      <c r="C871" s="16" t="s">
        <v>810</v>
      </c>
      <c r="D871" s="16" t="s">
        <v>623</v>
      </c>
      <c r="E871" s="16" t="s">
        <v>17</v>
      </c>
      <c r="F871" s="16" t="s">
        <v>19</v>
      </c>
      <c r="G871" s="7" t="n">
        <v>10</v>
      </c>
      <c r="H871" s="6" t="n">
        <v>68.01</v>
      </c>
      <c r="I871" s="6" t="n">
        <v>-680.1</v>
      </c>
      <c r="J871" s="6" t="n">
        <v>-0</v>
      </c>
      <c r="K871" s="6" t="n">
        <v>-0.41</v>
      </c>
      <c r="L871" s="6" t="n">
        <v>-0</v>
      </c>
      <c r="M871" s="6" t="s">
        <f>=I871+J871+K871+L871</f>
      </c>
      <c r="N871" s="6"/>
      <c r="O871" s="16"/>
    </row>
    <row collapsed="false" customFormat="false" customHeight="false" hidden="false" ht="12.1" outlineLevel="0" r="872">
      <c r="A872" s="20" t="n">
        <v>45589.795138889</v>
      </c>
      <c r="B872" s="16" t="s">
        <v>33</v>
      </c>
      <c r="C872" s="16" t="s">
        <v>762</v>
      </c>
      <c r="D872" s="16" t="s">
        <v>623</v>
      </c>
      <c r="E872" s="16" t="s">
        <v>17</v>
      </c>
      <c r="F872" s="16" t="s">
        <v>19</v>
      </c>
      <c r="G872" s="7" t="n">
        <v>1</v>
      </c>
      <c r="H872" s="6" t="n">
        <v>468.6</v>
      </c>
      <c r="I872" s="6" t="n">
        <v>-468.6</v>
      </c>
      <c r="J872" s="6" t="n">
        <v>-0</v>
      </c>
      <c r="K872" s="6" t="n">
        <v>-0.28</v>
      </c>
      <c r="L872" s="6" t="n">
        <v>-0</v>
      </c>
      <c r="M872" s="6" t="s">
        <f>=I872+J872+K872+L872</f>
      </c>
      <c r="N872" s="6"/>
      <c r="O872" s="16"/>
    </row>
    <row collapsed="false" customFormat="false" customHeight="false" hidden="false" ht="12.1" outlineLevel="0" r="873">
      <c r="A873" s="21" t="n">
        <v>45590</v>
      </c>
      <c r="B873" s="22" t="s">
        <v>729</v>
      </c>
      <c r="C873" s="22" t="s">
        <v>151</v>
      </c>
      <c r="D873" s="22" t="s">
        <v>729</v>
      </c>
      <c r="E873" s="22" t="s">
        <v>729</v>
      </c>
      <c r="F873" s="22" t="s">
        <v>19</v>
      </c>
      <c r="G873" s="23" t="n">
        <v>1</v>
      </c>
      <c r="H873" s="24" t="n">
        <v>30000</v>
      </c>
      <c r="I873" s="24" t="n">
        <v>30000</v>
      </c>
      <c r="J873" s="24" t="n">
        <v>0</v>
      </c>
      <c r="K873" s="24" t="n">
        <v>-0</v>
      </c>
      <c r="L873" s="24" t="n">
        <v>-0</v>
      </c>
      <c r="M873" s="6" t="s">
        <f>=I873+J873+K873+L873</f>
      </c>
      <c r="N873" s="24"/>
      <c r="O873" s="22"/>
    </row>
    <row collapsed="false" customFormat="false" customHeight="false" hidden="false" ht="12.1" outlineLevel="0" r="874">
      <c r="A874" s="25" t="n">
        <v>45590</v>
      </c>
      <c r="B874" s="26" t="s">
        <v>98</v>
      </c>
      <c r="C874" s="26" t="s">
        <v>730</v>
      </c>
      <c r="D874" s="26" t="s">
        <v>626</v>
      </c>
      <c r="E874" s="26" t="s">
        <v>99</v>
      </c>
      <c r="F874" s="26" t="s">
        <v>19</v>
      </c>
      <c r="G874" s="27" t="n">
        <v>-1.81</v>
      </c>
      <c r="H874" s="28" t="n">
        <v>2688.1538301211</v>
      </c>
      <c r="I874" s="28" t="n">
        <v>4865.56</v>
      </c>
      <c r="J874" s="28" t="n">
        <v>0</v>
      </c>
      <c r="K874" s="28" t="n">
        <v>-4.87</v>
      </c>
      <c r="L874" s="28" t="n">
        <v>-0</v>
      </c>
      <c r="M874" s="6" t="s">
        <f>=I874+J874+K874+L874</f>
      </c>
      <c r="N874" s="28"/>
      <c r="O874" s="26" t="s">
        <v>928</v>
      </c>
    </row>
    <row collapsed="false" customFormat="false" customHeight="false" hidden="false" ht="12.1" outlineLevel="0" r="875">
      <c r="A875" s="33" t="n">
        <v>45590</v>
      </c>
      <c r="B875" s="34" t="s">
        <v>908</v>
      </c>
      <c r="C875" s="34" t="s">
        <v>909</v>
      </c>
      <c r="D875" s="34" t="s">
        <v>908</v>
      </c>
      <c r="E875" s="34" t="s">
        <v>908</v>
      </c>
      <c r="F875" s="34" t="s">
        <v>19</v>
      </c>
      <c r="G875" s="35" t="n">
        <v>631.7</v>
      </c>
      <c r="H875" s="36" t="n">
        <v>-1</v>
      </c>
      <c r="I875" s="36" t="n">
        <v>-631.7</v>
      </c>
      <c r="J875" s="36" t="n">
        <v>0</v>
      </c>
      <c r="K875" s="36" t="n">
        <v>-0</v>
      </c>
      <c r="L875" s="36" t="n">
        <v>-0</v>
      </c>
      <c r="M875" s="6" t="s">
        <f>=I875+J875+K875+L875</f>
      </c>
      <c r="N875" s="36"/>
      <c r="O875" s="34" t="s">
        <v>929</v>
      </c>
    </row>
    <row collapsed="false" customFormat="false" customHeight="false" hidden="false" ht="12.1" outlineLevel="0" r="876">
      <c r="A876" s="20" t="n">
        <v>45590.681689815</v>
      </c>
      <c r="B876" s="16" t="s">
        <v>16</v>
      </c>
      <c r="C876" s="16" t="s">
        <v>755</v>
      </c>
      <c r="D876" s="16" t="s">
        <v>623</v>
      </c>
      <c r="E876" s="16" t="s">
        <v>17</v>
      </c>
      <c r="F876" s="16" t="s">
        <v>19</v>
      </c>
      <c r="G876" s="7" t="n">
        <v>10</v>
      </c>
      <c r="H876" s="6" t="n">
        <v>248.79</v>
      </c>
      <c r="I876" s="6" t="n">
        <v>-2487.9</v>
      </c>
      <c r="J876" s="6" t="n">
        <v>-0</v>
      </c>
      <c r="K876" s="6" t="n">
        <v>-1.49</v>
      </c>
      <c r="L876" s="6" t="n">
        <v>-0</v>
      </c>
      <c r="M876" s="6" t="s">
        <f>=I876+J876+K876+L876</f>
      </c>
      <c r="N876" s="6"/>
      <c r="O876" s="16"/>
    </row>
    <row collapsed="false" customFormat="false" customHeight="false" hidden="false" ht="12.1" outlineLevel="0" r="877">
      <c r="A877" s="20" t="n">
        <v>45590.684895833</v>
      </c>
      <c r="B877" s="16" t="s">
        <v>30</v>
      </c>
      <c r="C877" s="16" t="s">
        <v>807</v>
      </c>
      <c r="D877" s="16" t="s">
        <v>623</v>
      </c>
      <c r="E877" s="16" t="s">
        <v>17</v>
      </c>
      <c r="F877" s="16" t="s">
        <v>19</v>
      </c>
      <c r="G877" s="7" t="n">
        <v>10</v>
      </c>
      <c r="H877" s="6" t="n">
        <v>249.11</v>
      </c>
      <c r="I877" s="6" t="n">
        <v>-2491.1</v>
      </c>
      <c r="J877" s="6" t="n">
        <v>-0</v>
      </c>
      <c r="K877" s="6" t="n">
        <v>-1.5</v>
      </c>
      <c r="L877" s="6" t="n">
        <v>-0</v>
      </c>
      <c r="M877" s="6" t="s">
        <f>=I877+J877+K877+L877</f>
      </c>
      <c r="N877" s="6"/>
      <c r="O877" s="16"/>
    </row>
    <row collapsed="false" customFormat="false" customHeight="false" hidden="false" ht="12.1" outlineLevel="0" r="878">
      <c r="A878" s="20" t="n">
        <v>45590.685914352</v>
      </c>
      <c r="B878" s="16" t="s">
        <v>79</v>
      </c>
      <c r="C878" s="16" t="s">
        <v>734</v>
      </c>
      <c r="D878" s="16" t="s">
        <v>623</v>
      </c>
      <c r="E878" s="16" t="s">
        <v>17</v>
      </c>
      <c r="F878" s="16" t="s">
        <v>19</v>
      </c>
      <c r="G878" s="7" t="n">
        <v>40</v>
      </c>
      <c r="H878" s="6" t="n">
        <v>38.735</v>
      </c>
      <c r="I878" s="6" t="n">
        <v>-1549.4</v>
      </c>
      <c r="J878" s="6" t="n">
        <v>-0</v>
      </c>
      <c r="K878" s="6" t="n">
        <v>-0.93</v>
      </c>
      <c r="L878" s="6" t="n">
        <v>-0</v>
      </c>
      <c r="M878" s="6" t="s">
        <f>=I878+J878+K878+L878</f>
      </c>
      <c r="N878" s="6"/>
      <c r="O878" s="16"/>
    </row>
    <row collapsed="false" customFormat="false" customHeight="false" hidden="false" ht="12.1" outlineLevel="0" r="879">
      <c r="A879" s="20" t="n">
        <v>45590.686828704</v>
      </c>
      <c r="B879" s="16" t="s">
        <v>71</v>
      </c>
      <c r="C879" s="16" t="s">
        <v>859</v>
      </c>
      <c r="D879" s="16" t="s">
        <v>623</v>
      </c>
      <c r="E879" s="16" t="s">
        <v>17</v>
      </c>
      <c r="F879" s="16" t="s">
        <v>19</v>
      </c>
      <c r="G879" s="7" t="n">
        <v>1</v>
      </c>
      <c r="H879" s="6" t="n">
        <v>1303</v>
      </c>
      <c r="I879" s="6" t="n">
        <v>-1303</v>
      </c>
      <c r="J879" s="6" t="n">
        <v>-0</v>
      </c>
      <c r="K879" s="6" t="n">
        <v>-0.78</v>
      </c>
      <c r="L879" s="6" t="n">
        <v>-0</v>
      </c>
      <c r="M879" s="6" t="s">
        <f>=I879+J879+K879+L879</f>
      </c>
      <c r="N879" s="6"/>
      <c r="O879" s="16"/>
    </row>
    <row collapsed="false" customFormat="false" customHeight="false" hidden="false" ht="12.1" outlineLevel="0" r="880">
      <c r="A880" s="20" t="n">
        <v>45590.687928241</v>
      </c>
      <c r="B880" s="16" t="s">
        <v>69</v>
      </c>
      <c r="C880" s="16" t="s">
        <v>742</v>
      </c>
      <c r="D880" s="16" t="s">
        <v>623</v>
      </c>
      <c r="E880" s="16" t="s">
        <v>17</v>
      </c>
      <c r="F880" s="16" t="s">
        <v>19</v>
      </c>
      <c r="G880" s="7" t="n">
        <v>40</v>
      </c>
      <c r="H880" s="6" t="n">
        <v>195.25</v>
      </c>
      <c r="I880" s="6" t="n">
        <v>-7810</v>
      </c>
      <c r="J880" s="6" t="n">
        <v>-0</v>
      </c>
      <c r="K880" s="6" t="n">
        <v>-4.68</v>
      </c>
      <c r="L880" s="6" t="n">
        <v>-0</v>
      </c>
      <c r="M880" s="6" t="s">
        <f>=I880+J880+K880+L880</f>
      </c>
      <c r="N880" s="6"/>
      <c r="O880" s="16"/>
    </row>
    <row collapsed="false" customFormat="false" customHeight="false" hidden="false" ht="12.1" outlineLevel="0" r="881">
      <c r="A881" s="20" t="n">
        <v>45590.688333333</v>
      </c>
      <c r="B881" s="16" t="s">
        <v>33</v>
      </c>
      <c r="C881" s="16" t="s">
        <v>762</v>
      </c>
      <c r="D881" s="16" t="s">
        <v>623</v>
      </c>
      <c r="E881" s="16" t="s">
        <v>17</v>
      </c>
      <c r="F881" s="16" t="s">
        <v>19</v>
      </c>
      <c r="G881" s="7" t="n">
        <v>1</v>
      </c>
      <c r="H881" s="6" t="n">
        <v>460.3</v>
      </c>
      <c r="I881" s="6" t="n">
        <v>-460.3</v>
      </c>
      <c r="J881" s="6" t="n">
        <v>-0</v>
      </c>
      <c r="K881" s="6" t="n">
        <v>-0.28</v>
      </c>
      <c r="L881" s="6" t="n">
        <v>-0</v>
      </c>
      <c r="M881" s="6" t="s">
        <f>=I881+J881+K881+L881</f>
      </c>
      <c r="N881" s="6"/>
      <c r="O881" s="16"/>
    </row>
    <row collapsed="false" customFormat="false" customHeight="false" hidden="false" ht="12.1" outlineLevel="0" r="882">
      <c r="A882" s="20" t="n">
        <v>45590.688969907</v>
      </c>
      <c r="B882" s="16" t="s">
        <v>65</v>
      </c>
      <c r="C882" s="16" t="s">
        <v>814</v>
      </c>
      <c r="D882" s="16" t="s">
        <v>623</v>
      </c>
      <c r="E882" s="16" t="s">
        <v>17</v>
      </c>
      <c r="F882" s="16" t="s">
        <v>19</v>
      </c>
      <c r="G882" s="7" t="n">
        <v>1</v>
      </c>
      <c r="H882" s="6" t="n">
        <v>1153.8</v>
      </c>
      <c r="I882" s="6" t="n">
        <v>-1153.8</v>
      </c>
      <c r="J882" s="6" t="n">
        <v>-0</v>
      </c>
      <c r="K882" s="6" t="n">
        <v>-0.69</v>
      </c>
      <c r="L882" s="6" t="n">
        <v>-0</v>
      </c>
      <c r="M882" s="6" t="s">
        <f>=I882+J882+K882+L882</f>
      </c>
      <c r="N882" s="6"/>
      <c r="O882" s="16"/>
    </row>
    <row collapsed="false" customFormat="false" customHeight="false" hidden="false" ht="12.1" outlineLevel="0" r="883">
      <c r="A883" s="20" t="n">
        <v>45590.689282407</v>
      </c>
      <c r="B883" s="16" t="s">
        <v>36</v>
      </c>
      <c r="C883" s="16" t="s">
        <v>808</v>
      </c>
      <c r="D883" s="16" t="s">
        <v>623</v>
      </c>
      <c r="E883" s="16" t="s">
        <v>17</v>
      </c>
      <c r="F883" s="16" t="s">
        <v>19</v>
      </c>
      <c r="G883" s="7" t="n">
        <v>3</v>
      </c>
      <c r="H883" s="6" t="n">
        <v>581.6</v>
      </c>
      <c r="I883" s="6" t="n">
        <v>-1744.8</v>
      </c>
      <c r="J883" s="6" t="n">
        <v>-0</v>
      </c>
      <c r="K883" s="6" t="n">
        <v>-1.05</v>
      </c>
      <c r="L883" s="6" t="n">
        <v>-0</v>
      </c>
      <c r="M883" s="6" t="s">
        <f>=I883+J883+K883+L883</f>
      </c>
      <c r="N883" s="6"/>
      <c r="O883" s="16"/>
    </row>
    <row collapsed="false" customFormat="false" customHeight="false" hidden="false" ht="12.1" outlineLevel="0" r="884">
      <c r="A884" s="20" t="n">
        <v>45590.689525463</v>
      </c>
      <c r="B884" s="16" t="s">
        <v>21</v>
      </c>
      <c r="C884" s="16" t="s">
        <v>829</v>
      </c>
      <c r="D884" s="16" t="s">
        <v>623</v>
      </c>
      <c r="E884" s="16" t="s">
        <v>17</v>
      </c>
      <c r="F884" s="16" t="s">
        <v>19</v>
      </c>
      <c r="G884" s="7" t="n">
        <v>1</v>
      </c>
      <c r="H884" s="6" t="n">
        <v>6937</v>
      </c>
      <c r="I884" s="6" t="n">
        <v>-6937</v>
      </c>
      <c r="J884" s="6" t="n">
        <v>-0</v>
      </c>
      <c r="K884" s="6" t="n">
        <v>-4.16</v>
      </c>
      <c r="L884" s="6" t="n">
        <v>-0</v>
      </c>
      <c r="M884" s="6" t="s">
        <f>=I884+J884+K884+L884</f>
      </c>
      <c r="N884" s="6"/>
      <c r="O884" s="16"/>
    </row>
    <row collapsed="false" customFormat="false" customHeight="false" hidden="false" ht="12.1" outlineLevel="0" r="885">
      <c r="A885" s="20" t="n">
        <v>45590.697650463</v>
      </c>
      <c r="B885" s="16" t="s">
        <v>42</v>
      </c>
      <c r="C885" s="16" t="s">
        <v>912</v>
      </c>
      <c r="D885" s="16" t="s">
        <v>623</v>
      </c>
      <c r="E885" s="16" t="s">
        <v>17</v>
      </c>
      <c r="F885" s="16" t="s">
        <v>19</v>
      </c>
      <c r="G885" s="7" t="n">
        <v>1</v>
      </c>
      <c r="H885" s="6" t="n">
        <v>600</v>
      </c>
      <c r="I885" s="6" t="n">
        <v>-600</v>
      </c>
      <c r="J885" s="6" t="n">
        <v>-0</v>
      </c>
      <c r="K885" s="6" t="n">
        <v>-0.36</v>
      </c>
      <c r="L885" s="6" t="n">
        <v>-0</v>
      </c>
      <c r="M885" s="6" t="s">
        <f>=I885+J885+K885+L885</f>
      </c>
      <c r="N885" s="6"/>
      <c r="O885" s="16"/>
    </row>
    <row collapsed="false" customFormat="false" customHeight="false" hidden="false" ht="12.1" outlineLevel="0" r="886">
      <c r="A886" s="20" t="n">
        <v>45590.699444444</v>
      </c>
      <c r="B886" s="16" t="s">
        <v>649</v>
      </c>
      <c r="C886" s="16" t="s">
        <v>782</v>
      </c>
      <c r="D886" s="16" t="s">
        <v>623</v>
      </c>
      <c r="E886" s="16" t="s">
        <v>105</v>
      </c>
      <c r="F886" s="16" t="s">
        <v>19</v>
      </c>
      <c r="G886" s="7" t="n">
        <v>1</v>
      </c>
      <c r="H886" s="6" t="n">
        <v>99.45</v>
      </c>
      <c r="I886" s="6" t="n">
        <v>-994.5</v>
      </c>
      <c r="J886" s="6" t="n">
        <v>-38.93</v>
      </c>
      <c r="K886" s="6" t="n">
        <v>-0.6</v>
      </c>
      <c r="L886" s="6" t="n">
        <v>-0.09</v>
      </c>
      <c r="M886" s="6" t="s">
        <f>=I886+J886+K886+L886</f>
      </c>
      <c r="N886" s="6"/>
      <c r="O886" s="16"/>
    </row>
    <row collapsed="false" customFormat="false" customHeight="false" hidden="false" ht="12.1" outlineLevel="0" r="887">
      <c r="A887" s="20" t="n">
        <v>45590.704039352</v>
      </c>
      <c r="B887" s="16" t="s">
        <v>120</v>
      </c>
      <c r="C887" s="16" t="s">
        <v>916</v>
      </c>
      <c r="D887" s="16" t="s">
        <v>623</v>
      </c>
      <c r="E887" s="16" t="s">
        <v>105</v>
      </c>
      <c r="F887" s="16" t="s">
        <v>19</v>
      </c>
      <c r="G887" s="7" t="n">
        <v>1</v>
      </c>
      <c r="H887" s="6" t="n">
        <v>99.81</v>
      </c>
      <c r="I887" s="6" t="n">
        <v>-998.1</v>
      </c>
      <c r="J887" s="6" t="n">
        <v>-2.77</v>
      </c>
      <c r="K887" s="6" t="n">
        <v>-0.6</v>
      </c>
      <c r="L887" s="6" t="n">
        <v>-0.09</v>
      </c>
      <c r="M887" s="6" t="s">
        <f>=I887+J887+K887+L887</f>
      </c>
      <c r="N887" s="6"/>
      <c r="O887" s="16"/>
    </row>
    <row collapsed="false" customFormat="false" customHeight="false" hidden="false" ht="12.1" outlineLevel="0" r="888">
      <c r="A888" s="20" t="n">
        <v>45590.734259259</v>
      </c>
      <c r="B888" s="16" t="s">
        <v>659</v>
      </c>
      <c r="C888" s="16" t="s">
        <v>796</v>
      </c>
      <c r="D888" s="16" t="s">
        <v>623</v>
      </c>
      <c r="E888" s="16" t="s">
        <v>99</v>
      </c>
      <c r="F888" s="16" t="s">
        <v>19</v>
      </c>
      <c r="G888" s="7" t="n">
        <v>7</v>
      </c>
      <c r="H888" s="6" t="n">
        <v>24.865</v>
      </c>
      <c r="I888" s="6" t="n">
        <v>-174.06</v>
      </c>
      <c r="J888" s="6" t="n">
        <v>-0</v>
      </c>
      <c r="K888" s="6" t="n">
        <v>-0</v>
      </c>
      <c r="L888" s="6" t="n">
        <v>-0</v>
      </c>
      <c r="M888" s="6" t="s">
        <f>=I888+J888+K888+L888</f>
      </c>
      <c r="N888" s="6"/>
      <c r="O888" s="16"/>
    </row>
    <row collapsed="false" customFormat="false" customHeight="false" hidden="false" ht="12.1" outlineLevel="0" r="889">
      <c r="A889" s="20" t="n">
        <v>45590.952337963</v>
      </c>
      <c r="B889" s="16" t="s">
        <v>101</v>
      </c>
      <c r="C889" s="16" t="s">
        <v>847</v>
      </c>
      <c r="D889" s="16" t="s">
        <v>623</v>
      </c>
      <c r="E889" s="16" t="s">
        <v>99</v>
      </c>
      <c r="F889" s="16" t="s">
        <v>19</v>
      </c>
      <c r="G889" s="7" t="n">
        <v>89</v>
      </c>
      <c r="H889" s="6" t="n">
        <v>14.0065</v>
      </c>
      <c r="I889" s="6" t="n">
        <v>-1246.58</v>
      </c>
      <c r="J889" s="6" t="n">
        <v>-0</v>
      </c>
      <c r="K889" s="6" t="n">
        <v>-0</v>
      </c>
      <c r="L889" s="6" t="n">
        <v>-0</v>
      </c>
      <c r="M889" s="6" t="s">
        <f>=I889+J889+K889+L889</f>
      </c>
      <c r="N889" s="6"/>
      <c r="O889" s="16"/>
    </row>
    <row collapsed="false" customFormat="false" customHeight="false" hidden="false" ht="12.1" outlineLevel="0" r="890">
      <c r="A890" s="21" t="n">
        <v>45593</v>
      </c>
      <c r="B890" s="22" t="s">
        <v>743</v>
      </c>
      <c r="C890" s="22" t="s">
        <v>930</v>
      </c>
      <c r="D890" s="22" t="s">
        <v>743</v>
      </c>
      <c r="E890" s="22" t="s">
        <v>743</v>
      </c>
      <c r="F890" s="22" t="s">
        <v>19</v>
      </c>
      <c r="G890" s="23" t="n">
        <v>1</v>
      </c>
      <c r="H890" s="24" t="n">
        <v>1544</v>
      </c>
      <c r="I890" s="24" t="n">
        <v>1544</v>
      </c>
      <c r="J890" s="24" t="n">
        <v>0</v>
      </c>
      <c r="K890" s="24" t="n">
        <v>-0</v>
      </c>
      <c r="L890" s="24" t="n">
        <v>-0</v>
      </c>
      <c r="M890" s="6" t="s">
        <f>=I890+J890+K890+L890</f>
      </c>
      <c r="N890" s="24"/>
      <c r="O890" s="22"/>
    </row>
    <row collapsed="false" customFormat="false" customHeight="false" hidden="false" ht="12.1" outlineLevel="0" r="891">
      <c r="A891" s="21" t="n">
        <v>45593</v>
      </c>
      <c r="B891" s="22" t="s">
        <v>743</v>
      </c>
      <c r="C891" s="22" t="s">
        <v>931</v>
      </c>
      <c r="D891" s="22" t="s">
        <v>743</v>
      </c>
      <c r="E891" s="22" t="s">
        <v>743</v>
      </c>
      <c r="F891" s="22" t="s">
        <v>19</v>
      </c>
      <c r="G891" s="23" t="n">
        <v>1</v>
      </c>
      <c r="H891" s="24" t="n">
        <v>1265.88</v>
      </c>
      <c r="I891" s="24" t="n">
        <v>1265.88</v>
      </c>
      <c r="J891" s="24" t="n">
        <v>0</v>
      </c>
      <c r="K891" s="24" t="n">
        <v>-0</v>
      </c>
      <c r="L891" s="24" t="n">
        <v>-0</v>
      </c>
      <c r="M891" s="6" t="s">
        <f>=I891+J891+K891+L891</f>
      </c>
      <c r="N891" s="24"/>
      <c r="O891" s="22"/>
    </row>
    <row collapsed="false" customFormat="false" customHeight="false" hidden="false" ht="12.1" outlineLevel="0" r="892">
      <c r="A892" s="20" t="n">
        <v>45593.77587963</v>
      </c>
      <c r="B892" s="16" t="s">
        <v>659</v>
      </c>
      <c r="C892" s="16" t="s">
        <v>796</v>
      </c>
      <c r="D892" s="16" t="s">
        <v>623</v>
      </c>
      <c r="E892" s="16" t="s">
        <v>99</v>
      </c>
      <c r="F892" s="16" t="s">
        <v>19</v>
      </c>
      <c r="G892" s="7" t="n">
        <v>279</v>
      </c>
      <c r="H892" s="6" t="n">
        <v>25.161792114695</v>
      </c>
      <c r="I892" s="6" t="n">
        <v>-7020.14</v>
      </c>
      <c r="J892" s="6" t="n">
        <v>-0</v>
      </c>
      <c r="K892" s="6" t="n">
        <v>-0</v>
      </c>
      <c r="L892" s="6" t="n">
        <v>-0</v>
      </c>
      <c r="M892" s="6" t="s">
        <f>=I892+J892+K892+L892</f>
      </c>
      <c r="N892" s="6"/>
      <c r="O892" s="16"/>
    </row>
    <row collapsed="false" customFormat="false" customHeight="false" hidden="false" ht="12.1" outlineLevel="0" r="893">
      <c r="A893" s="20" t="n">
        <v>45593.797488426</v>
      </c>
      <c r="B893" s="16" t="s">
        <v>101</v>
      </c>
      <c r="C893" s="16" t="s">
        <v>847</v>
      </c>
      <c r="D893" s="16" t="s">
        <v>623</v>
      </c>
      <c r="E893" s="16" t="s">
        <v>99</v>
      </c>
      <c r="F893" s="16" t="s">
        <v>19</v>
      </c>
      <c r="G893" s="7" t="n">
        <v>1</v>
      </c>
      <c r="H893" s="6" t="n">
        <v>14.014</v>
      </c>
      <c r="I893" s="6" t="n">
        <v>-14.01</v>
      </c>
      <c r="J893" s="6" t="n">
        <v>-0</v>
      </c>
      <c r="K893" s="6" t="n">
        <v>-0</v>
      </c>
      <c r="L893" s="6" t="n">
        <v>-0</v>
      </c>
      <c r="M893" s="6" t="s">
        <f>=I893+J893+K893+L893</f>
      </c>
      <c r="N893" s="6"/>
      <c r="O893" s="16"/>
    </row>
    <row collapsed="false" customFormat="false" customHeight="false" hidden="false" ht="12.1" outlineLevel="0" r="894">
      <c r="A894" s="21" t="n">
        <v>45594</v>
      </c>
      <c r="B894" s="22" t="s">
        <v>743</v>
      </c>
      <c r="C894" s="22" t="s">
        <v>932</v>
      </c>
      <c r="D894" s="22" t="s">
        <v>743</v>
      </c>
      <c r="E894" s="22" t="s">
        <v>743</v>
      </c>
      <c r="F894" s="22" t="s">
        <v>19</v>
      </c>
      <c r="G894" s="23" t="n">
        <v>1</v>
      </c>
      <c r="H894" s="24" t="n">
        <v>455.74</v>
      </c>
      <c r="I894" s="24" t="n">
        <v>455.74</v>
      </c>
      <c r="J894" s="24" t="n">
        <v>0</v>
      </c>
      <c r="K894" s="24" t="n">
        <v>-0</v>
      </c>
      <c r="L894" s="24" t="n">
        <v>-0</v>
      </c>
      <c r="M894" s="6" t="s">
        <f>=I894+J894+K894+L894</f>
      </c>
      <c r="N894" s="24"/>
      <c r="O894" s="22"/>
    </row>
    <row collapsed="false" customFormat="false" customHeight="false" hidden="false" ht="12.1" outlineLevel="0" r="895">
      <c r="A895" s="21" t="n">
        <v>45594</v>
      </c>
      <c r="B895" s="22" t="s">
        <v>743</v>
      </c>
      <c r="C895" s="22" t="s">
        <v>933</v>
      </c>
      <c r="D895" s="22" t="s">
        <v>743</v>
      </c>
      <c r="E895" s="22" t="s">
        <v>743</v>
      </c>
      <c r="F895" s="22" t="s">
        <v>19</v>
      </c>
      <c r="G895" s="23" t="n">
        <v>1</v>
      </c>
      <c r="H895" s="24" t="n">
        <v>234.84</v>
      </c>
      <c r="I895" s="24" t="n">
        <v>234.84</v>
      </c>
      <c r="J895" s="24" t="n">
        <v>0</v>
      </c>
      <c r="K895" s="24" t="n">
        <v>-0</v>
      </c>
      <c r="L895" s="24" t="n">
        <v>-0</v>
      </c>
      <c r="M895" s="6" t="s">
        <f>=I895+J895+K895+L895</f>
      </c>
      <c r="N895" s="24"/>
      <c r="O895" s="22"/>
    </row>
    <row collapsed="false" customFormat="false" customHeight="false" hidden="false" ht="12.1" outlineLevel="0" r="896">
      <c r="A896" s="20" t="n">
        <v>45594.635763889</v>
      </c>
      <c r="B896" s="16" t="s">
        <v>659</v>
      </c>
      <c r="C896" s="16" t="s">
        <v>796</v>
      </c>
      <c r="D896" s="16" t="s">
        <v>623</v>
      </c>
      <c r="E896" s="16" t="s">
        <v>99</v>
      </c>
      <c r="F896" s="16" t="s">
        <v>19</v>
      </c>
      <c r="G896" s="7" t="n">
        <v>18</v>
      </c>
      <c r="H896" s="6" t="n">
        <v>25.385</v>
      </c>
      <c r="I896" s="6" t="n">
        <v>-456.93</v>
      </c>
      <c r="J896" s="6" t="n">
        <v>-0</v>
      </c>
      <c r="K896" s="6" t="n">
        <v>-0</v>
      </c>
      <c r="L896" s="6" t="n">
        <v>-0</v>
      </c>
      <c r="M896" s="6" t="s">
        <f>=I896+J896+K896+L896</f>
      </c>
      <c r="N896" s="6"/>
      <c r="O896" s="16"/>
    </row>
    <row collapsed="false" customFormat="false" customHeight="false" hidden="false" ht="12.1" outlineLevel="0" r="897">
      <c r="A897" s="20" t="n">
        <v>45594.989988426</v>
      </c>
      <c r="B897" s="16" t="s">
        <v>101</v>
      </c>
      <c r="C897" s="16" t="s">
        <v>847</v>
      </c>
      <c r="D897" s="16" t="s">
        <v>623</v>
      </c>
      <c r="E897" s="16" t="s">
        <v>99</v>
      </c>
      <c r="F897" s="16" t="s">
        <v>19</v>
      </c>
      <c r="G897" s="7" t="n">
        <v>17</v>
      </c>
      <c r="H897" s="6" t="n">
        <v>14.022</v>
      </c>
      <c r="I897" s="6" t="n">
        <v>-238.37</v>
      </c>
      <c r="J897" s="6" t="n">
        <v>-0</v>
      </c>
      <c r="K897" s="6" t="n">
        <v>-0</v>
      </c>
      <c r="L897" s="6" t="n">
        <v>-0</v>
      </c>
      <c r="M897" s="6" t="s">
        <f>=I897+J897+K897+L897</f>
      </c>
      <c r="N897" s="6"/>
      <c r="O897" s="16"/>
    </row>
    <row collapsed="false" customFormat="false" customHeight="false" hidden="false" ht="12.1" outlineLevel="0" r="898">
      <c r="A898" s="25" t="n">
        <v>45595.522488426</v>
      </c>
      <c r="B898" s="26" t="s">
        <v>101</v>
      </c>
      <c r="C898" s="26" t="s">
        <v>847</v>
      </c>
      <c r="D898" s="26" t="s">
        <v>626</v>
      </c>
      <c r="E898" s="26" t="s">
        <v>99</v>
      </c>
      <c r="F898" s="26" t="s">
        <v>19</v>
      </c>
      <c r="G898" s="27" t="n">
        <v>-114</v>
      </c>
      <c r="H898" s="28" t="n">
        <v>14.029</v>
      </c>
      <c r="I898" s="28" t="n">
        <v>1599.31</v>
      </c>
      <c r="J898" s="28" t="n">
        <v>0</v>
      </c>
      <c r="K898" s="28" t="n">
        <v>-0</v>
      </c>
      <c r="L898" s="28" t="n">
        <v>-0.48</v>
      </c>
      <c r="M898" s="6" t="s">
        <f>=I898+J898+K898+L898</f>
      </c>
      <c r="N898" s="28"/>
      <c r="O898" s="26"/>
    </row>
    <row collapsed="false" customFormat="false" customHeight="false" hidden="false" ht="12.1" outlineLevel="0" r="899">
      <c r="A899" s="20" t="n">
        <v>45595.664270833</v>
      </c>
      <c r="B899" s="16" t="s">
        <v>659</v>
      </c>
      <c r="C899" s="16" t="s">
        <v>796</v>
      </c>
      <c r="D899" s="16" t="s">
        <v>623</v>
      </c>
      <c r="E899" s="16" t="s">
        <v>99</v>
      </c>
      <c r="F899" s="16" t="s">
        <v>19</v>
      </c>
      <c r="G899" s="7" t="n">
        <v>62</v>
      </c>
      <c r="H899" s="6" t="n">
        <v>25.49</v>
      </c>
      <c r="I899" s="6" t="n">
        <v>-1580.38</v>
      </c>
      <c r="J899" s="6" t="n">
        <v>-0</v>
      </c>
      <c r="K899" s="6" t="n">
        <v>-0</v>
      </c>
      <c r="L899" s="6" t="n">
        <v>-0</v>
      </c>
      <c r="M899" s="6" t="s">
        <f>=I899+J899+K899+L899</f>
      </c>
      <c r="N899" s="6"/>
      <c r="O899" s="16"/>
    </row>
    <row collapsed="false" customFormat="false" customHeight="false" hidden="false" ht="12.1" outlineLevel="0" r="900">
      <c r="A900" s="20" t="n">
        <v>45595.764872685</v>
      </c>
      <c r="B900" s="16" t="s">
        <v>101</v>
      </c>
      <c r="C900" s="16" t="s">
        <v>847</v>
      </c>
      <c r="D900" s="16" t="s">
        <v>623</v>
      </c>
      <c r="E900" s="16" t="s">
        <v>99</v>
      </c>
      <c r="F900" s="16" t="s">
        <v>19</v>
      </c>
      <c r="G900" s="7" t="n">
        <v>1</v>
      </c>
      <c r="H900" s="6" t="n">
        <v>14.0295</v>
      </c>
      <c r="I900" s="6" t="n">
        <v>-14.03</v>
      </c>
      <c r="J900" s="6" t="n">
        <v>-0</v>
      </c>
      <c r="K900" s="6" t="n">
        <v>-0</v>
      </c>
      <c r="L900" s="6" t="n">
        <v>-0</v>
      </c>
      <c r="M900" s="6" t="s">
        <f>=I900+J900+K900+L900</f>
      </c>
      <c r="N900" s="6"/>
      <c r="O900" s="16"/>
    </row>
    <row collapsed="false" customFormat="false" customHeight="false" hidden="false" ht="12.1" outlineLevel="0" r="901">
      <c r="A901" s="20" t="n">
        <v>45598</v>
      </c>
      <c r="B901" s="16" t="s">
        <v>779</v>
      </c>
      <c r="C901" s="16" t="s">
        <v>780</v>
      </c>
      <c r="D901" s="16" t="s">
        <v>623</v>
      </c>
      <c r="E901" s="16" t="s">
        <v>781</v>
      </c>
      <c r="F901" s="16" t="s">
        <v>19</v>
      </c>
      <c r="G901" s="7" t="n">
        <v>1000</v>
      </c>
      <c r="H901" s="6" t="n">
        <v>13.6525</v>
      </c>
      <c r="I901" s="6" t="n">
        <v>-13652.5</v>
      </c>
      <c r="J901" s="6" t="n">
        <v>-0</v>
      </c>
      <c r="K901" s="6" t="n">
        <v>-27.31</v>
      </c>
      <c r="L901" s="6" t="n">
        <v>-50</v>
      </c>
      <c r="M901" s="6" t="s">
        <f>=I901+J901+K901+L901</f>
      </c>
      <c r="N901" s="6"/>
      <c r="O901" s="16"/>
    </row>
    <row collapsed="false" customFormat="false" customHeight="false" hidden="false" ht="12.1" outlineLevel="0" r="902">
      <c r="A902" s="21" t="n">
        <v>45598</v>
      </c>
      <c r="B902" s="22" t="s">
        <v>729</v>
      </c>
      <c r="C902" s="22" t="s">
        <v>151</v>
      </c>
      <c r="D902" s="22" t="s">
        <v>729</v>
      </c>
      <c r="E902" s="22" t="s">
        <v>729</v>
      </c>
      <c r="F902" s="22" t="s">
        <v>19</v>
      </c>
      <c r="G902" s="23" t="n">
        <v>1</v>
      </c>
      <c r="H902" s="24" t="n">
        <v>15000</v>
      </c>
      <c r="I902" s="24" t="n">
        <v>15000</v>
      </c>
      <c r="J902" s="24" t="n">
        <v>0</v>
      </c>
      <c r="K902" s="24" t="n">
        <v>-0</v>
      </c>
      <c r="L902" s="24" t="n">
        <v>-0</v>
      </c>
      <c r="M902" s="6" t="s">
        <f>=I902+J902+K902+L902</f>
      </c>
      <c r="N902" s="24"/>
      <c r="O902" s="22"/>
    </row>
    <row collapsed="false" customFormat="false" customHeight="false" hidden="false" ht="12.1" outlineLevel="0" r="903">
      <c r="A903" s="20" t="n">
        <v>45598.570289352</v>
      </c>
      <c r="B903" s="16" t="s">
        <v>649</v>
      </c>
      <c r="C903" s="16" t="s">
        <v>782</v>
      </c>
      <c r="D903" s="16" t="s">
        <v>623</v>
      </c>
      <c r="E903" s="16" t="s">
        <v>105</v>
      </c>
      <c r="F903" s="16" t="s">
        <v>19</v>
      </c>
      <c r="G903" s="7" t="n">
        <v>1</v>
      </c>
      <c r="H903" s="6" t="n">
        <v>93.51</v>
      </c>
      <c r="I903" s="6" t="n">
        <v>-935.1</v>
      </c>
      <c r="J903" s="6" t="n">
        <v>-4.03</v>
      </c>
      <c r="K903" s="6" t="n">
        <v>-0.56</v>
      </c>
      <c r="L903" s="6" t="n">
        <v>-0.14</v>
      </c>
      <c r="M903" s="6" t="s">
        <f>=I903+J903+K903+L903</f>
      </c>
      <c r="N903" s="6"/>
      <c r="O903" s="16"/>
    </row>
    <row collapsed="false" customFormat="false" customHeight="false" hidden="false" ht="12.1" outlineLevel="0" r="904">
      <c r="A904" s="20" t="n">
        <v>45598.974375</v>
      </c>
      <c r="B904" s="16" t="s">
        <v>101</v>
      </c>
      <c r="C904" s="16" t="s">
        <v>847</v>
      </c>
      <c r="D904" s="16" t="s">
        <v>623</v>
      </c>
      <c r="E904" s="16" t="s">
        <v>99</v>
      </c>
      <c r="F904" s="16" t="s">
        <v>19</v>
      </c>
      <c r="G904" s="7" t="n">
        <v>24</v>
      </c>
      <c r="H904" s="6" t="n">
        <v>14.0695</v>
      </c>
      <c r="I904" s="6" t="n">
        <v>-337.67</v>
      </c>
      <c r="J904" s="6" t="n">
        <v>-0</v>
      </c>
      <c r="K904" s="6" t="n">
        <v>-0</v>
      </c>
      <c r="L904" s="6" t="n">
        <v>-0</v>
      </c>
      <c r="M904" s="6" t="s">
        <f>=I904+J904+K904+L904</f>
      </c>
      <c r="N904" s="6"/>
      <c r="O904" s="16"/>
    </row>
    <row collapsed="false" customFormat="false" customHeight="false" hidden="false" ht="12.1" outlineLevel="0" r="905">
      <c r="A905" s="21" t="n">
        <v>45607</v>
      </c>
      <c r="B905" s="22" t="s">
        <v>743</v>
      </c>
      <c r="C905" s="22" t="s">
        <v>934</v>
      </c>
      <c r="D905" s="22" t="s">
        <v>743</v>
      </c>
      <c r="E905" s="22" t="s">
        <v>743</v>
      </c>
      <c r="F905" s="22" t="s">
        <v>32</v>
      </c>
      <c r="G905" s="23" t="n">
        <v>1</v>
      </c>
      <c r="H905" s="24" t="n">
        <v>133.64</v>
      </c>
      <c r="I905" s="24" t="n">
        <v>133.64</v>
      </c>
      <c r="J905" s="24" t="n">
        <v>0</v>
      </c>
      <c r="K905" s="24" t="n">
        <v>-0</v>
      </c>
      <c r="L905" s="24" t="n">
        <v>-0</v>
      </c>
      <c r="M905" s="24"/>
      <c r="N905" s="6" t="s">
        <f>=I905+J905+K905+L905</f>
      </c>
      <c r="O905" s="22"/>
    </row>
    <row collapsed="false" customFormat="false" customHeight="false" hidden="false" ht="12.1" outlineLevel="0" r="906">
      <c r="A906" s="21" t="n">
        <v>45610</v>
      </c>
      <c r="B906" s="22" t="s">
        <v>729</v>
      </c>
      <c r="C906" s="22" t="s">
        <v>151</v>
      </c>
      <c r="D906" s="22" t="s">
        <v>729</v>
      </c>
      <c r="E906" s="22" t="s">
        <v>729</v>
      </c>
      <c r="F906" s="22" t="s">
        <v>19</v>
      </c>
      <c r="G906" s="23" t="n">
        <v>1</v>
      </c>
      <c r="H906" s="24" t="n">
        <v>5000</v>
      </c>
      <c r="I906" s="24" t="n">
        <v>5000</v>
      </c>
      <c r="J906" s="24" t="n">
        <v>0</v>
      </c>
      <c r="K906" s="24" t="n">
        <v>-0</v>
      </c>
      <c r="L906" s="24" t="n">
        <v>-0</v>
      </c>
      <c r="M906" s="6" t="s">
        <f>=I906+J906+K906+L906</f>
      </c>
      <c r="N906" s="24"/>
      <c r="O906" s="22"/>
    </row>
    <row collapsed="false" customFormat="false" customHeight="false" hidden="false" ht="12.1" outlineLevel="0" r="907">
      <c r="A907" s="20" t="n">
        <v>45610.802199074</v>
      </c>
      <c r="B907" s="16" t="s">
        <v>16</v>
      </c>
      <c r="C907" s="16" t="s">
        <v>755</v>
      </c>
      <c r="D907" s="16" t="s">
        <v>623</v>
      </c>
      <c r="E907" s="16" t="s">
        <v>17</v>
      </c>
      <c r="F907" s="16" t="s">
        <v>19</v>
      </c>
      <c r="G907" s="7" t="n">
        <v>10</v>
      </c>
      <c r="H907" s="6" t="n">
        <v>249.29</v>
      </c>
      <c r="I907" s="6" t="n">
        <v>-2492.9</v>
      </c>
      <c r="J907" s="6" t="n">
        <v>-0</v>
      </c>
      <c r="K907" s="6" t="n">
        <v>-1.5</v>
      </c>
      <c r="L907" s="6" t="n">
        <v>-0</v>
      </c>
      <c r="M907" s="6" t="s">
        <f>=I907+J907+K907+L907</f>
      </c>
      <c r="N907" s="6"/>
      <c r="O907" s="16"/>
    </row>
    <row collapsed="false" customFormat="false" customHeight="false" hidden="false" ht="12.1" outlineLevel="0" r="908">
      <c r="A908" s="20" t="n">
        <v>45610.825081019</v>
      </c>
      <c r="B908" s="16" t="s">
        <v>39</v>
      </c>
      <c r="C908" s="16" t="s">
        <v>803</v>
      </c>
      <c r="D908" s="16" t="s">
        <v>623</v>
      </c>
      <c r="E908" s="16" t="s">
        <v>17</v>
      </c>
      <c r="F908" s="16" t="s">
        <v>19</v>
      </c>
      <c r="G908" s="7" t="n">
        <v>4</v>
      </c>
      <c r="H908" s="6" t="n">
        <v>567.1</v>
      </c>
      <c r="I908" s="6" t="n">
        <v>-2268.4</v>
      </c>
      <c r="J908" s="6" t="n">
        <v>-0</v>
      </c>
      <c r="K908" s="6" t="n">
        <v>-1.36</v>
      </c>
      <c r="L908" s="6" t="n">
        <v>-0</v>
      </c>
      <c r="M908" s="6" t="s">
        <f>=I908+J908+K908+L908</f>
      </c>
      <c r="N908" s="6"/>
      <c r="O908" s="16"/>
    </row>
    <row collapsed="false" customFormat="false" customHeight="false" hidden="false" ht="12.1" outlineLevel="0" r="909">
      <c r="A909" s="20" t="n">
        <v>45611.684641204</v>
      </c>
      <c r="B909" s="16" t="s">
        <v>659</v>
      </c>
      <c r="C909" s="16" t="s">
        <v>796</v>
      </c>
      <c r="D909" s="16" t="s">
        <v>623</v>
      </c>
      <c r="E909" s="16" t="s">
        <v>99</v>
      </c>
      <c r="F909" s="16" t="s">
        <v>19</v>
      </c>
      <c r="G909" s="7" t="n">
        <v>9</v>
      </c>
      <c r="H909" s="6" t="n">
        <v>23.98</v>
      </c>
      <c r="I909" s="6" t="n">
        <v>-215.82</v>
      </c>
      <c r="J909" s="6" t="n">
        <v>-0</v>
      </c>
      <c r="K909" s="6" t="n">
        <v>-0</v>
      </c>
      <c r="L909" s="6" t="n">
        <v>-0</v>
      </c>
      <c r="M909" s="6" t="s">
        <f>=I909+J909+K909+L909</f>
      </c>
      <c r="N909" s="6"/>
      <c r="O909" s="16"/>
    </row>
    <row collapsed="false" customFormat="false" customHeight="false" hidden="false" ht="12.1" outlineLevel="0" r="910">
      <c r="A910" s="20" t="n">
        <v>45611.746203704</v>
      </c>
      <c r="B910" s="16" t="s">
        <v>101</v>
      </c>
      <c r="C910" s="16" t="s">
        <v>847</v>
      </c>
      <c r="D910" s="16" t="s">
        <v>623</v>
      </c>
      <c r="E910" s="16" t="s">
        <v>99</v>
      </c>
      <c r="F910" s="16" t="s">
        <v>19</v>
      </c>
      <c r="G910" s="7" t="n">
        <v>1</v>
      </c>
      <c r="H910" s="6" t="n">
        <v>14.1745</v>
      </c>
      <c r="I910" s="6" t="n">
        <v>-14.17</v>
      </c>
      <c r="J910" s="6" t="n">
        <v>-0</v>
      </c>
      <c r="K910" s="6" t="n">
        <v>-0</v>
      </c>
      <c r="L910" s="6" t="n">
        <v>-0</v>
      </c>
      <c r="M910" s="6" t="s">
        <f>=I910+J910+K910+L910</f>
      </c>
      <c r="N910" s="6"/>
      <c r="O910" s="16"/>
    </row>
    <row collapsed="false" customFormat="false" customHeight="false" hidden="false" ht="12.1" outlineLevel="0" r="911">
      <c r="A911" s="20" t="n">
        <v>45615.567407407</v>
      </c>
      <c r="B911" s="16" t="s">
        <v>104</v>
      </c>
      <c r="C911" s="16" t="s">
        <v>855</v>
      </c>
      <c r="D911" s="16" t="s">
        <v>623</v>
      </c>
      <c r="E911" s="16" t="s">
        <v>105</v>
      </c>
      <c r="F911" s="16" t="s">
        <v>32</v>
      </c>
      <c r="G911" s="7" t="n">
        <v>1</v>
      </c>
      <c r="H911" s="6" t="n">
        <v>97.6183</v>
      </c>
      <c r="I911" s="6" t="n">
        <v>-976.18</v>
      </c>
      <c r="J911" s="6" t="n">
        <v>-15.78</v>
      </c>
      <c r="K911" s="6" t="n">
        <v>-0.59</v>
      </c>
      <c r="L911" s="6" t="n">
        <v>-0</v>
      </c>
      <c r="M911" s="6"/>
      <c r="N911" s="6" t="s">
        <f>=I911+J911+K911+L911</f>
      </c>
      <c r="O911" s="16"/>
    </row>
    <row collapsed="false" customFormat="false" customHeight="false" hidden="false" ht="12.1" outlineLevel="0" r="912">
      <c r="A912" s="21" t="n">
        <v>45618</v>
      </c>
      <c r="B912" s="22" t="s">
        <v>743</v>
      </c>
      <c r="C912" s="22" t="s">
        <v>935</v>
      </c>
      <c r="D912" s="22" t="s">
        <v>743</v>
      </c>
      <c r="E912" s="22" t="s">
        <v>743</v>
      </c>
      <c r="F912" s="22" t="s">
        <v>19</v>
      </c>
      <c r="G912" s="23" t="n">
        <v>1</v>
      </c>
      <c r="H912" s="24" t="n">
        <v>106.5</v>
      </c>
      <c r="I912" s="24" t="n">
        <v>106.5</v>
      </c>
      <c r="J912" s="24" t="n">
        <v>0</v>
      </c>
      <c r="K912" s="24" t="n">
        <v>-0</v>
      </c>
      <c r="L912" s="24" t="n">
        <v>-0</v>
      </c>
      <c r="M912" s="6" t="s">
        <f>=I912+J912+K912+L912</f>
      </c>
      <c r="N912" s="24"/>
      <c r="O912" s="22"/>
    </row>
    <row collapsed="false" customFormat="false" customHeight="false" hidden="false" ht="12.1" outlineLevel="0" r="913">
      <c r="A913" s="20" t="n">
        <v>45618.947013889</v>
      </c>
      <c r="B913" s="16" t="s">
        <v>101</v>
      </c>
      <c r="C913" s="16" t="s">
        <v>847</v>
      </c>
      <c r="D913" s="16" t="s">
        <v>623</v>
      </c>
      <c r="E913" s="16" t="s">
        <v>99</v>
      </c>
      <c r="F913" s="16" t="s">
        <v>19</v>
      </c>
      <c r="G913" s="7" t="n">
        <v>8</v>
      </c>
      <c r="H913" s="6" t="n">
        <v>14.2325</v>
      </c>
      <c r="I913" s="6" t="n">
        <v>-113.86</v>
      </c>
      <c r="J913" s="6" t="n">
        <v>-0</v>
      </c>
      <c r="K913" s="6" t="n">
        <v>-0</v>
      </c>
      <c r="L913" s="6" t="n">
        <v>-0</v>
      </c>
      <c r="M913" s="6" t="s">
        <f>=I913+J913+K913+L913</f>
      </c>
      <c r="N913" s="6"/>
      <c r="O913" s="16"/>
    </row>
    <row collapsed="false" customFormat="false" customHeight="false" hidden="false" ht="12.1" outlineLevel="0" r="914">
      <c r="A914" s="21" t="n">
        <v>45623</v>
      </c>
      <c r="B914" s="22" t="s">
        <v>729</v>
      </c>
      <c r="C914" s="22" t="s">
        <v>151</v>
      </c>
      <c r="D914" s="22" t="s">
        <v>729</v>
      </c>
      <c r="E914" s="22" t="s">
        <v>729</v>
      </c>
      <c r="F914" s="22" t="s">
        <v>19</v>
      </c>
      <c r="G914" s="23" t="n">
        <v>1</v>
      </c>
      <c r="H914" s="24" t="n">
        <v>15000</v>
      </c>
      <c r="I914" s="24" t="n">
        <v>15000</v>
      </c>
      <c r="J914" s="24" t="n">
        <v>0</v>
      </c>
      <c r="K914" s="24" t="n">
        <v>-0</v>
      </c>
      <c r="L914" s="24" t="n">
        <v>-0</v>
      </c>
      <c r="M914" s="6" t="s">
        <f>=I914+J914+K914+L914</f>
      </c>
      <c r="N914" s="24"/>
      <c r="O914" s="22"/>
    </row>
    <row collapsed="false" customFormat="false" customHeight="false" hidden="false" ht="12.1" outlineLevel="0" r="915">
      <c r="A915" s="20" t="n">
        <v>45623.867881944</v>
      </c>
      <c r="B915" s="16" t="s">
        <v>101</v>
      </c>
      <c r="C915" s="16" t="s">
        <v>847</v>
      </c>
      <c r="D915" s="16" t="s">
        <v>623</v>
      </c>
      <c r="E915" s="16" t="s">
        <v>99</v>
      </c>
      <c r="F915" s="16" t="s">
        <v>19</v>
      </c>
      <c r="G915" s="7" t="n">
        <v>1052</v>
      </c>
      <c r="H915" s="6" t="n">
        <v>14.255</v>
      </c>
      <c r="I915" s="6" t="n">
        <v>-14996.26</v>
      </c>
      <c r="J915" s="6" t="n">
        <v>-0</v>
      </c>
      <c r="K915" s="6" t="n">
        <v>-0</v>
      </c>
      <c r="L915" s="6" t="n">
        <v>-0</v>
      </c>
      <c r="M915" s="6" t="s">
        <f>=I915+J915+K915+L915</f>
      </c>
      <c r="N915" s="6"/>
      <c r="O915" s="16"/>
    </row>
    <row collapsed="false" customFormat="false" customHeight="false" hidden="false" ht="12.1" outlineLevel="0" r="916">
      <c r="A916" s="25" t="n">
        <v>45628.522488426</v>
      </c>
      <c r="B916" s="26" t="s">
        <v>101</v>
      </c>
      <c r="C916" s="26" t="s">
        <v>847</v>
      </c>
      <c r="D916" s="26" t="s">
        <v>626</v>
      </c>
      <c r="E916" s="26" t="s">
        <v>99</v>
      </c>
      <c r="F916" s="26" t="s">
        <v>19</v>
      </c>
      <c r="G916" s="27" t="n">
        <v>-1086</v>
      </c>
      <c r="H916" s="28" t="n">
        <v>14.294</v>
      </c>
      <c r="I916" s="28" t="n">
        <v>15523.28</v>
      </c>
      <c r="J916" s="28" t="n">
        <v>0</v>
      </c>
      <c r="K916" s="28" t="n">
        <v>-0</v>
      </c>
      <c r="L916" s="28" t="n">
        <v>-4.66</v>
      </c>
      <c r="M916" s="6" t="s">
        <f>=I916+J916+K916+L916</f>
      </c>
      <c r="N916" s="28"/>
      <c r="O916" s="26"/>
    </row>
    <row collapsed="false" customFormat="false" customHeight="false" hidden="false" ht="12.1" outlineLevel="0" r="917">
      <c r="A917" s="20" t="n">
        <v>45628.525462963</v>
      </c>
      <c r="B917" s="16" t="s">
        <v>21</v>
      </c>
      <c r="C917" s="16" t="s">
        <v>829</v>
      </c>
      <c r="D917" s="16" t="s">
        <v>623</v>
      </c>
      <c r="E917" s="16" t="s">
        <v>17</v>
      </c>
      <c r="F917" s="16" t="s">
        <v>19</v>
      </c>
      <c r="G917" s="7" t="n">
        <v>1</v>
      </c>
      <c r="H917" s="6" t="n">
        <v>6830.5</v>
      </c>
      <c r="I917" s="6" t="n">
        <v>-6830.5</v>
      </c>
      <c r="J917" s="6" t="n">
        <v>-0</v>
      </c>
      <c r="K917" s="6" t="n">
        <v>-4.1</v>
      </c>
      <c r="L917" s="6" t="n">
        <v>-0</v>
      </c>
      <c r="M917" s="6" t="s">
        <f>=I917+J917+K917+L917</f>
      </c>
      <c r="N917" s="6"/>
      <c r="O917" s="16"/>
    </row>
    <row collapsed="false" customFormat="false" customHeight="false" hidden="false" ht="12.1" outlineLevel="0" r="918">
      <c r="A918" s="20" t="n">
        <v>45628.526030093</v>
      </c>
      <c r="B918" s="16" t="s">
        <v>42</v>
      </c>
      <c r="C918" s="16" t="s">
        <v>912</v>
      </c>
      <c r="D918" s="16" t="s">
        <v>623</v>
      </c>
      <c r="E918" s="16" t="s">
        <v>17</v>
      </c>
      <c r="F918" s="16" t="s">
        <v>19</v>
      </c>
      <c r="G918" s="7" t="n">
        <v>3</v>
      </c>
      <c r="H918" s="6" t="n">
        <v>566.7</v>
      </c>
      <c r="I918" s="6" t="n">
        <v>-1700.1</v>
      </c>
      <c r="J918" s="6" t="n">
        <v>-0</v>
      </c>
      <c r="K918" s="6" t="n">
        <v>-1.02</v>
      </c>
      <c r="L918" s="6" t="n">
        <v>-0</v>
      </c>
      <c r="M918" s="6" t="s">
        <f>=I918+J918+K918+L918</f>
      </c>
      <c r="N918" s="6"/>
      <c r="O918" s="16"/>
    </row>
    <row collapsed="false" customFormat="false" customHeight="false" hidden="false" ht="12.1" outlineLevel="0" r="919">
      <c r="A919" s="20" t="n">
        <v>45628.527743056</v>
      </c>
      <c r="B919" s="16" t="s">
        <v>51</v>
      </c>
      <c r="C919" s="16" t="s">
        <v>751</v>
      </c>
      <c r="D919" s="16" t="s">
        <v>623</v>
      </c>
      <c r="E919" s="16" t="s">
        <v>17</v>
      </c>
      <c r="F919" s="16" t="s">
        <v>19</v>
      </c>
      <c r="G919" s="7" t="n">
        <v>10</v>
      </c>
      <c r="H919" s="6" t="n">
        <v>124.25</v>
      </c>
      <c r="I919" s="6" t="n">
        <v>-1242.5</v>
      </c>
      <c r="J919" s="6" t="n">
        <v>-0</v>
      </c>
      <c r="K919" s="6" t="n">
        <v>-0.74</v>
      </c>
      <c r="L919" s="6" t="n">
        <v>-0</v>
      </c>
      <c r="M919" s="6" t="s">
        <f>=I919+J919+K919+L919</f>
      </c>
      <c r="N919" s="6"/>
      <c r="O919" s="16"/>
    </row>
    <row collapsed="false" customFormat="false" customHeight="false" hidden="false" ht="12.1" outlineLevel="0" r="920">
      <c r="A920" s="20" t="n">
        <v>45628.54875</v>
      </c>
      <c r="B920" s="16" t="s">
        <v>30</v>
      </c>
      <c r="C920" s="16" t="s">
        <v>807</v>
      </c>
      <c r="D920" s="16" t="s">
        <v>623</v>
      </c>
      <c r="E920" s="16" t="s">
        <v>17</v>
      </c>
      <c r="F920" s="16" t="s">
        <v>19</v>
      </c>
      <c r="G920" s="7" t="n">
        <v>10</v>
      </c>
      <c r="H920" s="6" t="n">
        <v>235.14</v>
      </c>
      <c r="I920" s="6" t="n">
        <v>-2351.4</v>
      </c>
      <c r="J920" s="6" t="n">
        <v>-0</v>
      </c>
      <c r="K920" s="6" t="n">
        <v>-1.41</v>
      </c>
      <c r="L920" s="6" t="n">
        <v>-0</v>
      </c>
      <c r="M920" s="6" t="s">
        <f>=I920+J920+K920+L920</f>
      </c>
      <c r="N920" s="6"/>
      <c r="O920" s="16"/>
    </row>
    <row collapsed="false" customFormat="false" customHeight="false" hidden="false" ht="12.1" outlineLevel="0" r="921">
      <c r="A921" s="20" t="n">
        <v>45628.68375</v>
      </c>
      <c r="B921" s="16" t="s">
        <v>71</v>
      </c>
      <c r="C921" s="16" t="s">
        <v>859</v>
      </c>
      <c r="D921" s="16" t="s">
        <v>623</v>
      </c>
      <c r="E921" s="16" t="s">
        <v>17</v>
      </c>
      <c r="F921" s="16" t="s">
        <v>19</v>
      </c>
      <c r="G921" s="7" t="n">
        <v>1</v>
      </c>
      <c r="H921" s="6" t="n">
        <v>1003.5</v>
      </c>
      <c r="I921" s="6" t="n">
        <v>-1003.5</v>
      </c>
      <c r="J921" s="6" t="n">
        <v>-0</v>
      </c>
      <c r="K921" s="6" t="n">
        <v>-0.61</v>
      </c>
      <c r="L921" s="6" t="n">
        <v>-0</v>
      </c>
      <c r="M921" s="6" t="s">
        <f>=I921+J921+K921+L921</f>
      </c>
      <c r="N921" s="6"/>
      <c r="O921" s="16"/>
    </row>
    <row collapsed="false" customFormat="false" customHeight="false" hidden="false" ht="12.1" outlineLevel="0" r="922">
      <c r="A922" s="20" t="n">
        <v>45628.84494213</v>
      </c>
      <c r="B922" s="16" t="s">
        <v>59</v>
      </c>
      <c r="C922" s="16" t="s">
        <v>840</v>
      </c>
      <c r="D922" s="16" t="s">
        <v>623</v>
      </c>
      <c r="E922" s="16" t="s">
        <v>17</v>
      </c>
      <c r="F922" s="16" t="s">
        <v>19</v>
      </c>
      <c r="G922" s="7" t="n">
        <v>10</v>
      </c>
      <c r="H922" s="6" t="n">
        <v>114.12</v>
      </c>
      <c r="I922" s="6" t="n">
        <v>-1141.2</v>
      </c>
      <c r="J922" s="6" t="n">
        <v>-0</v>
      </c>
      <c r="K922" s="6" t="n">
        <v>-0.68</v>
      </c>
      <c r="L922" s="6" t="n">
        <v>-0</v>
      </c>
      <c r="M922" s="6" t="s">
        <f>=I922+J922+K922+L922</f>
      </c>
      <c r="N922" s="6"/>
      <c r="O922" s="16"/>
    </row>
    <row collapsed="false" customFormat="false" customHeight="false" hidden="false" ht="12.1" outlineLevel="0" r="923">
      <c r="A923" s="20" t="n">
        <v>45628.906759259</v>
      </c>
      <c r="B923" s="16" t="s">
        <v>33</v>
      </c>
      <c r="C923" s="16" t="s">
        <v>762</v>
      </c>
      <c r="D923" s="16" t="s">
        <v>623</v>
      </c>
      <c r="E923" s="16" t="s">
        <v>17</v>
      </c>
      <c r="F923" s="16" t="s">
        <v>19</v>
      </c>
      <c r="G923" s="7" t="n">
        <v>2</v>
      </c>
      <c r="H923" s="6" t="n">
        <v>487.75</v>
      </c>
      <c r="I923" s="6" t="n">
        <v>-975.5</v>
      </c>
      <c r="J923" s="6" t="n">
        <v>-0</v>
      </c>
      <c r="K923" s="6" t="n">
        <v>-0.59</v>
      </c>
      <c r="L923" s="6" t="n">
        <v>-0</v>
      </c>
      <c r="M923" s="6" t="s">
        <f>=I923+J923+K923+L923</f>
      </c>
      <c r="N923" s="6"/>
      <c r="O923" s="16"/>
    </row>
    <row collapsed="false" customFormat="false" customHeight="false" hidden="false" ht="12.1" outlineLevel="0" r="924">
      <c r="A924" s="20" t="n">
        <v>45628.924826389</v>
      </c>
      <c r="B924" s="16" t="s">
        <v>101</v>
      </c>
      <c r="C924" s="16" t="s">
        <v>847</v>
      </c>
      <c r="D924" s="16" t="s">
        <v>623</v>
      </c>
      <c r="E924" s="16" t="s">
        <v>99</v>
      </c>
      <c r="F924" s="16" t="s">
        <v>19</v>
      </c>
      <c r="G924" s="7" t="n">
        <v>18</v>
      </c>
      <c r="H924" s="6" t="n">
        <v>14.2945</v>
      </c>
      <c r="I924" s="6" t="n">
        <v>-257.3</v>
      </c>
      <c r="J924" s="6" t="n">
        <v>-0</v>
      </c>
      <c r="K924" s="6" t="n">
        <v>-0</v>
      </c>
      <c r="L924" s="6" t="n">
        <v>-0</v>
      </c>
      <c r="M924" s="6" t="s">
        <f>=I924+J924+K924+L924</f>
      </c>
      <c r="N924" s="6"/>
      <c r="O924" s="16"/>
    </row>
    <row collapsed="false" customFormat="false" customHeight="false" hidden="false" ht="12.1" outlineLevel="0" r="925">
      <c r="A925" s="21" t="n">
        <v>45630</v>
      </c>
      <c r="B925" s="22" t="s">
        <v>743</v>
      </c>
      <c r="C925" s="22" t="s">
        <v>936</v>
      </c>
      <c r="D925" s="22" t="s">
        <v>743</v>
      </c>
      <c r="E925" s="22" t="s">
        <v>743</v>
      </c>
      <c r="F925" s="22" t="s">
        <v>19</v>
      </c>
      <c r="G925" s="23" t="n">
        <v>1</v>
      </c>
      <c r="H925" s="24" t="n">
        <v>681.3</v>
      </c>
      <c r="I925" s="24" t="n">
        <v>681.3</v>
      </c>
      <c r="J925" s="24" t="n">
        <v>0</v>
      </c>
      <c r="K925" s="24" t="n">
        <v>-0</v>
      </c>
      <c r="L925" s="24" t="n">
        <v>-0</v>
      </c>
      <c r="M925" s="6" t="s">
        <f>=I925+J925+K925+L925</f>
      </c>
      <c r="N925" s="24"/>
      <c r="O925" s="22"/>
    </row>
    <row collapsed="false" customFormat="false" customHeight="false" hidden="false" ht="12.1" outlineLevel="0" r="926">
      <c r="A926" s="20" t="n">
        <v>45630.720891204</v>
      </c>
      <c r="B926" s="16" t="s">
        <v>42</v>
      </c>
      <c r="C926" s="16" t="s">
        <v>912</v>
      </c>
      <c r="D926" s="16" t="s">
        <v>623</v>
      </c>
      <c r="E926" s="16" t="s">
        <v>17</v>
      </c>
      <c r="F926" s="16" t="s">
        <v>19</v>
      </c>
      <c r="G926" s="7" t="n">
        <v>1</v>
      </c>
      <c r="H926" s="6" t="n">
        <v>542</v>
      </c>
      <c r="I926" s="6" t="n">
        <v>-542</v>
      </c>
      <c r="J926" s="6" t="n">
        <v>-0</v>
      </c>
      <c r="K926" s="6" t="n">
        <v>-0.33</v>
      </c>
      <c r="L926" s="6" t="n">
        <v>-0</v>
      </c>
      <c r="M926" s="6" t="s">
        <f>=I926+J926+K926+L926</f>
      </c>
      <c r="N926" s="6"/>
      <c r="O926" s="16"/>
    </row>
    <row collapsed="false" customFormat="false" customHeight="false" hidden="false" ht="12.1" outlineLevel="0" r="927">
      <c r="A927" s="20" t="n">
        <v>45630.858923611</v>
      </c>
      <c r="B927" s="16" t="s">
        <v>101</v>
      </c>
      <c r="C927" s="16" t="s">
        <v>847</v>
      </c>
      <c r="D927" s="16" t="s">
        <v>623</v>
      </c>
      <c r="E927" s="16" t="s">
        <v>99</v>
      </c>
      <c r="F927" s="16" t="s">
        <v>19</v>
      </c>
      <c r="G927" s="7" t="n">
        <v>10</v>
      </c>
      <c r="H927" s="6" t="n">
        <v>14.3105</v>
      </c>
      <c r="I927" s="6" t="n">
        <v>-143.11</v>
      </c>
      <c r="J927" s="6" t="n">
        <v>-0</v>
      </c>
      <c r="K927" s="6" t="n">
        <v>-0</v>
      </c>
      <c r="L927" s="6" t="n">
        <v>-0</v>
      </c>
      <c r="M927" s="6" t="s">
        <f>=I927+J927+K927+L927</f>
      </c>
      <c r="N927" s="6"/>
      <c r="O927" s="16"/>
    </row>
    <row collapsed="false" customFormat="false" customHeight="false" hidden="false" ht="12.1" outlineLevel="0" r="928">
      <c r="A928" s="21" t="n">
        <v>45636</v>
      </c>
      <c r="B928" s="22" t="s">
        <v>743</v>
      </c>
      <c r="C928" s="22" t="s">
        <v>937</v>
      </c>
      <c r="D928" s="22" t="s">
        <v>743</v>
      </c>
      <c r="E928" s="22" t="s">
        <v>743</v>
      </c>
      <c r="F928" s="22" t="s">
        <v>19</v>
      </c>
      <c r="G928" s="23" t="n">
        <v>1</v>
      </c>
      <c r="H928" s="24" t="n">
        <v>402.5</v>
      </c>
      <c r="I928" s="24" t="n">
        <v>402.5</v>
      </c>
      <c r="J928" s="24" t="n">
        <v>0</v>
      </c>
      <c r="K928" s="24" t="n">
        <v>-0</v>
      </c>
      <c r="L928" s="24" t="n">
        <v>-0</v>
      </c>
      <c r="M928" s="6" t="s">
        <f>=I928+J928+K928+L928</f>
      </c>
      <c r="N928" s="24"/>
      <c r="O928" s="22"/>
    </row>
    <row collapsed="false" customFormat="false" customHeight="false" hidden="false" ht="12.1" outlineLevel="0" r="929">
      <c r="A929" s="20" t="n">
        <v>45636.495393519</v>
      </c>
      <c r="B929" s="16" t="s">
        <v>659</v>
      </c>
      <c r="C929" s="16" t="s">
        <v>796</v>
      </c>
      <c r="D929" s="16" t="s">
        <v>623</v>
      </c>
      <c r="E929" s="16" t="s">
        <v>99</v>
      </c>
      <c r="F929" s="16" t="s">
        <v>19</v>
      </c>
      <c r="G929" s="7" t="n">
        <v>16</v>
      </c>
      <c r="H929" s="6" t="n">
        <v>25.115</v>
      </c>
      <c r="I929" s="6" t="n">
        <v>-401.84</v>
      </c>
      <c r="J929" s="6" t="n">
        <v>-0</v>
      </c>
      <c r="K929" s="6" t="n">
        <v>-0</v>
      </c>
      <c r="L929" s="6" t="n">
        <v>-0</v>
      </c>
      <c r="M929" s="6" t="s">
        <f>=I929+J929+K929+L929</f>
      </c>
      <c r="N929" s="6"/>
      <c r="O929" s="16"/>
    </row>
    <row collapsed="false" customFormat="false" customHeight="false" hidden="false" ht="12.1" outlineLevel="0" r="930">
      <c r="A930" s="21" t="n">
        <v>45638</v>
      </c>
      <c r="B930" s="22" t="s">
        <v>729</v>
      </c>
      <c r="C930" s="22" t="s">
        <v>151</v>
      </c>
      <c r="D930" s="22" t="s">
        <v>729</v>
      </c>
      <c r="E930" s="22" t="s">
        <v>729</v>
      </c>
      <c r="F930" s="22" t="s">
        <v>19</v>
      </c>
      <c r="G930" s="23" t="n">
        <v>1</v>
      </c>
      <c r="H930" s="24" t="n">
        <v>5000</v>
      </c>
      <c r="I930" s="24" t="n">
        <v>5000</v>
      </c>
      <c r="J930" s="24" t="n">
        <v>0</v>
      </c>
      <c r="K930" s="24" t="n">
        <v>-0</v>
      </c>
      <c r="L930" s="24" t="n">
        <v>-0</v>
      </c>
      <c r="M930" s="6" t="s">
        <f>=I930+J930+K930+L930</f>
      </c>
      <c r="N930" s="24"/>
      <c r="O930" s="22"/>
    </row>
    <row collapsed="false" customFormat="false" customHeight="false" hidden="false" ht="12.1" outlineLevel="0" r="931">
      <c r="A931" s="20" t="n">
        <v>45638.514363426</v>
      </c>
      <c r="B931" s="16" t="s">
        <v>101</v>
      </c>
      <c r="C931" s="16" t="s">
        <v>847</v>
      </c>
      <c r="D931" s="16" t="s">
        <v>623</v>
      </c>
      <c r="E931" s="16" t="s">
        <v>99</v>
      </c>
      <c r="F931" s="16" t="s">
        <v>19</v>
      </c>
      <c r="G931" s="7" t="n">
        <v>348</v>
      </c>
      <c r="H931" s="6" t="n">
        <v>14.3735</v>
      </c>
      <c r="I931" s="6" t="n">
        <v>-5001.97</v>
      </c>
      <c r="J931" s="6" t="n">
        <v>-0</v>
      </c>
      <c r="K931" s="6" t="n">
        <v>-0</v>
      </c>
      <c r="L931" s="6" t="n">
        <v>-0</v>
      </c>
      <c r="M931" s="6" t="s">
        <f>=I931+J931+K931+L931</f>
      </c>
      <c r="N931" s="6"/>
      <c r="O931" s="16"/>
    </row>
    <row collapsed="false" customFormat="false" customHeight="false" hidden="false" ht="12.1" outlineLevel="0" r="932">
      <c r="A932" s="25" t="n">
        <v>45639.882256944</v>
      </c>
      <c r="B932" s="26" t="s">
        <v>671</v>
      </c>
      <c r="C932" s="26" t="s">
        <v>835</v>
      </c>
      <c r="D932" s="26" t="s">
        <v>626</v>
      </c>
      <c r="E932" s="26" t="s">
        <v>17</v>
      </c>
      <c r="F932" s="26" t="s">
        <v>19</v>
      </c>
      <c r="G932" s="27" t="n">
        <v>-1</v>
      </c>
      <c r="H932" s="28" t="n">
        <v>2668</v>
      </c>
      <c r="I932" s="28" t="n">
        <v>2668</v>
      </c>
      <c r="J932" s="28" t="n">
        <v>0</v>
      </c>
      <c r="K932" s="28" t="n">
        <v>-1.6</v>
      </c>
      <c r="L932" s="28" t="n">
        <v>-0</v>
      </c>
      <c r="M932" s="6" t="s">
        <f>=I932+J932+K932+L932</f>
      </c>
      <c r="N932" s="28"/>
      <c r="O932" s="26"/>
    </row>
    <row collapsed="false" customFormat="false" customHeight="false" hidden="false" ht="12.1" outlineLevel="0" r="933">
      <c r="A933" s="20" t="n">
        <v>45639.887280093</v>
      </c>
      <c r="B933" s="16" t="s">
        <v>16</v>
      </c>
      <c r="C933" s="16" t="s">
        <v>755</v>
      </c>
      <c r="D933" s="16" t="s">
        <v>623</v>
      </c>
      <c r="E933" s="16" t="s">
        <v>17</v>
      </c>
      <c r="F933" s="16" t="s">
        <v>19</v>
      </c>
      <c r="G933" s="7" t="n">
        <v>30</v>
      </c>
      <c r="H933" s="6" t="n">
        <v>229.01</v>
      </c>
      <c r="I933" s="6" t="n">
        <v>-6870.3</v>
      </c>
      <c r="J933" s="6" t="n">
        <v>-0</v>
      </c>
      <c r="K933" s="6" t="n">
        <v>-4.12</v>
      </c>
      <c r="L933" s="6" t="n">
        <v>-0</v>
      </c>
      <c r="M933" s="6" t="s">
        <f>=I933+J933+K933+L933</f>
      </c>
      <c r="N933" s="6"/>
      <c r="O933" s="16"/>
    </row>
    <row collapsed="false" customFormat="false" customHeight="false" hidden="false" ht="12.1" outlineLevel="0" r="934">
      <c r="A934" s="20" t="n">
        <v>45639.90494213</v>
      </c>
      <c r="B934" s="16" t="s">
        <v>79</v>
      </c>
      <c r="C934" s="16" t="s">
        <v>734</v>
      </c>
      <c r="D934" s="16" t="s">
        <v>623</v>
      </c>
      <c r="E934" s="16" t="s">
        <v>17</v>
      </c>
      <c r="F934" s="16" t="s">
        <v>19</v>
      </c>
      <c r="G934" s="7" t="n">
        <v>20</v>
      </c>
      <c r="H934" s="6" t="n">
        <v>31.165</v>
      </c>
      <c r="I934" s="6" t="n">
        <v>-623.3</v>
      </c>
      <c r="J934" s="6" t="n">
        <v>-0</v>
      </c>
      <c r="K934" s="6" t="n">
        <v>-0.38</v>
      </c>
      <c r="L934" s="6" t="n">
        <v>-0</v>
      </c>
      <c r="M934" s="6" t="s">
        <f>=I934+J934+K934+L934</f>
      </c>
      <c r="N934" s="6"/>
      <c r="O934" s="16"/>
    </row>
    <row collapsed="false" customFormat="false" customHeight="false" hidden="false" ht="12.1" outlineLevel="0" r="935">
      <c r="A935" s="25" t="n">
        <v>45639.913078704</v>
      </c>
      <c r="B935" s="26" t="s">
        <v>95</v>
      </c>
      <c r="C935" s="26" t="s">
        <v>797</v>
      </c>
      <c r="D935" s="26" t="s">
        <v>626</v>
      </c>
      <c r="E935" s="26" t="s">
        <v>17</v>
      </c>
      <c r="F935" s="26" t="s">
        <v>19</v>
      </c>
      <c r="G935" s="27" t="n">
        <v>-6518</v>
      </c>
      <c r="H935" s="28" t="n">
        <v>0.065721086222768</v>
      </c>
      <c r="I935" s="28" t="n">
        <v>428.37</v>
      </c>
      <c r="J935" s="28" t="n">
        <v>0</v>
      </c>
      <c r="K935" s="28" t="n">
        <v>-0.26</v>
      </c>
      <c r="L935" s="28" t="n">
        <v>-0.24</v>
      </c>
      <c r="M935" s="6" t="s">
        <f>=I935+J935+K935+L935</f>
      </c>
      <c r="N935" s="28"/>
      <c r="O935" s="26"/>
    </row>
    <row collapsed="false" customFormat="false" customHeight="false" hidden="false" ht="12.1" outlineLevel="0" r="936">
      <c r="A936" s="25" t="n">
        <v>45639.924513889</v>
      </c>
      <c r="B936" s="26" t="s">
        <v>636</v>
      </c>
      <c r="C936" s="26" t="s">
        <v>750</v>
      </c>
      <c r="D936" s="26" t="s">
        <v>626</v>
      </c>
      <c r="E936" s="26" t="s">
        <v>17</v>
      </c>
      <c r="F936" s="26" t="s">
        <v>19</v>
      </c>
      <c r="G936" s="27" t="n">
        <v>-6</v>
      </c>
      <c r="H936" s="28" t="n">
        <v>374.8</v>
      </c>
      <c r="I936" s="28" t="n">
        <v>2248.8</v>
      </c>
      <c r="J936" s="28" t="n">
        <v>0</v>
      </c>
      <c r="K936" s="28" t="n">
        <v>-1.35</v>
      </c>
      <c r="L936" s="28" t="n">
        <v>-0</v>
      </c>
      <c r="M936" s="6" t="s">
        <f>=I936+J936+K936+L936</f>
      </c>
      <c r="N936" s="28"/>
      <c r="O936" s="26"/>
    </row>
    <row collapsed="false" customFormat="false" customHeight="false" hidden="false" ht="12.1" outlineLevel="0" r="937">
      <c r="A937" s="25" t="n">
        <v>45639.938819444</v>
      </c>
      <c r="B937" s="26" t="s">
        <v>629</v>
      </c>
      <c r="C937" s="26" t="s">
        <v>731</v>
      </c>
      <c r="D937" s="26" t="s">
        <v>626</v>
      </c>
      <c r="E937" s="26" t="s">
        <v>17</v>
      </c>
      <c r="F937" s="26" t="s">
        <v>19</v>
      </c>
      <c r="G937" s="27" t="n">
        <v>-760</v>
      </c>
      <c r="H937" s="28" t="n">
        <v>30.695</v>
      </c>
      <c r="I937" s="28" t="n">
        <v>23328.2</v>
      </c>
      <c r="J937" s="28" t="n">
        <v>0</v>
      </c>
      <c r="K937" s="28" t="n">
        <v>-14</v>
      </c>
      <c r="L937" s="28" t="n">
        <v>-0</v>
      </c>
      <c r="M937" s="6" t="s">
        <f>=I937+J937+K937+L937</f>
      </c>
      <c r="N937" s="28"/>
      <c r="O937" s="26"/>
    </row>
    <row collapsed="false" customFormat="false" customHeight="false" hidden="false" ht="12.1" outlineLevel="0" r="938">
      <c r="A938" s="25" t="n">
        <v>45639.939293981</v>
      </c>
      <c r="B938" s="26" t="s">
        <v>674</v>
      </c>
      <c r="C938" s="26" t="s">
        <v>872</v>
      </c>
      <c r="D938" s="26" t="s">
        <v>626</v>
      </c>
      <c r="E938" s="26" t="s">
        <v>17</v>
      </c>
      <c r="F938" s="26" t="s">
        <v>19</v>
      </c>
      <c r="G938" s="27" t="n">
        <v>-5</v>
      </c>
      <c r="H938" s="28" t="n">
        <v>411.65</v>
      </c>
      <c r="I938" s="28" t="n">
        <v>2058.25</v>
      </c>
      <c r="J938" s="28" t="n">
        <v>0</v>
      </c>
      <c r="K938" s="28" t="n">
        <v>-1.24</v>
      </c>
      <c r="L938" s="28" t="n">
        <v>-0</v>
      </c>
      <c r="M938" s="6" t="s">
        <f>=I938+J938+K938+L938</f>
      </c>
      <c r="N938" s="28"/>
      <c r="O938" s="26"/>
    </row>
    <row collapsed="false" customFormat="false" customHeight="false" hidden="false" ht="12.1" outlineLevel="0" r="939">
      <c r="A939" s="25" t="n">
        <v>45639.945185185</v>
      </c>
      <c r="B939" s="26" t="s">
        <v>664</v>
      </c>
      <c r="C939" s="26" t="s">
        <v>810</v>
      </c>
      <c r="D939" s="26" t="s">
        <v>626</v>
      </c>
      <c r="E939" s="26" t="s">
        <v>17</v>
      </c>
      <c r="F939" s="26" t="s">
        <v>19</v>
      </c>
      <c r="G939" s="27" t="n">
        <v>-120</v>
      </c>
      <c r="H939" s="28" t="n">
        <v>51.895833333333</v>
      </c>
      <c r="I939" s="28" t="n">
        <v>6227.5</v>
      </c>
      <c r="J939" s="28" t="n">
        <v>0</v>
      </c>
      <c r="K939" s="28" t="n">
        <v>-3.73</v>
      </c>
      <c r="L939" s="28" t="n">
        <v>-0</v>
      </c>
      <c r="M939" s="6" t="s">
        <f>=I939+J939+K939+L939</f>
      </c>
      <c r="N939" s="28"/>
      <c r="O939" s="26"/>
    </row>
    <row collapsed="false" customFormat="false" customHeight="false" hidden="false" ht="12.1" outlineLevel="0" r="940">
      <c r="A940" s="20" t="n">
        <v>45639.945914352</v>
      </c>
      <c r="B940" s="16" t="s">
        <v>24</v>
      </c>
      <c r="C940" s="16" t="s">
        <v>741</v>
      </c>
      <c r="D940" s="16" t="s">
        <v>623</v>
      </c>
      <c r="E940" s="16" t="s">
        <v>17</v>
      </c>
      <c r="F940" s="16" t="s">
        <v>19</v>
      </c>
      <c r="G940" s="7" t="n">
        <v>5</v>
      </c>
      <c r="H940" s="6" t="n">
        <v>791.6</v>
      </c>
      <c r="I940" s="6" t="n">
        <v>-3958</v>
      </c>
      <c r="J940" s="6" t="n">
        <v>-0</v>
      </c>
      <c r="K940" s="6" t="n">
        <v>-2.38</v>
      </c>
      <c r="L940" s="6" t="n">
        <v>-0</v>
      </c>
      <c r="M940" s="6" t="s">
        <f>=I940+J940+K940+L940</f>
      </c>
      <c r="N940" s="6"/>
      <c r="O940" s="16"/>
    </row>
    <row collapsed="false" customFormat="false" customHeight="false" hidden="false" ht="12.1" outlineLevel="0" r="941">
      <c r="A941" s="20" t="n">
        <v>45639.946469907</v>
      </c>
      <c r="B941" s="16" t="s">
        <v>65</v>
      </c>
      <c r="C941" s="16" t="s">
        <v>814</v>
      </c>
      <c r="D941" s="16" t="s">
        <v>623</v>
      </c>
      <c r="E941" s="16" t="s">
        <v>17</v>
      </c>
      <c r="F941" s="16" t="s">
        <v>19</v>
      </c>
      <c r="G941" s="7" t="n">
        <v>2</v>
      </c>
      <c r="H941" s="6" t="n">
        <v>1094</v>
      </c>
      <c r="I941" s="6" t="n">
        <v>-2188</v>
      </c>
      <c r="J941" s="6" t="n">
        <v>-0</v>
      </c>
      <c r="K941" s="6" t="n">
        <v>-1.31</v>
      </c>
      <c r="L941" s="6" t="n">
        <v>-0</v>
      </c>
      <c r="M941" s="6" t="s">
        <f>=I941+J941+K941+L941</f>
      </c>
      <c r="N941" s="6"/>
      <c r="O941" s="16"/>
    </row>
    <row collapsed="false" customFormat="false" customHeight="false" hidden="false" ht="12.1" outlineLevel="0" r="942">
      <c r="A942" s="20" t="n">
        <v>45639.946469907</v>
      </c>
      <c r="B942" s="16" t="s">
        <v>77</v>
      </c>
      <c r="C942" s="16" t="s">
        <v>938</v>
      </c>
      <c r="D942" s="16" t="s">
        <v>623</v>
      </c>
      <c r="E942" s="16" t="s">
        <v>17</v>
      </c>
      <c r="F942" s="16" t="s">
        <v>19</v>
      </c>
      <c r="G942" s="7" t="n">
        <v>10</v>
      </c>
      <c r="H942" s="6" t="n">
        <v>308.31</v>
      </c>
      <c r="I942" s="6" t="n">
        <v>-3083.1</v>
      </c>
      <c r="J942" s="6" t="n">
        <v>-0</v>
      </c>
      <c r="K942" s="6" t="n">
        <v>-1.85</v>
      </c>
      <c r="L942" s="6" t="n">
        <v>-0</v>
      </c>
      <c r="M942" s="6" t="s">
        <f>=I942+J942+K942+L942</f>
      </c>
      <c r="N942" s="6"/>
      <c r="O942" s="16"/>
    </row>
    <row collapsed="false" customFormat="false" customHeight="false" hidden="false" ht="12.1" outlineLevel="0" r="943">
      <c r="A943" s="20" t="n">
        <v>45639.946921296</v>
      </c>
      <c r="B943" s="16" t="s">
        <v>42</v>
      </c>
      <c r="C943" s="16" t="s">
        <v>912</v>
      </c>
      <c r="D943" s="16" t="s">
        <v>623</v>
      </c>
      <c r="E943" s="16" t="s">
        <v>17</v>
      </c>
      <c r="F943" s="16" t="s">
        <v>19</v>
      </c>
      <c r="G943" s="7" t="n">
        <v>14</v>
      </c>
      <c r="H943" s="6" t="n">
        <v>553.30714285714</v>
      </c>
      <c r="I943" s="6" t="n">
        <v>-7746.3</v>
      </c>
      <c r="J943" s="6" t="n">
        <v>-0</v>
      </c>
      <c r="K943" s="6" t="n">
        <v>-4.65</v>
      </c>
      <c r="L943" s="6" t="n">
        <v>-0</v>
      </c>
      <c r="M943" s="6" t="s">
        <f>=I943+J943+K943+L943</f>
      </c>
      <c r="N943" s="6"/>
      <c r="O943" s="16"/>
    </row>
    <row collapsed="false" customFormat="false" customHeight="false" hidden="false" ht="12.1" outlineLevel="0" r="944">
      <c r="A944" s="20" t="n">
        <v>45639.949606481</v>
      </c>
      <c r="B944" s="16" t="s">
        <v>33</v>
      </c>
      <c r="C944" s="16" t="s">
        <v>762</v>
      </c>
      <c r="D944" s="16" t="s">
        <v>623</v>
      </c>
      <c r="E944" s="16" t="s">
        <v>17</v>
      </c>
      <c r="F944" s="16" t="s">
        <v>19</v>
      </c>
      <c r="G944" s="7" t="n">
        <v>14</v>
      </c>
      <c r="H944" s="6" t="n">
        <v>483.69285714286</v>
      </c>
      <c r="I944" s="6" t="n">
        <v>-6771.7</v>
      </c>
      <c r="J944" s="6" t="n">
        <v>-0</v>
      </c>
      <c r="K944" s="6" t="n">
        <v>-4.06</v>
      </c>
      <c r="L944" s="6" t="n">
        <v>-0</v>
      </c>
      <c r="M944" s="6" t="s">
        <f>=I944+J944+K944+L944</f>
      </c>
      <c r="N944" s="6"/>
      <c r="O944" s="16"/>
    </row>
    <row collapsed="false" customFormat="false" customHeight="false" hidden="false" ht="12.1" outlineLevel="0" r="945">
      <c r="A945" s="20" t="n">
        <v>45639.951226852</v>
      </c>
      <c r="B945" s="16" t="s">
        <v>59</v>
      </c>
      <c r="C945" s="16" t="s">
        <v>840</v>
      </c>
      <c r="D945" s="16" t="s">
        <v>623</v>
      </c>
      <c r="E945" s="16" t="s">
        <v>17</v>
      </c>
      <c r="F945" s="16" t="s">
        <v>19</v>
      </c>
      <c r="G945" s="7" t="n">
        <v>20</v>
      </c>
      <c r="H945" s="6" t="n">
        <v>99.82</v>
      </c>
      <c r="I945" s="6" t="n">
        <v>-1996.4</v>
      </c>
      <c r="J945" s="6" t="n">
        <v>-0</v>
      </c>
      <c r="K945" s="6" t="n">
        <v>-1.2</v>
      </c>
      <c r="L945" s="6" t="n">
        <v>-0</v>
      </c>
      <c r="M945" s="6" t="s">
        <f>=I945+J945+K945+L945</f>
      </c>
      <c r="N945" s="6"/>
      <c r="O945" s="16"/>
    </row>
    <row collapsed="false" customFormat="false" customHeight="false" hidden="false" ht="12.1" outlineLevel="0" r="946">
      <c r="A946" s="25" t="n">
        <v>45639.957384259</v>
      </c>
      <c r="B946" s="26" t="s">
        <v>640</v>
      </c>
      <c r="C946" s="26" t="s">
        <v>757</v>
      </c>
      <c r="D946" s="26" t="s">
        <v>626</v>
      </c>
      <c r="E946" s="26" t="s">
        <v>17</v>
      </c>
      <c r="F946" s="26" t="s">
        <v>19</v>
      </c>
      <c r="G946" s="27" t="n">
        <v>-1900</v>
      </c>
      <c r="H946" s="28" t="n">
        <v>11.979</v>
      </c>
      <c r="I946" s="28" t="n">
        <v>22760.1</v>
      </c>
      <c r="J946" s="28" t="n">
        <v>0</v>
      </c>
      <c r="K946" s="28" t="n">
        <v>-13.65</v>
      </c>
      <c r="L946" s="28" t="n">
        <v>-0</v>
      </c>
      <c r="M946" s="6" t="s">
        <f>=I946+J946+K946+L946</f>
      </c>
      <c r="N946" s="28"/>
      <c r="O946" s="26"/>
    </row>
    <row collapsed="false" customFormat="false" customHeight="false" hidden="false" ht="12.1" outlineLevel="0" r="947">
      <c r="A947" s="20" t="n">
        <v>45639.961597222</v>
      </c>
      <c r="B947" s="16" t="s">
        <v>21</v>
      </c>
      <c r="C947" s="16" t="s">
        <v>829</v>
      </c>
      <c r="D947" s="16" t="s">
        <v>623</v>
      </c>
      <c r="E947" s="16" t="s">
        <v>17</v>
      </c>
      <c r="F947" s="16" t="s">
        <v>19</v>
      </c>
      <c r="G947" s="7" t="n">
        <v>3</v>
      </c>
      <c r="H947" s="6" t="n">
        <v>6788</v>
      </c>
      <c r="I947" s="6" t="n">
        <v>-20364</v>
      </c>
      <c r="J947" s="6" t="n">
        <v>-0</v>
      </c>
      <c r="K947" s="6" t="n">
        <v>-12.22</v>
      </c>
      <c r="L947" s="6" t="n">
        <v>-0</v>
      </c>
      <c r="M947" s="6" t="s">
        <f>=I947+J947+K947+L947</f>
      </c>
      <c r="N947" s="6"/>
      <c r="O947" s="16"/>
    </row>
    <row collapsed="false" customFormat="false" customHeight="false" hidden="false" ht="12.1" outlineLevel="0" r="948">
      <c r="A948" s="20" t="n">
        <v>45639.963726852</v>
      </c>
      <c r="B948" s="16" t="s">
        <v>39</v>
      </c>
      <c r="C948" s="16" t="s">
        <v>803</v>
      </c>
      <c r="D948" s="16" t="s">
        <v>623</v>
      </c>
      <c r="E948" s="16" t="s">
        <v>17</v>
      </c>
      <c r="F948" s="16" t="s">
        <v>19</v>
      </c>
      <c r="G948" s="7" t="n">
        <v>8</v>
      </c>
      <c r="H948" s="6" t="n">
        <v>562.5</v>
      </c>
      <c r="I948" s="6" t="n">
        <v>-4500</v>
      </c>
      <c r="J948" s="6" t="n">
        <v>-0</v>
      </c>
      <c r="K948" s="6" t="n">
        <v>-2.7</v>
      </c>
      <c r="L948" s="6" t="n">
        <v>-0</v>
      </c>
      <c r="M948" s="6" t="s">
        <f>=I948+J948+K948+L948</f>
      </c>
      <c r="N948" s="6"/>
      <c r="O948" s="16"/>
    </row>
    <row collapsed="false" customFormat="false" customHeight="false" hidden="false" ht="12.1" outlineLevel="0" r="949">
      <c r="A949" s="25" t="n">
        <v>45639.97056713</v>
      </c>
      <c r="B949" s="26" t="s">
        <v>642</v>
      </c>
      <c r="C949" s="26" t="s">
        <v>760</v>
      </c>
      <c r="D949" s="26" t="s">
        <v>626</v>
      </c>
      <c r="E949" s="26" t="s">
        <v>17</v>
      </c>
      <c r="F949" s="26" t="s">
        <v>19</v>
      </c>
      <c r="G949" s="27" t="n">
        <v>-30</v>
      </c>
      <c r="H949" s="28" t="n">
        <v>97.4</v>
      </c>
      <c r="I949" s="28" t="n">
        <v>2922</v>
      </c>
      <c r="J949" s="28" t="n">
        <v>0</v>
      </c>
      <c r="K949" s="28" t="n">
        <v>-1.76</v>
      </c>
      <c r="L949" s="28" t="n">
        <v>-0</v>
      </c>
      <c r="M949" s="6" t="s">
        <f>=I949+J949+K949+L949</f>
      </c>
      <c r="N949" s="28"/>
      <c r="O949" s="26"/>
    </row>
    <row collapsed="false" customFormat="false" customHeight="false" hidden="false" ht="12.1" outlineLevel="0" r="950">
      <c r="A950" s="20" t="n">
        <v>45639.977199074</v>
      </c>
      <c r="B950" s="16" t="s">
        <v>83</v>
      </c>
      <c r="C950" s="16" t="s">
        <v>870</v>
      </c>
      <c r="D950" s="16" t="s">
        <v>623</v>
      </c>
      <c r="E950" s="16" t="s">
        <v>17</v>
      </c>
      <c r="F950" s="16" t="s">
        <v>19</v>
      </c>
      <c r="G950" s="7" t="n">
        <v>1</v>
      </c>
      <c r="H950" s="6" t="n">
        <v>4410.5</v>
      </c>
      <c r="I950" s="6" t="n">
        <v>-4410.5</v>
      </c>
      <c r="J950" s="6" t="n">
        <v>-0</v>
      </c>
      <c r="K950" s="6" t="n">
        <v>-2.65</v>
      </c>
      <c r="L950" s="6" t="n">
        <v>-0</v>
      </c>
      <c r="M950" s="6" t="s">
        <f>=I950+J950+K950+L950</f>
      </c>
      <c r="N950" s="6"/>
      <c r="O950" s="16"/>
    </row>
    <row collapsed="false" customFormat="false" customHeight="false" hidden="false" ht="12.1" outlineLevel="0" r="951">
      <c r="A951" s="25" t="n">
        <v>45643.507430556</v>
      </c>
      <c r="B951" s="26" t="s">
        <v>101</v>
      </c>
      <c r="C951" s="26" t="s">
        <v>847</v>
      </c>
      <c r="D951" s="26" t="s">
        <v>626</v>
      </c>
      <c r="E951" s="26" t="s">
        <v>99</v>
      </c>
      <c r="F951" s="26" t="s">
        <v>19</v>
      </c>
      <c r="G951" s="27" t="n">
        <v>-376</v>
      </c>
      <c r="H951" s="28" t="n">
        <v>14.4155</v>
      </c>
      <c r="I951" s="28" t="n">
        <v>5420.23</v>
      </c>
      <c r="J951" s="28" t="n">
        <v>0</v>
      </c>
      <c r="K951" s="28" t="n">
        <v>-0</v>
      </c>
      <c r="L951" s="28" t="n">
        <v>-1.62</v>
      </c>
      <c r="M951" s="6" t="s">
        <f>=I951+J951+K951+L951</f>
      </c>
      <c r="N951" s="28"/>
      <c r="O951" s="26"/>
    </row>
    <row collapsed="false" customFormat="false" customHeight="false" hidden="false" ht="12.1" outlineLevel="0" r="952">
      <c r="A952" s="25" t="n">
        <v>45643.509583333</v>
      </c>
      <c r="B952" s="26" t="s">
        <v>675</v>
      </c>
      <c r="C952" s="26" t="s">
        <v>914</v>
      </c>
      <c r="D952" s="26" t="s">
        <v>626</v>
      </c>
      <c r="E952" s="26" t="s">
        <v>17</v>
      </c>
      <c r="F952" s="26" t="s">
        <v>19</v>
      </c>
      <c r="G952" s="27" t="n">
        <v>-3</v>
      </c>
      <c r="H952" s="28" t="n">
        <v>580.5</v>
      </c>
      <c r="I952" s="28" t="n">
        <v>1741.5</v>
      </c>
      <c r="J952" s="28" t="n">
        <v>0</v>
      </c>
      <c r="K952" s="28" t="n">
        <v>-1.04</v>
      </c>
      <c r="L952" s="28" t="n">
        <v>-0</v>
      </c>
      <c r="M952" s="6" t="s">
        <f>=I952+J952+K952+L952</f>
      </c>
      <c r="N952" s="28"/>
      <c r="O952" s="26"/>
    </row>
    <row collapsed="false" customFormat="false" customHeight="false" hidden="false" ht="12.1" outlineLevel="0" r="953">
      <c r="A953" s="25" t="n">
        <v>45643.510324074</v>
      </c>
      <c r="B953" s="26" t="s">
        <v>642</v>
      </c>
      <c r="C953" s="26" t="s">
        <v>760</v>
      </c>
      <c r="D953" s="26" t="s">
        <v>626</v>
      </c>
      <c r="E953" s="26" t="s">
        <v>17</v>
      </c>
      <c r="F953" s="26" t="s">
        <v>19</v>
      </c>
      <c r="G953" s="27" t="n">
        <v>-100</v>
      </c>
      <c r="H953" s="28" t="n">
        <v>93.8</v>
      </c>
      <c r="I953" s="28" t="n">
        <v>9380</v>
      </c>
      <c r="J953" s="28" t="n">
        <v>0</v>
      </c>
      <c r="K953" s="28" t="n">
        <v>-5.63</v>
      </c>
      <c r="L953" s="28" t="n">
        <v>-0</v>
      </c>
      <c r="M953" s="6" t="s">
        <f>=I953+J953+K953+L953</f>
      </c>
      <c r="N953" s="28"/>
      <c r="O953" s="26"/>
    </row>
    <row collapsed="false" customFormat="false" customHeight="false" hidden="false" ht="12.1" outlineLevel="0" r="954">
      <c r="A954" s="20" t="n">
        <v>45643.511967593</v>
      </c>
      <c r="B954" s="16" t="s">
        <v>21</v>
      </c>
      <c r="C954" s="16" t="s">
        <v>829</v>
      </c>
      <c r="D954" s="16" t="s">
        <v>623</v>
      </c>
      <c r="E954" s="16" t="s">
        <v>17</v>
      </c>
      <c r="F954" s="16" t="s">
        <v>19</v>
      </c>
      <c r="G954" s="7" t="n">
        <v>37</v>
      </c>
      <c r="H954" s="6" t="n">
        <v>6313.5</v>
      </c>
      <c r="I954" s="6" t="n">
        <v>-233599.5</v>
      </c>
      <c r="J954" s="6" t="n">
        <v>-0</v>
      </c>
      <c r="K954" s="6" t="n">
        <v>-140.16</v>
      </c>
      <c r="L954" s="6" t="n">
        <v>-0</v>
      </c>
      <c r="M954" s="6" t="s">
        <f>=I954+J954+K954+L954</f>
      </c>
      <c r="N954" s="6"/>
      <c r="O954" s="16"/>
    </row>
    <row collapsed="false" customFormat="false" customHeight="false" hidden="false" ht="12.1" outlineLevel="0" r="955">
      <c r="A955" s="20" t="n">
        <v>45643.5134375</v>
      </c>
      <c r="B955" s="16" t="s">
        <v>16</v>
      </c>
      <c r="C955" s="16" t="s">
        <v>755</v>
      </c>
      <c r="D955" s="16" t="s">
        <v>623</v>
      </c>
      <c r="E955" s="16" t="s">
        <v>17</v>
      </c>
      <c r="F955" s="16" t="s">
        <v>19</v>
      </c>
      <c r="G955" s="7" t="n">
        <v>30</v>
      </c>
      <c r="H955" s="6" t="n">
        <v>226.83333333333</v>
      </c>
      <c r="I955" s="6" t="n">
        <v>-6805</v>
      </c>
      <c r="J955" s="6" t="n">
        <v>-0</v>
      </c>
      <c r="K955" s="6" t="n">
        <v>-4.09</v>
      </c>
      <c r="L955" s="6" t="n">
        <v>-0</v>
      </c>
      <c r="M955" s="6" t="s">
        <f>=I955+J955+K955+L955</f>
      </c>
      <c r="N955" s="6"/>
      <c r="O955" s="16"/>
    </row>
    <row collapsed="false" customFormat="false" customHeight="false" hidden="false" ht="12.1" outlineLevel="0" r="956">
      <c r="A956" s="20" t="n">
        <v>45643.515034722</v>
      </c>
      <c r="B956" s="16" t="s">
        <v>79</v>
      </c>
      <c r="C956" s="16" t="s">
        <v>734</v>
      </c>
      <c r="D956" s="16" t="s">
        <v>623</v>
      </c>
      <c r="E956" s="16" t="s">
        <v>17</v>
      </c>
      <c r="F956" s="16" t="s">
        <v>19</v>
      </c>
      <c r="G956" s="7" t="n">
        <v>30</v>
      </c>
      <c r="H956" s="6" t="n">
        <v>29.85</v>
      </c>
      <c r="I956" s="6" t="n">
        <v>-895.5</v>
      </c>
      <c r="J956" s="6" t="n">
        <v>-0</v>
      </c>
      <c r="K956" s="6" t="n">
        <v>-0.53</v>
      </c>
      <c r="L956" s="6" t="n">
        <v>-0</v>
      </c>
      <c r="M956" s="6" t="s">
        <f>=I956+J956+K956+L956</f>
      </c>
      <c r="N956" s="6"/>
      <c r="O956" s="16"/>
    </row>
    <row collapsed="false" customFormat="false" customHeight="false" hidden="false" ht="12.1" outlineLevel="0" r="957">
      <c r="A957" s="20" t="n">
        <v>45643.532592593</v>
      </c>
      <c r="B957" s="16" t="s">
        <v>42</v>
      </c>
      <c r="C957" s="16" t="s">
        <v>912</v>
      </c>
      <c r="D957" s="16" t="s">
        <v>623</v>
      </c>
      <c r="E957" s="16" t="s">
        <v>17</v>
      </c>
      <c r="F957" s="16" t="s">
        <v>19</v>
      </c>
      <c r="G957" s="7" t="n">
        <v>1</v>
      </c>
      <c r="H957" s="6" t="n">
        <v>536.85</v>
      </c>
      <c r="I957" s="6" t="n">
        <v>-536.85</v>
      </c>
      <c r="J957" s="6" t="n">
        <v>-0</v>
      </c>
      <c r="K957" s="6" t="n">
        <v>-0.33</v>
      </c>
      <c r="L957" s="6" t="n">
        <v>-0</v>
      </c>
      <c r="M957" s="6" t="s">
        <f>=I957+J957+K957+L957</f>
      </c>
      <c r="N957" s="6"/>
      <c r="O957" s="16"/>
    </row>
    <row collapsed="false" customFormat="false" customHeight="false" hidden="false" ht="12.1" outlineLevel="0" r="958">
      <c r="A958" s="20" t="n">
        <v>45643.536168981</v>
      </c>
      <c r="B958" s="16" t="s">
        <v>65</v>
      </c>
      <c r="C958" s="16" t="s">
        <v>814</v>
      </c>
      <c r="D958" s="16" t="s">
        <v>623</v>
      </c>
      <c r="E958" s="16" t="s">
        <v>17</v>
      </c>
      <c r="F958" s="16" t="s">
        <v>19</v>
      </c>
      <c r="G958" s="7" t="n">
        <v>1</v>
      </c>
      <c r="H958" s="6" t="n">
        <v>1020.8</v>
      </c>
      <c r="I958" s="6" t="n">
        <v>-1020.8</v>
      </c>
      <c r="J958" s="6" t="n">
        <v>-0</v>
      </c>
      <c r="K958" s="6" t="n">
        <v>-0.61</v>
      </c>
      <c r="L958" s="6" t="n">
        <v>-0</v>
      </c>
      <c r="M958" s="6" t="s">
        <f>=I958+J958+K958+L958</f>
      </c>
      <c r="N958" s="6"/>
      <c r="O958" s="16"/>
    </row>
    <row collapsed="false" customFormat="false" customHeight="false" hidden="false" ht="12.1" outlineLevel="0" r="959">
      <c r="A959" s="20" t="n">
        <v>45643.570914352</v>
      </c>
      <c r="B959" s="16" t="s">
        <v>71</v>
      </c>
      <c r="C959" s="16" t="s">
        <v>859</v>
      </c>
      <c r="D959" s="16" t="s">
        <v>623</v>
      </c>
      <c r="E959" s="16" t="s">
        <v>17</v>
      </c>
      <c r="F959" s="16" t="s">
        <v>19</v>
      </c>
      <c r="G959" s="7" t="n">
        <v>1</v>
      </c>
      <c r="H959" s="6" t="n">
        <v>902</v>
      </c>
      <c r="I959" s="6" t="n">
        <v>-902</v>
      </c>
      <c r="J959" s="6" t="n">
        <v>-0</v>
      </c>
      <c r="K959" s="6" t="n">
        <v>-0.54</v>
      </c>
      <c r="L959" s="6" t="n">
        <v>-0</v>
      </c>
      <c r="M959" s="6" t="s">
        <f>=I959+J959+K959+L959</f>
      </c>
      <c r="N959" s="6"/>
      <c r="O959" s="16"/>
    </row>
    <row collapsed="false" customFormat="false" customHeight="false" hidden="false" ht="12.1" outlineLevel="0" r="960">
      <c r="A960" s="25" t="n">
        <v>45643.575694444</v>
      </c>
      <c r="B960" s="26" t="s">
        <v>21</v>
      </c>
      <c r="C960" s="26" t="s">
        <v>829</v>
      </c>
      <c r="D960" s="26" t="s">
        <v>626</v>
      </c>
      <c r="E960" s="26" t="s">
        <v>17</v>
      </c>
      <c r="F960" s="26" t="s">
        <v>19</v>
      </c>
      <c r="G960" s="27" t="n">
        <v>-36</v>
      </c>
      <c r="H960" s="28" t="n">
        <v>6321.75</v>
      </c>
      <c r="I960" s="28" t="n">
        <v>227583</v>
      </c>
      <c r="J960" s="28" t="n">
        <v>0</v>
      </c>
      <c r="K960" s="28" t="n">
        <v>-136.55</v>
      </c>
      <c r="L960" s="28" t="n">
        <v>-0</v>
      </c>
      <c r="M960" s="6" t="s">
        <f>=I960+J960+K960+L960</f>
      </c>
      <c r="N960" s="28"/>
      <c r="O960" s="26"/>
    </row>
    <row collapsed="false" customFormat="false" customHeight="false" hidden="false" ht="12.1" outlineLevel="0" r="961">
      <c r="A961" s="20" t="n">
        <v>45643.586331019</v>
      </c>
      <c r="B961" s="16" t="s">
        <v>101</v>
      </c>
      <c r="C961" s="16" t="s">
        <v>847</v>
      </c>
      <c r="D961" s="16" t="s">
        <v>623</v>
      </c>
      <c r="E961" s="16" t="s">
        <v>99</v>
      </c>
      <c r="F961" s="16" t="s">
        <v>19</v>
      </c>
      <c r="G961" s="7" t="n">
        <v>9</v>
      </c>
      <c r="H961" s="6" t="n">
        <v>14.416</v>
      </c>
      <c r="I961" s="6" t="n">
        <v>-129.74</v>
      </c>
      <c r="J961" s="6" t="n">
        <v>-0</v>
      </c>
      <c r="K961" s="6" t="n">
        <v>-0</v>
      </c>
      <c r="L961" s="6" t="n">
        <v>-0</v>
      </c>
      <c r="M961" s="6" t="s">
        <f>=I961+J961+K961+L961</f>
      </c>
      <c r="N961" s="6"/>
      <c r="O961" s="16"/>
    </row>
    <row collapsed="false" customFormat="false" customHeight="false" hidden="false" ht="12.1" outlineLevel="0" r="962">
      <c r="A962" s="21" t="n">
        <v>45649</v>
      </c>
      <c r="B962" s="22" t="s">
        <v>743</v>
      </c>
      <c r="C962" s="22" t="s">
        <v>939</v>
      </c>
      <c r="D962" s="22" t="s">
        <v>743</v>
      </c>
      <c r="E962" s="22" t="s">
        <v>743</v>
      </c>
      <c r="F962" s="22" t="s">
        <v>19</v>
      </c>
      <c r="G962" s="23" t="n">
        <v>1</v>
      </c>
      <c r="H962" s="24" t="n">
        <v>109.5</v>
      </c>
      <c r="I962" s="24" t="n">
        <v>109.5</v>
      </c>
      <c r="J962" s="24" t="n">
        <v>0</v>
      </c>
      <c r="K962" s="24" t="n">
        <v>-0</v>
      </c>
      <c r="L962" s="24" t="n">
        <v>-0</v>
      </c>
      <c r="M962" s="6" t="s">
        <f>=I962+J962+K962+L962</f>
      </c>
      <c r="N962" s="24"/>
      <c r="O962" s="22"/>
    </row>
    <row collapsed="false" customFormat="false" customHeight="false" hidden="false" ht="12.1" outlineLevel="0" r="963">
      <c r="A963" s="25" t="n">
        <v>45649.781550926</v>
      </c>
      <c r="B963" s="26" t="s">
        <v>659</v>
      </c>
      <c r="C963" s="26" t="s">
        <v>796</v>
      </c>
      <c r="D963" s="26" t="s">
        <v>626</v>
      </c>
      <c r="E963" s="26" t="s">
        <v>99</v>
      </c>
      <c r="F963" s="26" t="s">
        <v>19</v>
      </c>
      <c r="G963" s="27" t="n">
        <v>-596</v>
      </c>
      <c r="H963" s="28" t="n">
        <v>25.275</v>
      </c>
      <c r="I963" s="28" t="n">
        <v>15063.9</v>
      </c>
      <c r="J963" s="28" t="n">
        <v>0</v>
      </c>
      <c r="K963" s="28" t="n">
        <v>-0</v>
      </c>
      <c r="L963" s="28" t="n">
        <v>-2.26</v>
      </c>
      <c r="M963" s="6" t="s">
        <f>=I963+J963+K963+L963</f>
      </c>
      <c r="N963" s="28"/>
      <c r="O963" s="26"/>
    </row>
    <row collapsed="false" customFormat="false" customHeight="false" hidden="false" ht="12.1" outlineLevel="0" r="964">
      <c r="A964" s="20" t="n">
        <v>45649.819259259</v>
      </c>
      <c r="B964" s="16" t="s">
        <v>33</v>
      </c>
      <c r="C964" s="16" t="s">
        <v>762</v>
      </c>
      <c r="D964" s="16" t="s">
        <v>623</v>
      </c>
      <c r="E964" s="16" t="s">
        <v>17</v>
      </c>
      <c r="F964" s="16" t="s">
        <v>19</v>
      </c>
      <c r="G964" s="7" t="n">
        <v>26</v>
      </c>
      <c r="H964" s="6" t="n">
        <v>570.82307692308</v>
      </c>
      <c r="I964" s="6" t="n">
        <v>-14841.4</v>
      </c>
      <c r="J964" s="6" t="n">
        <v>-0</v>
      </c>
      <c r="K964" s="6" t="n">
        <v>-8.9</v>
      </c>
      <c r="L964" s="6" t="n">
        <v>-0</v>
      </c>
      <c r="M964" s="6" t="s">
        <f>=I964+J964+K964+L964</f>
      </c>
      <c r="N964" s="6"/>
      <c r="O964" s="16"/>
    </row>
    <row collapsed="false" customFormat="false" customHeight="false" hidden="false" ht="12.1" outlineLevel="0" r="965">
      <c r="A965" s="21" t="n">
        <v>45650</v>
      </c>
      <c r="B965" s="22" t="s">
        <v>743</v>
      </c>
      <c r="C965" s="22" t="s">
        <v>940</v>
      </c>
      <c r="D965" s="22" t="s">
        <v>743</v>
      </c>
      <c r="E965" s="22" t="s">
        <v>743</v>
      </c>
      <c r="F965" s="22" t="s">
        <v>19</v>
      </c>
      <c r="G965" s="23" t="n">
        <v>1</v>
      </c>
      <c r="H965" s="24" t="n">
        <v>15657</v>
      </c>
      <c r="I965" s="24" t="n">
        <v>15657</v>
      </c>
      <c r="J965" s="24" t="n">
        <v>0</v>
      </c>
      <c r="K965" s="24" t="n">
        <v>-0</v>
      </c>
      <c r="L965" s="24" t="n">
        <v>-0</v>
      </c>
      <c r="M965" s="6" t="s">
        <f>=I965+J965+K965+L965</f>
      </c>
      <c r="N965" s="24"/>
      <c r="O965" s="22"/>
    </row>
    <row collapsed="false" customFormat="false" customHeight="false" hidden="false" ht="12.1" outlineLevel="0" r="966">
      <c r="A966" s="21" t="n">
        <v>45650</v>
      </c>
      <c r="B966" s="22" t="s">
        <v>743</v>
      </c>
      <c r="C966" s="22" t="s">
        <v>941</v>
      </c>
      <c r="D966" s="22" t="s">
        <v>743</v>
      </c>
      <c r="E966" s="22" t="s">
        <v>743</v>
      </c>
      <c r="F966" s="22" t="s">
        <v>32</v>
      </c>
      <c r="G966" s="23" t="n">
        <v>1</v>
      </c>
      <c r="H966" s="24" t="n">
        <v>60.15</v>
      </c>
      <c r="I966" s="24" t="n">
        <v>60.15</v>
      </c>
      <c r="J966" s="24" t="n">
        <v>0</v>
      </c>
      <c r="K966" s="24" t="n">
        <v>-0</v>
      </c>
      <c r="L966" s="24" t="n">
        <v>-0</v>
      </c>
      <c r="M966" s="24"/>
      <c r="N966" s="6" t="s">
        <f>=I966+J966+K966+L966</f>
      </c>
      <c r="O966" s="22"/>
    </row>
    <row collapsed="false" customFormat="false" customHeight="false" hidden="false" ht="12.1" outlineLevel="0" r="967">
      <c r="A967" s="21" t="n">
        <v>45650</v>
      </c>
      <c r="B967" s="22" t="s">
        <v>793</v>
      </c>
      <c r="C967" s="22" t="s">
        <v>942</v>
      </c>
      <c r="D967" s="22" t="s">
        <v>793</v>
      </c>
      <c r="E967" s="22" t="s">
        <v>793</v>
      </c>
      <c r="F967" s="22" t="s">
        <v>32</v>
      </c>
      <c r="G967" s="23" t="n">
        <v>1</v>
      </c>
      <c r="H967" s="24" t="n">
        <v>3000</v>
      </c>
      <c r="I967" s="24" t="n">
        <v>3000</v>
      </c>
      <c r="J967" s="24" t="n">
        <v>0</v>
      </c>
      <c r="K967" s="24" t="n">
        <v>-0</v>
      </c>
      <c r="L967" s="24" t="n">
        <v>-0</v>
      </c>
      <c r="M967" s="24"/>
      <c r="N967" s="6" t="s">
        <f>=I967+J967+K967+L967</f>
      </c>
      <c r="O967" s="22"/>
    </row>
    <row collapsed="false" customFormat="false" customHeight="false" hidden="false" ht="12.1" outlineLevel="0" r="968">
      <c r="A968" s="20" t="n">
        <v>45650.769444444</v>
      </c>
      <c r="B968" s="16" t="s">
        <v>33</v>
      </c>
      <c r="C968" s="16" t="s">
        <v>762</v>
      </c>
      <c r="D968" s="16" t="s">
        <v>623</v>
      </c>
      <c r="E968" s="16" t="s">
        <v>17</v>
      </c>
      <c r="F968" s="16" t="s">
        <v>19</v>
      </c>
      <c r="G968" s="7" t="n">
        <v>5</v>
      </c>
      <c r="H968" s="6" t="n">
        <v>572.35</v>
      </c>
      <c r="I968" s="6" t="n">
        <v>-2861.75</v>
      </c>
      <c r="J968" s="6" t="n">
        <v>-0</v>
      </c>
      <c r="K968" s="6" t="n">
        <v>-1.71</v>
      </c>
      <c r="L968" s="6" t="n">
        <v>-0</v>
      </c>
      <c r="M968" s="6" t="s">
        <f>=I968+J968+K968+L968</f>
      </c>
      <c r="N968" s="6"/>
      <c r="O968" s="16"/>
    </row>
    <row collapsed="false" customFormat="false" customHeight="false" hidden="false" ht="12.1" outlineLevel="0" r="969">
      <c r="A969" s="25" t="n">
        <v>45650.771018519</v>
      </c>
      <c r="B969" s="26" t="s">
        <v>69</v>
      </c>
      <c r="C969" s="26" t="s">
        <v>742</v>
      </c>
      <c r="D969" s="26" t="s">
        <v>626</v>
      </c>
      <c r="E969" s="26" t="s">
        <v>17</v>
      </c>
      <c r="F969" s="26" t="s">
        <v>19</v>
      </c>
      <c r="G969" s="27" t="n">
        <v>-10</v>
      </c>
      <c r="H969" s="28" t="n">
        <v>195.25</v>
      </c>
      <c r="I969" s="28" t="n">
        <v>1952.5</v>
      </c>
      <c r="J969" s="28" t="n">
        <v>0</v>
      </c>
      <c r="K969" s="28" t="n">
        <v>-1.18</v>
      </c>
      <c r="L969" s="28" t="n">
        <v>-0.59</v>
      </c>
      <c r="M969" s="6" t="s">
        <f>=I969+J969+K969+L969</f>
      </c>
      <c r="N969" s="28"/>
      <c r="O969" s="26"/>
    </row>
    <row collapsed="false" customFormat="false" customHeight="false" hidden="false" ht="12.1" outlineLevel="0" r="970">
      <c r="A970" s="20" t="n">
        <v>45650.775868056</v>
      </c>
      <c r="B970" s="16" t="s">
        <v>62</v>
      </c>
      <c r="C970" s="16" t="s">
        <v>830</v>
      </c>
      <c r="D970" s="16" t="s">
        <v>623</v>
      </c>
      <c r="E970" s="16" t="s">
        <v>17</v>
      </c>
      <c r="F970" s="16" t="s">
        <v>19</v>
      </c>
      <c r="G970" s="7" t="n">
        <v>10</v>
      </c>
      <c r="H970" s="6" t="n">
        <v>186.4</v>
      </c>
      <c r="I970" s="6" t="n">
        <v>-1864</v>
      </c>
      <c r="J970" s="6" t="n">
        <v>-0</v>
      </c>
      <c r="K970" s="6" t="n">
        <v>-1.12</v>
      </c>
      <c r="L970" s="6" t="n">
        <v>-0</v>
      </c>
      <c r="M970" s="6" t="s">
        <f>=I970+J970+K970+L970</f>
      </c>
      <c r="N970" s="6"/>
      <c r="O970" s="16"/>
    </row>
    <row collapsed="false" customFormat="false" customHeight="false" hidden="false" ht="12.1" outlineLevel="0" r="971">
      <c r="A971" s="20" t="n">
        <v>45650.826122685</v>
      </c>
      <c r="B971" s="16" t="s">
        <v>39</v>
      </c>
      <c r="C971" s="16" t="s">
        <v>803</v>
      </c>
      <c r="D971" s="16" t="s">
        <v>623</v>
      </c>
      <c r="E971" s="16" t="s">
        <v>17</v>
      </c>
      <c r="F971" s="16" t="s">
        <v>19</v>
      </c>
      <c r="G971" s="7" t="n">
        <v>1</v>
      </c>
      <c r="H971" s="6" t="n">
        <v>623.6</v>
      </c>
      <c r="I971" s="6" t="n">
        <v>-623.6</v>
      </c>
      <c r="J971" s="6" t="n">
        <v>-0</v>
      </c>
      <c r="K971" s="6" t="n">
        <v>-0.37</v>
      </c>
      <c r="L971" s="6" t="n">
        <v>-0</v>
      </c>
      <c r="M971" s="6" t="s">
        <f>=I971+J971+K971+L971</f>
      </c>
      <c r="N971" s="6"/>
      <c r="O971" s="16"/>
    </row>
    <row collapsed="false" customFormat="false" customHeight="false" hidden="false" ht="12.1" outlineLevel="0" r="972">
      <c r="A972" s="20" t="n">
        <v>45650.961203704</v>
      </c>
      <c r="B972" s="16" t="s">
        <v>69</v>
      </c>
      <c r="C972" s="16" t="s">
        <v>742</v>
      </c>
      <c r="D972" s="16" t="s">
        <v>623</v>
      </c>
      <c r="E972" s="16" t="s">
        <v>17</v>
      </c>
      <c r="F972" s="16" t="s">
        <v>19</v>
      </c>
      <c r="G972" s="7" t="n">
        <v>20</v>
      </c>
      <c r="H972" s="6" t="n">
        <v>194.7</v>
      </c>
      <c r="I972" s="6" t="n">
        <v>-3894</v>
      </c>
      <c r="J972" s="6" t="n">
        <v>-0</v>
      </c>
      <c r="K972" s="6" t="n">
        <v>-2.34</v>
      </c>
      <c r="L972" s="6" t="n">
        <v>-0</v>
      </c>
      <c r="M972" s="6" t="s">
        <f>=I972+J972+K972+L972</f>
      </c>
      <c r="N972" s="6"/>
      <c r="O972" s="16"/>
    </row>
    <row collapsed="false" customFormat="false" customHeight="false" hidden="false" ht="12.1" outlineLevel="0" r="973">
      <c r="A973" s="20" t="n">
        <v>45650.987488426</v>
      </c>
      <c r="B973" s="16" t="s">
        <v>30</v>
      </c>
      <c r="C973" s="16" t="s">
        <v>807</v>
      </c>
      <c r="D973" s="16" t="s">
        <v>623</v>
      </c>
      <c r="E973" s="16" t="s">
        <v>17</v>
      </c>
      <c r="F973" s="16" t="s">
        <v>19</v>
      </c>
      <c r="G973" s="7" t="n">
        <v>10</v>
      </c>
      <c r="H973" s="6" t="n">
        <v>263.68</v>
      </c>
      <c r="I973" s="6" t="n">
        <v>-2636.8</v>
      </c>
      <c r="J973" s="6" t="n">
        <v>-0</v>
      </c>
      <c r="K973" s="6" t="n">
        <v>-1.58</v>
      </c>
      <c r="L973" s="6" t="n">
        <v>-0</v>
      </c>
      <c r="M973" s="6" t="s">
        <f>=I973+J973+K973+L973</f>
      </c>
      <c r="N973" s="6"/>
      <c r="O973" s="16"/>
    </row>
    <row collapsed="false" customFormat="false" customHeight="false" hidden="false" ht="12.1" outlineLevel="0" r="974">
      <c r="A974" s="20" t="n">
        <v>45651.965740741</v>
      </c>
      <c r="B974" s="16" t="s">
        <v>42</v>
      </c>
      <c r="C974" s="16" t="s">
        <v>912</v>
      </c>
      <c r="D974" s="16" t="s">
        <v>623</v>
      </c>
      <c r="E974" s="16" t="s">
        <v>17</v>
      </c>
      <c r="F974" s="16" t="s">
        <v>19</v>
      </c>
      <c r="G974" s="7" t="n">
        <v>9</v>
      </c>
      <c r="H974" s="6" t="n">
        <v>622.55</v>
      </c>
      <c r="I974" s="6" t="n">
        <v>-5602.95</v>
      </c>
      <c r="J974" s="6" t="n">
        <v>-0</v>
      </c>
      <c r="K974" s="6" t="n">
        <v>-3.36</v>
      </c>
      <c r="L974" s="6" t="n">
        <v>-0</v>
      </c>
      <c r="M974" s="6" t="s">
        <f>=I974+J974+K974+L974</f>
      </c>
      <c r="N974" s="6"/>
      <c r="O974" s="16"/>
    </row>
    <row collapsed="false" customFormat="false" customHeight="false" hidden="false" ht="12.1" outlineLevel="0" r="975">
      <c r="A975" s="20" t="n">
        <v>45652.8025</v>
      </c>
      <c r="B975" s="16" t="s">
        <v>101</v>
      </c>
      <c r="C975" s="16" t="s">
        <v>847</v>
      </c>
      <c r="D975" s="16" t="s">
        <v>623</v>
      </c>
      <c r="E975" s="16" t="s">
        <v>99</v>
      </c>
      <c r="F975" s="16" t="s">
        <v>19</v>
      </c>
      <c r="G975" s="7" t="n">
        <v>30</v>
      </c>
      <c r="H975" s="6" t="n">
        <v>14.489</v>
      </c>
      <c r="I975" s="6" t="n">
        <v>-434.67</v>
      </c>
      <c r="J975" s="6" t="n">
        <v>-0</v>
      </c>
      <c r="K975" s="6" t="n">
        <v>-0</v>
      </c>
      <c r="L975" s="6" t="n">
        <v>-0</v>
      </c>
      <c r="M975" s="6" t="s">
        <f>=I975+J975+K975+L975</f>
      </c>
      <c r="N975" s="6"/>
      <c r="O975" s="16"/>
    </row>
    <row collapsed="false" customFormat="false" customHeight="false" hidden="false" ht="12.1" outlineLevel="0" r="976">
      <c r="A976" s="21" t="n">
        <v>45654</v>
      </c>
      <c r="B976" s="22" t="s">
        <v>743</v>
      </c>
      <c r="C976" s="22" t="s">
        <v>943</v>
      </c>
      <c r="D976" s="22" t="s">
        <v>743</v>
      </c>
      <c r="E976" s="22" t="s">
        <v>743</v>
      </c>
      <c r="F976" s="22" t="s">
        <v>19</v>
      </c>
      <c r="G976" s="23" t="n">
        <v>1</v>
      </c>
      <c r="H976" s="24" t="n">
        <v>1067.5</v>
      </c>
      <c r="I976" s="24" t="n">
        <v>1067.5</v>
      </c>
      <c r="J976" s="24" t="n">
        <v>0</v>
      </c>
      <c r="K976" s="24" t="n">
        <v>-0</v>
      </c>
      <c r="L976" s="24" t="n">
        <v>-0</v>
      </c>
      <c r="M976" s="6" t="s">
        <f>=I976+J976+K976+L976</f>
      </c>
      <c r="N976" s="24"/>
      <c r="O976" s="22"/>
    </row>
    <row collapsed="false" customFormat="false" customHeight="false" hidden="false" ht="12.1" outlineLevel="0" r="977">
      <c r="A977" s="20" t="n">
        <v>45654.718321759</v>
      </c>
      <c r="B977" s="16" t="s">
        <v>24</v>
      </c>
      <c r="C977" s="16" t="s">
        <v>741</v>
      </c>
      <c r="D977" s="16" t="s">
        <v>623</v>
      </c>
      <c r="E977" s="16" t="s">
        <v>17</v>
      </c>
      <c r="F977" s="16" t="s">
        <v>19</v>
      </c>
      <c r="G977" s="7" t="n">
        <v>1</v>
      </c>
      <c r="H977" s="6" t="n">
        <v>950.4</v>
      </c>
      <c r="I977" s="6" t="n">
        <v>-950.4</v>
      </c>
      <c r="J977" s="6" t="n">
        <v>-0</v>
      </c>
      <c r="K977" s="6" t="n">
        <v>-0.57</v>
      </c>
      <c r="L977" s="6" t="n">
        <v>-0</v>
      </c>
      <c r="M977" s="6" t="s">
        <f>=I977+J977+K977+L977</f>
      </c>
      <c r="N977" s="6"/>
      <c r="O977" s="16"/>
    </row>
    <row collapsed="false" customFormat="false" customHeight="false" hidden="false" ht="12.1" outlineLevel="0" r="978">
      <c r="A978" s="20" t="n">
        <v>45654.93849537</v>
      </c>
      <c r="B978" s="16" t="s">
        <v>101</v>
      </c>
      <c r="C978" s="16" t="s">
        <v>847</v>
      </c>
      <c r="D978" s="16" t="s">
        <v>623</v>
      </c>
      <c r="E978" s="16" t="s">
        <v>99</v>
      </c>
      <c r="F978" s="16" t="s">
        <v>19</v>
      </c>
      <c r="G978" s="7" t="n">
        <v>8</v>
      </c>
      <c r="H978" s="6" t="n">
        <v>14.5125</v>
      </c>
      <c r="I978" s="6" t="n">
        <v>-116.1</v>
      </c>
      <c r="J978" s="6" t="n">
        <v>-0</v>
      </c>
      <c r="K978" s="6" t="n">
        <v>-0</v>
      </c>
      <c r="L978" s="6" t="n">
        <v>-0</v>
      </c>
      <c r="M978" s="6" t="s">
        <f>=I978+J978+K978+L978</f>
      </c>
      <c r="N978" s="6"/>
      <c r="O978" s="16"/>
    </row>
    <row collapsed="false" customFormat="false" customHeight="false" hidden="false" ht="12.1" outlineLevel="0" r="979">
      <c r="A979" s="25" t="n">
        <v>45656.639826389</v>
      </c>
      <c r="B979" s="26" t="s">
        <v>101</v>
      </c>
      <c r="C979" s="26" t="s">
        <v>847</v>
      </c>
      <c r="D979" s="26" t="s">
        <v>626</v>
      </c>
      <c r="E979" s="26" t="s">
        <v>99</v>
      </c>
      <c r="F979" s="26" t="s">
        <v>19</v>
      </c>
      <c r="G979" s="27" t="n">
        <v>-42</v>
      </c>
      <c r="H979" s="28" t="n">
        <v>14.5425</v>
      </c>
      <c r="I979" s="28" t="n">
        <v>610.79</v>
      </c>
      <c r="J979" s="28" t="n">
        <v>0</v>
      </c>
      <c r="K979" s="28" t="n">
        <v>-0</v>
      </c>
      <c r="L979" s="28" t="n">
        <v>-0.19</v>
      </c>
      <c r="M979" s="6" t="s">
        <f>=I979+J979+K979+L979</f>
      </c>
      <c r="N979" s="28"/>
      <c r="O979" s="26"/>
    </row>
    <row collapsed="false" customFormat="false" customHeight="false" hidden="false" ht="12.1" outlineLevel="0" r="980">
      <c r="A980" s="20" t="n">
        <v>45656.674907407</v>
      </c>
      <c r="B980" s="16" t="s">
        <v>33</v>
      </c>
      <c r="C980" s="16" t="s">
        <v>762</v>
      </c>
      <c r="D980" s="16" t="s">
        <v>623</v>
      </c>
      <c r="E980" s="16" t="s">
        <v>17</v>
      </c>
      <c r="F980" s="16" t="s">
        <v>19</v>
      </c>
      <c r="G980" s="7" t="n">
        <v>1</v>
      </c>
      <c r="H980" s="6" t="n">
        <v>603.6</v>
      </c>
      <c r="I980" s="6" t="n">
        <v>-603.6</v>
      </c>
      <c r="J980" s="6" t="n">
        <v>-0</v>
      </c>
      <c r="K980" s="6" t="n">
        <v>-0.36</v>
      </c>
      <c r="L980" s="6" t="n">
        <v>-0</v>
      </c>
      <c r="M980" s="6" t="s">
        <f>=I980+J980+K980+L980</f>
      </c>
      <c r="N980" s="6"/>
      <c r="O980" s="16"/>
    </row>
    <row collapsed="false" customFormat="false" customHeight="false" hidden="false" ht="12.1" outlineLevel="0" r="981">
      <c r="A981" s="20" t="n">
        <v>45672.572164352</v>
      </c>
      <c r="B981" s="16" t="s">
        <v>672</v>
      </c>
      <c r="C981" s="16" t="s">
        <v>856</v>
      </c>
      <c r="D981" s="16" t="s">
        <v>623</v>
      </c>
      <c r="E981" s="16" t="s">
        <v>105</v>
      </c>
      <c r="F981" s="16" t="s">
        <v>32</v>
      </c>
      <c r="G981" s="7" t="n">
        <v>1</v>
      </c>
      <c r="H981" s="6" t="n">
        <v>92.8009</v>
      </c>
      <c r="I981" s="6" t="n">
        <v>-928.01</v>
      </c>
      <c r="J981" s="6" t="n">
        <v>-12.67</v>
      </c>
      <c r="K981" s="6" t="n">
        <v>-0.56</v>
      </c>
      <c r="L981" s="6" t="n">
        <v>-0</v>
      </c>
      <c r="M981" s="6"/>
      <c r="N981" s="6" t="s">
        <f>=I981+J981+K981+L981</f>
      </c>
      <c r="O981" s="16"/>
    </row>
    <row collapsed="false" customFormat="false" customHeight="false" hidden="false" ht="12.1" outlineLevel="0" r="982">
      <c r="A982" s="21" t="n">
        <v>45678</v>
      </c>
      <c r="B982" s="22" t="s">
        <v>743</v>
      </c>
      <c r="C982" s="22" t="s">
        <v>944</v>
      </c>
      <c r="D982" s="22" t="s">
        <v>743</v>
      </c>
      <c r="E982" s="22" t="s">
        <v>743</v>
      </c>
      <c r="F982" s="22" t="s">
        <v>19</v>
      </c>
      <c r="G982" s="23" t="n">
        <v>1</v>
      </c>
      <c r="H982" s="24" t="n">
        <v>109.5</v>
      </c>
      <c r="I982" s="24" t="n">
        <v>109.5</v>
      </c>
      <c r="J982" s="24" t="n">
        <v>0</v>
      </c>
      <c r="K982" s="24" t="n">
        <v>-0</v>
      </c>
      <c r="L982" s="24" t="n">
        <v>-0</v>
      </c>
      <c r="M982" s="6" t="s">
        <f>=I982+J982+K982+L982</f>
      </c>
      <c r="N982" s="24"/>
      <c r="O982" s="22"/>
    </row>
    <row collapsed="false" customFormat="false" customHeight="false" hidden="false" ht="12.1" outlineLevel="0" r="983">
      <c r="A983" s="20" t="n">
        <v>45678.758275463</v>
      </c>
      <c r="B983" s="16" t="s">
        <v>101</v>
      </c>
      <c r="C983" s="16" t="s">
        <v>847</v>
      </c>
      <c r="D983" s="16" t="s">
        <v>623</v>
      </c>
      <c r="E983" s="16" t="s">
        <v>99</v>
      </c>
      <c r="F983" s="16" t="s">
        <v>19</v>
      </c>
      <c r="G983" s="7" t="n">
        <v>8</v>
      </c>
      <c r="H983" s="6" t="n">
        <v>14.6945</v>
      </c>
      <c r="I983" s="6" t="n">
        <v>-117.56</v>
      </c>
      <c r="J983" s="6" t="n">
        <v>-0</v>
      </c>
      <c r="K983" s="6" t="n">
        <v>-0</v>
      </c>
      <c r="L983" s="6" t="n">
        <v>-0</v>
      </c>
      <c r="M983" s="6" t="s">
        <f>=I983+J983+K983+L983</f>
      </c>
      <c r="N983" s="6"/>
      <c r="O983" s="16"/>
    </row>
    <row collapsed="false" customFormat="false" customHeight="false" hidden="false" ht="12.1" outlineLevel="0" r="984">
      <c r="A984" s="21" t="n">
        <v>45680</v>
      </c>
      <c r="B984" s="22" t="s">
        <v>743</v>
      </c>
      <c r="C984" s="22" t="s">
        <v>945</v>
      </c>
      <c r="D984" s="22" t="s">
        <v>743</v>
      </c>
      <c r="E984" s="22" t="s">
        <v>743</v>
      </c>
      <c r="F984" s="22" t="s">
        <v>19</v>
      </c>
      <c r="G984" s="23" t="n">
        <v>1</v>
      </c>
      <c r="H984" s="24" t="n">
        <v>1437.05</v>
      </c>
      <c r="I984" s="24" t="n">
        <v>1437.05</v>
      </c>
      <c r="J984" s="24" t="n">
        <v>0</v>
      </c>
      <c r="K984" s="24" t="n">
        <v>-0</v>
      </c>
      <c r="L984" s="24" t="n">
        <v>-0</v>
      </c>
      <c r="M984" s="6" t="s">
        <f>=I984+J984+K984+L984</f>
      </c>
      <c r="N984" s="24"/>
      <c r="O984" s="22"/>
    </row>
    <row collapsed="false" customFormat="false" customHeight="false" hidden="false" ht="12.1" outlineLevel="0" r="985">
      <c r="A985" s="21" t="n">
        <v>45680</v>
      </c>
      <c r="B985" s="22" t="s">
        <v>743</v>
      </c>
      <c r="C985" s="22" t="s">
        <v>946</v>
      </c>
      <c r="D985" s="22" t="s">
        <v>743</v>
      </c>
      <c r="E985" s="22" t="s">
        <v>743</v>
      </c>
      <c r="F985" s="22" t="s">
        <v>19</v>
      </c>
      <c r="G985" s="23" t="n">
        <v>1</v>
      </c>
      <c r="H985" s="24" t="n">
        <v>1028.52</v>
      </c>
      <c r="I985" s="24" t="n">
        <v>1028.52</v>
      </c>
      <c r="J985" s="24" t="n">
        <v>0</v>
      </c>
      <c r="K985" s="24" t="n">
        <v>-0</v>
      </c>
      <c r="L985" s="24" t="n">
        <v>-0</v>
      </c>
      <c r="M985" s="6" t="s">
        <f>=I985+J985+K985+L985</f>
      </c>
      <c r="N985" s="24"/>
      <c r="O985" s="22"/>
    </row>
    <row collapsed="false" customFormat="false" customHeight="false" hidden="false" ht="12.1" outlineLevel="0" r="986">
      <c r="A986" s="21" t="n">
        <v>45680</v>
      </c>
      <c r="B986" s="22" t="s">
        <v>743</v>
      </c>
      <c r="C986" s="22" t="s">
        <v>947</v>
      </c>
      <c r="D986" s="22" t="s">
        <v>743</v>
      </c>
      <c r="E986" s="22" t="s">
        <v>743</v>
      </c>
      <c r="F986" s="22" t="s">
        <v>19</v>
      </c>
      <c r="G986" s="23" t="n">
        <v>1</v>
      </c>
      <c r="H986" s="24" t="n">
        <v>67.32</v>
      </c>
      <c r="I986" s="24" t="n">
        <v>67.32</v>
      </c>
      <c r="J986" s="24" t="n">
        <v>0</v>
      </c>
      <c r="K986" s="24" t="n">
        <v>-0</v>
      </c>
      <c r="L986" s="24" t="n">
        <v>-0</v>
      </c>
      <c r="M986" s="6" t="s">
        <f>=I986+J986+K986+L986</f>
      </c>
      <c r="N986" s="24"/>
      <c r="O986" s="22"/>
    </row>
    <row collapsed="false" customFormat="false" customHeight="false" hidden="false" ht="12.1" outlineLevel="0" r="987">
      <c r="A987" s="21" t="n">
        <v>45680</v>
      </c>
      <c r="B987" s="22" t="s">
        <v>743</v>
      </c>
      <c r="C987" s="22" t="s">
        <v>948</v>
      </c>
      <c r="D987" s="22" t="s">
        <v>743</v>
      </c>
      <c r="E987" s="22" t="s">
        <v>743</v>
      </c>
      <c r="F987" s="22" t="s">
        <v>19</v>
      </c>
      <c r="G987" s="23" t="n">
        <v>1</v>
      </c>
      <c r="H987" s="24" t="n">
        <v>359.04</v>
      </c>
      <c r="I987" s="24" t="n">
        <v>359.04</v>
      </c>
      <c r="J987" s="24" t="n">
        <v>0</v>
      </c>
      <c r="K987" s="24" t="n">
        <v>-0</v>
      </c>
      <c r="L987" s="24" t="n">
        <v>-0</v>
      </c>
      <c r="M987" s="6" t="s">
        <f>=I987+J987+K987+L987</f>
      </c>
      <c r="N987" s="24"/>
      <c r="O987" s="22"/>
    </row>
    <row collapsed="false" customFormat="false" customHeight="false" hidden="false" ht="12.1" outlineLevel="0" r="988">
      <c r="A988" s="20" t="n">
        <v>45680.720717593</v>
      </c>
      <c r="B988" s="16" t="s">
        <v>101</v>
      </c>
      <c r="C988" s="16" t="s">
        <v>847</v>
      </c>
      <c r="D988" s="16" t="s">
        <v>623</v>
      </c>
      <c r="E988" s="16" t="s">
        <v>99</v>
      </c>
      <c r="F988" s="16" t="s">
        <v>19</v>
      </c>
      <c r="G988" s="7" t="n">
        <v>196</v>
      </c>
      <c r="H988" s="6" t="n">
        <v>14.711</v>
      </c>
      <c r="I988" s="6" t="n">
        <v>-2883.36</v>
      </c>
      <c r="J988" s="6" t="n">
        <v>-0</v>
      </c>
      <c r="K988" s="6" t="n">
        <v>-0</v>
      </c>
      <c r="L988" s="6" t="n">
        <v>-0</v>
      </c>
      <c r="M988" s="6" t="s">
        <f>=I988+J988+K988+L988</f>
      </c>
      <c r="N988" s="6"/>
      <c r="O988" s="16"/>
    </row>
    <row collapsed="false" customFormat="false" customHeight="false" hidden="false" ht="12.1" outlineLevel="0" r="989">
      <c r="A989" s="21" t="n">
        <v>45681</v>
      </c>
      <c r="B989" s="22" t="s">
        <v>793</v>
      </c>
      <c r="C989" s="22" t="s">
        <v>949</v>
      </c>
      <c r="D989" s="22" t="s">
        <v>793</v>
      </c>
      <c r="E989" s="22" t="s">
        <v>793</v>
      </c>
      <c r="F989" s="22" t="s">
        <v>19</v>
      </c>
      <c r="G989" s="23" t="n">
        <v>1</v>
      </c>
      <c r="H989" s="24" t="n">
        <v>2000</v>
      </c>
      <c r="I989" s="24" t="n">
        <v>2000</v>
      </c>
      <c r="J989" s="24" t="n">
        <v>0</v>
      </c>
      <c r="K989" s="24" t="n">
        <v>-0</v>
      </c>
      <c r="L989" s="24" t="n">
        <v>-0</v>
      </c>
      <c r="M989" s="6" t="s">
        <f>=I989+J989+K989+L989</f>
      </c>
      <c r="N989" s="24"/>
      <c r="O989" s="22"/>
    </row>
    <row collapsed="false" customFormat="false" customHeight="false" hidden="false" ht="12.1" outlineLevel="0" r="990">
      <c r="A990" s="20" t="n">
        <v>45681.969039352</v>
      </c>
      <c r="B990" s="16" t="s">
        <v>101</v>
      </c>
      <c r="C990" s="16" t="s">
        <v>847</v>
      </c>
      <c r="D990" s="16" t="s">
        <v>623</v>
      </c>
      <c r="E990" s="16" t="s">
        <v>99</v>
      </c>
      <c r="F990" s="16" t="s">
        <v>19</v>
      </c>
      <c r="G990" s="7" t="n">
        <v>136</v>
      </c>
      <c r="H990" s="6" t="n">
        <v>14.735</v>
      </c>
      <c r="I990" s="6" t="n">
        <v>-2003.96</v>
      </c>
      <c r="J990" s="6" t="n">
        <v>-0</v>
      </c>
      <c r="K990" s="6" t="n">
        <v>-0</v>
      </c>
      <c r="L990" s="6" t="n">
        <v>-0</v>
      </c>
      <c r="M990" s="6" t="s">
        <f>=I990+J990+K990+L990</f>
      </c>
      <c r="N990" s="6"/>
      <c r="O990" s="16"/>
    </row>
    <row collapsed="false" customFormat="false" customHeight="false" hidden="false" ht="12.1" outlineLevel="0" r="991">
      <c r="A991" s="21" t="n">
        <v>45684</v>
      </c>
      <c r="B991" s="22" t="s">
        <v>743</v>
      </c>
      <c r="C991" s="22" t="s">
        <v>950</v>
      </c>
      <c r="D991" s="22" t="s">
        <v>743</v>
      </c>
      <c r="E991" s="22" t="s">
        <v>743</v>
      </c>
      <c r="F991" s="22" t="s">
        <v>19</v>
      </c>
      <c r="G991" s="23" t="n">
        <v>1</v>
      </c>
      <c r="H991" s="24" t="n">
        <v>3400.29</v>
      </c>
      <c r="I991" s="24" t="n">
        <v>3400.29</v>
      </c>
      <c r="J991" s="24" t="n">
        <v>0</v>
      </c>
      <c r="K991" s="24" t="n">
        <v>-0</v>
      </c>
      <c r="L991" s="24" t="n">
        <v>-0</v>
      </c>
      <c r="M991" s="6" t="s">
        <f>=I991+J991+K991+L991</f>
      </c>
      <c r="N991" s="24"/>
      <c r="O991" s="22"/>
    </row>
    <row collapsed="false" customFormat="false" customHeight="false" hidden="false" ht="12.1" outlineLevel="0" r="992">
      <c r="A992" s="20" t="n">
        <v>45684.717789352</v>
      </c>
      <c r="B992" s="16" t="s">
        <v>101</v>
      </c>
      <c r="C992" s="16" t="s">
        <v>847</v>
      </c>
      <c r="D992" s="16" t="s">
        <v>623</v>
      </c>
      <c r="E992" s="16" t="s">
        <v>99</v>
      </c>
      <c r="F992" s="16" t="s">
        <v>19</v>
      </c>
      <c r="G992" s="7" t="n">
        <v>231</v>
      </c>
      <c r="H992" s="6" t="n">
        <v>14.7435</v>
      </c>
      <c r="I992" s="6" t="n">
        <v>-3405.75</v>
      </c>
      <c r="J992" s="6" t="n">
        <v>-0</v>
      </c>
      <c r="K992" s="6" t="n">
        <v>-0</v>
      </c>
      <c r="L992" s="6" t="n">
        <v>-0</v>
      </c>
      <c r="M992" s="6" t="s">
        <f>=I992+J992+K992+L992</f>
      </c>
      <c r="N992" s="6"/>
      <c r="O992" s="16"/>
    </row>
    <row collapsed="false" customFormat="false" customHeight="false" hidden="false" ht="12.1" outlineLevel="0" r="993">
      <c r="A993" s="20" t="n">
        <v>45684.757847222</v>
      </c>
      <c r="B993" s="16" t="s">
        <v>104</v>
      </c>
      <c r="C993" s="16" t="s">
        <v>855</v>
      </c>
      <c r="D993" s="16" t="s">
        <v>623</v>
      </c>
      <c r="E993" s="16" t="s">
        <v>105</v>
      </c>
      <c r="F993" s="16" t="s">
        <v>32</v>
      </c>
      <c r="G993" s="7" t="n">
        <v>1</v>
      </c>
      <c r="H993" s="6" t="n">
        <v>100.5003</v>
      </c>
      <c r="I993" s="6" t="n">
        <v>-1005</v>
      </c>
      <c r="J993" s="6" t="n">
        <v>-34.77</v>
      </c>
      <c r="K993" s="6" t="n">
        <v>-0.6</v>
      </c>
      <c r="L993" s="6" t="n">
        <v>-0</v>
      </c>
      <c r="M993" s="6"/>
      <c r="N993" s="6" t="s">
        <f>=I993+J993+K993+L993</f>
      </c>
      <c r="O993" s="16"/>
    </row>
    <row collapsed="false" customFormat="false" customHeight="false" hidden="false" ht="12.1" outlineLevel="0" r="994">
      <c r="A994" s="25" t="n">
        <v>45685.72875</v>
      </c>
      <c r="B994" s="26" t="s">
        <v>101</v>
      </c>
      <c r="C994" s="26" t="s">
        <v>847</v>
      </c>
      <c r="D994" s="26" t="s">
        <v>626</v>
      </c>
      <c r="E994" s="26" t="s">
        <v>99</v>
      </c>
      <c r="F994" s="26" t="s">
        <v>19</v>
      </c>
      <c r="G994" s="27" t="n">
        <v>-576</v>
      </c>
      <c r="H994" s="28" t="n">
        <v>14.752</v>
      </c>
      <c r="I994" s="28" t="n">
        <v>8497.15</v>
      </c>
      <c r="J994" s="28" t="n">
        <v>0</v>
      </c>
      <c r="K994" s="28" t="n">
        <v>-0</v>
      </c>
      <c r="L994" s="28" t="n">
        <v>-0</v>
      </c>
      <c r="M994" s="6" t="s">
        <f>=I994+J994+K994+L994</f>
      </c>
      <c r="N994" s="28"/>
      <c r="O994" s="26"/>
    </row>
    <row collapsed="false" customFormat="false" customHeight="false" hidden="false" ht="12.1" outlineLevel="0" r="995">
      <c r="A995" s="20" t="n">
        <v>45685.763055556</v>
      </c>
      <c r="B995" s="16" t="s">
        <v>42</v>
      </c>
      <c r="C995" s="16" t="s">
        <v>912</v>
      </c>
      <c r="D995" s="16" t="s">
        <v>623</v>
      </c>
      <c r="E995" s="16" t="s">
        <v>17</v>
      </c>
      <c r="F995" s="16" t="s">
        <v>19</v>
      </c>
      <c r="G995" s="7" t="n">
        <v>3</v>
      </c>
      <c r="H995" s="6" t="n">
        <v>618.9</v>
      </c>
      <c r="I995" s="6" t="n">
        <v>-1856.7</v>
      </c>
      <c r="J995" s="6" t="n">
        <v>-0</v>
      </c>
      <c r="K995" s="6" t="n">
        <v>-1.11</v>
      </c>
      <c r="L995" s="6" t="n">
        <v>-0</v>
      </c>
      <c r="M995" s="6" t="s">
        <f>=I995+J995+K995+L995</f>
      </c>
      <c r="N995" s="6"/>
      <c r="O995" s="16"/>
    </row>
    <row collapsed="false" customFormat="false" customHeight="false" hidden="false" ht="12.1" outlineLevel="0" r="996">
      <c r="A996" s="20" t="n">
        <v>45685.765439815</v>
      </c>
      <c r="B996" s="16" t="s">
        <v>27</v>
      </c>
      <c r="C996" s="16" t="s">
        <v>783</v>
      </c>
      <c r="D996" s="16" t="s">
        <v>623</v>
      </c>
      <c r="E996" s="16" t="s">
        <v>17</v>
      </c>
      <c r="F996" s="16" t="s">
        <v>19</v>
      </c>
      <c r="G996" s="7" t="n">
        <v>30</v>
      </c>
      <c r="H996" s="6" t="n">
        <v>220.3</v>
      </c>
      <c r="I996" s="6" t="n">
        <v>-6609</v>
      </c>
      <c r="J996" s="6" t="n">
        <v>-0</v>
      </c>
      <c r="K996" s="6" t="n">
        <v>-3.97</v>
      </c>
      <c r="L996" s="6" t="n">
        <v>-0</v>
      </c>
      <c r="M996" s="6" t="s">
        <f>=I996+J996+K996+L996</f>
      </c>
      <c r="N996" s="6"/>
      <c r="O996" s="16"/>
    </row>
    <row collapsed="false" customFormat="false" customHeight="false" hidden="false" ht="12.1" outlineLevel="0" r="997">
      <c r="A997" s="20" t="n">
        <v>45685.866261574</v>
      </c>
      <c r="B997" s="16" t="s">
        <v>101</v>
      </c>
      <c r="C997" s="16" t="s">
        <v>847</v>
      </c>
      <c r="D997" s="16" t="s">
        <v>623</v>
      </c>
      <c r="E997" s="16" t="s">
        <v>99</v>
      </c>
      <c r="F997" s="16" t="s">
        <v>19</v>
      </c>
      <c r="G997" s="7" t="n">
        <v>2</v>
      </c>
      <c r="H997" s="6" t="n">
        <v>14.752</v>
      </c>
      <c r="I997" s="6" t="n">
        <v>-29.5</v>
      </c>
      <c r="J997" s="6" t="n">
        <v>-0</v>
      </c>
      <c r="K997" s="6" t="n">
        <v>-0</v>
      </c>
      <c r="L997" s="6" t="n">
        <v>-0</v>
      </c>
      <c r="M997" s="6" t="s">
        <f>=I997+J997+K997+L997</f>
      </c>
      <c r="N997" s="6"/>
      <c r="O997" s="16"/>
    </row>
    <row collapsed="false" customFormat="false" customHeight="false" hidden="false" ht="12.1" outlineLevel="0" r="998">
      <c r="A998" s="21" t="n">
        <v>45702</v>
      </c>
      <c r="B998" s="22" t="s">
        <v>729</v>
      </c>
      <c r="C998" s="22" t="s">
        <v>151</v>
      </c>
      <c r="D998" s="22" t="s">
        <v>729</v>
      </c>
      <c r="E998" s="22" t="s">
        <v>729</v>
      </c>
      <c r="F998" s="22" t="s">
        <v>19</v>
      </c>
      <c r="G998" s="23" t="n">
        <v>1</v>
      </c>
      <c r="H998" s="24" t="n">
        <v>20000</v>
      </c>
      <c r="I998" s="24" t="n">
        <v>20000</v>
      </c>
      <c r="J998" s="24" t="n">
        <v>0</v>
      </c>
      <c r="K998" s="24" t="n">
        <v>-0</v>
      </c>
      <c r="L998" s="24" t="n">
        <v>-0</v>
      </c>
      <c r="M998" s="6" t="s">
        <f>=I998+J998+K998+L998</f>
      </c>
      <c r="N998" s="24"/>
      <c r="O998" s="22"/>
    </row>
    <row collapsed="false" customFormat="false" customHeight="false" hidden="false" ht="12.1" outlineLevel="0" r="999">
      <c r="A999" s="20" t="n">
        <v>45702.752766204</v>
      </c>
      <c r="B999" s="16" t="s">
        <v>71</v>
      </c>
      <c r="C999" s="16" t="s">
        <v>859</v>
      </c>
      <c r="D999" s="16" t="s">
        <v>623</v>
      </c>
      <c r="E999" s="16" t="s">
        <v>17</v>
      </c>
      <c r="F999" s="16" t="s">
        <v>19</v>
      </c>
      <c r="G999" s="7" t="n">
        <v>1</v>
      </c>
      <c r="H999" s="6" t="n">
        <v>1209.2</v>
      </c>
      <c r="I999" s="6" t="n">
        <v>-1209.2</v>
      </c>
      <c r="J999" s="6" t="n">
        <v>-0</v>
      </c>
      <c r="K999" s="6" t="n">
        <v>-0.73</v>
      </c>
      <c r="L999" s="6" t="n">
        <v>-0</v>
      </c>
      <c r="M999" s="6" t="s">
        <f>=I999+J999+K999+L999</f>
      </c>
      <c r="N999" s="6"/>
      <c r="O999" s="16"/>
    </row>
    <row collapsed="false" customFormat="false" customHeight="false" hidden="false" ht="12.1" outlineLevel="0" r="1000">
      <c r="A1000" s="20" t="n">
        <v>45702.753414352</v>
      </c>
      <c r="B1000" s="16" t="s">
        <v>39</v>
      </c>
      <c r="C1000" s="16" t="s">
        <v>803</v>
      </c>
      <c r="D1000" s="16" t="s">
        <v>623</v>
      </c>
      <c r="E1000" s="16" t="s">
        <v>17</v>
      </c>
      <c r="F1000" s="16" t="s">
        <v>19</v>
      </c>
      <c r="G1000" s="7" t="n">
        <v>2</v>
      </c>
      <c r="H1000" s="6" t="n">
        <v>688.7</v>
      </c>
      <c r="I1000" s="6" t="n">
        <v>-1377.4</v>
      </c>
      <c r="J1000" s="6" t="n">
        <v>-0</v>
      </c>
      <c r="K1000" s="6" t="n">
        <v>-0.82</v>
      </c>
      <c r="L1000" s="6" t="n">
        <v>-0</v>
      </c>
      <c r="M1000" s="6" t="s">
        <f>=I1000+J1000+K1000+L1000</f>
      </c>
      <c r="N1000" s="6"/>
      <c r="O1000" s="16"/>
    </row>
    <row collapsed="false" customFormat="false" customHeight="false" hidden="false" ht="12.1" outlineLevel="0" r="1001">
      <c r="A1001" s="20" t="n">
        <v>45702.753923611</v>
      </c>
      <c r="B1001" s="16" t="s">
        <v>77</v>
      </c>
      <c r="C1001" s="16" t="s">
        <v>938</v>
      </c>
      <c r="D1001" s="16" t="s">
        <v>623</v>
      </c>
      <c r="E1001" s="16" t="s">
        <v>17</v>
      </c>
      <c r="F1001" s="16" t="s">
        <v>19</v>
      </c>
      <c r="G1001" s="7" t="n">
        <v>10</v>
      </c>
      <c r="H1001" s="6" t="n">
        <v>387.37</v>
      </c>
      <c r="I1001" s="6" t="n">
        <v>-3873.7</v>
      </c>
      <c r="J1001" s="6" t="n">
        <v>-0</v>
      </c>
      <c r="K1001" s="6" t="n">
        <v>-2.33</v>
      </c>
      <c r="L1001" s="6" t="n">
        <v>-0</v>
      </c>
      <c r="M1001" s="6" t="s">
        <f>=I1001+J1001+K1001+L1001</f>
      </c>
      <c r="N1001" s="6"/>
      <c r="O1001" s="16"/>
    </row>
    <row collapsed="false" customFormat="false" customHeight="false" hidden="false" ht="12.1" outlineLevel="0" r="1002">
      <c r="A1002" s="20" t="n">
        <v>45702.754155093</v>
      </c>
      <c r="B1002" s="16" t="s">
        <v>62</v>
      </c>
      <c r="C1002" s="16" t="s">
        <v>830</v>
      </c>
      <c r="D1002" s="16" t="s">
        <v>623</v>
      </c>
      <c r="E1002" s="16" t="s">
        <v>17</v>
      </c>
      <c r="F1002" s="16" t="s">
        <v>19</v>
      </c>
      <c r="G1002" s="7" t="n">
        <v>20</v>
      </c>
      <c r="H1002" s="6" t="n">
        <v>226.98</v>
      </c>
      <c r="I1002" s="6" t="n">
        <v>-4539.6</v>
      </c>
      <c r="J1002" s="6" t="n">
        <v>-0</v>
      </c>
      <c r="K1002" s="6" t="n">
        <v>-2.72</v>
      </c>
      <c r="L1002" s="6" t="n">
        <v>-0</v>
      </c>
      <c r="M1002" s="6" t="s">
        <f>=I1002+J1002+K1002+L1002</f>
      </c>
      <c r="N1002" s="6"/>
      <c r="O1002" s="16"/>
    </row>
    <row collapsed="false" customFormat="false" customHeight="false" hidden="false" ht="12.1" outlineLevel="0" r="1003">
      <c r="A1003" s="21" t="n">
        <v>45705</v>
      </c>
      <c r="B1003" s="22" t="s">
        <v>729</v>
      </c>
      <c r="C1003" s="22" t="s">
        <v>151</v>
      </c>
      <c r="D1003" s="22" t="s">
        <v>729</v>
      </c>
      <c r="E1003" s="22" t="s">
        <v>729</v>
      </c>
      <c r="F1003" s="22" t="s">
        <v>19</v>
      </c>
      <c r="G1003" s="23" t="n">
        <v>1</v>
      </c>
      <c r="H1003" s="24" t="n">
        <v>20000</v>
      </c>
      <c r="I1003" s="24" t="n">
        <v>20000</v>
      </c>
      <c r="J1003" s="24" t="n">
        <v>0</v>
      </c>
      <c r="K1003" s="24" t="n">
        <v>-0</v>
      </c>
      <c r="L1003" s="24" t="n">
        <v>-0</v>
      </c>
      <c r="M1003" s="6" t="s">
        <f>=I1003+J1003+K1003+L1003</f>
      </c>
      <c r="N1003" s="24"/>
      <c r="O1003" s="22"/>
    </row>
    <row collapsed="false" customFormat="false" customHeight="false" hidden="false" ht="12.1" outlineLevel="0" r="1004">
      <c r="A1004" s="20" t="n">
        <v>45705.740150463</v>
      </c>
      <c r="B1004" s="16" t="s">
        <v>67</v>
      </c>
      <c r="C1004" s="16" t="s">
        <v>951</v>
      </c>
      <c r="D1004" s="16" t="s">
        <v>623</v>
      </c>
      <c r="E1004" s="16" t="s">
        <v>17</v>
      </c>
      <c r="F1004" s="16" t="s">
        <v>19</v>
      </c>
      <c r="G1004" s="7" t="n">
        <v>41</v>
      </c>
      <c r="H1004" s="6" t="n">
        <v>216.34</v>
      </c>
      <c r="I1004" s="6" t="n">
        <v>-8869.94</v>
      </c>
      <c r="J1004" s="6" t="n">
        <v>-0</v>
      </c>
      <c r="K1004" s="6" t="n">
        <v>-5.32</v>
      </c>
      <c r="L1004" s="6" t="n">
        <v>-0</v>
      </c>
      <c r="M1004" s="6" t="s">
        <f>=I1004+J1004+K1004+L1004</f>
      </c>
      <c r="N1004" s="6"/>
      <c r="O1004" s="16"/>
    </row>
    <row collapsed="false" customFormat="false" customHeight="false" hidden="false" ht="12.1" outlineLevel="0" r="1005">
      <c r="A1005" s="20" t="n">
        <v>45705.907743056</v>
      </c>
      <c r="B1005" s="16" t="s">
        <v>79</v>
      </c>
      <c r="C1005" s="16" t="s">
        <v>734</v>
      </c>
      <c r="D1005" s="16" t="s">
        <v>623</v>
      </c>
      <c r="E1005" s="16" t="s">
        <v>17</v>
      </c>
      <c r="F1005" s="16" t="s">
        <v>19</v>
      </c>
      <c r="G1005" s="7" t="n">
        <v>10</v>
      </c>
      <c r="H1005" s="6" t="n">
        <v>38.09</v>
      </c>
      <c r="I1005" s="6" t="n">
        <v>-380.9</v>
      </c>
      <c r="J1005" s="6" t="n">
        <v>-0</v>
      </c>
      <c r="K1005" s="6" t="n">
        <v>-0.23</v>
      </c>
      <c r="L1005" s="6" t="n">
        <v>-0</v>
      </c>
      <c r="M1005" s="6" t="s">
        <f>=I1005+J1005+K1005+L1005</f>
      </c>
      <c r="N1005" s="6"/>
      <c r="O1005" s="16"/>
    </row>
    <row collapsed="false" customFormat="false" customHeight="false" hidden="false" ht="12.1" outlineLevel="0" r="1006">
      <c r="A1006" s="20" t="n">
        <v>45705.909652778</v>
      </c>
      <c r="B1006" s="16" t="s">
        <v>42</v>
      </c>
      <c r="C1006" s="16" t="s">
        <v>912</v>
      </c>
      <c r="D1006" s="16" t="s">
        <v>623</v>
      </c>
      <c r="E1006" s="16" t="s">
        <v>17</v>
      </c>
      <c r="F1006" s="16" t="s">
        <v>19</v>
      </c>
      <c r="G1006" s="7" t="n">
        <v>1</v>
      </c>
      <c r="H1006" s="6" t="n">
        <v>647.55</v>
      </c>
      <c r="I1006" s="6" t="n">
        <v>-647.55</v>
      </c>
      <c r="J1006" s="6" t="n">
        <v>-0</v>
      </c>
      <c r="K1006" s="6" t="n">
        <v>-0.39</v>
      </c>
      <c r="L1006" s="6" t="n">
        <v>-0</v>
      </c>
      <c r="M1006" s="6" t="s">
        <f>=I1006+J1006+K1006+L1006</f>
      </c>
      <c r="N1006" s="6"/>
      <c r="O1006" s="16"/>
    </row>
    <row collapsed="false" customFormat="false" customHeight="false" hidden="false" ht="12.1" outlineLevel="0" r="1007">
      <c r="A1007" s="20" t="n">
        <v>45705.910486111</v>
      </c>
      <c r="B1007" s="16" t="s">
        <v>30</v>
      </c>
      <c r="C1007" s="16" t="s">
        <v>807</v>
      </c>
      <c r="D1007" s="16" t="s">
        <v>623</v>
      </c>
      <c r="E1007" s="16" t="s">
        <v>17</v>
      </c>
      <c r="F1007" s="16" t="s">
        <v>19</v>
      </c>
      <c r="G1007" s="7" t="n">
        <v>10</v>
      </c>
      <c r="H1007" s="6" t="n">
        <v>315.22</v>
      </c>
      <c r="I1007" s="6" t="n">
        <v>-3152.2</v>
      </c>
      <c r="J1007" s="6" t="n">
        <v>-0</v>
      </c>
      <c r="K1007" s="6" t="n">
        <v>-1.89</v>
      </c>
      <c r="L1007" s="6" t="n">
        <v>-0</v>
      </c>
      <c r="M1007" s="6" t="s">
        <f>=I1007+J1007+K1007+L1007</f>
      </c>
      <c r="N1007" s="6"/>
      <c r="O1007" s="16"/>
    </row>
    <row collapsed="false" customFormat="false" customHeight="false" hidden="false" ht="12.1" outlineLevel="0" r="1008">
      <c r="A1008" s="20" t="n">
        <v>45705.916099537</v>
      </c>
      <c r="B1008" s="16" t="s">
        <v>51</v>
      </c>
      <c r="C1008" s="16" t="s">
        <v>751</v>
      </c>
      <c r="D1008" s="16" t="s">
        <v>623</v>
      </c>
      <c r="E1008" s="16" t="s">
        <v>17</v>
      </c>
      <c r="F1008" s="16" t="s">
        <v>19</v>
      </c>
      <c r="G1008" s="7" t="n">
        <v>90</v>
      </c>
      <c r="H1008" s="6" t="n">
        <v>176.09</v>
      </c>
      <c r="I1008" s="6" t="n">
        <v>-15848.1</v>
      </c>
      <c r="J1008" s="6" t="n">
        <v>-0</v>
      </c>
      <c r="K1008" s="6" t="n">
        <v>-9.51</v>
      </c>
      <c r="L1008" s="6" t="n">
        <v>-0</v>
      </c>
      <c r="M1008" s="6" t="s">
        <f>=I1008+J1008+K1008+L1008</f>
      </c>
      <c r="N1008" s="6"/>
      <c r="O1008" s="16"/>
    </row>
    <row collapsed="false" customFormat="false" customHeight="false" hidden="false" ht="12.1" outlineLevel="0" r="1009">
      <c r="A1009" s="21" t="n">
        <v>45706</v>
      </c>
      <c r="B1009" s="22" t="s">
        <v>729</v>
      </c>
      <c r="C1009" s="22" t="s">
        <v>151</v>
      </c>
      <c r="D1009" s="22" t="s">
        <v>729</v>
      </c>
      <c r="E1009" s="22" t="s">
        <v>729</v>
      </c>
      <c r="F1009" s="22" t="s">
        <v>19</v>
      </c>
      <c r="G1009" s="23" t="n">
        <v>1</v>
      </c>
      <c r="H1009" s="24" t="n">
        <v>20000</v>
      </c>
      <c r="I1009" s="24" t="n">
        <v>20000</v>
      </c>
      <c r="J1009" s="24" t="n">
        <v>0</v>
      </c>
      <c r="K1009" s="24" t="n">
        <v>-0</v>
      </c>
      <c r="L1009" s="24" t="n">
        <v>-0</v>
      </c>
      <c r="M1009" s="6" t="s">
        <f>=I1009+J1009+K1009+L1009</f>
      </c>
      <c r="N1009" s="24"/>
      <c r="O1009" s="22"/>
    </row>
    <row collapsed="false" customFormat="false" customHeight="false" hidden="false" ht="12.1" outlineLevel="0" r="1010">
      <c r="A1010" s="20" t="n">
        <v>45706.7990625</v>
      </c>
      <c r="B1010" s="16" t="s">
        <v>62</v>
      </c>
      <c r="C1010" s="16" t="s">
        <v>830</v>
      </c>
      <c r="D1010" s="16" t="s">
        <v>623</v>
      </c>
      <c r="E1010" s="16" t="s">
        <v>17</v>
      </c>
      <c r="F1010" s="16" t="s">
        <v>19</v>
      </c>
      <c r="G1010" s="7" t="n">
        <v>10</v>
      </c>
      <c r="H1010" s="6" t="n">
        <v>235.94</v>
      </c>
      <c r="I1010" s="6" t="n">
        <v>-2359.4</v>
      </c>
      <c r="J1010" s="6" t="n">
        <v>-0</v>
      </c>
      <c r="K1010" s="6" t="n">
        <v>-1.42</v>
      </c>
      <c r="L1010" s="6" t="n">
        <v>-0</v>
      </c>
      <c r="M1010" s="6" t="s">
        <f>=I1010+J1010+K1010+L1010</f>
      </c>
      <c r="N1010" s="6"/>
      <c r="O1010" s="16"/>
    </row>
    <row collapsed="false" customFormat="false" customHeight="false" hidden="false" ht="12.1" outlineLevel="0" r="1011">
      <c r="A1011" s="20" t="n">
        <v>45706.799328704</v>
      </c>
      <c r="B1011" s="16" t="s">
        <v>42</v>
      </c>
      <c r="C1011" s="16" t="s">
        <v>912</v>
      </c>
      <c r="D1011" s="16" t="s">
        <v>623</v>
      </c>
      <c r="E1011" s="16" t="s">
        <v>17</v>
      </c>
      <c r="F1011" s="16" t="s">
        <v>19</v>
      </c>
      <c r="G1011" s="7" t="n">
        <v>1</v>
      </c>
      <c r="H1011" s="6" t="n">
        <v>642.05</v>
      </c>
      <c r="I1011" s="6" t="n">
        <v>-642.05</v>
      </c>
      <c r="J1011" s="6" t="n">
        <v>-0</v>
      </c>
      <c r="K1011" s="6" t="n">
        <v>-0.38</v>
      </c>
      <c r="L1011" s="6" t="n">
        <v>-0</v>
      </c>
      <c r="M1011" s="6" t="s">
        <f>=I1011+J1011+K1011+L1011</f>
      </c>
      <c r="N1011" s="6"/>
      <c r="O1011" s="16"/>
    </row>
    <row collapsed="false" customFormat="false" customHeight="false" hidden="false" ht="12.1" outlineLevel="0" r="1012">
      <c r="A1012" s="20" t="n">
        <v>45706.840868056</v>
      </c>
      <c r="B1012" s="16" t="s">
        <v>45</v>
      </c>
      <c r="C1012" s="16" t="s">
        <v>800</v>
      </c>
      <c r="D1012" s="16" t="s">
        <v>623</v>
      </c>
      <c r="E1012" s="16" t="s">
        <v>17</v>
      </c>
      <c r="F1012" s="16" t="s">
        <v>19</v>
      </c>
      <c r="G1012" s="7" t="n">
        <v>1</v>
      </c>
      <c r="H1012" s="6" t="n">
        <v>3415</v>
      </c>
      <c r="I1012" s="6" t="n">
        <v>-3415</v>
      </c>
      <c r="J1012" s="6" t="n">
        <v>-0</v>
      </c>
      <c r="K1012" s="6" t="n">
        <v>-2.05</v>
      </c>
      <c r="L1012" s="6" t="n">
        <v>-0</v>
      </c>
      <c r="M1012" s="6" t="s">
        <f>=I1012+J1012+K1012+L1012</f>
      </c>
      <c r="N1012" s="6"/>
      <c r="O1012" s="16"/>
    </row>
    <row collapsed="false" customFormat="false" customHeight="false" hidden="false" ht="12.1" outlineLevel="0" r="1013">
      <c r="A1013" s="20" t="n">
        <v>45706.856261574</v>
      </c>
      <c r="B1013" s="16" t="s">
        <v>51</v>
      </c>
      <c r="C1013" s="16" t="s">
        <v>751</v>
      </c>
      <c r="D1013" s="16" t="s">
        <v>623</v>
      </c>
      <c r="E1013" s="16" t="s">
        <v>17</v>
      </c>
      <c r="F1013" s="16" t="s">
        <v>19</v>
      </c>
      <c r="G1013" s="7" t="n">
        <v>70</v>
      </c>
      <c r="H1013" s="6" t="n">
        <v>172.96285714286</v>
      </c>
      <c r="I1013" s="6" t="n">
        <v>-12107.4</v>
      </c>
      <c r="J1013" s="6" t="n">
        <v>-0</v>
      </c>
      <c r="K1013" s="6" t="n">
        <v>-7.26</v>
      </c>
      <c r="L1013" s="6" t="n">
        <v>-0</v>
      </c>
      <c r="M1013" s="6" t="s">
        <f>=I1013+J1013+K1013+L1013</f>
      </c>
      <c r="N1013" s="6"/>
      <c r="O1013" s="16"/>
    </row>
    <row collapsed="false" customFormat="false" customHeight="false" hidden="false" ht="12.1" outlineLevel="0" r="1014">
      <c r="A1014" s="20" t="n">
        <v>45706.874594907</v>
      </c>
      <c r="B1014" s="16" t="s">
        <v>24</v>
      </c>
      <c r="C1014" s="16" t="s">
        <v>741</v>
      </c>
      <c r="D1014" s="16" t="s">
        <v>623</v>
      </c>
      <c r="E1014" s="16" t="s">
        <v>17</v>
      </c>
      <c r="F1014" s="16" t="s">
        <v>19</v>
      </c>
      <c r="G1014" s="7" t="n">
        <v>1</v>
      </c>
      <c r="H1014" s="6" t="n">
        <v>1252.2</v>
      </c>
      <c r="I1014" s="6" t="n">
        <v>-1252.2</v>
      </c>
      <c r="J1014" s="6" t="n">
        <v>-0</v>
      </c>
      <c r="K1014" s="6" t="n">
        <v>-0.76</v>
      </c>
      <c r="L1014" s="6" t="n">
        <v>-0</v>
      </c>
      <c r="M1014" s="6" t="s">
        <f>=I1014+J1014+K1014+L1014</f>
      </c>
      <c r="N1014" s="6"/>
      <c r="O1014" s="16"/>
    </row>
    <row collapsed="false" customFormat="false" customHeight="false" hidden="false" ht="12.1" outlineLevel="0" r="1015">
      <c r="A1015" s="20" t="n">
        <v>45706.984097222</v>
      </c>
      <c r="B1015" s="16" t="s">
        <v>101</v>
      </c>
      <c r="C1015" s="16" t="s">
        <v>847</v>
      </c>
      <c r="D1015" s="16" t="s">
        <v>623</v>
      </c>
      <c r="E1015" s="16" t="s">
        <v>99</v>
      </c>
      <c r="F1015" s="16" t="s">
        <v>19</v>
      </c>
      <c r="G1015" s="7" t="n">
        <v>19</v>
      </c>
      <c r="H1015" s="6" t="n">
        <v>14.922</v>
      </c>
      <c r="I1015" s="6" t="n">
        <v>-283.52</v>
      </c>
      <c r="J1015" s="6" t="n">
        <v>-0</v>
      </c>
      <c r="K1015" s="6" t="n">
        <v>-0</v>
      </c>
      <c r="L1015" s="6" t="n">
        <v>-0</v>
      </c>
      <c r="M1015" s="6" t="s">
        <f>=I1015+J1015+K1015+L1015</f>
      </c>
      <c r="N1015" s="6"/>
      <c r="O1015" s="16"/>
    </row>
    <row collapsed="false" customFormat="false" customHeight="false" hidden="false" ht="12.1" outlineLevel="0" r="1016">
      <c r="A1016" s="21" t="n">
        <v>45708</v>
      </c>
      <c r="B1016" s="22" t="s">
        <v>743</v>
      </c>
      <c r="C1016" s="22" t="s">
        <v>952</v>
      </c>
      <c r="D1016" s="22" t="s">
        <v>743</v>
      </c>
      <c r="E1016" s="22" t="s">
        <v>743</v>
      </c>
      <c r="F1016" s="22" t="s">
        <v>19</v>
      </c>
      <c r="G1016" s="23" t="n">
        <v>1</v>
      </c>
      <c r="H1016" s="24" t="n">
        <v>109.5</v>
      </c>
      <c r="I1016" s="24" t="n">
        <v>109.5</v>
      </c>
      <c r="J1016" s="24" t="n">
        <v>0</v>
      </c>
      <c r="K1016" s="24" t="n">
        <v>-0</v>
      </c>
      <c r="L1016" s="24" t="n">
        <v>-0</v>
      </c>
      <c r="M1016" s="6" t="s">
        <f>=I1016+J1016+K1016+L1016</f>
      </c>
      <c r="N1016" s="24"/>
      <c r="O1016" s="22"/>
    </row>
    <row collapsed="false" customFormat="false" customHeight="false" hidden="false" ht="12.1" outlineLevel="0" r="1017">
      <c r="A1017" s="20" t="n">
        <v>45708.733020833</v>
      </c>
      <c r="B1017" s="16" t="s">
        <v>101</v>
      </c>
      <c r="C1017" s="16" t="s">
        <v>847</v>
      </c>
      <c r="D1017" s="16" t="s">
        <v>623</v>
      </c>
      <c r="E1017" s="16" t="s">
        <v>99</v>
      </c>
      <c r="F1017" s="16" t="s">
        <v>19</v>
      </c>
      <c r="G1017" s="7" t="n">
        <v>7</v>
      </c>
      <c r="H1017" s="6" t="n">
        <v>14.939</v>
      </c>
      <c r="I1017" s="6" t="n">
        <v>-104.57</v>
      </c>
      <c r="J1017" s="6" t="n">
        <v>-0</v>
      </c>
      <c r="K1017" s="6" t="n">
        <v>-0</v>
      </c>
      <c r="L1017" s="6" t="n">
        <v>-0</v>
      </c>
      <c r="M1017" s="6" t="s">
        <f>=I1017+J1017+K1017+L1017</f>
      </c>
      <c r="N1017" s="6"/>
      <c r="O1017" s="16"/>
    </row>
    <row collapsed="false" customFormat="false" customHeight="false" hidden="false" ht="12.1" outlineLevel="0" r="1018">
      <c r="A1018" s="21" t="n">
        <v>45712</v>
      </c>
      <c r="B1018" s="22" t="s">
        <v>729</v>
      </c>
      <c r="C1018" s="22" t="s">
        <v>151</v>
      </c>
      <c r="D1018" s="22" t="s">
        <v>729</v>
      </c>
      <c r="E1018" s="22" t="s">
        <v>729</v>
      </c>
      <c r="F1018" s="22" t="s">
        <v>19</v>
      </c>
      <c r="G1018" s="23" t="n">
        <v>1</v>
      </c>
      <c r="H1018" s="24" t="n">
        <v>10000</v>
      </c>
      <c r="I1018" s="24" t="n">
        <v>10000</v>
      </c>
      <c r="J1018" s="24" t="n">
        <v>0</v>
      </c>
      <c r="K1018" s="24" t="n">
        <v>-0</v>
      </c>
      <c r="L1018" s="24" t="n">
        <v>-0</v>
      </c>
      <c r="M1018" s="6" t="s">
        <f>=I1018+J1018+K1018+L1018</f>
      </c>
      <c r="N1018" s="24"/>
      <c r="O1018" s="22"/>
    </row>
    <row collapsed="false" customFormat="false" customHeight="false" hidden="false" ht="12.1" outlineLevel="0" r="1019">
      <c r="A1019" s="20" t="n">
        <v>45712.770462963</v>
      </c>
      <c r="B1019" s="16" t="s">
        <v>659</v>
      </c>
      <c r="C1019" s="16" t="s">
        <v>796</v>
      </c>
      <c r="D1019" s="16" t="s">
        <v>623</v>
      </c>
      <c r="E1019" s="16" t="s">
        <v>99</v>
      </c>
      <c r="F1019" s="16" t="s">
        <v>19</v>
      </c>
      <c r="G1019" s="7" t="n">
        <v>100</v>
      </c>
      <c r="H1019" s="6" t="n">
        <v>24.88</v>
      </c>
      <c r="I1019" s="6" t="n">
        <v>-2488</v>
      </c>
      <c r="J1019" s="6" t="n">
        <v>-0</v>
      </c>
      <c r="K1019" s="6" t="n">
        <v>-0</v>
      </c>
      <c r="L1019" s="6" t="n">
        <v>-0</v>
      </c>
      <c r="M1019" s="6" t="s">
        <f>=I1019+J1019+K1019+L1019</f>
      </c>
      <c r="N1019" s="6"/>
      <c r="O1019" s="16"/>
    </row>
    <row collapsed="false" customFormat="false" customHeight="false" hidden="false" ht="12.1" outlineLevel="0" r="1020">
      <c r="A1020" s="20" t="n">
        <v>45713.725972222</v>
      </c>
      <c r="B1020" s="16" t="s">
        <v>27</v>
      </c>
      <c r="C1020" s="16" t="s">
        <v>783</v>
      </c>
      <c r="D1020" s="16" t="s">
        <v>623</v>
      </c>
      <c r="E1020" s="16" t="s">
        <v>17</v>
      </c>
      <c r="F1020" s="16" t="s">
        <v>19</v>
      </c>
      <c r="G1020" s="7" t="n">
        <v>30</v>
      </c>
      <c r="H1020" s="6" t="n">
        <v>210.05</v>
      </c>
      <c r="I1020" s="6" t="n">
        <v>-6301.5</v>
      </c>
      <c r="J1020" s="6" t="n">
        <v>-0</v>
      </c>
      <c r="K1020" s="6" t="n">
        <v>-3.78</v>
      </c>
      <c r="L1020" s="6" t="n">
        <v>-0</v>
      </c>
      <c r="M1020" s="6" t="s">
        <f>=I1020+J1020+K1020+L1020</f>
      </c>
      <c r="N1020" s="6"/>
      <c r="O1020" s="16"/>
    </row>
    <row collapsed="false" customFormat="false" customHeight="false" hidden="false" ht="12.1" outlineLevel="0" r="1021">
      <c r="A1021" s="20" t="n">
        <v>45713.76494213</v>
      </c>
      <c r="B1021" s="16" t="s">
        <v>56</v>
      </c>
      <c r="C1021" s="16" t="s">
        <v>735</v>
      </c>
      <c r="D1021" s="16" t="s">
        <v>623</v>
      </c>
      <c r="E1021" s="16" t="s">
        <v>17</v>
      </c>
      <c r="F1021" s="16" t="s">
        <v>19</v>
      </c>
      <c r="G1021" s="7" t="n">
        <v>10</v>
      </c>
      <c r="H1021" s="6" t="n">
        <v>104.51</v>
      </c>
      <c r="I1021" s="6" t="n">
        <v>-1045.1</v>
      </c>
      <c r="J1021" s="6" t="n">
        <v>-0</v>
      </c>
      <c r="K1021" s="6" t="n">
        <v>-0.63</v>
      </c>
      <c r="L1021" s="6" t="n">
        <v>-0</v>
      </c>
      <c r="M1021" s="6" t="s">
        <f>=I1021+J1021+K1021+L1021</f>
      </c>
      <c r="N1021" s="6"/>
      <c r="O1021" s="16"/>
    </row>
    <row collapsed="false" customFormat="false" customHeight="false" hidden="false" ht="12.1" outlineLevel="0" r="1022">
      <c r="A1022" s="20" t="n">
        <v>45713.922824074</v>
      </c>
      <c r="B1022" s="16" t="s">
        <v>101</v>
      </c>
      <c r="C1022" s="16" t="s">
        <v>847</v>
      </c>
      <c r="D1022" s="16" t="s">
        <v>623</v>
      </c>
      <c r="E1022" s="16" t="s">
        <v>99</v>
      </c>
      <c r="F1022" s="16" t="s">
        <v>19</v>
      </c>
      <c r="G1022" s="7" t="n">
        <v>11</v>
      </c>
      <c r="H1022" s="6" t="n">
        <v>14.982</v>
      </c>
      <c r="I1022" s="6" t="n">
        <v>-164.8</v>
      </c>
      <c r="J1022" s="6" t="n">
        <v>-0</v>
      </c>
      <c r="K1022" s="6" t="n">
        <v>-0</v>
      </c>
      <c r="L1022" s="6" t="n">
        <v>-0</v>
      </c>
      <c r="M1022" s="6" t="s">
        <f>=I1022+J1022+K1022+L1022</f>
      </c>
      <c r="N1022" s="6"/>
      <c r="O1022" s="16"/>
    </row>
    <row collapsed="false" customFormat="false" customHeight="false" hidden="false" ht="12.1" outlineLevel="0" r="1023">
      <c r="A1023" s="21" t="n">
        <v>45723</v>
      </c>
      <c r="B1023" s="22" t="s">
        <v>729</v>
      </c>
      <c r="C1023" s="22" t="s">
        <v>151</v>
      </c>
      <c r="D1023" s="22" t="s">
        <v>729</v>
      </c>
      <c r="E1023" s="22" t="s">
        <v>729</v>
      </c>
      <c r="F1023" s="22" t="s">
        <v>19</v>
      </c>
      <c r="G1023" s="23" t="n">
        <v>1</v>
      </c>
      <c r="H1023" s="24" t="n">
        <v>20000</v>
      </c>
      <c r="I1023" s="24" t="n">
        <v>20000</v>
      </c>
      <c r="J1023" s="24" t="n">
        <v>0</v>
      </c>
      <c r="K1023" s="24" t="n">
        <v>-0</v>
      </c>
      <c r="L1023" s="24" t="n">
        <v>-0</v>
      </c>
      <c r="M1023" s="6" t="s">
        <f>=I1023+J1023+K1023+L1023</f>
      </c>
      <c r="N1023" s="24"/>
      <c r="O1023" s="22"/>
    </row>
    <row collapsed="false" customFormat="false" customHeight="false" hidden="false" ht="12.1" outlineLevel="0" r="1024">
      <c r="A1024" s="20" t="n">
        <v>45723.878518519</v>
      </c>
      <c r="B1024" s="16" t="s">
        <v>62</v>
      </c>
      <c r="C1024" s="16" t="s">
        <v>830</v>
      </c>
      <c r="D1024" s="16" t="s">
        <v>623</v>
      </c>
      <c r="E1024" s="16" t="s">
        <v>17</v>
      </c>
      <c r="F1024" s="16" t="s">
        <v>19</v>
      </c>
      <c r="G1024" s="7" t="n">
        <v>30</v>
      </c>
      <c r="H1024" s="6" t="n">
        <v>211.86</v>
      </c>
      <c r="I1024" s="6" t="n">
        <v>-6355.8</v>
      </c>
      <c r="J1024" s="6" t="n">
        <v>-0</v>
      </c>
      <c r="K1024" s="6" t="n">
        <v>-3.81</v>
      </c>
      <c r="L1024" s="6" t="n">
        <v>-0</v>
      </c>
      <c r="M1024" s="6" t="s">
        <f>=I1024+J1024+K1024+L1024</f>
      </c>
      <c r="N1024" s="6"/>
      <c r="O1024" s="16"/>
    </row>
    <row collapsed="false" customFormat="false" customHeight="false" hidden="false" ht="12.1" outlineLevel="0" r="1025">
      <c r="A1025" s="20" t="n">
        <v>45723.879305556</v>
      </c>
      <c r="B1025" s="16" t="s">
        <v>30</v>
      </c>
      <c r="C1025" s="16" t="s">
        <v>807</v>
      </c>
      <c r="D1025" s="16" t="s">
        <v>623</v>
      </c>
      <c r="E1025" s="16" t="s">
        <v>17</v>
      </c>
      <c r="F1025" s="16" t="s">
        <v>19</v>
      </c>
      <c r="G1025" s="7" t="n">
        <v>20</v>
      </c>
      <c r="H1025" s="6" t="n">
        <v>313.71</v>
      </c>
      <c r="I1025" s="6" t="n">
        <v>-6274.2</v>
      </c>
      <c r="J1025" s="6" t="n">
        <v>-0</v>
      </c>
      <c r="K1025" s="6" t="n">
        <v>-3.77</v>
      </c>
      <c r="L1025" s="6" t="n">
        <v>-0</v>
      </c>
      <c r="M1025" s="6" t="s">
        <f>=I1025+J1025+K1025+L1025</f>
      </c>
      <c r="N1025" s="6"/>
      <c r="O1025" s="16"/>
    </row>
    <row collapsed="false" customFormat="false" customHeight="false" hidden="false" ht="12.1" outlineLevel="0" r="1026">
      <c r="A1026" s="20" t="n">
        <v>45723.880081019</v>
      </c>
      <c r="B1026" s="16" t="s">
        <v>51</v>
      </c>
      <c r="C1026" s="16" t="s">
        <v>751</v>
      </c>
      <c r="D1026" s="16" t="s">
        <v>623</v>
      </c>
      <c r="E1026" s="16" t="s">
        <v>17</v>
      </c>
      <c r="F1026" s="16" t="s">
        <v>19</v>
      </c>
      <c r="G1026" s="7" t="n">
        <v>30</v>
      </c>
      <c r="H1026" s="6" t="n">
        <v>171.81</v>
      </c>
      <c r="I1026" s="6" t="n">
        <v>-5154.3</v>
      </c>
      <c r="J1026" s="6" t="n">
        <v>-0</v>
      </c>
      <c r="K1026" s="6" t="n">
        <v>-3.09</v>
      </c>
      <c r="L1026" s="6" t="n">
        <v>-0</v>
      </c>
      <c r="M1026" s="6" t="s">
        <f>=I1026+J1026+K1026+L1026</f>
      </c>
      <c r="N1026" s="6"/>
      <c r="O1026" s="16"/>
    </row>
    <row collapsed="false" customFormat="false" customHeight="false" hidden="false" ht="12.1" outlineLevel="0" r="1027">
      <c r="A1027" s="20" t="n">
        <v>45723.88037037</v>
      </c>
      <c r="B1027" s="16" t="s">
        <v>33</v>
      </c>
      <c r="C1027" s="16" t="s">
        <v>762</v>
      </c>
      <c r="D1027" s="16" t="s">
        <v>623</v>
      </c>
      <c r="E1027" s="16" t="s">
        <v>17</v>
      </c>
      <c r="F1027" s="16" t="s">
        <v>19</v>
      </c>
      <c r="G1027" s="7" t="n">
        <v>3</v>
      </c>
      <c r="H1027" s="6" t="n">
        <v>529.55</v>
      </c>
      <c r="I1027" s="6" t="n">
        <v>-1588.65</v>
      </c>
      <c r="J1027" s="6" t="n">
        <v>-0</v>
      </c>
      <c r="K1027" s="6" t="n">
        <v>-0.95</v>
      </c>
      <c r="L1027" s="6" t="n">
        <v>-0</v>
      </c>
      <c r="M1027" s="6" t="s">
        <f>=I1027+J1027+K1027+L1027</f>
      </c>
      <c r="N1027" s="6"/>
      <c r="O1027" s="16"/>
    </row>
    <row collapsed="false" customFormat="false" customHeight="false" hidden="false" ht="12.1" outlineLevel="0" r="1028">
      <c r="A1028" s="20" t="n">
        <v>45723.880752315</v>
      </c>
      <c r="B1028" s="16" t="s">
        <v>42</v>
      </c>
      <c r="C1028" s="16" t="s">
        <v>912</v>
      </c>
      <c r="D1028" s="16" t="s">
        <v>623</v>
      </c>
      <c r="E1028" s="16" t="s">
        <v>17</v>
      </c>
      <c r="F1028" s="16" t="s">
        <v>19</v>
      </c>
      <c r="G1028" s="7" t="n">
        <v>1</v>
      </c>
      <c r="H1028" s="6" t="n">
        <v>612.75</v>
      </c>
      <c r="I1028" s="6" t="n">
        <v>-612.75</v>
      </c>
      <c r="J1028" s="6" t="n">
        <v>-0</v>
      </c>
      <c r="K1028" s="6" t="n">
        <v>-0.37</v>
      </c>
      <c r="L1028" s="6" t="n">
        <v>-0</v>
      </c>
      <c r="M1028" s="6" t="s">
        <f>=I1028+J1028+K1028+L1028</f>
      </c>
      <c r="N1028" s="6"/>
      <c r="O1028" s="16"/>
    </row>
    <row collapsed="false" customFormat="false" customHeight="false" hidden="false" ht="12.1" outlineLevel="0" r="1029">
      <c r="A1029" s="20" t="n">
        <v>45733.759166667</v>
      </c>
      <c r="B1029" s="16" t="s">
        <v>672</v>
      </c>
      <c r="C1029" s="16" t="s">
        <v>856</v>
      </c>
      <c r="D1029" s="16" t="s">
        <v>623</v>
      </c>
      <c r="E1029" s="16" t="s">
        <v>105</v>
      </c>
      <c r="F1029" s="16" t="s">
        <v>32</v>
      </c>
      <c r="G1029" s="7" t="n">
        <v>1</v>
      </c>
      <c r="H1029" s="6" t="n">
        <v>96.53</v>
      </c>
      <c r="I1029" s="6" t="n">
        <v>-965.3</v>
      </c>
      <c r="J1029" s="6" t="n">
        <v>-23.86</v>
      </c>
      <c r="K1029" s="6" t="n">
        <v>-0.58</v>
      </c>
      <c r="L1029" s="6" t="n">
        <v>-0</v>
      </c>
      <c r="M1029" s="6"/>
      <c r="N1029" s="6" t="s">
        <f>=I1029+J1029+K1029+L1029</f>
      </c>
      <c r="O1029" s="16"/>
    </row>
    <row collapsed="false" customFormat="false" customHeight="false" hidden="false" ht="12.1" outlineLevel="0" r="1030">
      <c r="A1030" s="21" t="n">
        <v>45735</v>
      </c>
      <c r="B1030" s="22" t="s">
        <v>743</v>
      </c>
      <c r="C1030" s="22" t="s">
        <v>953</v>
      </c>
      <c r="D1030" s="22" t="s">
        <v>743</v>
      </c>
      <c r="E1030" s="22" t="s">
        <v>743</v>
      </c>
      <c r="F1030" s="22" t="s">
        <v>32</v>
      </c>
      <c r="G1030" s="23" t="n">
        <v>1</v>
      </c>
      <c r="H1030" s="24" t="n">
        <v>224.4</v>
      </c>
      <c r="I1030" s="24" t="n">
        <v>224.4</v>
      </c>
      <c r="J1030" s="24" t="n">
        <v>0</v>
      </c>
      <c r="K1030" s="24" t="n">
        <v>-0</v>
      </c>
      <c r="L1030" s="24" t="n">
        <v>-0</v>
      </c>
      <c r="M1030" s="24"/>
      <c r="N1030" s="6" t="s">
        <f>=I1030+J1030+K1030+L1030</f>
      </c>
      <c r="O1030" s="22"/>
    </row>
    <row collapsed="false" customFormat="false" customHeight="false" hidden="false" ht="12.1" outlineLevel="0" r="1031">
      <c r="A1031" s="21" t="n">
        <v>45740</v>
      </c>
      <c r="B1031" s="22" t="s">
        <v>743</v>
      </c>
      <c r="C1031" s="22" t="s">
        <v>954</v>
      </c>
      <c r="D1031" s="22" t="s">
        <v>743</v>
      </c>
      <c r="E1031" s="22" t="s">
        <v>743</v>
      </c>
      <c r="F1031" s="22" t="s">
        <v>19</v>
      </c>
      <c r="G1031" s="23" t="n">
        <v>1</v>
      </c>
      <c r="H1031" s="24" t="n">
        <v>109.5</v>
      </c>
      <c r="I1031" s="24" t="n">
        <v>109.5</v>
      </c>
      <c r="J1031" s="24" t="n">
        <v>0</v>
      </c>
      <c r="K1031" s="24" t="n">
        <v>-0</v>
      </c>
      <c r="L1031" s="24" t="n">
        <v>-0</v>
      </c>
      <c r="M1031" s="6" t="s">
        <f>=I1031+J1031+K1031+L1031</f>
      </c>
      <c r="N1031" s="24"/>
      <c r="O1031" s="22"/>
    </row>
    <row collapsed="false" customFormat="false" customHeight="false" hidden="false" ht="12.1" outlineLevel="0" r="1032">
      <c r="A1032" s="20" t="n">
        <v>45740.985324074</v>
      </c>
      <c r="B1032" s="16" t="s">
        <v>101</v>
      </c>
      <c r="C1032" s="16" t="s">
        <v>847</v>
      </c>
      <c r="D1032" s="16" t="s">
        <v>623</v>
      </c>
      <c r="E1032" s="16" t="s">
        <v>99</v>
      </c>
      <c r="F1032" s="16" t="s">
        <v>19</v>
      </c>
      <c r="G1032" s="7" t="n">
        <v>7</v>
      </c>
      <c r="H1032" s="6" t="n">
        <v>15.217</v>
      </c>
      <c r="I1032" s="6" t="n">
        <v>-106.52</v>
      </c>
      <c r="J1032" s="6" t="n">
        <v>-0</v>
      </c>
      <c r="K1032" s="6" t="n">
        <v>-0</v>
      </c>
      <c r="L1032" s="6" t="n">
        <v>-0</v>
      </c>
      <c r="M1032" s="6" t="s">
        <f>=I1032+J1032+K1032+L1032</f>
      </c>
      <c r="N1032" s="6"/>
      <c r="O1032" s="16"/>
    </row>
    <row collapsed="false" customFormat="false" customHeight="false" hidden="false" ht="12.1" outlineLevel="0" r="1033">
      <c r="A1033" s="21" t="n">
        <v>45741</v>
      </c>
      <c r="B1033" s="22" t="s">
        <v>729</v>
      </c>
      <c r="C1033" s="22" t="s">
        <v>151</v>
      </c>
      <c r="D1033" s="22" t="s">
        <v>729</v>
      </c>
      <c r="E1033" s="22" t="s">
        <v>729</v>
      </c>
      <c r="F1033" s="22" t="s">
        <v>19</v>
      </c>
      <c r="G1033" s="23" t="n">
        <v>1</v>
      </c>
      <c r="H1033" s="24" t="n">
        <v>10000</v>
      </c>
      <c r="I1033" s="24" t="n">
        <v>10000</v>
      </c>
      <c r="J1033" s="24" t="n">
        <v>0</v>
      </c>
      <c r="K1033" s="24" t="n">
        <v>-0</v>
      </c>
      <c r="L1033" s="24" t="n">
        <v>-0</v>
      </c>
      <c r="M1033" s="6" t="s">
        <f>=I1033+J1033+K1033+L1033</f>
      </c>
      <c r="N1033" s="24"/>
      <c r="O1033" s="22"/>
    </row>
    <row collapsed="false" customFormat="false" customHeight="false" hidden="false" ht="12.1" outlineLevel="0" r="1034">
      <c r="A1034" s="20" t="n">
        <v>45741.860868056</v>
      </c>
      <c r="B1034" s="16" t="s">
        <v>62</v>
      </c>
      <c r="C1034" s="16" t="s">
        <v>830</v>
      </c>
      <c r="D1034" s="16" t="s">
        <v>623</v>
      </c>
      <c r="E1034" s="16" t="s">
        <v>17</v>
      </c>
      <c r="F1034" s="16" t="s">
        <v>19</v>
      </c>
      <c r="G1034" s="7" t="n">
        <v>10</v>
      </c>
      <c r="H1034" s="6" t="n">
        <v>210.95</v>
      </c>
      <c r="I1034" s="6" t="n">
        <v>-2109.5</v>
      </c>
      <c r="J1034" s="6" t="n">
        <v>-0</v>
      </c>
      <c r="K1034" s="6" t="n">
        <v>-1.27</v>
      </c>
      <c r="L1034" s="6" t="n">
        <v>-0</v>
      </c>
      <c r="M1034" s="6" t="s">
        <f>=I1034+J1034+K1034+L1034</f>
      </c>
      <c r="N1034" s="6"/>
      <c r="O1034" s="16"/>
    </row>
    <row collapsed="false" customFormat="false" customHeight="false" hidden="false" ht="12.1" outlineLevel="0" r="1035">
      <c r="A1035" s="20" t="n">
        <v>45742.774849537</v>
      </c>
      <c r="B1035" s="16" t="s">
        <v>67</v>
      </c>
      <c r="C1035" s="16" t="s">
        <v>951</v>
      </c>
      <c r="D1035" s="16" t="s">
        <v>623</v>
      </c>
      <c r="E1035" s="16" t="s">
        <v>17</v>
      </c>
      <c r="F1035" s="16" t="s">
        <v>19</v>
      </c>
      <c r="G1035" s="7" t="n">
        <v>42</v>
      </c>
      <c r="H1035" s="6" t="n">
        <v>183.82</v>
      </c>
      <c r="I1035" s="6" t="n">
        <v>-7720.44</v>
      </c>
      <c r="J1035" s="6" t="n">
        <v>-0</v>
      </c>
      <c r="K1035" s="6" t="n">
        <v>-4.63</v>
      </c>
      <c r="L1035" s="6" t="n">
        <v>-0</v>
      </c>
      <c r="M1035" s="6" t="s">
        <f>=I1035+J1035+K1035+L1035</f>
      </c>
      <c r="N1035" s="6"/>
      <c r="O1035" s="16"/>
    </row>
    <row collapsed="false" customFormat="false" customHeight="false" hidden="false" ht="12.1" outlineLevel="0" r="1036">
      <c r="A1036" s="20" t="n">
        <v>45742.77693287</v>
      </c>
      <c r="B1036" s="16" t="s">
        <v>659</v>
      </c>
      <c r="C1036" s="16" t="s">
        <v>796</v>
      </c>
      <c r="D1036" s="16" t="s">
        <v>623</v>
      </c>
      <c r="E1036" s="16" t="s">
        <v>99</v>
      </c>
      <c r="F1036" s="16" t="s">
        <v>19</v>
      </c>
      <c r="G1036" s="7" t="n">
        <v>7</v>
      </c>
      <c r="H1036" s="6" t="n">
        <v>24.305</v>
      </c>
      <c r="I1036" s="6" t="n">
        <v>-170.14</v>
      </c>
      <c r="J1036" s="6" t="n">
        <v>-0</v>
      </c>
      <c r="K1036" s="6" t="n">
        <v>-0</v>
      </c>
      <c r="L1036" s="6" t="n">
        <v>-0</v>
      </c>
      <c r="M1036" s="6" t="s">
        <f>=I1036+J1036+K1036+L1036</f>
      </c>
      <c r="N1036" s="6"/>
      <c r="O1036" s="16"/>
    </row>
    <row collapsed="false" customFormat="false" customHeight="false" hidden="false" ht="12.1" outlineLevel="0" r="1037">
      <c r="A1037" s="21" t="n">
        <v>45753</v>
      </c>
      <c r="B1037" s="22" t="s">
        <v>729</v>
      </c>
      <c r="C1037" s="22" t="s">
        <v>151</v>
      </c>
      <c r="D1037" s="22" t="s">
        <v>729</v>
      </c>
      <c r="E1037" s="22" t="s">
        <v>729</v>
      </c>
      <c r="F1037" s="22" t="s">
        <v>19</v>
      </c>
      <c r="G1037" s="23" t="n">
        <v>1</v>
      </c>
      <c r="H1037" s="24" t="n">
        <v>40000</v>
      </c>
      <c r="I1037" s="24" t="n">
        <v>40000</v>
      </c>
      <c r="J1037" s="24" t="n">
        <v>0</v>
      </c>
      <c r="K1037" s="24" t="n">
        <v>-0</v>
      </c>
      <c r="L1037" s="24" t="n">
        <v>-0</v>
      </c>
      <c r="M1037" s="6" t="s">
        <f>=I1037+J1037+K1037+L1037</f>
      </c>
      <c r="N1037" s="24"/>
      <c r="O1037" s="22"/>
    </row>
    <row collapsed="false" customFormat="false" customHeight="false" hidden="false" ht="12.1" outlineLevel="0" r="1038">
      <c r="A1038" s="20" t="n">
        <v>45753.460555556</v>
      </c>
      <c r="B1038" s="16" t="s">
        <v>21</v>
      </c>
      <c r="C1038" s="16" t="s">
        <v>829</v>
      </c>
      <c r="D1038" s="16" t="s">
        <v>623</v>
      </c>
      <c r="E1038" s="16" t="s">
        <v>17</v>
      </c>
      <c r="F1038" s="16" t="s">
        <v>19</v>
      </c>
      <c r="G1038" s="7" t="n">
        <v>4</v>
      </c>
      <c r="H1038" s="6" t="n">
        <v>6553.5</v>
      </c>
      <c r="I1038" s="6" t="n">
        <v>-26214</v>
      </c>
      <c r="J1038" s="6" t="n">
        <v>-0</v>
      </c>
      <c r="K1038" s="6" t="n">
        <v>-15.73</v>
      </c>
      <c r="L1038" s="6" t="n">
        <v>-0</v>
      </c>
      <c r="M1038" s="6" t="s">
        <f>=I1038+J1038+K1038+L1038</f>
      </c>
      <c r="N1038" s="6"/>
      <c r="O1038" s="16"/>
    </row>
    <row collapsed="false" customFormat="false" customHeight="false" hidden="false" ht="12.1" outlineLevel="0" r="1039">
      <c r="A1039" s="20" t="n">
        <v>45753.460787037</v>
      </c>
      <c r="B1039" s="16" t="s">
        <v>62</v>
      </c>
      <c r="C1039" s="16" t="s">
        <v>830</v>
      </c>
      <c r="D1039" s="16" t="s">
        <v>623</v>
      </c>
      <c r="E1039" s="16" t="s">
        <v>17</v>
      </c>
      <c r="F1039" s="16" t="s">
        <v>19</v>
      </c>
      <c r="G1039" s="7" t="n">
        <v>20</v>
      </c>
      <c r="H1039" s="6" t="n">
        <v>194.19</v>
      </c>
      <c r="I1039" s="6" t="n">
        <v>-3883.8</v>
      </c>
      <c r="J1039" s="6" t="n">
        <v>-0</v>
      </c>
      <c r="K1039" s="6" t="n">
        <v>-2.33</v>
      </c>
      <c r="L1039" s="6" t="n">
        <v>-0</v>
      </c>
      <c r="M1039" s="6" t="s">
        <f>=I1039+J1039+K1039+L1039</f>
      </c>
      <c r="N1039" s="6"/>
      <c r="O1039" s="16"/>
    </row>
    <row collapsed="false" customFormat="false" customHeight="false" hidden="false" ht="12.1" outlineLevel="0" r="1040">
      <c r="A1040" s="20" t="n">
        <v>45753.501388889</v>
      </c>
      <c r="B1040" s="16" t="s">
        <v>69</v>
      </c>
      <c r="C1040" s="16" t="s">
        <v>742</v>
      </c>
      <c r="D1040" s="16" t="s">
        <v>623</v>
      </c>
      <c r="E1040" s="16" t="s">
        <v>17</v>
      </c>
      <c r="F1040" s="16" t="s">
        <v>19</v>
      </c>
      <c r="G1040" s="7" t="n">
        <v>10</v>
      </c>
      <c r="H1040" s="6" t="n">
        <v>210.6</v>
      </c>
      <c r="I1040" s="6" t="n">
        <v>-2106</v>
      </c>
      <c r="J1040" s="6" t="n">
        <v>-0</v>
      </c>
      <c r="K1040" s="6" t="n">
        <v>-1.26</v>
      </c>
      <c r="L1040" s="6" t="n">
        <v>-0</v>
      </c>
      <c r="M1040" s="6" t="s">
        <f>=I1040+J1040+K1040+L1040</f>
      </c>
      <c r="N1040" s="6"/>
      <c r="O1040" s="16"/>
    </row>
    <row collapsed="false" customFormat="false" customHeight="false" hidden="false" ht="12.1" outlineLevel="0" r="1041">
      <c r="A1041" s="20" t="n">
        <v>45753.57943287</v>
      </c>
      <c r="B1041" s="16" t="s">
        <v>16</v>
      </c>
      <c r="C1041" s="16" t="s">
        <v>755</v>
      </c>
      <c r="D1041" s="16" t="s">
        <v>623</v>
      </c>
      <c r="E1041" s="16" t="s">
        <v>17</v>
      </c>
      <c r="F1041" s="16" t="s">
        <v>19</v>
      </c>
      <c r="G1041" s="7" t="n">
        <v>10</v>
      </c>
      <c r="H1041" s="6" t="n">
        <v>285.96</v>
      </c>
      <c r="I1041" s="6" t="n">
        <v>-2859.6</v>
      </c>
      <c r="J1041" s="6" t="n">
        <v>-0</v>
      </c>
      <c r="K1041" s="6" t="n">
        <v>-1.72</v>
      </c>
      <c r="L1041" s="6" t="n">
        <v>-0</v>
      </c>
      <c r="M1041" s="6" t="s">
        <f>=I1041+J1041+K1041+L1041</f>
      </c>
      <c r="N1041" s="6"/>
      <c r="O1041" s="16"/>
    </row>
    <row collapsed="false" customFormat="false" customHeight="false" hidden="false" ht="12.1" outlineLevel="0" r="1042">
      <c r="A1042" s="20" t="n">
        <v>45753.714421296</v>
      </c>
      <c r="B1042" s="16" t="s">
        <v>42</v>
      </c>
      <c r="C1042" s="16" t="s">
        <v>912</v>
      </c>
      <c r="D1042" s="16" t="s">
        <v>623</v>
      </c>
      <c r="E1042" s="16" t="s">
        <v>17</v>
      </c>
      <c r="F1042" s="16" t="s">
        <v>19</v>
      </c>
      <c r="G1042" s="7" t="n">
        <v>9</v>
      </c>
      <c r="H1042" s="6" t="n">
        <v>540.2</v>
      </c>
      <c r="I1042" s="6" t="n">
        <v>-4861.8</v>
      </c>
      <c r="J1042" s="6" t="n">
        <v>-0</v>
      </c>
      <c r="K1042" s="6" t="n">
        <v>-2.92</v>
      </c>
      <c r="L1042" s="6" t="n">
        <v>-0</v>
      </c>
      <c r="M1042" s="6" t="s">
        <f>=I1042+J1042+K1042+L1042</f>
      </c>
      <c r="N1042" s="6"/>
      <c r="O1042" s="16"/>
    </row>
    <row collapsed="false" customFormat="false" customHeight="false" hidden="false" ht="12.1" outlineLevel="0" r="1043">
      <c r="A1043" s="21" t="n">
        <v>45754</v>
      </c>
      <c r="B1043" s="22" t="s">
        <v>729</v>
      </c>
      <c r="C1043" s="22" t="s">
        <v>151</v>
      </c>
      <c r="D1043" s="22" t="s">
        <v>729</v>
      </c>
      <c r="E1043" s="22" t="s">
        <v>729</v>
      </c>
      <c r="F1043" s="22" t="s">
        <v>19</v>
      </c>
      <c r="G1043" s="23" t="n">
        <v>1</v>
      </c>
      <c r="H1043" s="24" t="n">
        <v>10000</v>
      </c>
      <c r="I1043" s="24" t="n">
        <v>10000</v>
      </c>
      <c r="J1043" s="24" t="n">
        <v>0</v>
      </c>
      <c r="K1043" s="24" t="n">
        <v>-0</v>
      </c>
      <c r="L1043" s="24" t="n">
        <v>-0</v>
      </c>
      <c r="M1043" s="6" t="s">
        <f>=I1043+J1043+K1043+L1043</f>
      </c>
      <c r="N1043" s="24"/>
      <c r="O1043" s="22"/>
    </row>
    <row collapsed="false" customFormat="false" customHeight="false" hidden="false" ht="12.1" outlineLevel="0" r="1044">
      <c r="A1044" s="20" t="n">
        <v>45754.747928241</v>
      </c>
      <c r="B1044" s="16" t="s">
        <v>21</v>
      </c>
      <c r="C1044" s="16" t="s">
        <v>829</v>
      </c>
      <c r="D1044" s="16" t="s">
        <v>623</v>
      </c>
      <c r="E1044" s="16" t="s">
        <v>17</v>
      </c>
      <c r="F1044" s="16" t="s">
        <v>19</v>
      </c>
      <c r="G1044" s="7" t="n">
        <v>1</v>
      </c>
      <c r="H1044" s="6" t="n">
        <v>6379</v>
      </c>
      <c r="I1044" s="6" t="n">
        <v>-6379</v>
      </c>
      <c r="J1044" s="6" t="n">
        <v>-0</v>
      </c>
      <c r="K1044" s="6" t="n">
        <v>-3.83</v>
      </c>
      <c r="L1044" s="6" t="n">
        <v>-0</v>
      </c>
      <c r="M1044" s="6" t="s">
        <f>=I1044+J1044+K1044+L1044</f>
      </c>
      <c r="N1044" s="6"/>
      <c r="O1044" s="16"/>
    </row>
    <row collapsed="false" customFormat="false" customHeight="false" hidden="false" ht="12.1" outlineLevel="0" r="1045">
      <c r="A1045" s="20" t="n">
        <v>45754.750729167</v>
      </c>
      <c r="B1045" s="16" t="s">
        <v>659</v>
      </c>
      <c r="C1045" s="16" t="s">
        <v>796</v>
      </c>
      <c r="D1045" s="16" t="s">
        <v>623</v>
      </c>
      <c r="E1045" s="16" t="s">
        <v>99</v>
      </c>
      <c r="F1045" s="16" t="s">
        <v>19</v>
      </c>
      <c r="G1045" s="7" t="n">
        <v>148</v>
      </c>
      <c r="H1045" s="6" t="n">
        <v>24.814966216216</v>
      </c>
      <c r="I1045" s="6" t="n">
        <v>-3672.62</v>
      </c>
      <c r="J1045" s="6" t="n">
        <v>-0</v>
      </c>
      <c r="K1045" s="6" t="n">
        <v>-0</v>
      </c>
      <c r="L1045" s="6" t="n">
        <v>-0</v>
      </c>
      <c r="M1045" s="6" t="s">
        <f>=I1045+J1045+K1045+L1045</f>
      </c>
      <c r="N1045" s="6"/>
      <c r="O1045" s="16"/>
    </row>
    <row collapsed="false" customFormat="false" customHeight="false" hidden="false" ht="12.1" outlineLevel="0" r="1046">
      <c r="A1046" s="21" t="n">
        <v>45768</v>
      </c>
      <c r="B1046" s="22" t="s">
        <v>743</v>
      </c>
      <c r="C1046" s="22" t="s">
        <v>955</v>
      </c>
      <c r="D1046" s="22" t="s">
        <v>743</v>
      </c>
      <c r="E1046" s="22" t="s">
        <v>743</v>
      </c>
      <c r="F1046" s="22" t="s">
        <v>19</v>
      </c>
      <c r="G1046" s="23" t="n">
        <v>1</v>
      </c>
      <c r="H1046" s="24" t="n">
        <v>109.5</v>
      </c>
      <c r="I1046" s="24" t="n">
        <v>109.5</v>
      </c>
      <c r="J1046" s="24" t="n">
        <v>0</v>
      </c>
      <c r="K1046" s="24" t="n">
        <v>-0</v>
      </c>
      <c r="L1046" s="24" t="n">
        <v>-0</v>
      </c>
      <c r="M1046" s="6" t="s">
        <f>=I1046+J1046+K1046+L1046</f>
      </c>
      <c r="N1046" s="24"/>
      <c r="O1046" s="22"/>
    </row>
    <row collapsed="false" customFormat="false" customHeight="false" hidden="false" ht="12.1" outlineLevel="0" r="1047">
      <c r="A1047" s="20" t="n">
        <v>45768.743530093</v>
      </c>
      <c r="B1047" s="16" t="s">
        <v>659</v>
      </c>
      <c r="C1047" s="16" t="s">
        <v>796</v>
      </c>
      <c r="D1047" s="16" t="s">
        <v>623</v>
      </c>
      <c r="E1047" s="16" t="s">
        <v>99</v>
      </c>
      <c r="F1047" s="16" t="s">
        <v>19</v>
      </c>
      <c r="G1047" s="7" t="n">
        <v>4</v>
      </c>
      <c r="H1047" s="6" t="n">
        <v>26.285</v>
      </c>
      <c r="I1047" s="6" t="n">
        <v>-105.14</v>
      </c>
      <c r="J1047" s="6" t="n">
        <v>-0</v>
      </c>
      <c r="K1047" s="6" t="n">
        <v>-0</v>
      </c>
      <c r="L1047" s="6" t="n">
        <v>-0</v>
      </c>
      <c r="M1047" s="6" t="s">
        <f>=I1047+J1047+K1047+L1047</f>
      </c>
      <c r="N1047" s="6"/>
      <c r="O1047" s="16"/>
    </row>
    <row collapsed="false" customFormat="false" customHeight="false" hidden="false" ht="12.1" outlineLevel="0" r="1048">
      <c r="A1048" s="21" t="n">
        <v>45771</v>
      </c>
      <c r="B1048" s="22" t="s">
        <v>743</v>
      </c>
      <c r="C1048" s="22" t="s">
        <v>956</v>
      </c>
      <c r="D1048" s="22" t="s">
        <v>743</v>
      </c>
      <c r="E1048" s="22" t="s">
        <v>743</v>
      </c>
      <c r="F1048" s="22" t="s">
        <v>19</v>
      </c>
      <c r="G1048" s="23" t="n">
        <v>1</v>
      </c>
      <c r="H1048" s="24" t="n">
        <v>67.32</v>
      </c>
      <c r="I1048" s="24" t="n">
        <v>67.32</v>
      </c>
      <c r="J1048" s="24" t="n">
        <v>0</v>
      </c>
      <c r="K1048" s="24" t="n">
        <v>-0</v>
      </c>
      <c r="L1048" s="24" t="n">
        <v>-0</v>
      </c>
      <c r="M1048" s="6" t="s">
        <f>=I1048+J1048+K1048+L1048</f>
      </c>
      <c r="N1048" s="24"/>
      <c r="O1048" s="22"/>
    </row>
    <row collapsed="false" customFormat="false" customHeight="false" hidden="false" ht="12.1" outlineLevel="0" r="1049">
      <c r="A1049" s="21" t="n">
        <v>45771</v>
      </c>
      <c r="B1049" s="22" t="s">
        <v>743</v>
      </c>
      <c r="C1049" s="22" t="s">
        <v>957</v>
      </c>
      <c r="D1049" s="22" t="s">
        <v>743</v>
      </c>
      <c r="E1049" s="22" t="s">
        <v>743</v>
      </c>
      <c r="F1049" s="22" t="s">
        <v>19</v>
      </c>
      <c r="G1049" s="23" t="n">
        <v>1</v>
      </c>
      <c r="H1049" s="24" t="n">
        <v>269.28</v>
      </c>
      <c r="I1049" s="24" t="n">
        <v>269.28</v>
      </c>
      <c r="J1049" s="24" t="n">
        <v>0</v>
      </c>
      <c r="K1049" s="24" t="n">
        <v>-0</v>
      </c>
      <c r="L1049" s="24" t="n">
        <v>-0</v>
      </c>
      <c r="M1049" s="6" t="s">
        <f>=I1049+J1049+K1049+L1049</f>
      </c>
      <c r="N1049" s="24"/>
      <c r="O1049" s="22"/>
    </row>
    <row collapsed="false" customFormat="false" customHeight="false" hidden="false" ht="12.1" outlineLevel="0" r="1050">
      <c r="A1050" s="21" t="n">
        <v>45771</v>
      </c>
      <c r="B1050" s="22" t="s">
        <v>793</v>
      </c>
      <c r="C1050" s="22" t="s">
        <v>949</v>
      </c>
      <c r="D1050" s="22" t="s">
        <v>793</v>
      </c>
      <c r="E1050" s="22" t="s">
        <v>793</v>
      </c>
      <c r="F1050" s="22" t="s">
        <v>19</v>
      </c>
      <c r="G1050" s="23" t="n">
        <v>1</v>
      </c>
      <c r="H1050" s="24" t="n">
        <v>2000</v>
      </c>
      <c r="I1050" s="24" t="n">
        <v>2000</v>
      </c>
      <c r="J1050" s="24" t="n">
        <v>0</v>
      </c>
      <c r="K1050" s="24" t="n">
        <v>-0</v>
      </c>
      <c r="L1050" s="24" t="n">
        <v>-0</v>
      </c>
      <c r="M1050" s="6" t="s">
        <f>=I1050+J1050+K1050+L1050</f>
      </c>
      <c r="N1050" s="24"/>
      <c r="O1050" s="22"/>
    </row>
    <row collapsed="false" customFormat="false" customHeight="false" hidden="false" ht="12.1" outlineLevel="0" r="1051">
      <c r="A1051" s="21" t="n">
        <v>45771</v>
      </c>
      <c r="B1051" s="22" t="s">
        <v>729</v>
      </c>
      <c r="C1051" s="22" t="s">
        <v>151</v>
      </c>
      <c r="D1051" s="22" t="s">
        <v>729</v>
      </c>
      <c r="E1051" s="22" t="s">
        <v>729</v>
      </c>
      <c r="F1051" s="22" t="s">
        <v>19</v>
      </c>
      <c r="G1051" s="23" t="n">
        <v>1</v>
      </c>
      <c r="H1051" s="24" t="n">
        <v>15000</v>
      </c>
      <c r="I1051" s="24" t="n">
        <v>15000</v>
      </c>
      <c r="J1051" s="24" t="n">
        <v>0</v>
      </c>
      <c r="K1051" s="24" t="n">
        <v>-0</v>
      </c>
      <c r="L1051" s="24" t="n">
        <v>-0</v>
      </c>
      <c r="M1051" s="6" t="s">
        <f>=I1051+J1051+K1051+L1051</f>
      </c>
      <c r="N1051" s="24"/>
      <c r="O1051" s="22"/>
    </row>
    <row collapsed="false" customFormat="false" customHeight="false" hidden="false" ht="12.1" outlineLevel="0" r="1052">
      <c r="A1052" s="20" t="n">
        <v>45771.747928241</v>
      </c>
      <c r="B1052" s="16" t="s">
        <v>659</v>
      </c>
      <c r="C1052" s="16" t="s">
        <v>796</v>
      </c>
      <c r="D1052" s="16" t="s">
        <v>623</v>
      </c>
      <c r="E1052" s="16" t="s">
        <v>99</v>
      </c>
      <c r="F1052" s="16" t="s">
        <v>19</v>
      </c>
      <c r="G1052" s="7" t="n">
        <v>5</v>
      </c>
      <c r="H1052" s="6" t="n">
        <v>26.09</v>
      </c>
      <c r="I1052" s="6" t="n">
        <v>-130.45</v>
      </c>
      <c r="J1052" s="6" t="n">
        <v>-0</v>
      </c>
      <c r="K1052" s="6" t="n">
        <v>-0</v>
      </c>
      <c r="L1052" s="6" t="n">
        <v>-0</v>
      </c>
      <c r="M1052" s="6" t="s">
        <f>=I1052+J1052+K1052+L1052</f>
      </c>
      <c r="N1052" s="6"/>
      <c r="O1052" s="16"/>
    </row>
    <row collapsed="false" customFormat="false" customHeight="false" hidden="false" ht="12.1" outlineLevel="0" r="1053">
      <c r="A1053" s="20" t="n">
        <v>45771.844085648</v>
      </c>
      <c r="B1053" s="16" t="s">
        <v>24</v>
      </c>
      <c r="C1053" s="16" t="s">
        <v>741</v>
      </c>
      <c r="D1053" s="16" t="s">
        <v>623</v>
      </c>
      <c r="E1053" s="16" t="s">
        <v>17</v>
      </c>
      <c r="F1053" s="16" t="s">
        <v>19</v>
      </c>
      <c r="G1053" s="7" t="n">
        <v>13</v>
      </c>
      <c r="H1053" s="6" t="n">
        <v>1245.9692307692</v>
      </c>
      <c r="I1053" s="6" t="n">
        <v>-16197.6</v>
      </c>
      <c r="J1053" s="6" t="n">
        <v>-0</v>
      </c>
      <c r="K1053" s="6" t="n">
        <v>-9.72</v>
      </c>
      <c r="L1053" s="6" t="n">
        <v>-0</v>
      </c>
      <c r="M1053" s="6" t="s">
        <f>=I1053+J1053+K1053+L1053</f>
      </c>
      <c r="N1053" s="6"/>
      <c r="O1053" s="16"/>
    </row>
    <row collapsed="false" customFormat="false" customHeight="false" hidden="false" ht="12.1" outlineLevel="0" r="1054">
      <c r="A1054" s="20" t="n">
        <v>45771.877685185</v>
      </c>
      <c r="B1054" s="16" t="s">
        <v>33</v>
      </c>
      <c r="C1054" s="16" t="s">
        <v>762</v>
      </c>
      <c r="D1054" s="16" t="s">
        <v>623</v>
      </c>
      <c r="E1054" s="16" t="s">
        <v>17</v>
      </c>
      <c r="F1054" s="16" t="s">
        <v>19</v>
      </c>
      <c r="G1054" s="7" t="n">
        <v>2</v>
      </c>
      <c r="H1054" s="6" t="n">
        <v>469.5</v>
      </c>
      <c r="I1054" s="6" t="n">
        <v>-939</v>
      </c>
      <c r="J1054" s="6" t="n">
        <v>-0</v>
      </c>
      <c r="K1054" s="6" t="n">
        <v>-0.56</v>
      </c>
      <c r="L1054" s="6" t="n">
        <v>-0</v>
      </c>
      <c r="M1054" s="6" t="s">
        <f>=I1054+J1054+K1054+L1054</f>
      </c>
      <c r="N1054" s="6"/>
      <c r="O1054" s="16"/>
    </row>
    <row collapsed="false" customFormat="false" customHeight="false" hidden="false" ht="12.1" outlineLevel="0" r="1055">
      <c r="A1055" s="20" t="n">
        <v>45771.916898148</v>
      </c>
      <c r="B1055" s="16" t="s">
        <v>101</v>
      </c>
      <c r="C1055" s="16" t="s">
        <v>847</v>
      </c>
      <c r="D1055" s="16" t="s">
        <v>623</v>
      </c>
      <c r="E1055" s="16" t="s">
        <v>99</v>
      </c>
      <c r="F1055" s="16" t="s">
        <v>19</v>
      </c>
      <c r="G1055" s="7" t="n">
        <v>4</v>
      </c>
      <c r="H1055" s="6" t="n">
        <v>15.493</v>
      </c>
      <c r="I1055" s="6" t="n">
        <v>-61.97</v>
      </c>
      <c r="J1055" s="6" t="n">
        <v>-0</v>
      </c>
      <c r="K1055" s="6" t="n">
        <v>-0</v>
      </c>
      <c r="L1055" s="6" t="n">
        <v>-0</v>
      </c>
      <c r="M1055" s="6" t="s">
        <f>=I1055+J1055+K1055+L1055</f>
      </c>
      <c r="N1055" s="6"/>
      <c r="O1055" s="16"/>
    </row>
    <row collapsed="false" customFormat="false" customHeight="false" hidden="false" ht="12.1" outlineLevel="0" r="1056">
      <c r="A1056" s="21" t="n">
        <v>45776</v>
      </c>
      <c r="B1056" s="22" t="s">
        <v>743</v>
      </c>
      <c r="C1056" s="22" t="s">
        <v>958</v>
      </c>
      <c r="D1056" s="22" t="s">
        <v>743</v>
      </c>
      <c r="E1056" s="22" t="s">
        <v>743</v>
      </c>
      <c r="F1056" s="22" t="s">
        <v>19</v>
      </c>
      <c r="G1056" s="23" t="n">
        <v>1</v>
      </c>
      <c r="H1056" s="24" t="n">
        <v>732.97</v>
      </c>
      <c r="I1056" s="24" t="n">
        <v>732.97</v>
      </c>
      <c r="J1056" s="24" t="n">
        <v>0</v>
      </c>
      <c r="K1056" s="24" t="n">
        <v>-0</v>
      </c>
      <c r="L1056" s="24" t="n">
        <v>-0</v>
      </c>
      <c r="M1056" s="6" t="s">
        <f>=I1056+J1056+K1056+L1056</f>
      </c>
      <c r="N1056" s="24"/>
      <c r="O1056" s="22"/>
    </row>
    <row collapsed="false" customFormat="false" customHeight="false" hidden="false" ht="12.1" outlineLevel="0" r="1057">
      <c r="A1057" s="20" t="n">
        <v>45776.761041667</v>
      </c>
      <c r="B1057" s="16" t="s">
        <v>659</v>
      </c>
      <c r="C1057" s="16" t="s">
        <v>796</v>
      </c>
      <c r="D1057" s="16" t="s">
        <v>623</v>
      </c>
      <c r="E1057" s="16" t="s">
        <v>99</v>
      </c>
      <c r="F1057" s="16" t="s">
        <v>19</v>
      </c>
      <c r="G1057" s="7" t="n">
        <v>28</v>
      </c>
      <c r="H1057" s="6" t="n">
        <v>25.545</v>
      </c>
      <c r="I1057" s="6" t="n">
        <v>-715.26</v>
      </c>
      <c r="J1057" s="6" t="n">
        <v>-0</v>
      </c>
      <c r="K1057" s="6" t="n">
        <v>-0</v>
      </c>
      <c r="L1057" s="6" t="n">
        <v>-0</v>
      </c>
      <c r="M1057" s="6" t="s">
        <f>=I1057+J1057+K1057+L1057</f>
      </c>
      <c r="N1057" s="6"/>
      <c r="O1057" s="16"/>
    </row>
    <row collapsed="false" customFormat="false" customHeight="false" hidden="false" ht="12.1" outlineLevel="0" r="1058">
      <c r="A1058" s="20" t="n">
        <v>45777.980277778</v>
      </c>
      <c r="B1058" s="16" t="s">
        <v>101</v>
      </c>
      <c r="C1058" s="16" t="s">
        <v>847</v>
      </c>
      <c r="D1058" s="16" t="s">
        <v>623</v>
      </c>
      <c r="E1058" s="16" t="s">
        <v>99</v>
      </c>
      <c r="F1058" s="16" t="s">
        <v>19</v>
      </c>
      <c r="G1058" s="7" t="n">
        <v>1</v>
      </c>
      <c r="H1058" s="6" t="n">
        <v>15.5535</v>
      </c>
      <c r="I1058" s="6" t="n">
        <v>-15.55</v>
      </c>
      <c r="J1058" s="6" t="n">
        <v>-0</v>
      </c>
      <c r="K1058" s="6" t="n">
        <v>-0</v>
      </c>
      <c r="L1058" s="6" t="n">
        <v>-0</v>
      </c>
      <c r="M1058" s="6" t="s">
        <f>=I1058+J1058+K1058+L1058</f>
      </c>
      <c r="N1058" s="6"/>
      <c r="O1058" s="16"/>
    </row>
    <row collapsed="false" customFormat="false" customHeight="false" hidden="false" ht="12.1" outlineLevel="0" r="1059">
      <c r="A1059" s="21" t="n">
        <v>45790</v>
      </c>
      <c r="B1059" s="22" t="s">
        <v>743</v>
      </c>
      <c r="C1059" s="22" t="s">
        <v>959</v>
      </c>
      <c r="D1059" s="22" t="s">
        <v>743</v>
      </c>
      <c r="E1059" s="22" t="s">
        <v>743</v>
      </c>
      <c r="F1059" s="22" t="s">
        <v>19</v>
      </c>
      <c r="G1059" s="23" t="n">
        <v>1</v>
      </c>
      <c r="H1059" s="24" t="n">
        <v>517.4</v>
      </c>
      <c r="I1059" s="24" t="n">
        <v>517.4</v>
      </c>
      <c r="J1059" s="24" t="n">
        <v>0</v>
      </c>
      <c r="K1059" s="24" t="n">
        <v>-0</v>
      </c>
      <c r="L1059" s="24" t="n">
        <v>-0</v>
      </c>
      <c r="M1059" s="6" t="s">
        <f>=I1059+J1059+K1059+L1059</f>
      </c>
      <c r="N1059" s="24"/>
      <c r="O1059" s="22"/>
    </row>
    <row collapsed="false" customFormat="false" customHeight="false" hidden="false" ht="12.1" outlineLevel="0" r="1060">
      <c r="A1060" s="21" t="n">
        <v>45790</v>
      </c>
      <c r="B1060" s="22" t="s">
        <v>743</v>
      </c>
      <c r="C1060" s="22" t="s">
        <v>960</v>
      </c>
      <c r="D1060" s="22" t="s">
        <v>743</v>
      </c>
      <c r="E1060" s="22" t="s">
        <v>743</v>
      </c>
      <c r="F1060" s="22" t="s">
        <v>32</v>
      </c>
      <c r="G1060" s="23" t="n">
        <v>1</v>
      </c>
      <c r="H1060" s="24" t="n">
        <v>200.46</v>
      </c>
      <c r="I1060" s="24" t="n">
        <v>200.46</v>
      </c>
      <c r="J1060" s="24" t="n">
        <v>0</v>
      </c>
      <c r="K1060" s="24" t="n">
        <v>-0</v>
      </c>
      <c r="L1060" s="24" t="n">
        <v>-0</v>
      </c>
      <c r="M1060" s="24"/>
      <c r="N1060" s="6" t="s">
        <f>=I1060+J1060+K1060+L1060</f>
      </c>
      <c r="O1060" s="22"/>
    </row>
    <row collapsed="false" customFormat="false" customHeight="false" hidden="false" ht="12.1" outlineLevel="0" r="1061">
      <c r="A1061" s="20" t="n">
        <v>45790.735173611</v>
      </c>
      <c r="B1061" s="16" t="s">
        <v>33</v>
      </c>
      <c r="C1061" s="16" t="s">
        <v>762</v>
      </c>
      <c r="D1061" s="16" t="s">
        <v>623</v>
      </c>
      <c r="E1061" s="16" t="s">
        <v>17</v>
      </c>
      <c r="F1061" s="16" t="s">
        <v>19</v>
      </c>
      <c r="G1061" s="7" t="n">
        <v>1</v>
      </c>
      <c r="H1061" s="6" t="n">
        <v>455.9</v>
      </c>
      <c r="I1061" s="6" t="n">
        <v>-455.9</v>
      </c>
      <c r="J1061" s="6" t="n">
        <v>-0</v>
      </c>
      <c r="K1061" s="6" t="n">
        <v>-0.27</v>
      </c>
      <c r="L1061" s="6" t="n">
        <v>-0</v>
      </c>
      <c r="M1061" s="6" t="s">
        <f>=I1061+J1061+K1061+L1061</f>
      </c>
      <c r="N1061" s="6"/>
      <c r="O1061" s="16"/>
    </row>
    <row collapsed="false" customFormat="false" customHeight="false" hidden="false" ht="12.1" outlineLevel="0" r="1062">
      <c r="A1062" s="20" t="n">
        <v>45790.949409722</v>
      </c>
      <c r="B1062" s="16" t="s">
        <v>101</v>
      </c>
      <c r="C1062" s="16" t="s">
        <v>847</v>
      </c>
      <c r="D1062" s="16" t="s">
        <v>623</v>
      </c>
      <c r="E1062" s="16" t="s">
        <v>99</v>
      </c>
      <c r="F1062" s="16" t="s">
        <v>19</v>
      </c>
      <c r="G1062" s="7" t="n">
        <v>4</v>
      </c>
      <c r="H1062" s="6" t="n">
        <v>15.657</v>
      </c>
      <c r="I1062" s="6" t="n">
        <v>-62.63</v>
      </c>
      <c r="J1062" s="6" t="n">
        <v>-0</v>
      </c>
      <c r="K1062" s="6" t="n">
        <v>-0</v>
      </c>
      <c r="L1062" s="6" t="n">
        <v>-0</v>
      </c>
      <c r="M1062" s="6" t="s">
        <f>=I1062+J1062+K1062+L1062</f>
      </c>
      <c r="N1062" s="6"/>
      <c r="O1062" s="16"/>
    </row>
    <row collapsed="false" customFormat="false" customHeight="false" hidden="false" ht="12.1" outlineLevel="0" r="1063">
      <c r="A1063" s="21" t="n">
        <v>45796</v>
      </c>
      <c r="B1063" s="22" t="s">
        <v>743</v>
      </c>
      <c r="C1063" s="22" t="s">
        <v>961</v>
      </c>
      <c r="D1063" s="22" t="s">
        <v>743</v>
      </c>
      <c r="E1063" s="22" t="s">
        <v>743</v>
      </c>
      <c r="F1063" s="22" t="s">
        <v>19</v>
      </c>
      <c r="G1063" s="23" t="n">
        <v>1</v>
      </c>
      <c r="H1063" s="24" t="n">
        <v>2840.5</v>
      </c>
      <c r="I1063" s="24" t="n">
        <v>2840.5</v>
      </c>
      <c r="J1063" s="24" t="n">
        <v>0</v>
      </c>
      <c r="K1063" s="24" t="n">
        <v>-0</v>
      </c>
      <c r="L1063" s="24" t="n">
        <v>-0</v>
      </c>
      <c r="M1063" s="6" t="s">
        <f>=I1063+J1063+K1063+L1063</f>
      </c>
      <c r="N1063" s="24"/>
      <c r="O1063" s="22"/>
    </row>
    <row collapsed="false" customFormat="false" customHeight="false" hidden="false" ht="12.1" outlineLevel="0" r="1064">
      <c r="A1064" s="20" t="n">
        <v>45796.771678241</v>
      </c>
      <c r="B1064" s="16" t="s">
        <v>659</v>
      </c>
      <c r="C1064" s="16" t="s">
        <v>796</v>
      </c>
      <c r="D1064" s="16" t="s">
        <v>623</v>
      </c>
      <c r="E1064" s="16" t="s">
        <v>99</v>
      </c>
      <c r="F1064" s="16" t="s">
        <v>19</v>
      </c>
      <c r="G1064" s="7" t="n">
        <v>8</v>
      </c>
      <c r="H1064" s="6" t="n">
        <v>24.72</v>
      </c>
      <c r="I1064" s="6" t="n">
        <v>-197.76</v>
      </c>
      <c r="J1064" s="6" t="n">
        <v>-0</v>
      </c>
      <c r="K1064" s="6" t="n">
        <v>-0</v>
      </c>
      <c r="L1064" s="6" t="n">
        <v>-0</v>
      </c>
      <c r="M1064" s="6" t="s">
        <f>=I1064+J1064+K1064+L1064</f>
      </c>
      <c r="N1064" s="6"/>
      <c r="O1064" s="16"/>
    </row>
    <row collapsed="false" customFormat="false" customHeight="false" hidden="false" ht="12.1" outlineLevel="0" r="1065">
      <c r="A1065" s="20" t="n">
        <v>45796.825115741</v>
      </c>
      <c r="B1065" s="16" t="s">
        <v>33</v>
      </c>
      <c r="C1065" s="16" t="s">
        <v>762</v>
      </c>
      <c r="D1065" s="16" t="s">
        <v>623</v>
      </c>
      <c r="E1065" s="16" t="s">
        <v>17</v>
      </c>
      <c r="F1065" s="16" t="s">
        <v>19</v>
      </c>
      <c r="G1065" s="7" t="n">
        <v>6</v>
      </c>
      <c r="H1065" s="6" t="n">
        <v>440.55</v>
      </c>
      <c r="I1065" s="6" t="n">
        <v>-2643.3</v>
      </c>
      <c r="J1065" s="6" t="n">
        <v>-0</v>
      </c>
      <c r="K1065" s="6" t="n">
        <v>-1.59</v>
      </c>
      <c r="L1065" s="6" t="n">
        <v>-0</v>
      </c>
      <c r="M1065" s="6" t="s">
        <f>=I1065+J1065+K1065+L1065</f>
      </c>
      <c r="N1065" s="6"/>
      <c r="O1065" s="16"/>
    </row>
    <row collapsed="false" customFormat="false" customHeight="false" hidden="false" ht="12.1" outlineLevel="0" r="1066">
      <c r="A1066" s="21" t="n">
        <v>45798</v>
      </c>
      <c r="B1066" s="22" t="s">
        <v>743</v>
      </c>
      <c r="C1066" s="22" t="s">
        <v>962</v>
      </c>
      <c r="D1066" s="22" t="s">
        <v>743</v>
      </c>
      <c r="E1066" s="22" t="s">
        <v>743</v>
      </c>
      <c r="F1066" s="22" t="s">
        <v>19</v>
      </c>
      <c r="G1066" s="23" t="n">
        <v>1</v>
      </c>
      <c r="H1066" s="24" t="n">
        <v>109.5</v>
      </c>
      <c r="I1066" s="24" t="n">
        <v>109.5</v>
      </c>
      <c r="J1066" s="24" t="n">
        <v>0</v>
      </c>
      <c r="K1066" s="24" t="n">
        <v>-0</v>
      </c>
      <c r="L1066" s="24" t="n">
        <v>-0</v>
      </c>
      <c r="M1066" s="6" t="s">
        <f>=I1066+J1066+K1066+L1066</f>
      </c>
      <c r="N1066" s="24"/>
      <c r="O1066" s="22"/>
    </row>
    <row collapsed="false" customFormat="false" customHeight="false" hidden="false" ht="12.1" outlineLevel="0" r="1067">
      <c r="A1067" s="20" t="n">
        <v>45798.751655093</v>
      </c>
      <c r="B1067" s="16" t="s">
        <v>659</v>
      </c>
      <c r="C1067" s="16" t="s">
        <v>796</v>
      </c>
      <c r="D1067" s="16" t="s">
        <v>623</v>
      </c>
      <c r="E1067" s="16" t="s">
        <v>99</v>
      </c>
      <c r="F1067" s="16" t="s">
        <v>19</v>
      </c>
      <c r="G1067" s="7" t="n">
        <v>4</v>
      </c>
      <c r="H1067" s="6" t="n">
        <v>25</v>
      </c>
      <c r="I1067" s="6" t="n">
        <v>-100</v>
      </c>
      <c r="J1067" s="6" t="n">
        <v>-0</v>
      </c>
      <c r="K1067" s="6" t="n">
        <v>-0</v>
      </c>
      <c r="L1067" s="6" t="n">
        <v>-0</v>
      </c>
      <c r="M1067" s="6" t="s">
        <f>=I1067+J1067+K1067+L1067</f>
      </c>
      <c r="N1067" s="6"/>
      <c r="O1067" s="16"/>
    </row>
    <row collapsed="false" customFormat="false" customHeight="false" hidden="false" ht="12.1" outlineLevel="0" r="1068">
      <c r="A1068" s="21" t="n">
        <v>45803</v>
      </c>
      <c r="B1068" s="22" t="s">
        <v>743</v>
      </c>
      <c r="C1068" s="22" t="s">
        <v>963</v>
      </c>
      <c r="D1068" s="22" t="s">
        <v>743</v>
      </c>
      <c r="E1068" s="22" t="s">
        <v>743</v>
      </c>
      <c r="F1068" s="22" t="s">
        <v>19</v>
      </c>
      <c r="G1068" s="23" t="n">
        <v>1</v>
      </c>
      <c r="H1068" s="24" t="n">
        <v>167</v>
      </c>
      <c r="I1068" s="24" t="n">
        <v>167</v>
      </c>
      <c r="J1068" s="24" t="n">
        <v>0</v>
      </c>
      <c r="K1068" s="24" t="n">
        <v>-0</v>
      </c>
      <c r="L1068" s="24" t="n">
        <v>-0</v>
      </c>
      <c r="M1068" s="6" t="s">
        <f>=I1068+J1068+K1068+L1068</f>
      </c>
      <c r="N1068" s="24"/>
      <c r="O1068" s="22"/>
    </row>
    <row collapsed="false" customFormat="false" customHeight="false" hidden="false" ht="12.1" outlineLevel="0" r="1069">
      <c r="A1069" s="20" t="n">
        <v>45805.758657407</v>
      </c>
      <c r="B1069" s="16" t="s">
        <v>659</v>
      </c>
      <c r="C1069" s="16" t="s">
        <v>796</v>
      </c>
      <c r="D1069" s="16" t="s">
        <v>623</v>
      </c>
      <c r="E1069" s="16" t="s">
        <v>99</v>
      </c>
      <c r="F1069" s="16" t="s">
        <v>19</v>
      </c>
      <c r="G1069" s="7" t="n">
        <v>7</v>
      </c>
      <c r="H1069" s="6" t="n">
        <v>24.715</v>
      </c>
      <c r="I1069" s="6" t="n">
        <v>-173.01</v>
      </c>
      <c r="J1069" s="6" t="n">
        <v>-0</v>
      </c>
      <c r="K1069" s="6" t="n">
        <v>-0</v>
      </c>
      <c r="L1069" s="6" t="n">
        <v>-0</v>
      </c>
      <c r="M1069" s="6" t="s">
        <f>=I1069+J1069+K1069+L1069</f>
      </c>
      <c r="N1069" s="6"/>
      <c r="O1069" s="16"/>
    </row>
    <row collapsed="false" customFormat="false" customHeight="false" hidden="false" ht="12.1" outlineLevel="0" r="1070">
      <c r="A1070" s="21" t="n">
        <v>45812</v>
      </c>
      <c r="B1070" s="22" t="s">
        <v>743</v>
      </c>
      <c r="C1070" s="22" t="s">
        <v>964</v>
      </c>
      <c r="D1070" s="22" t="s">
        <v>743</v>
      </c>
      <c r="E1070" s="22" t="s">
        <v>743</v>
      </c>
      <c r="F1070" s="22" t="s">
        <v>19</v>
      </c>
      <c r="G1070" s="23" t="n">
        <v>1</v>
      </c>
      <c r="H1070" s="24" t="n">
        <v>610.8</v>
      </c>
      <c r="I1070" s="24" t="n">
        <v>610.8</v>
      </c>
      <c r="J1070" s="24" t="n">
        <v>0</v>
      </c>
      <c r="K1070" s="24" t="n">
        <v>-0</v>
      </c>
      <c r="L1070" s="24" t="n">
        <v>-0</v>
      </c>
      <c r="M1070" s="6" t="s">
        <f>=I1070+J1070+K1070+L1070</f>
      </c>
      <c r="N1070" s="24"/>
      <c r="O1070" s="22"/>
    </row>
    <row collapsed="false" customFormat="false" customHeight="false" hidden="false" ht="12.1" outlineLevel="0" r="1071">
      <c r="A1071" s="20" t="n">
        <v>45812.838784722</v>
      </c>
      <c r="B1071" s="16" t="s">
        <v>33</v>
      </c>
      <c r="C1071" s="16" t="s">
        <v>762</v>
      </c>
      <c r="D1071" s="16" t="s">
        <v>623</v>
      </c>
      <c r="E1071" s="16" t="s">
        <v>17</v>
      </c>
      <c r="F1071" s="16" t="s">
        <v>19</v>
      </c>
      <c r="G1071" s="7" t="n">
        <v>1</v>
      </c>
      <c r="H1071" s="6" t="n">
        <v>438.55</v>
      </c>
      <c r="I1071" s="6" t="n">
        <v>-438.55</v>
      </c>
      <c r="J1071" s="6" t="n">
        <v>-0</v>
      </c>
      <c r="K1071" s="6" t="n">
        <v>-0.26</v>
      </c>
      <c r="L1071" s="6" t="n">
        <v>-0</v>
      </c>
      <c r="M1071" s="6" t="s">
        <f>=I1071+J1071+K1071+L1071</f>
      </c>
      <c r="N1071" s="6"/>
      <c r="O1071" s="16"/>
    </row>
    <row collapsed="false" customFormat="false" customHeight="false" hidden="false" ht="12.1" outlineLevel="0" r="1072">
      <c r="A1072" s="20" t="n">
        <v>45812.974768519</v>
      </c>
      <c r="B1072" s="16" t="s">
        <v>101</v>
      </c>
      <c r="C1072" s="16" t="s">
        <v>847</v>
      </c>
      <c r="D1072" s="16" t="s">
        <v>623</v>
      </c>
      <c r="E1072" s="16" t="s">
        <v>99</v>
      </c>
      <c r="F1072" s="16" t="s">
        <v>19</v>
      </c>
      <c r="G1072" s="7" t="n">
        <v>11</v>
      </c>
      <c r="H1072" s="6" t="n">
        <v>15.854</v>
      </c>
      <c r="I1072" s="6" t="n">
        <v>-174.39</v>
      </c>
      <c r="J1072" s="6" t="n">
        <v>-0</v>
      </c>
      <c r="K1072" s="6" t="n">
        <v>-0</v>
      </c>
      <c r="L1072" s="6" t="n">
        <v>-0</v>
      </c>
      <c r="M1072" s="6" t="s">
        <f>=I1072+J1072+K1072+L1072</f>
      </c>
      <c r="N1072" s="6"/>
      <c r="O1072" s="16"/>
    </row>
    <row collapsed="false" customFormat="false" customHeight="false" hidden="false" ht="12.1" outlineLevel="0" r="1073">
      <c r="A1073" s="21" t="n">
        <v>45826</v>
      </c>
      <c r="B1073" s="22" t="s">
        <v>743</v>
      </c>
      <c r="C1073" s="22" t="s">
        <v>965</v>
      </c>
      <c r="D1073" s="22" t="s">
        <v>743</v>
      </c>
      <c r="E1073" s="22" t="s">
        <v>743</v>
      </c>
      <c r="F1073" s="22" t="s">
        <v>19</v>
      </c>
      <c r="G1073" s="23" t="n">
        <v>1</v>
      </c>
      <c r="H1073" s="24" t="n">
        <v>19302</v>
      </c>
      <c r="I1073" s="24" t="n">
        <v>19302</v>
      </c>
      <c r="J1073" s="24" t="n">
        <v>0</v>
      </c>
      <c r="K1073" s="24" t="n">
        <v>-0</v>
      </c>
      <c r="L1073" s="24" t="n">
        <v>-0</v>
      </c>
      <c r="M1073" s="6" t="s">
        <f>=I1073+J1073+K1073+L1073</f>
      </c>
      <c r="N1073" s="24"/>
      <c r="O1073" s="22"/>
    </row>
    <row collapsed="false" customFormat="false" customHeight="false" hidden="false" ht="12.1" outlineLevel="0" r="1074">
      <c r="A1074" s="20" t="n">
        <v>45826.734768519</v>
      </c>
      <c r="B1074" s="16" t="s">
        <v>42</v>
      </c>
      <c r="C1074" s="16" t="s">
        <v>912</v>
      </c>
      <c r="D1074" s="16" t="s">
        <v>623</v>
      </c>
      <c r="E1074" s="16" t="s">
        <v>17</v>
      </c>
      <c r="F1074" s="16" t="s">
        <v>19</v>
      </c>
      <c r="G1074" s="7" t="n">
        <v>6</v>
      </c>
      <c r="H1074" s="6" t="n">
        <v>539.55</v>
      </c>
      <c r="I1074" s="6" t="n">
        <v>-3237.3</v>
      </c>
      <c r="J1074" s="6" t="n">
        <v>-0</v>
      </c>
      <c r="K1074" s="6" t="n">
        <v>-1.94</v>
      </c>
      <c r="L1074" s="6" t="n">
        <v>-0</v>
      </c>
      <c r="M1074" s="6" t="s">
        <f>=I1074+J1074+K1074+L1074</f>
      </c>
      <c r="N1074" s="6"/>
      <c r="O1074" s="16"/>
    </row>
    <row collapsed="false" customFormat="false" customHeight="false" hidden="false" ht="12.1" outlineLevel="0" r="1075">
      <c r="A1075" s="20" t="n">
        <v>45826.736030093</v>
      </c>
      <c r="B1075" s="16" t="s">
        <v>33</v>
      </c>
      <c r="C1075" s="16" t="s">
        <v>762</v>
      </c>
      <c r="D1075" s="16" t="s">
        <v>623</v>
      </c>
      <c r="E1075" s="16" t="s">
        <v>17</v>
      </c>
      <c r="F1075" s="16" t="s">
        <v>19</v>
      </c>
      <c r="G1075" s="7" t="n">
        <v>9</v>
      </c>
      <c r="H1075" s="6" t="n">
        <v>448.8</v>
      </c>
      <c r="I1075" s="6" t="n">
        <v>-4039.2</v>
      </c>
      <c r="J1075" s="6" t="n">
        <v>-0</v>
      </c>
      <c r="K1075" s="6" t="n">
        <v>-2.43</v>
      </c>
      <c r="L1075" s="6" t="n">
        <v>-1.21</v>
      </c>
      <c r="M1075" s="6" t="s">
        <f>=I1075+J1075+K1075+L1075</f>
      </c>
      <c r="N1075" s="6"/>
      <c r="O1075" s="16"/>
    </row>
    <row collapsed="false" customFormat="false" customHeight="false" hidden="false" ht="12.1" outlineLevel="0" r="1076">
      <c r="A1076" s="20" t="n">
        <v>45826.750069444</v>
      </c>
      <c r="B1076" s="16" t="s">
        <v>30</v>
      </c>
      <c r="C1076" s="16" t="s">
        <v>807</v>
      </c>
      <c r="D1076" s="16" t="s">
        <v>623</v>
      </c>
      <c r="E1076" s="16" t="s">
        <v>17</v>
      </c>
      <c r="F1076" s="16" t="s">
        <v>19</v>
      </c>
      <c r="G1076" s="7" t="n">
        <v>10</v>
      </c>
      <c r="H1076" s="6" t="n">
        <v>311.66</v>
      </c>
      <c r="I1076" s="6" t="n">
        <v>-3116.6</v>
      </c>
      <c r="J1076" s="6" t="n">
        <v>-0</v>
      </c>
      <c r="K1076" s="6" t="n">
        <v>-1.87</v>
      </c>
      <c r="L1076" s="6" t="n">
        <v>-0</v>
      </c>
      <c r="M1076" s="6" t="s">
        <f>=I1076+J1076+K1076+L1076</f>
      </c>
      <c r="N1076" s="6"/>
      <c r="O1076" s="16"/>
    </row>
    <row collapsed="false" customFormat="false" customHeight="false" hidden="false" ht="12.1" outlineLevel="0" r="1077">
      <c r="A1077" s="20" t="n">
        <v>45826.750104167</v>
      </c>
      <c r="B1077" s="16" t="s">
        <v>16</v>
      </c>
      <c r="C1077" s="16" t="s">
        <v>755</v>
      </c>
      <c r="D1077" s="16" t="s">
        <v>623</v>
      </c>
      <c r="E1077" s="16" t="s">
        <v>17</v>
      </c>
      <c r="F1077" s="16" t="s">
        <v>19</v>
      </c>
      <c r="G1077" s="7" t="n">
        <v>20</v>
      </c>
      <c r="H1077" s="6" t="n">
        <v>313.62</v>
      </c>
      <c r="I1077" s="6" t="n">
        <v>-6272.4</v>
      </c>
      <c r="J1077" s="6" t="n">
        <v>-0</v>
      </c>
      <c r="K1077" s="6" t="n">
        <v>-3.76</v>
      </c>
      <c r="L1077" s="6" t="n">
        <v>-0</v>
      </c>
      <c r="M1077" s="6" t="s">
        <f>=I1077+J1077+K1077+L1077</f>
      </c>
      <c r="N1077" s="6"/>
      <c r="O1077" s="16"/>
    </row>
    <row collapsed="false" customFormat="false" customHeight="false" hidden="false" ht="12.1" outlineLevel="0" r="1078">
      <c r="A1078" s="20" t="n">
        <v>45826.908206019</v>
      </c>
      <c r="B1078" s="16" t="s">
        <v>101</v>
      </c>
      <c r="C1078" s="16" t="s">
        <v>847</v>
      </c>
      <c r="D1078" s="16" t="s">
        <v>623</v>
      </c>
      <c r="E1078" s="16" t="s">
        <v>99</v>
      </c>
      <c r="F1078" s="16" t="s">
        <v>19</v>
      </c>
      <c r="G1078" s="7" t="n">
        <v>164</v>
      </c>
      <c r="H1078" s="6" t="n">
        <v>15.9745</v>
      </c>
      <c r="I1078" s="6" t="n">
        <v>-2619.82</v>
      </c>
      <c r="J1078" s="6" t="n">
        <v>-0</v>
      </c>
      <c r="K1078" s="6" t="n">
        <v>-0</v>
      </c>
      <c r="L1078" s="6" t="n">
        <v>-0</v>
      </c>
      <c r="M1078" s="6" t="s">
        <f>=I1078+J1078+K1078+L1078</f>
      </c>
      <c r="N1078" s="6"/>
      <c r="O1078" s="16"/>
    </row>
    <row collapsed="false" customFormat="false" customHeight="false" hidden="false" ht="12.1" outlineLevel="0" r="1079">
      <c r="A1079" s="21" t="n">
        <v>45827</v>
      </c>
      <c r="B1079" s="22" t="s">
        <v>743</v>
      </c>
      <c r="C1079" s="22" t="s">
        <v>966</v>
      </c>
      <c r="D1079" s="22" t="s">
        <v>743</v>
      </c>
      <c r="E1079" s="22" t="s">
        <v>743</v>
      </c>
      <c r="F1079" s="22" t="s">
        <v>19</v>
      </c>
      <c r="G1079" s="23" t="n">
        <v>1</v>
      </c>
      <c r="H1079" s="24" t="n">
        <v>2625.7</v>
      </c>
      <c r="I1079" s="24" t="n">
        <v>2625.7</v>
      </c>
      <c r="J1079" s="24" t="n">
        <v>0</v>
      </c>
      <c r="K1079" s="24" t="n">
        <v>-0</v>
      </c>
      <c r="L1079" s="24" t="n">
        <v>-0</v>
      </c>
      <c r="M1079" s="6" t="s">
        <f>=I1079+J1079+K1079+L1079</f>
      </c>
      <c r="N1079" s="24"/>
      <c r="O1079" s="22"/>
    </row>
    <row collapsed="false" customFormat="false" customHeight="false" hidden="false" ht="12.1" outlineLevel="0" r="1080">
      <c r="A1080" s="21" t="n">
        <v>45827</v>
      </c>
      <c r="B1080" s="22" t="s">
        <v>743</v>
      </c>
      <c r="C1080" s="22" t="s">
        <v>967</v>
      </c>
      <c r="D1080" s="22" t="s">
        <v>743</v>
      </c>
      <c r="E1080" s="22" t="s">
        <v>743</v>
      </c>
      <c r="F1080" s="22" t="s">
        <v>19</v>
      </c>
      <c r="G1080" s="23" t="n">
        <v>1</v>
      </c>
      <c r="H1080" s="24" t="n">
        <v>3563.45</v>
      </c>
      <c r="I1080" s="24" t="n">
        <v>3563.45</v>
      </c>
      <c r="J1080" s="24" t="n">
        <v>0</v>
      </c>
      <c r="K1080" s="24" t="n">
        <v>-0</v>
      </c>
      <c r="L1080" s="24" t="n">
        <v>-0</v>
      </c>
      <c r="M1080" s="6" t="s">
        <f>=I1080+J1080+K1080+L1080</f>
      </c>
      <c r="N1080" s="24"/>
      <c r="O1080" s="22"/>
    </row>
    <row collapsed="false" customFormat="false" customHeight="false" hidden="false" ht="12.1" outlineLevel="0" r="1081">
      <c r="A1081" s="20" t="n">
        <v>45827.868217593</v>
      </c>
      <c r="B1081" s="16" t="s">
        <v>36</v>
      </c>
      <c r="C1081" s="16" t="s">
        <v>808</v>
      </c>
      <c r="D1081" s="16" t="s">
        <v>623</v>
      </c>
      <c r="E1081" s="16" t="s">
        <v>17</v>
      </c>
      <c r="F1081" s="16" t="s">
        <v>19</v>
      </c>
      <c r="G1081" s="7" t="n">
        <v>5</v>
      </c>
      <c r="H1081" s="6" t="n">
        <v>654.4</v>
      </c>
      <c r="I1081" s="6" t="n">
        <v>-3272</v>
      </c>
      <c r="J1081" s="6" t="n">
        <v>-0</v>
      </c>
      <c r="K1081" s="6" t="n">
        <v>-1.96</v>
      </c>
      <c r="L1081" s="6" t="n">
        <v>-0</v>
      </c>
      <c r="M1081" s="6" t="s">
        <f>=I1081+J1081+K1081+L1081</f>
      </c>
      <c r="N1081" s="6"/>
      <c r="O1081" s="16"/>
    </row>
    <row collapsed="false" customFormat="false" customHeight="false" hidden="false" ht="12.1" outlineLevel="0" r="1082">
      <c r="A1082" s="21" t="n">
        <v>45828</v>
      </c>
      <c r="B1082" s="22" t="s">
        <v>743</v>
      </c>
      <c r="C1082" s="22" t="s">
        <v>968</v>
      </c>
      <c r="D1082" s="22" t="s">
        <v>743</v>
      </c>
      <c r="E1082" s="22" t="s">
        <v>743</v>
      </c>
      <c r="F1082" s="22" t="s">
        <v>19</v>
      </c>
      <c r="G1082" s="23" t="n">
        <v>1</v>
      </c>
      <c r="H1082" s="24" t="n">
        <v>108.3</v>
      </c>
      <c r="I1082" s="24" t="n">
        <v>108.3</v>
      </c>
      <c r="J1082" s="24" t="n">
        <v>0</v>
      </c>
      <c r="K1082" s="24" t="n">
        <v>-0</v>
      </c>
      <c r="L1082" s="24" t="n">
        <v>-0</v>
      </c>
      <c r="M1082" s="6" t="s">
        <f>=I1082+J1082+K1082+L1082</f>
      </c>
      <c r="N1082" s="24"/>
      <c r="O1082" s="22"/>
    </row>
    <row collapsed="false" customFormat="false" customHeight="false" hidden="false" ht="12.1" outlineLevel="0" r="1083">
      <c r="A1083" s="20" t="n">
        <v>45828.721736111</v>
      </c>
      <c r="B1083" s="16" t="s">
        <v>33</v>
      </c>
      <c r="C1083" s="16" t="s">
        <v>762</v>
      </c>
      <c r="D1083" s="16" t="s">
        <v>623</v>
      </c>
      <c r="E1083" s="16" t="s">
        <v>17</v>
      </c>
      <c r="F1083" s="16" t="s">
        <v>19</v>
      </c>
      <c r="G1083" s="7" t="n">
        <v>6</v>
      </c>
      <c r="H1083" s="6" t="n">
        <v>449.85</v>
      </c>
      <c r="I1083" s="6" t="n">
        <v>-2699.1</v>
      </c>
      <c r="J1083" s="6" t="n">
        <v>-0</v>
      </c>
      <c r="K1083" s="6" t="n">
        <v>-1.62</v>
      </c>
      <c r="L1083" s="6" t="n">
        <v>-0</v>
      </c>
      <c r="M1083" s="6" t="s">
        <f>=I1083+J1083+K1083+L1083</f>
      </c>
      <c r="N1083" s="6"/>
      <c r="O1083" s="16"/>
    </row>
    <row collapsed="false" customFormat="false" customHeight="false" hidden="false" ht="12.1" outlineLevel="0" r="1084">
      <c r="A1084" s="20" t="n">
        <v>45828.869363426</v>
      </c>
      <c r="B1084" s="16" t="s">
        <v>101</v>
      </c>
      <c r="C1084" s="16" t="s">
        <v>847</v>
      </c>
      <c r="D1084" s="16" t="s">
        <v>623</v>
      </c>
      <c r="E1084" s="16" t="s">
        <v>99</v>
      </c>
      <c r="F1084" s="16" t="s">
        <v>19</v>
      </c>
      <c r="G1084" s="7" t="n">
        <v>20</v>
      </c>
      <c r="H1084" s="6" t="n">
        <v>16.009</v>
      </c>
      <c r="I1084" s="6" t="n">
        <v>-320.18</v>
      </c>
      <c r="J1084" s="6" t="n">
        <v>-0</v>
      </c>
      <c r="K1084" s="6" t="n">
        <v>-0</v>
      </c>
      <c r="L1084" s="6" t="n">
        <v>-0</v>
      </c>
      <c r="M1084" s="6" t="s">
        <f>=I1084+J1084+K1084+L1084</f>
      </c>
      <c r="N1084" s="6"/>
      <c r="O1084" s="16"/>
    </row>
    <row collapsed="false" customFormat="false" customHeight="false" hidden="false" ht="12.1" outlineLevel="0" r="1085">
      <c r="A1085" s="21" t="n">
        <v>45856</v>
      </c>
      <c r="B1085" s="22" t="s">
        <v>743</v>
      </c>
      <c r="C1085" s="22" t="s">
        <v>969</v>
      </c>
      <c r="D1085" s="22" t="s">
        <v>743</v>
      </c>
      <c r="E1085" s="22" t="s">
        <v>743</v>
      </c>
      <c r="F1085" s="22" t="s">
        <v>19</v>
      </c>
      <c r="G1085" s="23" t="n">
        <v>1</v>
      </c>
      <c r="H1085" s="24" t="n">
        <v>3612.36</v>
      </c>
      <c r="I1085" s="24" t="n">
        <v>3612.36</v>
      </c>
      <c r="J1085" s="24" t="n">
        <v>0</v>
      </c>
      <c r="K1085" s="24" t="n">
        <v>-0</v>
      </c>
      <c r="L1085" s="24" t="n">
        <v>-0</v>
      </c>
      <c r="M1085" s="6" t="s">
        <f>=I1085+J1085+K1085+L1085</f>
      </c>
      <c r="N1085" s="24"/>
      <c r="O1085" s="22"/>
    </row>
    <row collapsed="false" customFormat="false" customHeight="false" hidden="false" ht="12.1" outlineLevel="0" r="1086">
      <c r="A1086" s="20" t="n">
        <v>45856.910717593</v>
      </c>
      <c r="B1086" s="16" t="s">
        <v>101</v>
      </c>
      <c r="C1086" s="16" t="s">
        <v>847</v>
      </c>
      <c r="D1086" s="16" t="s">
        <v>623</v>
      </c>
      <c r="E1086" s="16" t="s">
        <v>99</v>
      </c>
      <c r="F1086" s="16" t="s">
        <v>19</v>
      </c>
      <c r="G1086" s="7" t="n">
        <v>223</v>
      </c>
      <c r="H1086" s="6" t="n">
        <v>16.248</v>
      </c>
      <c r="I1086" s="6" t="n">
        <v>-3623.31</v>
      </c>
      <c r="J1086" s="6" t="n">
        <v>-0</v>
      </c>
      <c r="K1086" s="6" t="n">
        <v>-0</v>
      </c>
      <c r="L1086" s="6" t="n">
        <v>-0</v>
      </c>
      <c r="M1086" s="6" t="s">
        <f>=I1086+J1086+K1086+L1086</f>
      </c>
      <c r="N1086" s="6"/>
      <c r="O1086" s="16"/>
    </row>
    <row collapsed="false" customFormat="false" customHeight="false" hidden="false" ht="12.1" outlineLevel="0" r="1087">
      <c r="A1087" s="21" t="n">
        <v>45859</v>
      </c>
      <c r="B1087" s="22" t="s">
        <v>743</v>
      </c>
      <c r="C1087" s="22" t="s">
        <v>970</v>
      </c>
      <c r="D1087" s="22" t="s">
        <v>743</v>
      </c>
      <c r="E1087" s="22" t="s">
        <v>743</v>
      </c>
      <c r="F1087" s="22" t="s">
        <v>19</v>
      </c>
      <c r="G1087" s="23" t="n">
        <v>1</v>
      </c>
      <c r="H1087" s="24" t="n">
        <v>104.52</v>
      </c>
      <c r="I1087" s="24" t="n">
        <v>104.52</v>
      </c>
      <c r="J1087" s="24" t="n">
        <v>0</v>
      </c>
      <c r="K1087" s="24" t="n">
        <v>-0</v>
      </c>
      <c r="L1087" s="24" t="n">
        <v>-0</v>
      </c>
      <c r="M1087" s="6" t="s">
        <f>=I1087+J1087+K1087+L1087</f>
      </c>
      <c r="N1087" s="24"/>
      <c r="O1087" s="22"/>
    </row>
    <row collapsed="false" customFormat="false" customHeight="false" hidden="false" ht="12.1" outlineLevel="0" r="1088">
      <c r="A1088" s="21" t="n">
        <v>45860</v>
      </c>
      <c r="B1088" s="22" t="s">
        <v>743</v>
      </c>
      <c r="C1088" s="22" t="s">
        <v>971</v>
      </c>
      <c r="D1088" s="22" t="s">
        <v>743</v>
      </c>
      <c r="E1088" s="22" t="s">
        <v>743</v>
      </c>
      <c r="F1088" s="22" t="s">
        <v>19</v>
      </c>
      <c r="G1088" s="23" t="n">
        <v>1</v>
      </c>
      <c r="H1088" s="24" t="n">
        <v>1893.8</v>
      </c>
      <c r="I1088" s="24" t="n">
        <v>1893.8</v>
      </c>
      <c r="J1088" s="24" t="n">
        <v>0</v>
      </c>
      <c r="K1088" s="24" t="n">
        <v>-0</v>
      </c>
      <c r="L1088" s="24" t="n">
        <v>-0</v>
      </c>
      <c r="M1088" s="6" t="s">
        <f>=I1088+J1088+K1088+L1088</f>
      </c>
      <c r="N1088" s="24"/>
      <c r="O1088" s="22"/>
    </row>
    <row collapsed="false" customFormat="false" customHeight="false" hidden="false" ht="12.1" outlineLevel="0" r="1089">
      <c r="A1089" s="21" t="n">
        <v>45860</v>
      </c>
      <c r="B1089" s="22" t="s">
        <v>743</v>
      </c>
      <c r="C1089" s="22" t="s">
        <v>972</v>
      </c>
      <c r="D1089" s="22" t="s">
        <v>743</v>
      </c>
      <c r="E1089" s="22" t="s">
        <v>743</v>
      </c>
      <c r="F1089" s="22" t="s">
        <v>19</v>
      </c>
      <c r="G1089" s="23" t="n">
        <v>1</v>
      </c>
      <c r="H1089" s="24" t="n">
        <v>1849</v>
      </c>
      <c r="I1089" s="24" t="n">
        <v>1849</v>
      </c>
      <c r="J1089" s="24" t="n">
        <v>0</v>
      </c>
      <c r="K1089" s="24" t="n">
        <v>-0</v>
      </c>
      <c r="L1089" s="24" t="n">
        <v>-0</v>
      </c>
      <c r="M1089" s="6" t="s">
        <f>=I1089+J1089+K1089+L1089</f>
      </c>
      <c r="N1089" s="24"/>
      <c r="O1089" s="22"/>
    </row>
    <row collapsed="false" customFormat="false" customHeight="false" hidden="false" ht="12.1" outlineLevel="0" r="1090">
      <c r="A1090" s="20" t="n">
        <v>45860.728831019</v>
      </c>
      <c r="B1090" s="16" t="s">
        <v>16</v>
      </c>
      <c r="C1090" s="16" t="s">
        <v>755</v>
      </c>
      <c r="D1090" s="16" t="s">
        <v>623</v>
      </c>
      <c r="E1090" s="16" t="s">
        <v>17</v>
      </c>
      <c r="F1090" s="16" t="s">
        <v>19</v>
      </c>
      <c r="G1090" s="7" t="n">
        <v>10</v>
      </c>
      <c r="H1090" s="6" t="n">
        <v>310.22</v>
      </c>
      <c r="I1090" s="6" t="n">
        <v>-3102.2</v>
      </c>
      <c r="J1090" s="6" t="n">
        <v>-0</v>
      </c>
      <c r="K1090" s="6" t="n">
        <v>-1.86</v>
      </c>
      <c r="L1090" s="6" t="n">
        <v>-0</v>
      </c>
      <c r="M1090" s="6" t="s">
        <f>=I1090+J1090+K1090+L1090</f>
      </c>
      <c r="N1090" s="6"/>
      <c r="O1090" s="16"/>
    </row>
    <row collapsed="false" customFormat="false" customHeight="false" hidden="false" ht="12.1" outlineLevel="0" r="1091">
      <c r="A1091" s="20" t="n">
        <v>45860.752326389</v>
      </c>
      <c r="B1091" s="16" t="s">
        <v>33</v>
      </c>
      <c r="C1091" s="16" t="s">
        <v>762</v>
      </c>
      <c r="D1091" s="16" t="s">
        <v>623</v>
      </c>
      <c r="E1091" s="16" t="s">
        <v>17</v>
      </c>
      <c r="F1091" s="16" t="s">
        <v>19</v>
      </c>
      <c r="G1091" s="7" t="n">
        <v>1</v>
      </c>
      <c r="H1091" s="6" t="n">
        <v>419.55</v>
      </c>
      <c r="I1091" s="6" t="n">
        <v>-419.55</v>
      </c>
      <c r="J1091" s="6" t="n">
        <v>-0</v>
      </c>
      <c r="K1091" s="6" t="n">
        <v>-0.25</v>
      </c>
      <c r="L1091" s="6" t="n">
        <v>-0</v>
      </c>
      <c r="M1091" s="6" t="s">
        <f>=I1091+J1091+K1091+L1091</f>
      </c>
      <c r="N1091" s="6"/>
      <c r="O1091" s="16"/>
    </row>
    <row collapsed="false" customFormat="false" customHeight="false" hidden="false" ht="12.1" outlineLevel="0" r="1092">
      <c r="A1092" s="21" t="n">
        <v>45862</v>
      </c>
      <c r="B1092" s="22" t="s">
        <v>743</v>
      </c>
      <c r="C1092" s="22" t="s">
        <v>973</v>
      </c>
      <c r="D1092" s="22" t="s">
        <v>743</v>
      </c>
      <c r="E1092" s="22" t="s">
        <v>743</v>
      </c>
      <c r="F1092" s="22" t="s">
        <v>19</v>
      </c>
      <c r="G1092" s="23" t="n">
        <v>1</v>
      </c>
      <c r="H1092" s="24" t="n">
        <v>172</v>
      </c>
      <c r="I1092" s="24" t="n">
        <v>172</v>
      </c>
      <c r="J1092" s="24" t="n">
        <v>0</v>
      </c>
      <c r="K1092" s="24" t="n">
        <v>-0</v>
      </c>
      <c r="L1092" s="24" t="n">
        <v>-0</v>
      </c>
      <c r="M1092" s="6" t="s">
        <f>=I1092+J1092+K1092+L1092</f>
      </c>
      <c r="N1092" s="24"/>
      <c r="O1092" s="22"/>
    </row>
    <row collapsed="false" customFormat="false" customHeight="false" hidden="false" ht="12.1" outlineLevel="0" r="1093">
      <c r="A1093" s="21" t="n">
        <v>45862</v>
      </c>
      <c r="B1093" s="22" t="s">
        <v>743</v>
      </c>
      <c r="C1093" s="22" t="s">
        <v>974</v>
      </c>
      <c r="D1093" s="22" t="s">
        <v>743</v>
      </c>
      <c r="E1093" s="22" t="s">
        <v>743</v>
      </c>
      <c r="F1093" s="22" t="s">
        <v>19</v>
      </c>
      <c r="G1093" s="23" t="n">
        <v>1</v>
      </c>
      <c r="H1093" s="24" t="n">
        <v>67.32</v>
      </c>
      <c r="I1093" s="24" t="n">
        <v>67.32</v>
      </c>
      <c r="J1093" s="24" t="n">
        <v>0</v>
      </c>
      <c r="K1093" s="24" t="n">
        <v>-0</v>
      </c>
      <c r="L1093" s="24" t="n">
        <v>-0</v>
      </c>
      <c r="M1093" s="6" t="s">
        <f>=I1093+J1093+K1093+L1093</f>
      </c>
      <c r="N1093" s="24"/>
      <c r="O1093" s="22"/>
    </row>
    <row collapsed="false" customFormat="false" customHeight="false" hidden="false" ht="12.1" outlineLevel="0" r="1094">
      <c r="A1094" s="21" t="n">
        <v>45862</v>
      </c>
      <c r="B1094" s="22" t="s">
        <v>793</v>
      </c>
      <c r="C1094" s="22" t="s">
        <v>949</v>
      </c>
      <c r="D1094" s="22" t="s">
        <v>793</v>
      </c>
      <c r="E1094" s="22" t="s">
        <v>793</v>
      </c>
      <c r="F1094" s="22" t="s">
        <v>19</v>
      </c>
      <c r="G1094" s="23" t="n">
        <v>1</v>
      </c>
      <c r="H1094" s="24" t="n">
        <v>2000</v>
      </c>
      <c r="I1094" s="24" t="n">
        <v>2000</v>
      </c>
      <c r="J1094" s="24" t="n">
        <v>0</v>
      </c>
      <c r="K1094" s="24" t="n">
        <v>-0</v>
      </c>
      <c r="L1094" s="24" t="n">
        <v>-0</v>
      </c>
      <c r="M1094" s="6" t="s">
        <f>=I1094+J1094+K1094+L1094</f>
      </c>
      <c r="N1094" s="24"/>
      <c r="O1094" s="22"/>
    </row>
    <row collapsed="false" customFormat="false" customHeight="false" hidden="false" ht="12.1" outlineLevel="0" r="1095">
      <c r="A1095" s="21" t="n">
        <v>45862</v>
      </c>
      <c r="B1095" s="22" t="s">
        <v>743</v>
      </c>
      <c r="C1095" s="22" t="s">
        <v>975</v>
      </c>
      <c r="D1095" s="22" t="s">
        <v>743</v>
      </c>
      <c r="E1095" s="22" t="s">
        <v>743</v>
      </c>
      <c r="F1095" s="22" t="s">
        <v>19</v>
      </c>
      <c r="G1095" s="23" t="n">
        <v>1</v>
      </c>
      <c r="H1095" s="24" t="n">
        <v>179.52</v>
      </c>
      <c r="I1095" s="24" t="n">
        <v>179.52</v>
      </c>
      <c r="J1095" s="24" t="n">
        <v>0</v>
      </c>
      <c r="K1095" s="24" t="n">
        <v>-0</v>
      </c>
      <c r="L1095" s="24" t="n">
        <v>-0</v>
      </c>
      <c r="M1095" s="6" t="s">
        <f>=I1095+J1095+K1095+L1095</f>
      </c>
      <c r="N1095" s="24"/>
      <c r="O1095" s="22"/>
    </row>
    <row collapsed="false" customFormat="false" customHeight="false" hidden="false" ht="12.1" outlineLevel="0" r="1096">
      <c r="A1096" s="20" t="n">
        <v>45862.746944444</v>
      </c>
      <c r="B1096" s="16" t="s">
        <v>33</v>
      </c>
      <c r="C1096" s="16" t="s">
        <v>762</v>
      </c>
      <c r="D1096" s="16" t="s">
        <v>623</v>
      </c>
      <c r="E1096" s="16" t="s">
        <v>17</v>
      </c>
      <c r="F1096" s="16" t="s">
        <v>19</v>
      </c>
      <c r="G1096" s="7" t="n">
        <v>1</v>
      </c>
      <c r="H1096" s="6" t="n">
        <v>422.85</v>
      </c>
      <c r="I1096" s="6" t="n">
        <v>-422.85</v>
      </c>
      <c r="J1096" s="6" t="n">
        <v>-0</v>
      </c>
      <c r="K1096" s="6" t="n">
        <v>-0.25</v>
      </c>
      <c r="L1096" s="6" t="n">
        <v>-0</v>
      </c>
      <c r="M1096" s="6" t="s">
        <f>=I1096+J1096+K1096+L1096</f>
      </c>
      <c r="N1096" s="6"/>
      <c r="O1096" s="16"/>
    </row>
    <row collapsed="false" customFormat="false" customHeight="false" hidden="false" ht="12.1" outlineLevel="0" r="1097">
      <c r="A1097" s="20" t="n">
        <v>45862.749259259</v>
      </c>
      <c r="B1097" s="16" t="s">
        <v>27</v>
      </c>
      <c r="C1097" s="16" t="s">
        <v>783</v>
      </c>
      <c r="D1097" s="16" t="s">
        <v>623</v>
      </c>
      <c r="E1097" s="16" t="s">
        <v>17</v>
      </c>
      <c r="F1097" s="16" t="s">
        <v>19</v>
      </c>
      <c r="G1097" s="7" t="n">
        <v>10</v>
      </c>
      <c r="H1097" s="6" t="n">
        <v>226.5</v>
      </c>
      <c r="I1097" s="6" t="n">
        <v>-2265</v>
      </c>
      <c r="J1097" s="6" t="n">
        <v>-0</v>
      </c>
      <c r="K1097" s="6" t="n">
        <v>-1.36</v>
      </c>
      <c r="L1097" s="6" t="n">
        <v>-0</v>
      </c>
      <c r="M1097" s="6" t="s">
        <f>=I1097+J1097+K1097+L1097</f>
      </c>
      <c r="N1097" s="6"/>
      <c r="O1097" s="16"/>
    </row>
    <row collapsed="false" customFormat="false" customHeight="false" hidden="false" ht="12.1" outlineLevel="0" r="1098">
      <c r="A1098" s="20" t="n">
        <v>45862.769212963</v>
      </c>
      <c r="B1098" s="16" t="s">
        <v>101</v>
      </c>
      <c r="C1098" s="16" t="s">
        <v>847</v>
      </c>
      <c r="D1098" s="16" t="s">
        <v>623</v>
      </c>
      <c r="E1098" s="16" t="s">
        <v>99</v>
      </c>
      <c r="F1098" s="16" t="s">
        <v>19</v>
      </c>
      <c r="G1098" s="7" t="n">
        <v>3</v>
      </c>
      <c r="H1098" s="6" t="n">
        <v>16.2815</v>
      </c>
      <c r="I1098" s="6" t="n">
        <v>-48.84</v>
      </c>
      <c r="J1098" s="6" t="n">
        <v>-0</v>
      </c>
      <c r="K1098" s="6" t="n">
        <v>-0</v>
      </c>
      <c r="L1098" s="6" t="n">
        <v>-0</v>
      </c>
      <c r="M1098" s="6" t="s">
        <f>=I1098+J1098+K1098+L1098</f>
      </c>
      <c r="N1098" s="6"/>
      <c r="O1098" s="16"/>
    </row>
    <row collapsed="false" customFormat="false" customHeight="false" hidden="false" ht="12.1" outlineLevel="0" r="1099">
      <c r="A1099" s="21" t="n">
        <v>45863</v>
      </c>
      <c r="B1099" s="22" t="s">
        <v>743</v>
      </c>
      <c r="C1099" s="22" t="s">
        <v>976</v>
      </c>
      <c r="D1099" s="22" t="s">
        <v>743</v>
      </c>
      <c r="E1099" s="22" t="s">
        <v>743</v>
      </c>
      <c r="F1099" s="22" t="s">
        <v>19</v>
      </c>
      <c r="G1099" s="23" t="n">
        <v>1</v>
      </c>
      <c r="H1099" s="24" t="n">
        <v>2272</v>
      </c>
      <c r="I1099" s="24" t="n">
        <v>2272</v>
      </c>
      <c r="J1099" s="24" t="n">
        <v>0</v>
      </c>
      <c r="K1099" s="24" t="n">
        <v>-0</v>
      </c>
      <c r="L1099" s="24" t="n">
        <v>-0</v>
      </c>
      <c r="M1099" s="6" t="s">
        <f>=I1099+J1099+K1099+L1099</f>
      </c>
      <c r="N1099" s="24"/>
      <c r="O1099" s="22"/>
    </row>
    <row collapsed="false" customFormat="false" customHeight="false" hidden="false" ht="12.1" outlineLevel="0" r="1100">
      <c r="A1100" s="21" t="n">
        <v>45863</v>
      </c>
      <c r="B1100" s="22" t="s">
        <v>729</v>
      </c>
      <c r="C1100" s="22" t="s">
        <v>151</v>
      </c>
      <c r="D1100" s="22" t="s">
        <v>729</v>
      </c>
      <c r="E1100" s="22" t="s">
        <v>729</v>
      </c>
      <c r="F1100" s="22" t="s">
        <v>19</v>
      </c>
      <c r="G1100" s="23" t="n">
        <v>1</v>
      </c>
      <c r="H1100" s="24" t="n">
        <v>50000</v>
      </c>
      <c r="I1100" s="24" t="n">
        <v>50000</v>
      </c>
      <c r="J1100" s="24" t="n">
        <v>0</v>
      </c>
      <c r="K1100" s="24" t="n">
        <v>-0</v>
      </c>
      <c r="L1100" s="24" t="n">
        <v>-0</v>
      </c>
      <c r="M1100" s="6" t="s">
        <f>=I1100+J1100+K1100+L1100</f>
      </c>
      <c r="N1100" s="24"/>
      <c r="O1100" s="22"/>
    </row>
    <row collapsed="false" customFormat="false" customHeight="false" hidden="false" ht="12.1" outlineLevel="0" r="1101">
      <c r="A1101" s="20" t="n">
        <v>45863.800821759</v>
      </c>
      <c r="B1101" s="16" t="s">
        <v>120</v>
      </c>
      <c r="C1101" s="16" t="s">
        <v>916</v>
      </c>
      <c r="D1101" s="16" t="s">
        <v>623</v>
      </c>
      <c r="E1101" s="16" t="s">
        <v>105</v>
      </c>
      <c r="F1101" s="16" t="s">
        <v>19</v>
      </c>
      <c r="G1101" s="7" t="n">
        <v>2</v>
      </c>
      <c r="H1101" s="6" t="n">
        <v>99.67</v>
      </c>
      <c r="I1101" s="6" t="n">
        <v>-1993.4</v>
      </c>
      <c r="J1101" s="6" t="n">
        <v>-9.3</v>
      </c>
      <c r="K1101" s="6" t="n">
        <v>-1.2</v>
      </c>
      <c r="L1101" s="6" t="n">
        <v>-0.18</v>
      </c>
      <c r="M1101" s="6" t="s">
        <f>=I1101+J1101+K1101+L1101</f>
      </c>
      <c r="N1101" s="6"/>
      <c r="O1101" s="16"/>
    </row>
    <row collapsed="false" customFormat="false" customHeight="false" hidden="false" ht="12.1" outlineLevel="0" r="1102">
      <c r="A1102" s="20" t="n">
        <v>45863.829155093</v>
      </c>
      <c r="B1102" s="16" t="s">
        <v>101</v>
      </c>
      <c r="C1102" s="16" t="s">
        <v>847</v>
      </c>
      <c r="D1102" s="16" t="s">
        <v>623</v>
      </c>
      <c r="E1102" s="16" t="s">
        <v>99</v>
      </c>
      <c r="F1102" s="16" t="s">
        <v>19</v>
      </c>
      <c r="G1102" s="7" t="n">
        <v>3082</v>
      </c>
      <c r="H1102" s="6" t="n">
        <v>16.307</v>
      </c>
      <c r="I1102" s="6" t="n">
        <v>-50258.18</v>
      </c>
      <c r="J1102" s="6" t="n">
        <v>-0</v>
      </c>
      <c r="K1102" s="6" t="n">
        <v>-0</v>
      </c>
      <c r="L1102" s="6" t="n">
        <v>-0</v>
      </c>
      <c r="M1102" s="6" t="s">
        <f>=I1102+J1102+K1102+L1102</f>
      </c>
      <c r="N1102" s="6"/>
      <c r="O1102" s="16"/>
    </row>
    <row collapsed="false" customFormat="false" customHeight="false" hidden="false" ht="12.1" outlineLevel="0" r="1103">
      <c r="A1103" s="21" t="n">
        <v>45870</v>
      </c>
      <c r="B1103" s="22" t="s">
        <v>743</v>
      </c>
      <c r="C1103" s="22" t="s">
        <v>977</v>
      </c>
      <c r="D1103" s="22" t="s">
        <v>743</v>
      </c>
      <c r="E1103" s="22" t="s">
        <v>743</v>
      </c>
      <c r="F1103" s="22" t="s">
        <v>19</v>
      </c>
      <c r="G1103" s="23" t="n">
        <v>1</v>
      </c>
      <c r="H1103" s="24" t="n">
        <v>2251.25</v>
      </c>
      <c r="I1103" s="24" t="n">
        <v>2251.25</v>
      </c>
      <c r="J1103" s="24" t="n">
        <v>0</v>
      </c>
      <c r="K1103" s="24" t="n">
        <v>-0</v>
      </c>
      <c r="L1103" s="24" t="n">
        <v>-0</v>
      </c>
      <c r="M1103" s="6" t="s">
        <f>=I1103+J1103+K1103+L1103</f>
      </c>
      <c r="N1103" s="24"/>
      <c r="O1103" s="22"/>
    </row>
    <row collapsed="false" customFormat="false" customHeight="false" hidden="false" ht="12.1" outlineLevel="0" r="1104">
      <c r="A1104" s="21" t="n">
        <v>45870</v>
      </c>
      <c r="B1104" s="22" t="s">
        <v>743</v>
      </c>
      <c r="C1104" s="22" t="s">
        <v>978</v>
      </c>
      <c r="D1104" s="22" t="s">
        <v>743</v>
      </c>
      <c r="E1104" s="22" t="s">
        <v>743</v>
      </c>
      <c r="F1104" s="22" t="s">
        <v>19</v>
      </c>
      <c r="G1104" s="23" t="n">
        <v>1</v>
      </c>
      <c r="H1104" s="24" t="n">
        <v>6656</v>
      </c>
      <c r="I1104" s="24" t="n">
        <v>6656</v>
      </c>
      <c r="J1104" s="24" t="n">
        <v>0</v>
      </c>
      <c r="K1104" s="24" t="n">
        <v>-0</v>
      </c>
      <c r="L1104" s="24" t="n">
        <v>-0</v>
      </c>
      <c r="M1104" s="6" t="s">
        <f>=I1104+J1104+K1104+L1104</f>
      </c>
      <c r="N1104" s="24"/>
      <c r="O1104" s="22"/>
    </row>
    <row collapsed="false" customFormat="false" customHeight="false" hidden="false" ht="12.1" outlineLevel="0" r="1105">
      <c r="A1105" s="20" t="n">
        <v>45870.756053241</v>
      </c>
      <c r="B1105" s="16" t="s">
        <v>48</v>
      </c>
      <c r="C1105" s="16" t="s">
        <v>740</v>
      </c>
      <c r="D1105" s="16" t="s">
        <v>623</v>
      </c>
      <c r="E1105" s="16" t="s">
        <v>17</v>
      </c>
      <c r="F1105" s="16" t="s">
        <v>19</v>
      </c>
      <c r="G1105" s="7" t="n">
        <v>100</v>
      </c>
      <c r="H1105" s="6" t="n">
        <v>44.705</v>
      </c>
      <c r="I1105" s="6" t="n">
        <v>-4470.5</v>
      </c>
      <c r="J1105" s="6" t="n">
        <v>-0</v>
      </c>
      <c r="K1105" s="6" t="n">
        <v>-2.69</v>
      </c>
      <c r="L1105" s="6" t="n">
        <v>-0</v>
      </c>
      <c r="M1105" s="6" t="s">
        <f>=I1105+J1105+K1105+L1105</f>
      </c>
      <c r="N1105" s="6"/>
      <c r="O1105" s="16"/>
    </row>
    <row collapsed="false" customFormat="false" customHeight="false" hidden="false" ht="12.1" outlineLevel="0" r="1106">
      <c r="A1106" s="20" t="n">
        <v>45870.759363426</v>
      </c>
      <c r="B1106" s="16" t="s">
        <v>36</v>
      </c>
      <c r="C1106" s="16" t="s">
        <v>808</v>
      </c>
      <c r="D1106" s="16" t="s">
        <v>623</v>
      </c>
      <c r="E1106" s="16" t="s">
        <v>17</v>
      </c>
      <c r="F1106" s="16" t="s">
        <v>19</v>
      </c>
      <c r="G1106" s="7" t="n">
        <v>4</v>
      </c>
      <c r="H1106" s="6" t="n">
        <v>647.5</v>
      </c>
      <c r="I1106" s="6" t="n">
        <v>-2590</v>
      </c>
      <c r="J1106" s="6" t="n">
        <v>-0</v>
      </c>
      <c r="K1106" s="6" t="n">
        <v>-1.55</v>
      </c>
      <c r="L1106" s="6" t="n">
        <v>-0</v>
      </c>
      <c r="M1106" s="6" t="s">
        <f>=I1106+J1106+K1106+L1106</f>
      </c>
      <c r="N1106" s="6"/>
      <c r="O1106" s="16"/>
    </row>
    <row collapsed="false" customFormat="false" customHeight="false" hidden="false" ht="12.1" outlineLevel="0" r="1107">
      <c r="A1107" s="20" t="n">
        <v>45870.829039352</v>
      </c>
      <c r="B1107" s="16" t="s">
        <v>33</v>
      </c>
      <c r="C1107" s="16" t="s">
        <v>762</v>
      </c>
      <c r="D1107" s="16" t="s">
        <v>623</v>
      </c>
      <c r="E1107" s="16" t="s">
        <v>17</v>
      </c>
      <c r="F1107" s="16" t="s">
        <v>19</v>
      </c>
      <c r="G1107" s="7" t="n">
        <v>1</v>
      </c>
      <c r="H1107" s="6" t="n">
        <v>418.05</v>
      </c>
      <c r="I1107" s="6" t="n">
        <v>-418.05</v>
      </c>
      <c r="J1107" s="6" t="n">
        <v>-0</v>
      </c>
      <c r="K1107" s="6" t="n">
        <v>-0.25</v>
      </c>
      <c r="L1107" s="6" t="n">
        <v>-0</v>
      </c>
      <c r="M1107" s="6" t="s">
        <f>=I1107+J1107+K1107+L1107</f>
      </c>
      <c r="N1107" s="6"/>
      <c r="O1107" s="16"/>
    </row>
    <row collapsed="false" customFormat="false" customHeight="false" hidden="false" ht="12.1" outlineLevel="0" r="1108">
      <c r="A1108" s="20" t="n">
        <v>45870.83380787</v>
      </c>
      <c r="B1108" s="16" t="s">
        <v>71</v>
      </c>
      <c r="C1108" s="16" t="s">
        <v>859</v>
      </c>
      <c r="D1108" s="16" t="s">
        <v>623</v>
      </c>
      <c r="E1108" s="16" t="s">
        <v>17</v>
      </c>
      <c r="F1108" s="16" t="s">
        <v>19</v>
      </c>
      <c r="G1108" s="7" t="n">
        <v>1</v>
      </c>
      <c r="H1108" s="6" t="n">
        <v>1302</v>
      </c>
      <c r="I1108" s="6" t="n">
        <v>-1302</v>
      </c>
      <c r="J1108" s="6" t="n">
        <v>-0</v>
      </c>
      <c r="K1108" s="6" t="n">
        <v>-0.78</v>
      </c>
      <c r="L1108" s="6" t="n">
        <v>-0</v>
      </c>
      <c r="M1108" s="6" t="s">
        <f>=I1108+J1108+K1108+L1108</f>
      </c>
      <c r="N1108" s="6"/>
      <c r="O1108" s="16"/>
    </row>
    <row collapsed="false" customFormat="false" customHeight="false" hidden="false" ht="12.1" outlineLevel="0" r="1109">
      <c r="A1109" s="20" t="n">
        <v>45870.889375</v>
      </c>
      <c r="B1109" s="16" t="s">
        <v>101</v>
      </c>
      <c r="C1109" s="16" t="s">
        <v>847</v>
      </c>
      <c r="D1109" s="16" t="s">
        <v>623</v>
      </c>
      <c r="E1109" s="16" t="s">
        <v>99</v>
      </c>
      <c r="F1109" s="16" t="s">
        <v>19</v>
      </c>
      <c r="G1109" s="7" t="n">
        <v>8</v>
      </c>
      <c r="H1109" s="6" t="n">
        <v>16.3635</v>
      </c>
      <c r="I1109" s="6" t="n">
        <v>-130.91</v>
      </c>
      <c r="J1109" s="6" t="n">
        <v>-0</v>
      </c>
      <c r="K1109" s="6" t="n">
        <v>-0</v>
      </c>
      <c r="L1109" s="6" t="n">
        <v>-0</v>
      </c>
      <c r="M1109" s="6" t="s">
        <f>=I1109+J1109+K1109+L1109</f>
      </c>
      <c r="N1109" s="6"/>
      <c r="O1109" s="16"/>
    </row>
    <row collapsed="false" customFormat="false" customHeight="false" hidden="false" ht="12.1" outlineLevel="0" r="1110">
      <c r="A1110" s="21" t="n">
        <v>45873</v>
      </c>
      <c r="B1110" s="22" t="s">
        <v>743</v>
      </c>
      <c r="C1110" s="22" t="s">
        <v>979</v>
      </c>
      <c r="D1110" s="22" t="s">
        <v>743</v>
      </c>
      <c r="E1110" s="22" t="s">
        <v>743</v>
      </c>
      <c r="F1110" s="22" t="s">
        <v>19</v>
      </c>
      <c r="G1110" s="23" t="n">
        <v>1</v>
      </c>
      <c r="H1110" s="24" t="n">
        <v>18198</v>
      </c>
      <c r="I1110" s="24" t="n">
        <v>18198</v>
      </c>
      <c r="J1110" s="24" t="n">
        <v>0</v>
      </c>
      <c r="K1110" s="24" t="n">
        <v>-0</v>
      </c>
      <c r="L1110" s="24" t="n">
        <v>-0</v>
      </c>
      <c r="M1110" s="6" t="s">
        <f>=I1110+J1110+K1110+L1110</f>
      </c>
      <c r="N1110" s="24"/>
      <c r="O1110" s="22"/>
    </row>
    <row collapsed="false" customFormat="false" customHeight="false" hidden="false" ht="12.1" outlineLevel="0" r="1111">
      <c r="A1111" s="21" t="n">
        <v>45873</v>
      </c>
      <c r="B1111" s="22" t="s">
        <v>743</v>
      </c>
      <c r="C1111" s="22" t="s">
        <v>980</v>
      </c>
      <c r="D1111" s="22" t="s">
        <v>743</v>
      </c>
      <c r="E1111" s="22" t="s">
        <v>743</v>
      </c>
      <c r="F1111" s="22" t="s">
        <v>19</v>
      </c>
      <c r="G1111" s="23" t="n">
        <v>1</v>
      </c>
      <c r="H1111" s="24" t="n">
        <v>6369.4</v>
      </c>
      <c r="I1111" s="24" t="n">
        <v>6369.4</v>
      </c>
      <c r="J1111" s="24" t="n">
        <v>0</v>
      </c>
      <c r="K1111" s="24" t="n">
        <v>-0</v>
      </c>
      <c r="L1111" s="24" t="n">
        <v>-0</v>
      </c>
      <c r="M1111" s="6" t="s">
        <f>=I1111+J1111+K1111+L1111</f>
      </c>
      <c r="N1111" s="24"/>
      <c r="O1111" s="22"/>
    </row>
    <row collapsed="false" customFormat="false" customHeight="false" hidden="false" ht="12.1" outlineLevel="0" r="1112">
      <c r="A1112" s="21" t="n">
        <v>45873</v>
      </c>
      <c r="B1112" s="22" t="s">
        <v>743</v>
      </c>
      <c r="C1112" s="22" t="s">
        <v>981</v>
      </c>
      <c r="D1112" s="22" t="s">
        <v>743</v>
      </c>
      <c r="E1112" s="22" t="s">
        <v>743</v>
      </c>
      <c r="F1112" s="22" t="s">
        <v>19</v>
      </c>
      <c r="G1112" s="23" t="n">
        <v>1</v>
      </c>
      <c r="H1112" s="24" t="n">
        <v>1723.8</v>
      </c>
      <c r="I1112" s="24" t="n">
        <v>1723.8</v>
      </c>
      <c r="J1112" s="24" t="n">
        <v>0</v>
      </c>
      <c r="K1112" s="24" t="n">
        <v>-0</v>
      </c>
      <c r="L1112" s="24" t="n">
        <v>-0</v>
      </c>
      <c r="M1112" s="6" t="s">
        <f>=I1112+J1112+K1112+L1112</f>
      </c>
      <c r="N1112" s="24"/>
      <c r="O1112" s="22"/>
    </row>
    <row collapsed="false" customFormat="false" customHeight="false" hidden="false" ht="12.1" outlineLevel="0" r="1113">
      <c r="A1113" s="20" t="n">
        <v>45873.874247685</v>
      </c>
      <c r="B1113" s="16" t="s">
        <v>101</v>
      </c>
      <c r="C1113" s="16" t="s">
        <v>847</v>
      </c>
      <c r="D1113" s="16" t="s">
        <v>623</v>
      </c>
      <c r="E1113" s="16" t="s">
        <v>99</v>
      </c>
      <c r="F1113" s="16" t="s">
        <v>19</v>
      </c>
      <c r="G1113" s="7" t="n">
        <v>1603</v>
      </c>
      <c r="H1113" s="6" t="n">
        <v>16.3715</v>
      </c>
      <c r="I1113" s="6" t="n">
        <v>-26243.51</v>
      </c>
      <c r="J1113" s="6" t="n">
        <v>-0</v>
      </c>
      <c r="K1113" s="6" t="n">
        <v>-0</v>
      </c>
      <c r="L1113" s="6" t="n">
        <v>-0</v>
      </c>
      <c r="M1113" s="6" t="s">
        <f>=I1113+J1113+K1113+L1113</f>
      </c>
      <c r="N1113" s="6"/>
      <c r="O1113" s="16"/>
    </row>
    <row collapsed="false" customFormat="false" customHeight="false" hidden="false" ht="12.1" outlineLevel="0" r="1114">
      <c r="A1114" s="20" t="n">
        <v>45874.781539352</v>
      </c>
      <c r="B1114" s="16" t="s">
        <v>101</v>
      </c>
      <c r="C1114" s="16" t="s">
        <v>847</v>
      </c>
      <c r="D1114" s="16" t="s">
        <v>623</v>
      </c>
      <c r="E1114" s="16" t="s">
        <v>99</v>
      </c>
      <c r="F1114" s="16" t="s">
        <v>19</v>
      </c>
      <c r="G1114" s="7" t="n">
        <v>3</v>
      </c>
      <c r="H1114" s="6" t="n">
        <v>16.3795</v>
      </c>
      <c r="I1114" s="6" t="n">
        <v>-49.14</v>
      </c>
      <c r="J1114" s="6" t="n">
        <v>-0</v>
      </c>
      <c r="K1114" s="6" t="n">
        <v>-0</v>
      </c>
      <c r="L1114" s="6" t="n">
        <v>-0.02</v>
      </c>
      <c r="M1114" s="6" t="s">
        <f>=I1114+J1114+K1114+L1114</f>
      </c>
      <c r="N1114" s="6"/>
      <c r="O1114" s="16"/>
    </row>
    <row collapsed="false" customFormat="false" customHeight="false" hidden="false" ht="12.1" outlineLevel="0" r="1115">
      <c r="A1115" s="21" t="n">
        <v>45883</v>
      </c>
      <c r="B1115" s="22" t="s">
        <v>729</v>
      </c>
      <c r="C1115" s="22" t="s">
        <v>151</v>
      </c>
      <c r="D1115" s="22" t="s">
        <v>729</v>
      </c>
      <c r="E1115" s="22" t="s">
        <v>729</v>
      </c>
      <c r="F1115" s="22" t="s">
        <v>19</v>
      </c>
      <c r="G1115" s="23" t="n">
        <v>1</v>
      </c>
      <c r="H1115" s="24" t="n">
        <v>20000</v>
      </c>
      <c r="I1115" s="24" t="n">
        <v>20000</v>
      </c>
      <c r="J1115" s="24" t="n">
        <v>0</v>
      </c>
      <c r="K1115" s="24" t="n">
        <v>-0</v>
      </c>
      <c r="L1115" s="24" t="n">
        <v>-0</v>
      </c>
      <c r="M1115" s="6" t="s">
        <f>=I1115+J1115+K1115+L1115</f>
      </c>
      <c r="N1115" s="24"/>
      <c r="O1115" s="22"/>
    </row>
    <row collapsed="false" customFormat="false" customHeight="false" hidden="false" ht="12.1" outlineLevel="0" r="1116">
      <c r="A1116" s="20" t="n">
        <v>45883.755625</v>
      </c>
      <c r="B1116" s="16" t="s">
        <v>67</v>
      </c>
      <c r="C1116" s="16" t="s">
        <v>951</v>
      </c>
      <c r="D1116" s="16" t="s">
        <v>623</v>
      </c>
      <c r="E1116" s="16" t="s">
        <v>17</v>
      </c>
      <c r="F1116" s="16" t="s">
        <v>19</v>
      </c>
      <c r="G1116" s="7" t="n">
        <v>90</v>
      </c>
      <c r="H1116" s="6" t="n">
        <v>128.38</v>
      </c>
      <c r="I1116" s="6" t="n">
        <v>-11554.2</v>
      </c>
      <c r="J1116" s="6" t="n">
        <v>-0</v>
      </c>
      <c r="K1116" s="6" t="n">
        <v>-6.93</v>
      </c>
      <c r="L1116" s="6" t="n">
        <v>-0</v>
      </c>
      <c r="M1116" s="6" t="s">
        <f>=I1116+J1116+K1116+L1116</f>
      </c>
      <c r="N1116" s="6"/>
      <c r="O1116" s="16"/>
    </row>
    <row collapsed="false" customFormat="false" customHeight="false" hidden="false" ht="12.1" outlineLevel="0" r="1117">
      <c r="A1117" s="20" t="n">
        <v>45883.756377315</v>
      </c>
      <c r="B1117" s="16" t="s">
        <v>33</v>
      </c>
      <c r="C1117" s="16" t="s">
        <v>762</v>
      </c>
      <c r="D1117" s="16" t="s">
        <v>623</v>
      </c>
      <c r="E1117" s="16" t="s">
        <v>17</v>
      </c>
      <c r="F1117" s="16" t="s">
        <v>19</v>
      </c>
      <c r="G1117" s="7" t="n">
        <v>2</v>
      </c>
      <c r="H1117" s="6" t="n">
        <v>470.7</v>
      </c>
      <c r="I1117" s="6" t="n">
        <v>-941.4</v>
      </c>
      <c r="J1117" s="6" t="n">
        <v>-0</v>
      </c>
      <c r="K1117" s="6" t="n">
        <v>-0.57</v>
      </c>
      <c r="L1117" s="6" t="n">
        <v>-0</v>
      </c>
      <c r="M1117" s="6" t="s">
        <f>=I1117+J1117+K1117+L1117</f>
      </c>
      <c r="N1117" s="6"/>
      <c r="O1117" s="16"/>
    </row>
    <row collapsed="false" customFormat="false" customHeight="false" hidden="false" ht="12.1" outlineLevel="0" r="1118">
      <c r="A1118" s="20" t="n">
        <v>45883.757928241</v>
      </c>
      <c r="B1118" s="16" t="s">
        <v>62</v>
      </c>
      <c r="C1118" s="16" t="s">
        <v>830</v>
      </c>
      <c r="D1118" s="16" t="s">
        <v>623</v>
      </c>
      <c r="E1118" s="16" t="s">
        <v>17</v>
      </c>
      <c r="F1118" s="16" t="s">
        <v>19</v>
      </c>
      <c r="G1118" s="7" t="n">
        <v>20</v>
      </c>
      <c r="H1118" s="6" t="n">
        <v>186.51</v>
      </c>
      <c r="I1118" s="6" t="n">
        <v>-3730.2</v>
      </c>
      <c r="J1118" s="6" t="n">
        <v>-0</v>
      </c>
      <c r="K1118" s="6" t="n">
        <v>-2.24</v>
      </c>
      <c r="L1118" s="6" t="n">
        <v>-0</v>
      </c>
      <c r="M1118" s="6" t="s">
        <f>=I1118+J1118+K1118+L1118</f>
      </c>
      <c r="N1118" s="6"/>
      <c r="O1118" s="16"/>
    </row>
    <row collapsed="false" customFormat="false" customHeight="false" hidden="false" ht="12.1" outlineLevel="0" r="1119">
      <c r="A1119" s="20" t="n">
        <v>45883.758472222</v>
      </c>
      <c r="B1119" s="16" t="s">
        <v>24</v>
      </c>
      <c r="C1119" s="16" t="s">
        <v>741</v>
      </c>
      <c r="D1119" s="16" t="s">
        <v>623</v>
      </c>
      <c r="E1119" s="16" t="s">
        <v>17</v>
      </c>
      <c r="F1119" s="16" t="s">
        <v>19</v>
      </c>
      <c r="G1119" s="7" t="n">
        <v>3</v>
      </c>
      <c r="H1119" s="6" t="n">
        <v>1249.8</v>
      </c>
      <c r="I1119" s="6" t="n">
        <v>-3749.4</v>
      </c>
      <c r="J1119" s="6" t="n">
        <v>-0</v>
      </c>
      <c r="K1119" s="6" t="n">
        <v>-2.25</v>
      </c>
      <c r="L1119" s="6" t="n">
        <v>-0</v>
      </c>
      <c r="M1119" s="6" t="s">
        <f>=I1119+J1119+K1119+L1119</f>
      </c>
      <c r="N1119" s="6"/>
      <c r="O1119" s="16"/>
    </row>
    <row collapsed="false" customFormat="false" customHeight="false" hidden="false" ht="12.1" outlineLevel="0" r="1120">
      <c r="A1120" s="21" t="n">
        <v>45885</v>
      </c>
      <c r="B1120" s="22" t="s">
        <v>729</v>
      </c>
      <c r="C1120" s="22" t="s">
        <v>151</v>
      </c>
      <c r="D1120" s="22" t="s">
        <v>729</v>
      </c>
      <c r="E1120" s="22" t="s">
        <v>729</v>
      </c>
      <c r="F1120" s="22" t="s">
        <v>19</v>
      </c>
      <c r="G1120" s="23" t="n">
        <v>1</v>
      </c>
      <c r="H1120" s="24" t="n">
        <v>20000</v>
      </c>
      <c r="I1120" s="24" t="n">
        <v>20000</v>
      </c>
      <c r="J1120" s="24" t="n">
        <v>0</v>
      </c>
      <c r="K1120" s="24" t="n">
        <v>-0</v>
      </c>
      <c r="L1120" s="24" t="n">
        <v>-0</v>
      </c>
      <c r="M1120" s="6" t="s">
        <f>=I1120+J1120+K1120+L1120</f>
      </c>
      <c r="N1120" s="24"/>
      <c r="O1120" s="22"/>
    </row>
    <row collapsed="false" customFormat="false" customHeight="false" hidden="false" ht="12.1" outlineLevel="0" r="1121">
      <c r="A1121" s="20" t="n">
        <v>45885.445659722</v>
      </c>
      <c r="B1121" s="16" t="s">
        <v>24</v>
      </c>
      <c r="C1121" s="16" t="s">
        <v>741</v>
      </c>
      <c r="D1121" s="16" t="s">
        <v>623</v>
      </c>
      <c r="E1121" s="16" t="s">
        <v>17</v>
      </c>
      <c r="F1121" s="16" t="s">
        <v>19</v>
      </c>
      <c r="G1121" s="7" t="n">
        <v>5</v>
      </c>
      <c r="H1121" s="6" t="n">
        <v>1246.2</v>
      </c>
      <c r="I1121" s="6" t="n">
        <v>-6231</v>
      </c>
      <c r="J1121" s="6" t="n">
        <v>-0</v>
      </c>
      <c r="K1121" s="6" t="n">
        <v>-3.74</v>
      </c>
      <c r="L1121" s="6" t="n">
        <v>-0</v>
      </c>
      <c r="M1121" s="6" t="s">
        <f>=I1121+J1121+K1121+L1121</f>
      </c>
      <c r="N1121" s="6"/>
      <c r="O1121" s="16"/>
    </row>
    <row collapsed="false" customFormat="false" customHeight="false" hidden="false" ht="12.1" outlineLevel="0" r="1122">
      <c r="A1122" s="20" t="n">
        <v>45885.447731481</v>
      </c>
      <c r="B1122" s="16" t="s">
        <v>42</v>
      </c>
      <c r="C1122" s="16" t="s">
        <v>912</v>
      </c>
      <c r="D1122" s="16" t="s">
        <v>623</v>
      </c>
      <c r="E1122" s="16" t="s">
        <v>17</v>
      </c>
      <c r="F1122" s="16" t="s">
        <v>19</v>
      </c>
      <c r="G1122" s="7" t="n">
        <v>5</v>
      </c>
      <c r="H1122" s="6" t="n">
        <v>535.65</v>
      </c>
      <c r="I1122" s="6" t="n">
        <v>-2678.25</v>
      </c>
      <c r="J1122" s="6" t="n">
        <v>-0</v>
      </c>
      <c r="K1122" s="6" t="n">
        <v>-1.61</v>
      </c>
      <c r="L1122" s="6" t="n">
        <v>-0</v>
      </c>
      <c r="M1122" s="6" t="s">
        <f>=I1122+J1122+K1122+L1122</f>
      </c>
      <c r="N1122" s="6"/>
      <c r="O1122" s="16"/>
    </row>
    <row collapsed="false" customFormat="false" customHeight="false" hidden="false" ht="12.1" outlineLevel="0" r="1123">
      <c r="A1123" s="20" t="n">
        <v>45885.464479167</v>
      </c>
      <c r="B1123" s="16" t="s">
        <v>51</v>
      </c>
      <c r="C1123" s="16" t="s">
        <v>751</v>
      </c>
      <c r="D1123" s="16" t="s">
        <v>623</v>
      </c>
      <c r="E1123" s="16" t="s">
        <v>17</v>
      </c>
      <c r="F1123" s="16" t="s">
        <v>19</v>
      </c>
      <c r="G1123" s="7" t="n">
        <v>51</v>
      </c>
      <c r="H1123" s="6" t="n">
        <v>138.17980392157</v>
      </c>
      <c r="I1123" s="6" t="n">
        <v>-7047.17</v>
      </c>
      <c r="J1123" s="6" t="n">
        <v>-0</v>
      </c>
      <c r="K1123" s="6" t="n">
        <v>-4.23</v>
      </c>
      <c r="L1123" s="6" t="n">
        <v>-0</v>
      </c>
      <c r="M1123" s="6" t="s">
        <f>=I1123+J1123+K1123+L1123</f>
      </c>
      <c r="N1123" s="6"/>
      <c r="O1123" s="16"/>
    </row>
    <row collapsed="false" customFormat="false" customHeight="false" hidden="false" ht="12.1" outlineLevel="0" r="1124">
      <c r="A1124" s="20" t="n">
        <v>45885.474178241</v>
      </c>
      <c r="B1124" s="16" t="s">
        <v>39</v>
      </c>
      <c r="C1124" s="16" t="s">
        <v>803</v>
      </c>
      <c r="D1124" s="16" t="s">
        <v>623</v>
      </c>
      <c r="E1124" s="16" t="s">
        <v>17</v>
      </c>
      <c r="F1124" s="16" t="s">
        <v>19</v>
      </c>
      <c r="G1124" s="7" t="n">
        <v>2</v>
      </c>
      <c r="H1124" s="6" t="n">
        <v>677</v>
      </c>
      <c r="I1124" s="6" t="n">
        <v>-1354</v>
      </c>
      <c r="J1124" s="6" t="n">
        <v>-0</v>
      </c>
      <c r="K1124" s="6" t="n">
        <v>-0.81</v>
      </c>
      <c r="L1124" s="6" t="n">
        <v>-0</v>
      </c>
      <c r="M1124" s="6" t="s">
        <f>=I1124+J1124+K1124+L1124</f>
      </c>
      <c r="N1124" s="6"/>
      <c r="O1124" s="16"/>
    </row>
    <row collapsed="false" customFormat="false" customHeight="false" hidden="false" ht="12.1" outlineLevel="0" r="1125">
      <c r="A1125" s="20" t="n">
        <v>45885.48775463</v>
      </c>
      <c r="B1125" s="16" t="s">
        <v>56</v>
      </c>
      <c r="C1125" s="16" t="s">
        <v>735</v>
      </c>
      <c r="D1125" s="16" t="s">
        <v>623</v>
      </c>
      <c r="E1125" s="16" t="s">
        <v>17</v>
      </c>
      <c r="F1125" s="16" t="s">
        <v>19</v>
      </c>
      <c r="G1125" s="7" t="n">
        <v>10</v>
      </c>
      <c r="H1125" s="6" t="n">
        <v>90.34</v>
      </c>
      <c r="I1125" s="6" t="n">
        <v>-903.4</v>
      </c>
      <c r="J1125" s="6" t="n">
        <v>-0</v>
      </c>
      <c r="K1125" s="6" t="n">
        <v>-0.55</v>
      </c>
      <c r="L1125" s="6" t="n">
        <v>-0.28</v>
      </c>
      <c r="M1125" s="6" t="s">
        <f>=I1125+J1125+K1125+L1125</f>
      </c>
      <c r="N1125" s="6"/>
      <c r="O1125" s="16"/>
    </row>
    <row collapsed="false" customFormat="false" customHeight="false" hidden="false" ht="12.1" outlineLevel="0" r="1126">
      <c r="A1126" s="20" t="n">
        <v>45885.507766204</v>
      </c>
      <c r="B1126" s="16" t="s">
        <v>65</v>
      </c>
      <c r="C1126" s="16" t="s">
        <v>814</v>
      </c>
      <c r="D1126" s="16" t="s">
        <v>623</v>
      </c>
      <c r="E1126" s="16" t="s">
        <v>17</v>
      </c>
      <c r="F1126" s="16" t="s">
        <v>19</v>
      </c>
      <c r="G1126" s="7" t="n">
        <v>1</v>
      </c>
      <c r="H1126" s="6" t="n">
        <v>1087.4</v>
      </c>
      <c r="I1126" s="6" t="n">
        <v>-1087.4</v>
      </c>
      <c r="J1126" s="6" t="n">
        <v>-0</v>
      </c>
      <c r="K1126" s="6" t="n">
        <v>-0.65</v>
      </c>
      <c r="L1126" s="6" t="n">
        <v>-0</v>
      </c>
      <c r="M1126" s="6" t="s">
        <f>=I1126+J1126+K1126+L1126</f>
      </c>
      <c r="N1126" s="6"/>
      <c r="O1126" s="16"/>
    </row>
    <row collapsed="false" customFormat="false" customHeight="false" hidden="false" ht="12.1" outlineLevel="0" r="1127">
      <c r="A1127" s="20" t="n">
        <v>45885.536597222</v>
      </c>
      <c r="B1127" s="16" t="s">
        <v>30</v>
      </c>
      <c r="C1127" s="16" t="s">
        <v>807</v>
      </c>
      <c r="D1127" s="16" t="s">
        <v>623</v>
      </c>
      <c r="E1127" s="16" t="s">
        <v>17</v>
      </c>
      <c r="F1127" s="16" t="s">
        <v>19</v>
      </c>
      <c r="G1127" s="7" t="n">
        <v>2</v>
      </c>
      <c r="H1127" s="6" t="n">
        <v>312.31</v>
      </c>
      <c r="I1127" s="6" t="n">
        <v>-624.62</v>
      </c>
      <c r="J1127" s="6" t="n">
        <v>-0</v>
      </c>
      <c r="K1127" s="6" t="n">
        <v>-0.37</v>
      </c>
      <c r="L1127" s="6" t="n">
        <v>-0</v>
      </c>
      <c r="M1127" s="6" t="s">
        <f>=I1127+J1127+K1127+L1127</f>
      </c>
      <c r="N1127" s="6"/>
      <c r="O1127" s="16"/>
    </row>
    <row collapsed="false" customFormat="false" customHeight="false" hidden="false" ht="12.1" outlineLevel="0" r="1128">
      <c r="A1128" s="21" t="n">
        <v>45888</v>
      </c>
      <c r="B1128" s="22" t="s">
        <v>743</v>
      </c>
      <c r="C1128" s="22" t="s">
        <v>982</v>
      </c>
      <c r="D1128" s="22" t="s">
        <v>743</v>
      </c>
      <c r="E1128" s="22" t="s">
        <v>743</v>
      </c>
      <c r="F1128" s="22" t="s">
        <v>19</v>
      </c>
      <c r="G1128" s="23" t="n">
        <v>1</v>
      </c>
      <c r="H1128" s="24" t="n">
        <v>131.52</v>
      </c>
      <c r="I1128" s="24" t="n">
        <v>131.52</v>
      </c>
      <c r="J1128" s="24" t="n">
        <v>0</v>
      </c>
      <c r="K1128" s="24" t="n">
        <v>-0</v>
      </c>
      <c r="L1128" s="24" t="n">
        <v>-0</v>
      </c>
      <c r="M1128" s="6" t="s">
        <f>=I1128+J1128+K1128+L1128</f>
      </c>
      <c r="N1128" s="24"/>
      <c r="O1128" s="22"/>
    </row>
    <row collapsed="false" customFormat="false" customHeight="false" hidden="false" ht="12.1" outlineLevel="0" r="1129">
      <c r="A1129" s="20" t="n">
        <v>45888.849490741</v>
      </c>
      <c r="B1129" s="16" t="s">
        <v>101</v>
      </c>
      <c r="C1129" s="16" t="s">
        <v>847</v>
      </c>
      <c r="D1129" s="16" t="s">
        <v>623</v>
      </c>
      <c r="E1129" s="16" t="s">
        <v>99</v>
      </c>
      <c r="F1129" s="16" t="s">
        <v>19</v>
      </c>
      <c r="G1129" s="7" t="n">
        <v>12</v>
      </c>
      <c r="H1129" s="6" t="n">
        <v>16.4885</v>
      </c>
      <c r="I1129" s="6" t="n">
        <v>-197.86</v>
      </c>
      <c r="J1129" s="6" t="n">
        <v>-0</v>
      </c>
      <c r="K1129" s="6" t="n">
        <v>-0</v>
      </c>
      <c r="L1129" s="6" t="n">
        <v>-0</v>
      </c>
      <c r="M1129" s="6" t="s">
        <f>=I1129+J1129+K1129+L1129</f>
      </c>
      <c r="N1129" s="6"/>
      <c r="O1129" s="16"/>
    </row>
    <row collapsed="false" customFormat="false" customHeight="false" hidden="false" ht="12.1" outlineLevel="0" r="1130">
      <c r="A1130" s="21" t="n">
        <v>45910</v>
      </c>
      <c r="B1130" s="22" t="s">
        <v>729</v>
      </c>
      <c r="C1130" s="22" t="s">
        <v>151</v>
      </c>
      <c r="D1130" s="22" t="s">
        <v>729</v>
      </c>
      <c r="E1130" s="22" t="s">
        <v>729</v>
      </c>
      <c r="F1130" s="22" t="s">
        <v>19</v>
      </c>
      <c r="G1130" s="23" t="n">
        <v>1</v>
      </c>
      <c r="H1130" s="24" t="n">
        <v>30000</v>
      </c>
      <c r="I1130" s="24" t="n">
        <v>30000</v>
      </c>
      <c r="J1130" s="24" t="n">
        <v>0</v>
      </c>
      <c r="K1130" s="24" t="n">
        <v>-0</v>
      </c>
      <c r="L1130" s="24" t="n">
        <v>-0</v>
      </c>
      <c r="M1130" s="6" t="s">
        <f>=I1130+J1130+K1130+L1130</f>
      </c>
      <c r="N1130" s="24"/>
      <c r="O1130" s="22"/>
    </row>
    <row collapsed="false" customFormat="false" customHeight="false" hidden="false" ht="12.1" outlineLevel="0" r="1131">
      <c r="A1131" s="20" t="n">
        <v>45910</v>
      </c>
      <c r="B1131" s="16" t="s">
        <v>779</v>
      </c>
      <c r="C1131" s="16" t="s">
        <v>780</v>
      </c>
      <c r="D1131" s="16" t="s">
        <v>623</v>
      </c>
      <c r="E1131" s="16" t="s">
        <v>781</v>
      </c>
      <c r="F1131" s="16" t="s">
        <v>19</v>
      </c>
      <c r="G1131" s="7" t="n">
        <v>2000</v>
      </c>
      <c r="H1131" s="6" t="n">
        <v>11.91475</v>
      </c>
      <c r="I1131" s="6" t="n">
        <v>-23829.5</v>
      </c>
      <c r="J1131" s="6" t="n">
        <v>-0</v>
      </c>
      <c r="K1131" s="6" t="n">
        <v>-47.66</v>
      </c>
      <c r="L1131" s="6" t="n">
        <v>-100</v>
      </c>
      <c r="M1131" s="6" t="s">
        <f>=I1131+J1131+K1131+L1131</f>
      </c>
      <c r="N1131" s="6"/>
      <c r="O1131" s="16"/>
    </row>
    <row collapsed="false" customFormat="false" customHeight="false" hidden="false" ht="12.1" outlineLevel="0" r="1132">
      <c r="A1132" s="20" t="n">
        <v>45910.769386574</v>
      </c>
      <c r="B1132" s="16" t="s">
        <v>659</v>
      </c>
      <c r="C1132" s="16" t="s">
        <v>796</v>
      </c>
      <c r="D1132" s="16" t="s">
        <v>623</v>
      </c>
      <c r="E1132" s="16" t="s">
        <v>99</v>
      </c>
      <c r="F1132" s="16" t="s">
        <v>19</v>
      </c>
      <c r="G1132" s="7" t="n">
        <v>190</v>
      </c>
      <c r="H1132" s="6" t="n">
        <v>29.374868421053</v>
      </c>
      <c r="I1132" s="6" t="n">
        <v>-5581.23</v>
      </c>
      <c r="J1132" s="6" t="n">
        <v>-0</v>
      </c>
      <c r="K1132" s="6" t="n">
        <v>-0</v>
      </c>
      <c r="L1132" s="6" t="n">
        <v>-0.68</v>
      </c>
      <c r="M1132" s="6" t="s">
        <f>=I1132+J1132+K1132+L1132</f>
      </c>
      <c r="N1132" s="6"/>
      <c r="O1132" s="16"/>
    </row>
    <row collapsed="false" customFormat="false" customHeight="false" hidden="false" ht="12.1" outlineLevel="0" r="1133">
      <c r="A1133" s="20" t="n">
        <v>45911.771157407</v>
      </c>
      <c r="B1133" s="16" t="s">
        <v>101</v>
      </c>
      <c r="C1133" s="16" t="s">
        <v>847</v>
      </c>
      <c r="D1133" s="16" t="s">
        <v>623</v>
      </c>
      <c r="E1133" s="16" t="s">
        <v>99</v>
      </c>
      <c r="F1133" s="16" t="s">
        <v>19</v>
      </c>
      <c r="G1133" s="7" t="n">
        <v>27</v>
      </c>
      <c r="H1133" s="6" t="n">
        <v>16.67</v>
      </c>
      <c r="I1133" s="6" t="n">
        <v>-450.09</v>
      </c>
      <c r="J1133" s="6" t="n">
        <v>-0</v>
      </c>
      <c r="K1133" s="6" t="n">
        <v>-0</v>
      </c>
      <c r="L1133" s="6" t="n">
        <v>-0</v>
      </c>
      <c r="M1133" s="6" t="s">
        <f>=I1133+J1133+K1133+L1133</f>
      </c>
      <c r="N1133" s="6"/>
      <c r="O1133" s="16"/>
    </row>
    <row collapsed="false" customFormat="false" customHeight="false" hidden="false" ht="12.1" outlineLevel="0" r="1134">
      <c r="A1134" s="21" t="n">
        <v>45912</v>
      </c>
      <c r="B1134" s="22" t="s">
        <v>729</v>
      </c>
      <c r="C1134" s="22" t="s">
        <v>151</v>
      </c>
      <c r="D1134" s="22" t="s">
        <v>729</v>
      </c>
      <c r="E1134" s="22" t="s">
        <v>729</v>
      </c>
      <c r="F1134" s="22" t="s">
        <v>19</v>
      </c>
      <c r="G1134" s="23" t="n">
        <v>1</v>
      </c>
      <c r="H1134" s="24" t="n">
        <v>35000</v>
      </c>
      <c r="I1134" s="24" t="n">
        <v>35000</v>
      </c>
      <c r="J1134" s="24" t="n">
        <v>0</v>
      </c>
      <c r="K1134" s="24" t="n">
        <v>-0</v>
      </c>
      <c r="L1134" s="24" t="n">
        <v>-0</v>
      </c>
      <c r="M1134" s="6" t="s">
        <f>=I1134+J1134+K1134+L1134</f>
      </c>
      <c r="N1134" s="24"/>
      <c r="O1134" s="22"/>
    </row>
    <row collapsed="false" customFormat="false" customHeight="false" hidden="false" ht="12.1" outlineLevel="0" r="1135">
      <c r="A1135" s="20" t="n">
        <v>45912.851712963</v>
      </c>
      <c r="B1135" s="16" t="s">
        <v>21</v>
      </c>
      <c r="C1135" s="16" t="s">
        <v>829</v>
      </c>
      <c r="D1135" s="16" t="s">
        <v>623</v>
      </c>
      <c r="E1135" s="16" t="s">
        <v>17</v>
      </c>
      <c r="F1135" s="16" t="s">
        <v>19</v>
      </c>
      <c r="G1135" s="7" t="n">
        <v>1</v>
      </c>
      <c r="H1135" s="6" t="n">
        <v>6425.5</v>
      </c>
      <c r="I1135" s="6" t="n">
        <v>-6425.5</v>
      </c>
      <c r="J1135" s="6" t="n">
        <v>-0</v>
      </c>
      <c r="K1135" s="6" t="n">
        <v>-3.86</v>
      </c>
      <c r="L1135" s="6" t="n">
        <v>-0</v>
      </c>
      <c r="M1135" s="6" t="s">
        <f>=I1135+J1135+K1135+L1135</f>
      </c>
      <c r="N1135" s="6"/>
      <c r="O1135" s="16"/>
    </row>
    <row collapsed="false" customFormat="false" customHeight="false" hidden="false" ht="12.1" outlineLevel="0" r="1136">
      <c r="A1136" s="20" t="n">
        <v>45912.851875</v>
      </c>
      <c r="B1136" s="16" t="s">
        <v>69</v>
      </c>
      <c r="C1136" s="16" t="s">
        <v>742</v>
      </c>
      <c r="D1136" s="16" t="s">
        <v>623</v>
      </c>
      <c r="E1136" s="16" t="s">
        <v>17</v>
      </c>
      <c r="F1136" s="16" t="s">
        <v>19</v>
      </c>
      <c r="G1136" s="7" t="n">
        <v>10</v>
      </c>
      <c r="H1136" s="6" t="n">
        <v>213.1</v>
      </c>
      <c r="I1136" s="6" t="n">
        <v>-2131</v>
      </c>
      <c r="J1136" s="6" t="n">
        <v>-0</v>
      </c>
      <c r="K1136" s="6" t="n">
        <v>-1.27</v>
      </c>
      <c r="L1136" s="6" t="n">
        <v>-0</v>
      </c>
      <c r="M1136" s="6" t="s">
        <f>=I1136+J1136+K1136+L1136</f>
      </c>
      <c r="N1136" s="6"/>
      <c r="O1136" s="16"/>
    </row>
    <row collapsed="false" customFormat="false" customHeight="false" hidden="false" ht="12.1" outlineLevel="0" r="1137">
      <c r="A1137" s="20" t="n">
        <v>45912.852951389</v>
      </c>
      <c r="B1137" s="16" t="s">
        <v>33</v>
      </c>
      <c r="C1137" s="16" t="s">
        <v>762</v>
      </c>
      <c r="D1137" s="16" t="s">
        <v>623</v>
      </c>
      <c r="E1137" s="16" t="s">
        <v>17</v>
      </c>
      <c r="F1137" s="16" t="s">
        <v>19</v>
      </c>
      <c r="G1137" s="7" t="n">
        <v>5</v>
      </c>
      <c r="H1137" s="6" t="n">
        <v>448.1</v>
      </c>
      <c r="I1137" s="6" t="n">
        <v>-2240.5</v>
      </c>
      <c r="J1137" s="6" t="n">
        <v>-0</v>
      </c>
      <c r="K1137" s="6" t="n">
        <v>-1.35</v>
      </c>
      <c r="L1137" s="6" t="n">
        <v>-0</v>
      </c>
      <c r="M1137" s="6" t="s">
        <f>=I1137+J1137+K1137+L1137</f>
      </c>
      <c r="N1137" s="6"/>
      <c r="O1137" s="16"/>
    </row>
    <row collapsed="false" customFormat="false" customHeight="false" hidden="false" ht="12.1" outlineLevel="0" r="1138">
      <c r="A1138" s="20" t="n">
        <v>45912.853935185</v>
      </c>
      <c r="B1138" s="16" t="s">
        <v>16</v>
      </c>
      <c r="C1138" s="16" t="s">
        <v>755</v>
      </c>
      <c r="D1138" s="16" t="s">
        <v>623</v>
      </c>
      <c r="E1138" s="16" t="s">
        <v>17</v>
      </c>
      <c r="F1138" s="16" t="s">
        <v>19</v>
      </c>
      <c r="G1138" s="7" t="n">
        <v>10</v>
      </c>
      <c r="H1138" s="6" t="n">
        <v>303.305</v>
      </c>
      <c r="I1138" s="6" t="n">
        <v>-3033.05</v>
      </c>
      <c r="J1138" s="6" t="n">
        <v>-0</v>
      </c>
      <c r="K1138" s="6" t="n">
        <v>-1.83</v>
      </c>
      <c r="L1138" s="6" t="n">
        <v>-0</v>
      </c>
      <c r="M1138" s="6" t="s">
        <f>=I1138+J1138+K1138+L1138</f>
      </c>
      <c r="N1138" s="6"/>
      <c r="O1138" s="16"/>
    </row>
    <row collapsed="false" customFormat="false" customHeight="false" hidden="false" ht="12.1" outlineLevel="0" r="1139">
      <c r="A1139" s="20" t="n">
        <v>45912.854606481</v>
      </c>
      <c r="B1139" s="16" t="s">
        <v>51</v>
      </c>
      <c r="C1139" s="16" t="s">
        <v>751</v>
      </c>
      <c r="D1139" s="16" t="s">
        <v>623</v>
      </c>
      <c r="E1139" s="16" t="s">
        <v>17</v>
      </c>
      <c r="F1139" s="16" t="s">
        <v>19</v>
      </c>
      <c r="G1139" s="7" t="n">
        <v>4</v>
      </c>
      <c r="H1139" s="6" t="n">
        <v>125.3625</v>
      </c>
      <c r="I1139" s="6" t="n">
        <v>-501.45</v>
      </c>
      <c r="J1139" s="6" t="n">
        <v>-0</v>
      </c>
      <c r="K1139" s="6" t="n">
        <v>-0.3</v>
      </c>
      <c r="L1139" s="6" t="n">
        <v>-0</v>
      </c>
      <c r="M1139" s="6" t="s">
        <f>=I1139+J1139+K1139+L1139</f>
      </c>
      <c r="N1139" s="6"/>
      <c r="O1139" s="16"/>
    </row>
    <row collapsed="false" customFormat="false" customHeight="false" hidden="false" ht="12.1" outlineLevel="0" r="1140">
      <c r="A1140" s="20" t="n">
        <v>45912.855173611</v>
      </c>
      <c r="B1140" s="16" t="s">
        <v>30</v>
      </c>
      <c r="C1140" s="16" t="s">
        <v>807</v>
      </c>
      <c r="D1140" s="16" t="s">
        <v>623</v>
      </c>
      <c r="E1140" s="16" t="s">
        <v>17</v>
      </c>
      <c r="F1140" s="16" t="s">
        <v>19</v>
      </c>
      <c r="G1140" s="7" t="n">
        <v>9</v>
      </c>
      <c r="H1140" s="6" t="n">
        <v>303.03555555556</v>
      </c>
      <c r="I1140" s="6" t="n">
        <v>-2727.32</v>
      </c>
      <c r="J1140" s="6" t="n">
        <v>-0</v>
      </c>
      <c r="K1140" s="6" t="n">
        <v>-1.63</v>
      </c>
      <c r="L1140" s="6" t="n">
        <v>-0</v>
      </c>
      <c r="M1140" s="6" t="s">
        <f>=I1140+J1140+K1140+L1140</f>
      </c>
      <c r="N1140" s="6"/>
      <c r="O1140" s="16"/>
    </row>
    <row collapsed="false" customFormat="false" customHeight="false" hidden="false" ht="12.1" outlineLevel="0" r="1141">
      <c r="A1141" s="20" t="n">
        <v>45912.857766204</v>
      </c>
      <c r="B1141" s="16" t="s">
        <v>24</v>
      </c>
      <c r="C1141" s="16" t="s">
        <v>741</v>
      </c>
      <c r="D1141" s="16" t="s">
        <v>623</v>
      </c>
      <c r="E1141" s="16" t="s">
        <v>17</v>
      </c>
      <c r="F1141" s="16" t="s">
        <v>19</v>
      </c>
      <c r="G1141" s="7" t="n">
        <v>2</v>
      </c>
      <c r="H1141" s="6" t="n">
        <v>1202</v>
      </c>
      <c r="I1141" s="6" t="n">
        <v>-2404</v>
      </c>
      <c r="J1141" s="6" t="n">
        <v>-0</v>
      </c>
      <c r="K1141" s="6" t="n">
        <v>-1.44</v>
      </c>
      <c r="L1141" s="6" t="n">
        <v>-0</v>
      </c>
      <c r="M1141" s="6" t="s">
        <f>=I1141+J1141+K1141+L1141</f>
      </c>
      <c r="N1141" s="6"/>
      <c r="O1141" s="16"/>
    </row>
    <row collapsed="false" customFormat="false" customHeight="false" hidden="false" ht="12.1" outlineLevel="0" r="1142">
      <c r="A1142" s="20" t="n">
        <v>45912.859988426</v>
      </c>
      <c r="B1142" s="16" t="s">
        <v>36</v>
      </c>
      <c r="C1142" s="16" t="s">
        <v>808</v>
      </c>
      <c r="D1142" s="16" t="s">
        <v>623</v>
      </c>
      <c r="E1142" s="16" t="s">
        <v>17</v>
      </c>
      <c r="F1142" s="16" t="s">
        <v>19</v>
      </c>
      <c r="G1142" s="7" t="n">
        <v>1</v>
      </c>
      <c r="H1142" s="6" t="n">
        <v>640.5</v>
      </c>
      <c r="I1142" s="6" t="n">
        <v>-640.5</v>
      </c>
      <c r="J1142" s="6" t="n">
        <v>-0</v>
      </c>
      <c r="K1142" s="6" t="n">
        <v>-0.38</v>
      </c>
      <c r="L1142" s="6" t="n">
        <v>-0</v>
      </c>
      <c r="M1142" s="6" t="s">
        <f>=I1142+J1142+K1142+L1142</f>
      </c>
      <c r="N1142" s="6"/>
      <c r="O1142" s="16"/>
    </row>
    <row collapsed="false" customFormat="false" customHeight="false" hidden="false" ht="12.1" outlineLevel="0" r="1143">
      <c r="A1143" s="20" t="n">
        <v>45912.859988426</v>
      </c>
      <c r="B1143" s="16" t="s">
        <v>39</v>
      </c>
      <c r="C1143" s="16" t="s">
        <v>803</v>
      </c>
      <c r="D1143" s="16" t="s">
        <v>623</v>
      </c>
      <c r="E1143" s="16" t="s">
        <v>17</v>
      </c>
      <c r="F1143" s="16" t="s">
        <v>19</v>
      </c>
      <c r="G1143" s="7" t="n">
        <v>5</v>
      </c>
      <c r="H1143" s="6" t="n">
        <v>607.8</v>
      </c>
      <c r="I1143" s="6" t="n">
        <v>-3039</v>
      </c>
      <c r="J1143" s="6" t="n">
        <v>-0</v>
      </c>
      <c r="K1143" s="6" t="n">
        <v>-1.83</v>
      </c>
      <c r="L1143" s="6" t="n">
        <v>-0</v>
      </c>
      <c r="M1143" s="6" t="s">
        <f>=I1143+J1143+K1143+L1143</f>
      </c>
      <c r="N1143" s="6"/>
      <c r="O1143" s="16"/>
    </row>
    <row collapsed="false" customFormat="false" customHeight="false" hidden="false" ht="12.1" outlineLevel="0" r="1144">
      <c r="A1144" s="20" t="n">
        <v>45912.860648148</v>
      </c>
      <c r="B1144" s="16" t="s">
        <v>42</v>
      </c>
      <c r="C1144" s="16" t="s">
        <v>912</v>
      </c>
      <c r="D1144" s="16" t="s">
        <v>623</v>
      </c>
      <c r="E1144" s="16" t="s">
        <v>17</v>
      </c>
      <c r="F1144" s="16" t="s">
        <v>19</v>
      </c>
      <c r="G1144" s="7" t="n">
        <v>5</v>
      </c>
      <c r="H1144" s="6" t="n">
        <v>516.92</v>
      </c>
      <c r="I1144" s="6" t="n">
        <v>-2584.6</v>
      </c>
      <c r="J1144" s="6" t="n">
        <v>-0</v>
      </c>
      <c r="K1144" s="6" t="n">
        <v>-1.55</v>
      </c>
      <c r="L1144" s="6" t="n">
        <v>-0</v>
      </c>
      <c r="M1144" s="6" t="s">
        <f>=I1144+J1144+K1144+L1144</f>
      </c>
      <c r="N1144" s="6"/>
      <c r="O1144" s="16"/>
    </row>
    <row collapsed="false" customFormat="false" customHeight="false" hidden="false" ht="12.1" outlineLevel="0" r="1145">
      <c r="A1145" s="20" t="n">
        <v>45912.861377315</v>
      </c>
      <c r="B1145" s="16" t="s">
        <v>56</v>
      </c>
      <c r="C1145" s="16" t="s">
        <v>735</v>
      </c>
      <c r="D1145" s="16" t="s">
        <v>623</v>
      </c>
      <c r="E1145" s="16" t="s">
        <v>17</v>
      </c>
      <c r="F1145" s="16" t="s">
        <v>19</v>
      </c>
      <c r="G1145" s="7" t="n">
        <v>10</v>
      </c>
      <c r="H1145" s="6" t="n">
        <v>85.53</v>
      </c>
      <c r="I1145" s="6" t="n">
        <v>-855.3</v>
      </c>
      <c r="J1145" s="6" t="n">
        <v>-0</v>
      </c>
      <c r="K1145" s="6" t="n">
        <v>-0.51</v>
      </c>
      <c r="L1145" s="6" t="n">
        <v>-0</v>
      </c>
      <c r="M1145" s="6" t="s">
        <f>=I1145+J1145+K1145+L1145</f>
      </c>
      <c r="N1145" s="6"/>
      <c r="O1145" s="16"/>
    </row>
    <row collapsed="false" customFormat="false" customHeight="false" hidden="false" ht="12.1" outlineLevel="0" r="1146">
      <c r="A1146" s="20" t="n">
        <v>45912.866909722</v>
      </c>
      <c r="B1146" s="16" t="s">
        <v>27</v>
      </c>
      <c r="C1146" s="16" t="s">
        <v>783</v>
      </c>
      <c r="D1146" s="16" t="s">
        <v>623</v>
      </c>
      <c r="E1146" s="16" t="s">
        <v>17</v>
      </c>
      <c r="F1146" s="16" t="s">
        <v>19</v>
      </c>
      <c r="G1146" s="7" t="n">
        <v>10</v>
      </c>
      <c r="H1146" s="6" t="n">
        <v>266.1</v>
      </c>
      <c r="I1146" s="6" t="n">
        <v>-2661</v>
      </c>
      <c r="J1146" s="6" t="n">
        <v>-0</v>
      </c>
      <c r="K1146" s="6" t="n">
        <v>-1.6</v>
      </c>
      <c r="L1146" s="6" t="n">
        <v>-0</v>
      </c>
      <c r="M1146" s="6" t="s">
        <f>=I1146+J1146+K1146+L1146</f>
      </c>
      <c r="N1146" s="6"/>
      <c r="O1146" s="16"/>
    </row>
    <row collapsed="false" customFormat="false" customHeight="false" hidden="false" ht="12.1" outlineLevel="0" r="1147">
      <c r="A1147" s="20" t="n">
        <v>45912.948738426</v>
      </c>
      <c r="B1147" s="16" t="s">
        <v>62</v>
      </c>
      <c r="C1147" s="16" t="s">
        <v>830</v>
      </c>
      <c r="D1147" s="16" t="s">
        <v>623</v>
      </c>
      <c r="E1147" s="16" t="s">
        <v>17</v>
      </c>
      <c r="F1147" s="16" t="s">
        <v>19</v>
      </c>
      <c r="G1147" s="7" t="n">
        <v>10</v>
      </c>
      <c r="H1147" s="6" t="n">
        <v>172.59</v>
      </c>
      <c r="I1147" s="6" t="n">
        <v>-1725.9</v>
      </c>
      <c r="J1147" s="6" t="n">
        <v>-0</v>
      </c>
      <c r="K1147" s="6" t="n">
        <v>-1.03</v>
      </c>
      <c r="L1147" s="6" t="n">
        <v>-0</v>
      </c>
      <c r="M1147" s="6" t="s">
        <f>=I1147+J1147+K1147+L1147</f>
      </c>
      <c r="N1147" s="6"/>
      <c r="O1147" s="16"/>
    </row>
    <row collapsed="false" customFormat="false" customHeight="false" hidden="false" ht="12.1" outlineLevel="0" r="1148">
      <c r="A1148" s="20" t="n">
        <v>45912.983344907</v>
      </c>
      <c r="B1148" s="16" t="s">
        <v>71</v>
      </c>
      <c r="C1148" s="16" t="s">
        <v>859</v>
      </c>
      <c r="D1148" s="16" t="s">
        <v>623</v>
      </c>
      <c r="E1148" s="16" t="s">
        <v>17</v>
      </c>
      <c r="F1148" s="16" t="s">
        <v>19</v>
      </c>
      <c r="G1148" s="7" t="n">
        <v>1</v>
      </c>
      <c r="H1148" s="6" t="n">
        <v>1292.6</v>
      </c>
      <c r="I1148" s="6" t="n">
        <v>-1292.6</v>
      </c>
      <c r="J1148" s="6" t="n">
        <v>-0</v>
      </c>
      <c r="K1148" s="6" t="n">
        <v>-0.78</v>
      </c>
      <c r="L1148" s="6" t="n">
        <v>-0</v>
      </c>
      <c r="M1148" s="6" t="s">
        <f>=I1148+J1148+K1148+L1148</f>
      </c>
      <c r="N1148" s="6"/>
      <c r="O1148" s="16"/>
    </row>
    <row collapsed="false" customFormat="false" customHeight="false" hidden="false" ht="12.1" outlineLevel="0" r="1149">
      <c r="A1149" s="20" t="n">
        <v>45912.983958333</v>
      </c>
      <c r="B1149" s="16" t="s">
        <v>48</v>
      </c>
      <c r="C1149" s="16" t="s">
        <v>740</v>
      </c>
      <c r="D1149" s="16" t="s">
        <v>623</v>
      </c>
      <c r="E1149" s="16" t="s">
        <v>17</v>
      </c>
      <c r="F1149" s="16" t="s">
        <v>19</v>
      </c>
      <c r="G1149" s="7" t="n">
        <v>60</v>
      </c>
      <c r="H1149" s="6" t="n">
        <v>43.96</v>
      </c>
      <c r="I1149" s="6" t="n">
        <v>-2637.6</v>
      </c>
      <c r="J1149" s="6" t="n">
        <v>-0</v>
      </c>
      <c r="K1149" s="6" t="n">
        <v>-1.58</v>
      </c>
      <c r="L1149" s="6" t="n">
        <v>-0</v>
      </c>
      <c r="M1149" s="6" t="s">
        <f>=I1149+J1149+K1149+L1149</f>
      </c>
      <c r="N1149" s="6"/>
      <c r="O1149" s="16"/>
    </row>
    <row collapsed="false" customFormat="false" customHeight="false" hidden="false" ht="12.1" outlineLevel="0" r="1150">
      <c r="A1150" s="20" t="n">
        <v>45915.432222222</v>
      </c>
      <c r="B1150" s="16" t="s">
        <v>659</v>
      </c>
      <c r="C1150" s="16" t="s">
        <v>796</v>
      </c>
      <c r="D1150" s="16" t="s">
        <v>623</v>
      </c>
      <c r="E1150" s="16" t="s">
        <v>99</v>
      </c>
      <c r="F1150" s="16" t="s">
        <v>19</v>
      </c>
      <c r="G1150" s="7" t="n">
        <v>2</v>
      </c>
      <c r="H1150" s="6" t="n">
        <v>28.405</v>
      </c>
      <c r="I1150" s="6" t="n">
        <v>-56.82</v>
      </c>
      <c r="J1150" s="6" t="n">
        <v>-0</v>
      </c>
      <c r="K1150" s="6" t="n">
        <v>-0</v>
      </c>
      <c r="L1150" s="6" t="n">
        <v>-0</v>
      </c>
      <c r="M1150" s="6" t="s">
        <f>=I1150+J1150+K1150+L1150</f>
      </c>
      <c r="N1150" s="6"/>
      <c r="O1150" s="16"/>
    </row>
    <row collapsed="false" customFormat="false" customHeight="false" hidden="false" ht="12.1" outlineLevel="0" r="1151">
      <c r="A1151" s="20" t="n">
        <v>45915.547766204</v>
      </c>
      <c r="B1151" s="16" t="s">
        <v>101</v>
      </c>
      <c r="C1151" s="16" t="s">
        <v>847</v>
      </c>
      <c r="D1151" s="16" t="s">
        <v>623</v>
      </c>
      <c r="E1151" s="16" t="s">
        <v>99</v>
      </c>
      <c r="F1151" s="16" t="s">
        <v>19</v>
      </c>
      <c r="G1151" s="7" t="n">
        <v>1</v>
      </c>
      <c r="H1151" s="6" t="n">
        <v>16.7005</v>
      </c>
      <c r="I1151" s="6" t="n">
        <v>-16.7</v>
      </c>
      <c r="J1151" s="6" t="n">
        <v>-0</v>
      </c>
      <c r="K1151" s="6" t="n">
        <v>-0</v>
      </c>
      <c r="L1151" s="6" t="n">
        <v>-0</v>
      </c>
      <c r="M1151" s="6" t="s">
        <f>=I1151+J1151+K1151+L1151</f>
      </c>
      <c r="N1151" s="6"/>
      <c r="O1151" s="16"/>
    </row>
    <row collapsed="false" customFormat="false" customHeight="false" hidden="false" ht="12.1" outlineLevel="0" r="1152">
      <c r="A1152" s="20" t="n">
        <v>45915.56087963</v>
      </c>
      <c r="B1152" s="16" t="s">
        <v>104</v>
      </c>
      <c r="C1152" s="16" t="s">
        <v>855</v>
      </c>
      <c r="D1152" s="16" t="s">
        <v>623</v>
      </c>
      <c r="E1152" s="16" t="s">
        <v>105</v>
      </c>
      <c r="F1152" s="16" t="s">
        <v>32</v>
      </c>
      <c r="G1152" s="7" t="n">
        <v>2</v>
      </c>
      <c r="H1152" s="6" t="n">
        <v>99.9001</v>
      </c>
      <c r="I1152" s="6" t="n">
        <v>-1998</v>
      </c>
      <c r="J1152" s="6" t="n">
        <v>-0</v>
      </c>
      <c r="K1152" s="6" t="n">
        <v>-1.2</v>
      </c>
      <c r="L1152" s="6" t="n">
        <v>-0</v>
      </c>
      <c r="M1152" s="6"/>
      <c r="N1152" s="6" t="s">
        <f>=I1152+J1152+K1152+L1152</f>
      </c>
      <c r="O1152" s="16"/>
    </row>
    <row collapsed="false" customFormat="false" customHeight="false" hidden="false" ht="12.1" outlineLevel="0" r="1153">
      <c r="A1153" s="21" t="n">
        <v>45916</v>
      </c>
      <c r="B1153" s="22" t="s">
        <v>743</v>
      </c>
      <c r="C1153" s="22" t="s">
        <v>983</v>
      </c>
      <c r="D1153" s="22" t="s">
        <v>743</v>
      </c>
      <c r="E1153" s="22" t="s">
        <v>743</v>
      </c>
      <c r="F1153" s="22" t="s">
        <v>32</v>
      </c>
      <c r="G1153" s="23" t="n">
        <v>1</v>
      </c>
      <c r="H1153" s="24" t="n">
        <v>224.4</v>
      </c>
      <c r="I1153" s="24" t="n">
        <v>224.4</v>
      </c>
      <c r="J1153" s="24" t="n">
        <v>0</v>
      </c>
      <c r="K1153" s="24" t="n">
        <v>-0</v>
      </c>
      <c r="L1153" s="24" t="n">
        <v>-0</v>
      </c>
      <c r="M1153" s="24"/>
      <c r="N1153" s="6" t="s">
        <f>=I1153+J1153+K1153+L1153</f>
      </c>
      <c r="O1153" s="22"/>
    </row>
    <row collapsed="false" customFormat="false" customHeight="false" hidden="false" ht="12.1" outlineLevel="0" r="1154">
      <c r="A1154" s="21" t="n">
        <v>45918</v>
      </c>
      <c r="B1154" s="22" t="s">
        <v>743</v>
      </c>
      <c r="C1154" s="22" t="s">
        <v>984</v>
      </c>
      <c r="D1154" s="22" t="s">
        <v>743</v>
      </c>
      <c r="E1154" s="22" t="s">
        <v>743</v>
      </c>
      <c r="F1154" s="22" t="s">
        <v>19</v>
      </c>
      <c r="G1154" s="23" t="n">
        <v>1</v>
      </c>
      <c r="H1154" s="24" t="n">
        <v>126.24</v>
      </c>
      <c r="I1154" s="24" t="n">
        <v>126.24</v>
      </c>
      <c r="J1154" s="24" t="n">
        <v>0</v>
      </c>
      <c r="K1154" s="24" t="n">
        <v>-0</v>
      </c>
      <c r="L1154" s="24" t="n">
        <v>-0</v>
      </c>
      <c r="M1154" s="6" t="s">
        <f>=I1154+J1154+K1154+L1154</f>
      </c>
      <c r="N1154" s="24"/>
      <c r="O1154" s="22"/>
    </row>
    <row collapsed="false" customFormat="false" customHeight="false" hidden="false" ht="12.1" outlineLevel="0" r="1155">
      <c r="A1155" s="20" t="n">
        <v>45918.677916667</v>
      </c>
      <c r="B1155" s="16" t="s">
        <v>101</v>
      </c>
      <c r="C1155" s="16" t="s">
        <v>847</v>
      </c>
      <c r="D1155" s="16" t="s">
        <v>623</v>
      </c>
      <c r="E1155" s="16" t="s">
        <v>99</v>
      </c>
      <c r="F1155" s="16" t="s">
        <v>19</v>
      </c>
      <c r="G1155" s="7" t="n">
        <v>8</v>
      </c>
      <c r="H1155" s="6" t="n">
        <v>16.7235</v>
      </c>
      <c r="I1155" s="6" t="n">
        <v>-133.79</v>
      </c>
      <c r="J1155" s="6" t="n">
        <v>-0</v>
      </c>
      <c r="K1155" s="6" t="n">
        <v>-0</v>
      </c>
      <c r="L1155" s="6" t="n">
        <v>-0</v>
      </c>
      <c r="M1155" s="6" t="s">
        <f>=I1155+J1155+K1155+L1155</f>
      </c>
      <c r="N1155" s="6"/>
      <c r="O1155" s="16"/>
    </row>
    <row collapsed="false" customFormat="false" customHeight="false" hidden="false" ht="12.1" outlineLevel="0" r="1156">
      <c r="A1156" s="25" t="n">
        <v>45919.895416667</v>
      </c>
      <c r="B1156" s="26" t="s">
        <v>101</v>
      </c>
      <c r="C1156" s="26" t="s">
        <v>847</v>
      </c>
      <c r="D1156" s="26" t="s">
        <v>626</v>
      </c>
      <c r="E1156" s="26" t="s">
        <v>99</v>
      </c>
      <c r="F1156" s="26" t="s">
        <v>19</v>
      </c>
      <c r="G1156" s="27" t="n">
        <v>-5220</v>
      </c>
      <c r="H1156" s="28" t="n">
        <v>16.7465</v>
      </c>
      <c r="I1156" s="28" t="n">
        <v>87416.79</v>
      </c>
      <c r="J1156" s="28" t="n">
        <v>0</v>
      </c>
      <c r="K1156" s="28" t="n">
        <v>-0</v>
      </c>
      <c r="L1156" s="28" t="n">
        <v>-0</v>
      </c>
      <c r="M1156" s="6" t="s">
        <f>=I1156+J1156+K1156+L1156</f>
      </c>
      <c r="N1156" s="28"/>
      <c r="O1156" s="26"/>
    </row>
    <row collapsed="false" customFormat="false" customHeight="false" hidden="false" ht="12.1" outlineLevel="0" r="1157">
      <c r="A1157" s="20" t="n">
        <v>45919.900601852</v>
      </c>
      <c r="B1157" s="16" t="s">
        <v>21</v>
      </c>
      <c r="C1157" s="16" t="s">
        <v>829</v>
      </c>
      <c r="D1157" s="16" t="s">
        <v>623</v>
      </c>
      <c r="E1157" s="16" t="s">
        <v>17</v>
      </c>
      <c r="F1157" s="16" t="s">
        <v>19</v>
      </c>
      <c r="G1157" s="7" t="n">
        <v>5</v>
      </c>
      <c r="H1157" s="6" t="n">
        <v>6255.7</v>
      </c>
      <c r="I1157" s="6" t="n">
        <v>-31278.5</v>
      </c>
      <c r="J1157" s="6" t="n">
        <v>-0</v>
      </c>
      <c r="K1157" s="6" t="n">
        <v>-18.77</v>
      </c>
      <c r="L1157" s="6" t="n">
        <v>-0</v>
      </c>
      <c r="M1157" s="6" t="s">
        <f>=I1157+J1157+K1157+L1157</f>
      </c>
      <c r="N1157" s="6"/>
      <c r="O1157" s="16"/>
    </row>
    <row collapsed="false" customFormat="false" customHeight="false" hidden="false" ht="12.1" outlineLevel="0" r="1158">
      <c r="A1158" s="20" t="n">
        <v>45919.90130787</v>
      </c>
      <c r="B1158" s="16" t="s">
        <v>16</v>
      </c>
      <c r="C1158" s="16" t="s">
        <v>755</v>
      </c>
      <c r="D1158" s="16" t="s">
        <v>623</v>
      </c>
      <c r="E1158" s="16" t="s">
        <v>17</v>
      </c>
      <c r="F1158" s="16" t="s">
        <v>19</v>
      </c>
      <c r="G1158" s="7" t="n">
        <v>63</v>
      </c>
      <c r="H1158" s="6" t="n">
        <v>295.37492063492</v>
      </c>
      <c r="I1158" s="6" t="n">
        <v>-18608.62</v>
      </c>
      <c r="J1158" s="6" t="n">
        <v>-0</v>
      </c>
      <c r="K1158" s="6" t="n">
        <v>-11.16</v>
      </c>
      <c r="L1158" s="6" t="n">
        <v>-0</v>
      </c>
      <c r="M1158" s="6" t="s">
        <f>=I1158+J1158+K1158+L1158</f>
      </c>
      <c r="N1158" s="6"/>
      <c r="O1158" s="16"/>
    </row>
    <row collapsed="false" customFormat="false" customHeight="false" hidden="false" ht="12.1" outlineLevel="0" r="1159">
      <c r="A1159" s="20" t="n">
        <v>45919.901319444</v>
      </c>
      <c r="B1159" s="16" t="s">
        <v>30</v>
      </c>
      <c r="C1159" s="16" t="s">
        <v>807</v>
      </c>
      <c r="D1159" s="16" t="s">
        <v>623</v>
      </c>
      <c r="E1159" s="16" t="s">
        <v>17</v>
      </c>
      <c r="F1159" s="16" t="s">
        <v>19</v>
      </c>
      <c r="G1159" s="7" t="n">
        <v>9</v>
      </c>
      <c r="H1159" s="6" t="n">
        <v>295.91</v>
      </c>
      <c r="I1159" s="6" t="n">
        <v>-2663.19</v>
      </c>
      <c r="J1159" s="6" t="n">
        <v>-0</v>
      </c>
      <c r="K1159" s="6" t="n">
        <v>-1.6</v>
      </c>
      <c r="L1159" s="6" t="n">
        <v>-0</v>
      </c>
      <c r="M1159" s="6" t="s">
        <f>=I1159+J1159+K1159+L1159</f>
      </c>
      <c r="N1159" s="6"/>
      <c r="O1159" s="16"/>
    </row>
    <row collapsed="false" customFormat="false" customHeight="false" hidden="false" ht="12.1" outlineLevel="0" r="1160">
      <c r="A1160" s="20" t="n">
        <v>45919.901412037</v>
      </c>
      <c r="B1160" s="16" t="s">
        <v>48</v>
      </c>
      <c r="C1160" s="16" t="s">
        <v>740</v>
      </c>
      <c r="D1160" s="16" t="s">
        <v>623</v>
      </c>
      <c r="E1160" s="16" t="s">
        <v>17</v>
      </c>
      <c r="F1160" s="16" t="s">
        <v>19</v>
      </c>
      <c r="G1160" s="7" t="n">
        <v>40</v>
      </c>
      <c r="H1160" s="6" t="n">
        <v>42.4925</v>
      </c>
      <c r="I1160" s="6" t="n">
        <v>-1699.7</v>
      </c>
      <c r="J1160" s="6" t="n">
        <v>-0</v>
      </c>
      <c r="K1160" s="6" t="n">
        <v>-1.02</v>
      </c>
      <c r="L1160" s="6" t="n">
        <v>-0</v>
      </c>
      <c r="M1160" s="6" t="s">
        <f>=I1160+J1160+K1160+L1160</f>
      </c>
      <c r="N1160" s="6"/>
      <c r="O1160" s="16"/>
    </row>
    <row collapsed="false" customFormat="false" customHeight="false" hidden="false" ht="12.1" outlineLevel="0" r="1161">
      <c r="A1161" s="20" t="n">
        <v>45919.901759259</v>
      </c>
      <c r="B1161" s="16" t="s">
        <v>62</v>
      </c>
      <c r="C1161" s="16" t="s">
        <v>830</v>
      </c>
      <c r="D1161" s="16" t="s">
        <v>623</v>
      </c>
      <c r="E1161" s="16" t="s">
        <v>17</v>
      </c>
      <c r="F1161" s="16" t="s">
        <v>19</v>
      </c>
      <c r="G1161" s="7" t="n">
        <v>20</v>
      </c>
      <c r="H1161" s="6" t="n">
        <v>170.07</v>
      </c>
      <c r="I1161" s="6" t="n">
        <v>-3401.4</v>
      </c>
      <c r="J1161" s="6" t="n">
        <v>-0</v>
      </c>
      <c r="K1161" s="6" t="n">
        <v>-2.04</v>
      </c>
      <c r="L1161" s="6" t="n">
        <v>-0</v>
      </c>
      <c r="M1161" s="6" t="s">
        <f>=I1161+J1161+K1161+L1161</f>
      </c>
      <c r="N1161" s="6"/>
      <c r="O1161" s="16"/>
    </row>
    <row collapsed="false" customFormat="false" customHeight="false" hidden="false" ht="12.1" outlineLevel="0" r="1162">
      <c r="A1162" s="20" t="n">
        <v>45919.901770833</v>
      </c>
      <c r="B1162" s="16" t="s">
        <v>42</v>
      </c>
      <c r="C1162" s="16" t="s">
        <v>912</v>
      </c>
      <c r="D1162" s="16" t="s">
        <v>623</v>
      </c>
      <c r="E1162" s="16" t="s">
        <v>17</v>
      </c>
      <c r="F1162" s="16" t="s">
        <v>19</v>
      </c>
      <c r="G1162" s="7" t="n">
        <v>2</v>
      </c>
      <c r="H1162" s="6" t="n">
        <v>504.7</v>
      </c>
      <c r="I1162" s="6" t="n">
        <v>-1009.4</v>
      </c>
      <c r="J1162" s="6" t="n">
        <v>-0</v>
      </c>
      <c r="K1162" s="6" t="n">
        <v>-0.6</v>
      </c>
      <c r="L1162" s="6" t="n">
        <v>-0</v>
      </c>
      <c r="M1162" s="6" t="s">
        <f>=I1162+J1162+K1162+L1162</f>
      </c>
      <c r="N1162" s="6"/>
      <c r="O1162" s="16"/>
    </row>
    <row collapsed="false" customFormat="false" customHeight="false" hidden="false" ht="12.1" outlineLevel="0" r="1163">
      <c r="A1163" s="20" t="n">
        <v>45919.901770833</v>
      </c>
      <c r="B1163" s="16" t="s">
        <v>39</v>
      </c>
      <c r="C1163" s="16" t="s">
        <v>803</v>
      </c>
      <c r="D1163" s="16" t="s">
        <v>623</v>
      </c>
      <c r="E1163" s="16" t="s">
        <v>17</v>
      </c>
      <c r="F1163" s="16" t="s">
        <v>19</v>
      </c>
      <c r="G1163" s="7" t="n">
        <v>18</v>
      </c>
      <c r="H1163" s="6" t="n">
        <v>588.6</v>
      </c>
      <c r="I1163" s="6" t="n">
        <v>-10594.8</v>
      </c>
      <c r="J1163" s="6" t="n">
        <v>-0</v>
      </c>
      <c r="K1163" s="6" t="n">
        <v>-6.35</v>
      </c>
      <c r="L1163" s="6" t="n">
        <v>-0</v>
      </c>
      <c r="M1163" s="6" t="s">
        <f>=I1163+J1163+K1163+L1163</f>
      </c>
      <c r="N1163" s="6"/>
      <c r="O1163" s="16"/>
    </row>
    <row collapsed="false" customFormat="false" customHeight="false" hidden="false" ht="12.1" outlineLevel="0" r="1164">
      <c r="A1164" s="20" t="n">
        <v>45919.929293981</v>
      </c>
      <c r="B1164" s="16" t="s">
        <v>51</v>
      </c>
      <c r="C1164" s="16" t="s">
        <v>751</v>
      </c>
      <c r="D1164" s="16" t="s">
        <v>623</v>
      </c>
      <c r="E1164" s="16" t="s">
        <v>17</v>
      </c>
      <c r="F1164" s="16" t="s">
        <v>19</v>
      </c>
      <c r="G1164" s="7" t="n">
        <v>1</v>
      </c>
      <c r="H1164" s="6" t="n">
        <v>120.5</v>
      </c>
      <c r="I1164" s="6" t="n">
        <v>-120.5</v>
      </c>
      <c r="J1164" s="6" t="n">
        <v>-0</v>
      </c>
      <c r="K1164" s="6" t="n">
        <v>-0.08</v>
      </c>
      <c r="L1164" s="6" t="n">
        <v>-0</v>
      </c>
      <c r="M1164" s="6" t="s">
        <f>=I1164+J1164+K1164+L1164</f>
      </c>
      <c r="N1164" s="6"/>
      <c r="O1164" s="16"/>
    </row>
    <row collapsed="false" customFormat="false" customHeight="false" hidden="false" ht="12.1" outlineLevel="0" r="1165">
      <c r="A1165" s="20" t="n">
        <v>45919.937523148</v>
      </c>
      <c r="B1165" s="16" t="s">
        <v>27</v>
      </c>
      <c r="C1165" s="16" t="s">
        <v>783</v>
      </c>
      <c r="D1165" s="16" t="s">
        <v>623</v>
      </c>
      <c r="E1165" s="16" t="s">
        <v>17</v>
      </c>
      <c r="F1165" s="16" t="s">
        <v>19</v>
      </c>
      <c r="G1165" s="7" t="n">
        <v>10</v>
      </c>
      <c r="H1165" s="6" t="n">
        <v>252.75</v>
      </c>
      <c r="I1165" s="6" t="n">
        <v>-2527.5</v>
      </c>
      <c r="J1165" s="6" t="n">
        <v>-0</v>
      </c>
      <c r="K1165" s="6" t="n">
        <v>-1.51</v>
      </c>
      <c r="L1165" s="6" t="n">
        <v>-0</v>
      </c>
      <c r="M1165" s="6" t="s">
        <f>=I1165+J1165+K1165+L1165</f>
      </c>
      <c r="N1165" s="6"/>
      <c r="O1165" s="16"/>
    </row>
    <row collapsed="false" customFormat="false" customHeight="false" hidden="false" ht="12.1" outlineLevel="0" r="1166">
      <c r="A1166" s="20" t="n">
        <v>45919.942986111</v>
      </c>
      <c r="B1166" s="16" t="s">
        <v>33</v>
      </c>
      <c r="C1166" s="16" t="s">
        <v>762</v>
      </c>
      <c r="D1166" s="16" t="s">
        <v>623</v>
      </c>
      <c r="E1166" s="16" t="s">
        <v>17</v>
      </c>
      <c r="F1166" s="16" t="s">
        <v>19</v>
      </c>
      <c r="G1166" s="7" t="n">
        <v>22</v>
      </c>
      <c r="H1166" s="6" t="n">
        <v>429.74772727273</v>
      </c>
      <c r="I1166" s="6" t="n">
        <v>-9454.45</v>
      </c>
      <c r="J1166" s="6" t="n">
        <v>-0</v>
      </c>
      <c r="K1166" s="6" t="n">
        <v>-5.68</v>
      </c>
      <c r="L1166" s="6" t="n">
        <v>-0</v>
      </c>
      <c r="M1166" s="6" t="s">
        <f>=I1166+J1166+K1166+L1166</f>
      </c>
      <c r="N1166" s="6"/>
      <c r="O1166" s="16"/>
    </row>
    <row collapsed="false" customFormat="false" customHeight="false" hidden="false" ht="12.1" outlineLevel="0" r="1167">
      <c r="A1167" s="20" t="n">
        <v>45919.9871875</v>
      </c>
      <c r="B1167" s="16" t="s">
        <v>24</v>
      </c>
      <c r="C1167" s="16" t="s">
        <v>741</v>
      </c>
      <c r="D1167" s="16" t="s">
        <v>623</v>
      </c>
      <c r="E1167" s="16" t="s">
        <v>17</v>
      </c>
      <c r="F1167" s="16" t="s">
        <v>19</v>
      </c>
      <c r="G1167" s="7" t="n">
        <v>5</v>
      </c>
      <c r="H1167" s="6" t="n">
        <v>1167.8</v>
      </c>
      <c r="I1167" s="6" t="n">
        <v>-5839</v>
      </c>
      <c r="J1167" s="6" t="n">
        <v>-0</v>
      </c>
      <c r="K1167" s="6" t="n">
        <v>-3.51</v>
      </c>
      <c r="L1167" s="6" t="n">
        <v>-0</v>
      </c>
      <c r="M1167" s="6" t="s">
        <f>=I1167+J1167+K1167+L1167</f>
      </c>
      <c r="N1167" s="6"/>
      <c r="O1167" s="16"/>
    </row>
    <row collapsed="false" customFormat="false" customHeight="false" hidden="false" ht="12.1" outlineLevel="0" r="1168">
      <c r="A1168" s="20" t="n">
        <v>45922.436574074</v>
      </c>
      <c r="B1168" s="16" t="s">
        <v>51</v>
      </c>
      <c r="C1168" s="16" t="s">
        <v>751</v>
      </c>
      <c r="D1168" s="16" t="s">
        <v>623</v>
      </c>
      <c r="E1168" s="16" t="s">
        <v>17</v>
      </c>
      <c r="F1168" s="16" t="s">
        <v>19</v>
      </c>
      <c r="G1168" s="7" t="n">
        <v>1</v>
      </c>
      <c r="H1168" s="6" t="n">
        <v>120.01</v>
      </c>
      <c r="I1168" s="6" t="n">
        <v>-120.01</v>
      </c>
      <c r="J1168" s="6" t="n">
        <v>-0</v>
      </c>
      <c r="K1168" s="6" t="n">
        <v>-0.07</v>
      </c>
      <c r="L1168" s="6" t="n">
        <v>-0</v>
      </c>
      <c r="M1168" s="6" t="s">
        <f>=I1168+J1168+K1168+L1168</f>
      </c>
      <c r="N1168" s="6"/>
      <c r="O1168" s="16"/>
    </row>
    <row collapsed="false" customFormat="false" customHeight="false" hidden="false" ht="12.1" outlineLevel="0" r="1169">
      <c r="A1169" s="20" t="n">
        <v>45922.972048611</v>
      </c>
      <c r="B1169" s="16" t="s">
        <v>101</v>
      </c>
      <c r="C1169" s="16" t="s">
        <v>847</v>
      </c>
      <c r="D1169" s="16" t="s">
        <v>623</v>
      </c>
      <c r="E1169" s="16" t="s">
        <v>99</v>
      </c>
      <c r="F1169" s="16" t="s">
        <v>19</v>
      </c>
      <c r="G1169" s="7" t="n">
        <v>2</v>
      </c>
      <c r="H1169" s="6" t="n">
        <v>16.754</v>
      </c>
      <c r="I1169" s="6" t="n">
        <v>-33.51</v>
      </c>
      <c r="J1169" s="6" t="n">
        <v>-0</v>
      </c>
      <c r="K1169" s="6" t="n">
        <v>-0</v>
      </c>
      <c r="L1169" s="6" t="n">
        <v>-0</v>
      </c>
      <c r="M1169" s="6" t="s">
        <f>=I1169+J1169+K1169+L1169</f>
      </c>
      <c r="N1169" s="6"/>
      <c r="O1169" s="16"/>
    </row>
    <row collapsed="false" customFormat="false" customHeight="false" hidden="false" ht="12.1" outlineLevel="0" r="1170">
      <c r="A1170" s="21" t="n">
        <v>45939</v>
      </c>
      <c r="B1170" s="22" t="s">
        <v>743</v>
      </c>
      <c r="C1170" s="22" t="s">
        <v>985</v>
      </c>
      <c r="D1170" s="22" t="s">
        <v>743</v>
      </c>
      <c r="E1170" s="22" t="s">
        <v>743</v>
      </c>
      <c r="F1170" s="22" t="s">
        <v>19</v>
      </c>
      <c r="G1170" s="23" t="n">
        <v>1</v>
      </c>
      <c r="H1170" s="24" t="n">
        <v>289.2</v>
      </c>
      <c r="I1170" s="24" t="n">
        <v>289.2</v>
      </c>
      <c r="J1170" s="24" t="n">
        <v>0</v>
      </c>
      <c r="K1170" s="24" t="n">
        <v>-0</v>
      </c>
      <c r="L1170" s="24" t="n">
        <v>-0</v>
      </c>
      <c r="M1170" s="6" t="s">
        <f>=I1170+J1170+K1170+L1170</f>
      </c>
      <c r="N1170" s="24"/>
      <c r="O1170" s="22"/>
    </row>
    <row collapsed="false" customFormat="false" customHeight="false" hidden="false" ht="12.1" outlineLevel="0" r="1171">
      <c r="A1171" s="20" t="n">
        <v>45939.872002315</v>
      </c>
      <c r="B1171" s="16" t="s">
        <v>101</v>
      </c>
      <c r="C1171" s="16" t="s">
        <v>847</v>
      </c>
      <c r="D1171" s="16" t="s">
        <v>623</v>
      </c>
      <c r="E1171" s="16" t="s">
        <v>99</v>
      </c>
      <c r="F1171" s="16" t="s">
        <v>19</v>
      </c>
      <c r="G1171" s="7" t="n">
        <v>17</v>
      </c>
      <c r="H1171" s="6" t="n">
        <v>16.8845</v>
      </c>
      <c r="I1171" s="6" t="n">
        <v>-287.04</v>
      </c>
      <c r="J1171" s="6" t="n">
        <v>-0</v>
      </c>
      <c r="K1171" s="6" t="n">
        <v>-0</v>
      </c>
      <c r="L1171" s="6" t="n">
        <v>-0</v>
      </c>
      <c r="M1171" s="6" t="s">
        <f>=I1171+J1171+K1171+L1171</f>
      </c>
      <c r="N1171" s="6"/>
      <c r="O1171" s="16"/>
    </row>
    <row collapsed="false" customFormat="false" customHeight="false" hidden="false" ht="12.1" outlineLevel="0" r="1172">
      <c r="A1172" s="21" t="n">
        <v>45943</v>
      </c>
      <c r="B1172" s="22" t="s">
        <v>743</v>
      </c>
      <c r="C1172" s="22" t="s">
        <v>986</v>
      </c>
      <c r="D1172" s="22" t="s">
        <v>743</v>
      </c>
      <c r="E1172" s="22" t="s">
        <v>743</v>
      </c>
      <c r="F1172" s="22" t="s">
        <v>19</v>
      </c>
      <c r="G1172" s="23" t="n">
        <v>1</v>
      </c>
      <c r="H1172" s="24" t="n">
        <v>183</v>
      </c>
      <c r="I1172" s="24" t="n">
        <v>183</v>
      </c>
      <c r="J1172" s="24" t="n">
        <v>0</v>
      </c>
      <c r="K1172" s="24" t="n">
        <v>-0</v>
      </c>
      <c r="L1172" s="24" t="n">
        <v>-0</v>
      </c>
      <c r="M1172" s="6" t="s">
        <f>=I1172+J1172+K1172+L1172</f>
      </c>
      <c r="N1172" s="24"/>
      <c r="O1172" s="22"/>
    </row>
    <row collapsed="false" customFormat="false" customHeight="false" hidden="false" ht="12.1" outlineLevel="0" r="1173">
      <c r="A1173" s="20" t="n">
        <v>45943.809618056</v>
      </c>
      <c r="B1173" s="16" t="s">
        <v>101</v>
      </c>
      <c r="C1173" s="16" t="s">
        <v>847</v>
      </c>
      <c r="D1173" s="16" t="s">
        <v>623</v>
      </c>
      <c r="E1173" s="16" t="s">
        <v>99</v>
      </c>
      <c r="F1173" s="16" t="s">
        <v>19</v>
      </c>
      <c r="G1173" s="7" t="n">
        <v>11</v>
      </c>
      <c r="H1173" s="6" t="n">
        <v>16.915</v>
      </c>
      <c r="I1173" s="6" t="n">
        <v>-186.07</v>
      </c>
      <c r="J1173" s="6" t="n">
        <v>-0</v>
      </c>
      <c r="K1173" s="6" t="n">
        <v>-0</v>
      </c>
      <c r="L1173" s="6" t="n">
        <v>-0</v>
      </c>
      <c r="M1173" s="6" t="s">
        <f>=I1173+J1173+K1173+L1173</f>
      </c>
      <c r="N1173" s="6"/>
      <c r="O1173" s="16"/>
    </row>
    <row collapsed="false" customFormat="false" customHeight="false" hidden="false" ht="12.1" outlineLevel="0" r="1174">
      <c r="A1174" s="25" t="n">
        <v>45944.763159722</v>
      </c>
      <c r="B1174" s="26" t="s">
        <v>101</v>
      </c>
      <c r="C1174" s="26" t="s">
        <v>847</v>
      </c>
      <c r="D1174" s="26" t="s">
        <v>626</v>
      </c>
      <c r="E1174" s="26" t="s">
        <v>99</v>
      </c>
      <c r="F1174" s="26" t="s">
        <v>19</v>
      </c>
      <c r="G1174" s="27" t="n">
        <v>-30</v>
      </c>
      <c r="H1174" s="28" t="n">
        <v>16.9225</v>
      </c>
      <c r="I1174" s="28" t="n">
        <v>507.68</v>
      </c>
      <c r="J1174" s="28" t="n">
        <v>0</v>
      </c>
      <c r="K1174" s="28" t="n">
        <v>-0</v>
      </c>
      <c r="L1174" s="28" t="n">
        <v>-0</v>
      </c>
      <c r="M1174" s="6" t="s">
        <f>=I1174+J1174+K1174+L1174</f>
      </c>
      <c r="N1174" s="28"/>
      <c r="O1174" s="26"/>
    </row>
    <row collapsed="false" customFormat="false" customHeight="false" hidden="false" ht="12.1" outlineLevel="0" r="1175">
      <c r="A1175" s="20" t="n">
        <v>45944.766944444</v>
      </c>
      <c r="B1175" s="16" t="s">
        <v>101</v>
      </c>
      <c r="C1175" s="16" t="s">
        <v>847</v>
      </c>
      <c r="D1175" s="16" t="s">
        <v>623</v>
      </c>
      <c r="E1175" s="16" t="s">
        <v>99</v>
      </c>
      <c r="F1175" s="16" t="s">
        <v>19</v>
      </c>
      <c r="G1175" s="7" t="n">
        <v>1</v>
      </c>
      <c r="H1175" s="6" t="n">
        <v>16.9225</v>
      </c>
      <c r="I1175" s="6" t="n">
        <v>-16.92</v>
      </c>
      <c r="J1175" s="6" t="n">
        <v>-0</v>
      </c>
      <c r="K1175" s="6" t="n">
        <v>-0</v>
      </c>
      <c r="L1175" s="6" t="n">
        <v>-0</v>
      </c>
      <c r="M1175" s="6" t="s">
        <f>=I1175+J1175+K1175+L1175</f>
      </c>
      <c r="N1175" s="6"/>
      <c r="O1175" s="16"/>
    </row>
    <row collapsed="false" customFormat="false" customHeight="false" hidden="false" ht="12.1" outlineLevel="0" r="1176">
      <c r="A1176" s="20" t="n">
        <v>45944.772731481</v>
      </c>
      <c r="B1176" s="16" t="s">
        <v>659</v>
      </c>
      <c r="C1176" s="16" t="s">
        <v>796</v>
      </c>
      <c r="D1176" s="16" t="s">
        <v>623</v>
      </c>
      <c r="E1176" s="16" t="s">
        <v>99</v>
      </c>
      <c r="F1176" s="16" t="s">
        <v>19</v>
      </c>
      <c r="G1176" s="7" t="n">
        <v>16</v>
      </c>
      <c r="H1176" s="6" t="n">
        <v>31.265</v>
      </c>
      <c r="I1176" s="6" t="n">
        <v>-500.24</v>
      </c>
      <c r="J1176" s="6" t="n">
        <v>-0</v>
      </c>
      <c r="K1176" s="6" t="n">
        <v>-0</v>
      </c>
      <c r="L1176" s="6" t="n">
        <v>-0</v>
      </c>
      <c r="M1176" s="6" t="s">
        <f>=I1176+J1176+K1176+L1176</f>
      </c>
      <c r="N1176" s="6"/>
      <c r="O1176" s="16"/>
    </row>
    <row collapsed="false" customFormat="false" customHeight="false" hidden="false" ht="12.1" outlineLevel="0" r="1177">
      <c r="A1177" s="21" t="n">
        <v>45949</v>
      </c>
      <c r="B1177" s="22" t="s">
        <v>729</v>
      </c>
      <c r="C1177" s="22" t="s">
        <v>151</v>
      </c>
      <c r="D1177" s="22" t="s">
        <v>729</v>
      </c>
      <c r="E1177" s="22" t="s">
        <v>729</v>
      </c>
      <c r="F1177" s="22" t="s">
        <v>19</v>
      </c>
      <c r="G1177" s="23" t="n">
        <v>1</v>
      </c>
      <c r="H1177" s="24" t="n">
        <v>25000</v>
      </c>
      <c r="I1177" s="24" t="n">
        <v>25000</v>
      </c>
      <c r="J1177" s="24" t="n">
        <v>0</v>
      </c>
      <c r="K1177" s="24" t="n">
        <v>-0</v>
      </c>
      <c r="L1177" s="24" t="n">
        <v>-0</v>
      </c>
      <c r="M1177" s="6" t="s">
        <f>=I1177+J1177+K1177+L1177</f>
      </c>
      <c r="N1177" s="24"/>
      <c r="O1177" s="22"/>
    </row>
    <row collapsed="false" customFormat="false" customHeight="false" hidden="false" ht="12.1" outlineLevel="0" r="1178">
      <c r="A1178" s="21" t="n">
        <v>45950</v>
      </c>
      <c r="B1178" s="22" t="s">
        <v>743</v>
      </c>
      <c r="C1178" s="22" t="s">
        <v>987</v>
      </c>
      <c r="D1178" s="22" t="s">
        <v>743</v>
      </c>
      <c r="E1178" s="22" t="s">
        <v>743</v>
      </c>
      <c r="F1178" s="22" t="s">
        <v>19</v>
      </c>
      <c r="G1178" s="23" t="n">
        <v>1</v>
      </c>
      <c r="H1178" s="24" t="n">
        <v>119.92</v>
      </c>
      <c r="I1178" s="24" t="n">
        <v>119.92</v>
      </c>
      <c r="J1178" s="24" t="n">
        <v>0</v>
      </c>
      <c r="K1178" s="24" t="n">
        <v>-0</v>
      </c>
      <c r="L1178" s="24" t="n">
        <v>-0</v>
      </c>
      <c r="M1178" s="6" t="s">
        <f>=I1178+J1178+K1178+L1178</f>
      </c>
      <c r="N1178" s="24"/>
      <c r="O1178" s="22"/>
    </row>
    <row collapsed="false" customFormat="false" customHeight="false" hidden="false" ht="12.1" outlineLevel="0" r="1179">
      <c r="A1179" s="21" t="n">
        <v>45951</v>
      </c>
      <c r="B1179" s="22" t="s">
        <v>743</v>
      </c>
      <c r="C1179" s="22" t="s">
        <v>988</v>
      </c>
      <c r="D1179" s="22" t="s">
        <v>743</v>
      </c>
      <c r="E1179" s="22" t="s">
        <v>743</v>
      </c>
      <c r="F1179" s="22" t="s">
        <v>19</v>
      </c>
      <c r="G1179" s="23" t="n">
        <v>1</v>
      </c>
      <c r="H1179" s="24" t="n">
        <v>2625.5</v>
      </c>
      <c r="I1179" s="24" t="n">
        <v>2625.5</v>
      </c>
      <c r="J1179" s="24" t="n">
        <v>0</v>
      </c>
      <c r="K1179" s="24" t="n">
        <v>-0</v>
      </c>
      <c r="L1179" s="24" t="n">
        <v>-0</v>
      </c>
      <c r="M1179" s="6" t="s">
        <f>=I1179+J1179+K1179+L1179</f>
      </c>
      <c r="N1179" s="24"/>
      <c r="O1179" s="22"/>
    </row>
    <row collapsed="false" customFormat="false" customHeight="false" hidden="false" ht="12.1" outlineLevel="0" r="1180">
      <c r="A1180" s="20" t="n">
        <v>45952.579664352</v>
      </c>
      <c r="B1180" s="16" t="s">
        <v>24</v>
      </c>
      <c r="C1180" s="16" t="s">
        <v>741</v>
      </c>
      <c r="D1180" s="16" t="s">
        <v>623</v>
      </c>
      <c r="E1180" s="16" t="s">
        <v>17</v>
      </c>
      <c r="F1180" s="16" t="s">
        <v>19</v>
      </c>
      <c r="G1180" s="7" t="n">
        <v>5</v>
      </c>
      <c r="H1180" s="6" t="n">
        <v>1105.8</v>
      </c>
      <c r="I1180" s="6" t="n">
        <v>-5529</v>
      </c>
      <c r="J1180" s="6" t="n">
        <v>-0</v>
      </c>
      <c r="K1180" s="6" t="n">
        <v>-3.32</v>
      </c>
      <c r="L1180" s="6" t="n">
        <v>-0</v>
      </c>
      <c r="M1180" s="6" t="s">
        <f>=I1180+J1180+K1180+L1180</f>
      </c>
      <c r="N1180" s="6"/>
      <c r="O1180" s="16"/>
    </row>
    <row collapsed="false" customFormat="false" customHeight="false" hidden="false" ht="12.1" outlineLevel="0" r="1181">
      <c r="A1181" s="20" t="n">
        <v>45952.579884259</v>
      </c>
      <c r="B1181" s="16" t="s">
        <v>42</v>
      </c>
      <c r="C1181" s="16" t="s">
        <v>912</v>
      </c>
      <c r="D1181" s="16" t="s">
        <v>623</v>
      </c>
      <c r="E1181" s="16" t="s">
        <v>17</v>
      </c>
      <c r="F1181" s="16" t="s">
        <v>19</v>
      </c>
      <c r="G1181" s="7" t="n">
        <v>3</v>
      </c>
      <c r="H1181" s="6" t="n">
        <v>492.55</v>
      </c>
      <c r="I1181" s="6" t="n">
        <v>-1477.65</v>
      </c>
      <c r="J1181" s="6" t="n">
        <v>-0</v>
      </c>
      <c r="K1181" s="6" t="n">
        <v>-0.88</v>
      </c>
      <c r="L1181" s="6" t="n">
        <v>-0</v>
      </c>
      <c r="M1181" s="6" t="s">
        <f>=I1181+J1181+K1181+L1181</f>
      </c>
      <c r="N1181" s="6"/>
      <c r="O1181" s="16"/>
    </row>
    <row collapsed="false" customFormat="false" customHeight="false" hidden="false" ht="12.1" outlineLevel="0" r="1182">
      <c r="A1182" s="20" t="n">
        <v>45952.583553241</v>
      </c>
      <c r="B1182" s="16" t="s">
        <v>30</v>
      </c>
      <c r="C1182" s="16" t="s">
        <v>807</v>
      </c>
      <c r="D1182" s="16" t="s">
        <v>623</v>
      </c>
      <c r="E1182" s="16" t="s">
        <v>17</v>
      </c>
      <c r="F1182" s="16" t="s">
        <v>19</v>
      </c>
      <c r="G1182" s="7" t="n">
        <v>25</v>
      </c>
      <c r="H1182" s="6" t="n">
        <v>291.192</v>
      </c>
      <c r="I1182" s="6" t="n">
        <v>-7279.8</v>
      </c>
      <c r="J1182" s="6" t="n">
        <v>-0</v>
      </c>
      <c r="K1182" s="6" t="n">
        <v>-4.37</v>
      </c>
      <c r="L1182" s="6" t="n">
        <v>-0</v>
      </c>
      <c r="M1182" s="6" t="s">
        <f>=I1182+J1182+K1182+L1182</f>
      </c>
      <c r="N1182" s="6"/>
      <c r="O1182" s="16"/>
    </row>
    <row collapsed="false" customFormat="false" customHeight="false" hidden="false" ht="12.1" outlineLevel="0" r="1183">
      <c r="A1183" s="20" t="n">
        <v>45952.589293981</v>
      </c>
      <c r="B1183" s="16" t="s">
        <v>36</v>
      </c>
      <c r="C1183" s="16" t="s">
        <v>808</v>
      </c>
      <c r="D1183" s="16" t="s">
        <v>623</v>
      </c>
      <c r="E1183" s="16" t="s">
        <v>17</v>
      </c>
      <c r="F1183" s="16" t="s">
        <v>19</v>
      </c>
      <c r="G1183" s="7" t="n">
        <v>5</v>
      </c>
      <c r="H1183" s="6" t="n">
        <v>585.1</v>
      </c>
      <c r="I1183" s="6" t="n">
        <v>-2925.5</v>
      </c>
      <c r="J1183" s="6" t="n">
        <v>-0</v>
      </c>
      <c r="K1183" s="6" t="n">
        <v>-1.76</v>
      </c>
      <c r="L1183" s="6" t="n">
        <v>-0</v>
      </c>
      <c r="M1183" s="6" t="s">
        <f>=I1183+J1183+K1183+L1183</f>
      </c>
      <c r="N1183" s="6"/>
      <c r="O1183" s="16"/>
    </row>
    <row collapsed="false" customFormat="false" customHeight="false" hidden="false" ht="12.1" outlineLevel="0" r="1184">
      <c r="A1184" s="20" t="n">
        <v>45952.589305556</v>
      </c>
      <c r="B1184" s="16" t="s">
        <v>39</v>
      </c>
      <c r="C1184" s="16" t="s">
        <v>803</v>
      </c>
      <c r="D1184" s="16" t="s">
        <v>623</v>
      </c>
      <c r="E1184" s="16" t="s">
        <v>17</v>
      </c>
      <c r="F1184" s="16" t="s">
        <v>19</v>
      </c>
      <c r="G1184" s="7" t="n">
        <v>5</v>
      </c>
      <c r="H1184" s="6" t="n">
        <v>547.5</v>
      </c>
      <c r="I1184" s="6" t="n">
        <v>-2737.5</v>
      </c>
      <c r="J1184" s="6" t="n">
        <v>-0</v>
      </c>
      <c r="K1184" s="6" t="n">
        <v>-1.65</v>
      </c>
      <c r="L1184" s="6" t="n">
        <v>-0</v>
      </c>
      <c r="M1184" s="6" t="s">
        <f>=I1184+J1184+K1184+L1184</f>
      </c>
      <c r="N1184" s="6"/>
      <c r="O1184" s="16"/>
    </row>
    <row collapsed="false" customFormat="false" customHeight="false" hidden="false" ht="12.1" outlineLevel="0" r="1185">
      <c r="A1185" s="20" t="n">
        <v>45952.589375</v>
      </c>
      <c r="B1185" s="16" t="s">
        <v>69</v>
      </c>
      <c r="C1185" s="16" t="s">
        <v>742</v>
      </c>
      <c r="D1185" s="16" t="s">
        <v>623</v>
      </c>
      <c r="E1185" s="16" t="s">
        <v>17</v>
      </c>
      <c r="F1185" s="16" t="s">
        <v>19</v>
      </c>
      <c r="G1185" s="7" t="n">
        <v>10</v>
      </c>
      <c r="H1185" s="6" t="n">
        <v>207.15</v>
      </c>
      <c r="I1185" s="6" t="n">
        <v>-2071.5</v>
      </c>
      <c r="J1185" s="6" t="n">
        <v>-0</v>
      </c>
      <c r="K1185" s="6" t="n">
        <v>-1.24</v>
      </c>
      <c r="L1185" s="6" t="n">
        <v>-0</v>
      </c>
      <c r="M1185" s="6" t="s">
        <f>=I1185+J1185+K1185+L1185</f>
      </c>
      <c r="N1185" s="6"/>
      <c r="O1185" s="16"/>
    </row>
    <row collapsed="false" customFormat="false" customHeight="false" hidden="false" ht="12.1" outlineLevel="0" r="1186">
      <c r="A1186" s="20" t="n">
        <v>45952.662349537</v>
      </c>
      <c r="B1186" s="16" t="s">
        <v>16</v>
      </c>
      <c r="C1186" s="16" t="s">
        <v>755</v>
      </c>
      <c r="D1186" s="16" t="s">
        <v>623</v>
      </c>
      <c r="E1186" s="16" t="s">
        <v>17</v>
      </c>
      <c r="F1186" s="16" t="s">
        <v>19</v>
      </c>
      <c r="G1186" s="7" t="n">
        <v>7</v>
      </c>
      <c r="H1186" s="6" t="n">
        <v>292</v>
      </c>
      <c r="I1186" s="6" t="n">
        <v>-2044</v>
      </c>
      <c r="J1186" s="6" t="n">
        <v>-0</v>
      </c>
      <c r="K1186" s="6" t="n">
        <v>-1.22</v>
      </c>
      <c r="L1186" s="6" t="n">
        <v>-0</v>
      </c>
      <c r="M1186" s="6" t="s">
        <f>=I1186+J1186+K1186+L1186</f>
      </c>
      <c r="N1186" s="6"/>
      <c r="O1186" s="16"/>
    </row>
    <row collapsed="false" customFormat="false" customHeight="false" hidden="false" ht="12.1" outlineLevel="0" r="1187">
      <c r="A1187" s="20" t="n">
        <v>45952.776990741</v>
      </c>
      <c r="B1187" s="16" t="s">
        <v>77</v>
      </c>
      <c r="C1187" s="16" t="s">
        <v>938</v>
      </c>
      <c r="D1187" s="16" t="s">
        <v>623</v>
      </c>
      <c r="E1187" s="16" t="s">
        <v>17</v>
      </c>
      <c r="F1187" s="16" t="s">
        <v>19</v>
      </c>
      <c r="G1187" s="7" t="n">
        <v>10</v>
      </c>
      <c r="H1187" s="6" t="n">
        <v>343.11</v>
      </c>
      <c r="I1187" s="6" t="n">
        <v>-3431.1</v>
      </c>
      <c r="J1187" s="6" t="n">
        <v>-0</v>
      </c>
      <c r="K1187" s="6" t="n">
        <v>-2.06</v>
      </c>
      <c r="L1187" s="6" t="n">
        <v>-0</v>
      </c>
      <c r="M1187" s="6" t="s">
        <f>=I1187+J1187+K1187+L1187</f>
      </c>
      <c r="N1187" s="6"/>
      <c r="O1187" s="16"/>
    </row>
    <row collapsed="false" customFormat="false" customHeight="false" hidden="false" ht="12.1" outlineLevel="0" r="1188">
      <c r="A1188" s="20" t="n">
        <v>45952.911793981</v>
      </c>
      <c r="B1188" s="16" t="s">
        <v>51</v>
      </c>
      <c r="C1188" s="16" t="s">
        <v>751</v>
      </c>
      <c r="D1188" s="16" t="s">
        <v>623</v>
      </c>
      <c r="E1188" s="16" t="s">
        <v>17</v>
      </c>
      <c r="F1188" s="16" t="s">
        <v>19</v>
      </c>
      <c r="G1188" s="7" t="n">
        <v>1</v>
      </c>
      <c r="H1188" s="6" t="n">
        <v>120.62</v>
      </c>
      <c r="I1188" s="6" t="n">
        <v>-120.62</v>
      </c>
      <c r="J1188" s="6" t="n">
        <v>-0</v>
      </c>
      <c r="K1188" s="6" t="n">
        <v>-0.07</v>
      </c>
      <c r="L1188" s="6" t="n">
        <v>-0</v>
      </c>
      <c r="M1188" s="6" t="s">
        <f>=I1188+J1188+K1188+L1188</f>
      </c>
      <c r="N1188" s="6"/>
      <c r="O1188" s="16"/>
    </row>
    <row collapsed="false" customFormat="false" customHeight="false" hidden="false" ht="12.1" outlineLevel="0" r="1189">
      <c r="A1189" s="21" t="n">
        <v>45953</v>
      </c>
      <c r="B1189" s="22" t="s">
        <v>793</v>
      </c>
      <c r="C1189" s="22" t="s">
        <v>989</v>
      </c>
      <c r="D1189" s="22" t="s">
        <v>793</v>
      </c>
      <c r="E1189" s="22" t="s">
        <v>793</v>
      </c>
      <c r="F1189" s="22" t="s">
        <v>19</v>
      </c>
      <c r="G1189" s="23" t="n">
        <v>1</v>
      </c>
      <c r="H1189" s="24" t="n">
        <v>2000</v>
      </c>
      <c r="I1189" s="24" t="n">
        <v>2000</v>
      </c>
      <c r="J1189" s="24" t="n">
        <v>0</v>
      </c>
      <c r="K1189" s="24" t="n">
        <v>-0</v>
      </c>
      <c r="L1189" s="24" t="n">
        <v>-0</v>
      </c>
      <c r="M1189" s="6" t="s">
        <f>=I1189+J1189+K1189+L1189</f>
      </c>
      <c r="N1189" s="24"/>
      <c r="O1189" s="22"/>
    </row>
    <row collapsed="false" customFormat="false" customHeight="false" hidden="false" ht="12.1" outlineLevel="0" r="1190">
      <c r="A1190" s="21" t="n">
        <v>45953</v>
      </c>
      <c r="B1190" s="22" t="s">
        <v>743</v>
      </c>
      <c r="C1190" s="22" t="s">
        <v>990</v>
      </c>
      <c r="D1190" s="22" t="s">
        <v>743</v>
      </c>
      <c r="E1190" s="22" t="s">
        <v>743</v>
      </c>
      <c r="F1190" s="22" t="s">
        <v>19</v>
      </c>
      <c r="G1190" s="23" t="n">
        <v>1</v>
      </c>
      <c r="H1190" s="24" t="n">
        <v>89.76</v>
      </c>
      <c r="I1190" s="24" t="n">
        <v>89.76</v>
      </c>
      <c r="J1190" s="24" t="n">
        <v>0</v>
      </c>
      <c r="K1190" s="24" t="n">
        <v>-0</v>
      </c>
      <c r="L1190" s="24" t="n">
        <v>-0</v>
      </c>
      <c r="M1190" s="6" t="s">
        <f>=I1190+J1190+K1190+L1190</f>
      </c>
      <c r="N1190" s="24"/>
      <c r="O1190" s="22"/>
    </row>
    <row collapsed="false" customFormat="false" customHeight="false" hidden="false" ht="12.1" outlineLevel="0" r="1191">
      <c r="A1191" s="21" t="n">
        <v>45953</v>
      </c>
      <c r="B1191" s="22" t="s">
        <v>743</v>
      </c>
      <c r="C1191" s="22" t="s">
        <v>991</v>
      </c>
      <c r="D1191" s="22" t="s">
        <v>743</v>
      </c>
      <c r="E1191" s="22" t="s">
        <v>743</v>
      </c>
      <c r="F1191" s="22" t="s">
        <v>19</v>
      </c>
      <c r="G1191" s="23" t="n">
        <v>1</v>
      </c>
      <c r="H1191" s="24" t="n">
        <v>67.32</v>
      </c>
      <c r="I1191" s="24" t="n">
        <v>67.32</v>
      </c>
      <c r="J1191" s="24" t="n">
        <v>0</v>
      </c>
      <c r="K1191" s="24" t="n">
        <v>-0</v>
      </c>
      <c r="L1191" s="24" t="n">
        <v>-0</v>
      </c>
      <c r="M1191" s="6" t="s">
        <f>=I1191+J1191+K1191+L1191</f>
      </c>
      <c r="N1191" s="24"/>
      <c r="O1191" s="22"/>
    </row>
    <row collapsed="false" customFormat="false" customHeight="false" hidden="false" ht="12.1" outlineLevel="0" r="1192">
      <c r="A1192" s="20" t="n">
        <v>45953.760277778</v>
      </c>
      <c r="B1192" s="16" t="s">
        <v>108</v>
      </c>
      <c r="C1192" s="16" t="s">
        <v>992</v>
      </c>
      <c r="D1192" s="16" t="s">
        <v>623</v>
      </c>
      <c r="E1192" s="16" t="s">
        <v>105</v>
      </c>
      <c r="F1192" s="16" t="s">
        <v>19</v>
      </c>
      <c r="G1192" s="7" t="n">
        <v>2</v>
      </c>
      <c r="H1192" s="6" t="n">
        <v>86.03</v>
      </c>
      <c r="I1192" s="6" t="n">
        <v>-1720.6</v>
      </c>
      <c r="J1192" s="6" t="n">
        <v>-20.26</v>
      </c>
      <c r="K1192" s="6" t="n">
        <v>-1.03</v>
      </c>
      <c r="L1192" s="6" t="n">
        <v>-0.14</v>
      </c>
      <c r="M1192" s="6" t="s">
        <f>=I1192+J1192+K1192+L1192</f>
      </c>
      <c r="N1192" s="6"/>
      <c r="O1192" s="16"/>
    </row>
    <row collapsed="false" customFormat="false" customHeight="false" hidden="false" ht="12.1" outlineLevel="0" r="1193">
      <c r="A1193" s="20" t="n">
        <v>45953.77087963</v>
      </c>
      <c r="B1193" s="16" t="s">
        <v>659</v>
      </c>
      <c r="C1193" s="16" t="s">
        <v>796</v>
      </c>
      <c r="D1193" s="16" t="s">
        <v>623</v>
      </c>
      <c r="E1193" s="16" t="s">
        <v>99</v>
      </c>
      <c r="F1193" s="16" t="s">
        <v>19</v>
      </c>
      <c r="G1193" s="7" t="n">
        <v>16</v>
      </c>
      <c r="H1193" s="6" t="n">
        <v>31.845</v>
      </c>
      <c r="I1193" s="6" t="n">
        <v>-509.52</v>
      </c>
      <c r="J1193" s="6" t="n">
        <v>-0</v>
      </c>
      <c r="K1193" s="6" t="n">
        <v>-0</v>
      </c>
      <c r="L1193" s="6" t="n">
        <v>-0</v>
      </c>
      <c r="M1193" s="6" t="s">
        <f>=I1193+J1193+K1193+L1193</f>
      </c>
      <c r="N1193" s="6"/>
      <c r="O1193" s="16"/>
    </row>
    <row collapsed="false" customFormat="false" customHeight="false" hidden="false" ht="12.1" outlineLevel="0" r="1194">
      <c r="A1194" s="20" t="n">
        <v>45953.800810185</v>
      </c>
      <c r="B1194" s="16" t="s">
        <v>101</v>
      </c>
      <c r="C1194" s="16" t="s">
        <v>847</v>
      </c>
      <c r="D1194" s="16" t="s">
        <v>623</v>
      </c>
      <c r="E1194" s="16" t="s">
        <v>99</v>
      </c>
      <c r="F1194" s="16" t="s">
        <v>19</v>
      </c>
      <c r="G1194" s="7" t="n">
        <v>1</v>
      </c>
      <c r="H1194" s="6" t="n">
        <v>16.9905</v>
      </c>
      <c r="I1194" s="6" t="n">
        <v>-16.99</v>
      </c>
      <c r="J1194" s="6" t="n">
        <v>-0</v>
      </c>
      <c r="K1194" s="6" t="n">
        <v>-0</v>
      </c>
      <c r="L1194" s="6" t="n">
        <v>-0</v>
      </c>
      <c r="M1194" s="6" t="s">
        <f>=I1194+J1194+K1194+L1194</f>
      </c>
      <c r="N1194" s="6"/>
      <c r="O1194" s="16"/>
    </row>
    <row collapsed="false" customFormat="false" customHeight="false" hidden="false" ht="12.1" outlineLevel="0" r="1195">
      <c r="A1195" s="21" t="n">
        <v>45957</v>
      </c>
      <c r="B1195" s="22" t="s">
        <v>743</v>
      </c>
      <c r="C1195" s="22" t="s">
        <v>993</v>
      </c>
      <c r="D1195" s="22" t="s">
        <v>743</v>
      </c>
      <c r="E1195" s="22" t="s">
        <v>743</v>
      </c>
      <c r="F1195" s="22" t="s">
        <v>19</v>
      </c>
      <c r="G1195" s="23" t="n">
        <v>1</v>
      </c>
      <c r="H1195" s="24" t="n">
        <v>1385.6</v>
      </c>
      <c r="I1195" s="24" t="n">
        <v>1385.6</v>
      </c>
      <c r="J1195" s="24" t="n">
        <v>0</v>
      </c>
      <c r="K1195" s="24" t="n">
        <v>-0</v>
      </c>
      <c r="L1195" s="24" t="n">
        <v>-0</v>
      </c>
      <c r="M1195" s="6" t="s">
        <f>=I1195+J1195+K1195+L1195</f>
      </c>
      <c r="N1195" s="24"/>
      <c r="O1195" s="22"/>
    </row>
    <row collapsed="false" customFormat="false" customHeight="false" hidden="false" ht="12.1" outlineLevel="0" r="1196">
      <c r="A1196" s="20" t="n">
        <v>45957.745833333</v>
      </c>
      <c r="B1196" s="16" t="s">
        <v>108</v>
      </c>
      <c r="C1196" s="16" t="s">
        <v>992</v>
      </c>
      <c r="D1196" s="16" t="s">
        <v>623</v>
      </c>
      <c r="E1196" s="16" t="s">
        <v>105</v>
      </c>
      <c r="F1196" s="16" t="s">
        <v>19</v>
      </c>
      <c r="G1196" s="7" t="n">
        <v>1</v>
      </c>
      <c r="H1196" s="6" t="n">
        <v>85.23</v>
      </c>
      <c r="I1196" s="6" t="n">
        <v>-852.3</v>
      </c>
      <c r="J1196" s="6" t="n">
        <v>-0.38</v>
      </c>
      <c r="K1196" s="6" t="n">
        <v>-0.51</v>
      </c>
      <c r="L1196" s="6" t="n">
        <v>-0.07</v>
      </c>
      <c r="M1196" s="6" t="s">
        <f>=I1196+J1196+K1196+L1196</f>
      </c>
      <c r="N1196" s="6"/>
      <c r="O1196" s="16"/>
    </row>
    <row collapsed="false" customFormat="false" customHeight="false" hidden="false" ht="12.1" outlineLevel="0" r="1197">
      <c r="A1197" s="20" t="n">
        <v>45957.826909722</v>
      </c>
      <c r="B1197" s="16" t="s">
        <v>101</v>
      </c>
      <c r="C1197" s="16" t="s">
        <v>847</v>
      </c>
      <c r="D1197" s="16" t="s">
        <v>623</v>
      </c>
      <c r="E1197" s="16" t="s">
        <v>99</v>
      </c>
      <c r="F1197" s="16" t="s">
        <v>19</v>
      </c>
      <c r="G1197" s="7" t="n">
        <v>31</v>
      </c>
      <c r="H1197" s="6" t="n">
        <v>17.021</v>
      </c>
      <c r="I1197" s="6" t="n">
        <v>-527.65</v>
      </c>
      <c r="J1197" s="6" t="n">
        <v>-0</v>
      </c>
      <c r="K1197" s="6" t="n">
        <v>-0</v>
      </c>
      <c r="L1197" s="6" t="n">
        <v>-0</v>
      </c>
      <c r="M1197" s="6" t="s">
        <f>=I1197+J1197+K1197+L1197</f>
      </c>
      <c r="N1197" s="6"/>
      <c r="O1197" s="16"/>
    </row>
    <row collapsed="false" customFormat="false" customHeight="false" hidden="false" ht="12.1" outlineLevel="0" r="1198">
      <c r="A1198" s="21" t="n">
        <v>45958</v>
      </c>
      <c r="B1198" s="22" t="s">
        <v>743</v>
      </c>
      <c r="C1198" s="22" t="s">
        <v>994</v>
      </c>
      <c r="D1198" s="22" t="s">
        <v>743</v>
      </c>
      <c r="E1198" s="22" t="s">
        <v>743</v>
      </c>
      <c r="F1198" s="22" t="s">
        <v>19</v>
      </c>
      <c r="G1198" s="23" t="n">
        <v>1</v>
      </c>
      <c r="H1198" s="24" t="n">
        <v>22.52</v>
      </c>
      <c r="I1198" s="24" t="n">
        <v>22.52</v>
      </c>
      <c r="J1198" s="24" t="n">
        <v>0</v>
      </c>
      <c r="K1198" s="24" t="n">
        <v>-0</v>
      </c>
      <c r="L1198" s="24" t="n">
        <v>-0</v>
      </c>
      <c r="M1198" s="6" t="s">
        <f>=I1198+J1198+K1198+L1198</f>
      </c>
      <c r="N1198" s="24"/>
      <c r="O1198" s="22"/>
    </row>
    <row collapsed="false" customFormat="false" customHeight="false" hidden="false" ht="12.1" outlineLevel="0" r="1199">
      <c r="A1199" s="21" t="n">
        <v>45958</v>
      </c>
      <c r="B1199" s="22" t="s">
        <v>743</v>
      </c>
      <c r="C1199" s="22" t="s">
        <v>995</v>
      </c>
      <c r="D1199" s="22" t="s">
        <v>743</v>
      </c>
      <c r="E1199" s="22" t="s">
        <v>743</v>
      </c>
      <c r="F1199" s="22" t="s">
        <v>19</v>
      </c>
      <c r="G1199" s="23" t="n">
        <v>1</v>
      </c>
      <c r="H1199" s="24" t="n">
        <v>732.97</v>
      </c>
      <c r="I1199" s="24" t="n">
        <v>732.97</v>
      </c>
      <c r="J1199" s="24" t="n">
        <v>0</v>
      </c>
      <c r="K1199" s="24" t="n">
        <v>-0</v>
      </c>
      <c r="L1199" s="24" t="n">
        <v>-0</v>
      </c>
      <c r="M1199" s="6" t="s">
        <f>=I1199+J1199+K1199+L1199</f>
      </c>
      <c r="N1199" s="24"/>
      <c r="O1199" s="22"/>
    </row>
    <row collapsed="false" customFormat="false" customHeight="false" hidden="false" ht="12.1" outlineLevel="0" r="1200">
      <c r="A1200" s="20" t="n">
        <v>45958.747106481</v>
      </c>
      <c r="B1200" s="16" t="s">
        <v>659</v>
      </c>
      <c r="C1200" s="16" t="s">
        <v>796</v>
      </c>
      <c r="D1200" s="16" t="s">
        <v>623</v>
      </c>
      <c r="E1200" s="16" t="s">
        <v>99</v>
      </c>
      <c r="F1200" s="16" t="s">
        <v>19</v>
      </c>
      <c r="G1200" s="7" t="n">
        <v>1</v>
      </c>
      <c r="H1200" s="6" t="n">
        <v>29.475</v>
      </c>
      <c r="I1200" s="6" t="n">
        <v>-29.48</v>
      </c>
      <c r="J1200" s="6" t="n">
        <v>-0</v>
      </c>
      <c r="K1200" s="6" t="n">
        <v>-0</v>
      </c>
      <c r="L1200" s="6" t="n">
        <v>-0</v>
      </c>
      <c r="M1200" s="6" t="s">
        <f>=I1200+J1200+K1200+L1200</f>
      </c>
      <c r="N1200" s="6"/>
      <c r="O1200" s="16"/>
    </row>
    <row collapsed="false" customFormat="false" customHeight="false" hidden="false" ht="12.1" outlineLevel="0" r="1201">
      <c r="A1201" s="20" t="n">
        <v>45958.855428241</v>
      </c>
      <c r="B1201" s="16" t="s">
        <v>101</v>
      </c>
      <c r="C1201" s="16" t="s">
        <v>847</v>
      </c>
      <c r="D1201" s="16" t="s">
        <v>623</v>
      </c>
      <c r="E1201" s="16" t="s">
        <v>99</v>
      </c>
      <c r="F1201" s="16" t="s">
        <v>19</v>
      </c>
      <c r="G1201" s="7" t="n">
        <v>43</v>
      </c>
      <c r="H1201" s="6" t="n">
        <v>17.0285</v>
      </c>
      <c r="I1201" s="6" t="n">
        <v>-732.23</v>
      </c>
      <c r="J1201" s="6" t="n">
        <v>-0</v>
      </c>
      <c r="K1201" s="6" t="n">
        <v>-0</v>
      </c>
      <c r="L1201" s="6" t="n">
        <v>-0</v>
      </c>
      <c r="M1201" s="6" t="s">
        <f>=I1201+J1201+K1201+L1201</f>
      </c>
      <c r="N1201" s="6"/>
      <c r="O1201" s="16"/>
    </row>
    <row collapsed="false" customFormat="false" customHeight="false" hidden="false" ht="12.1" outlineLevel="0" r="1202">
      <c r="A1202" s="21" t="n">
        <v>45959</v>
      </c>
      <c r="B1202" s="22" t="s">
        <v>743</v>
      </c>
      <c r="C1202" s="22" t="s">
        <v>996</v>
      </c>
      <c r="D1202" s="22" t="s">
        <v>743</v>
      </c>
      <c r="E1202" s="22" t="s">
        <v>743</v>
      </c>
      <c r="F1202" s="22" t="s">
        <v>19</v>
      </c>
      <c r="G1202" s="23" t="n">
        <v>1</v>
      </c>
      <c r="H1202" s="24" t="n">
        <v>1312.75</v>
      </c>
      <c r="I1202" s="24" t="n">
        <v>1312.75</v>
      </c>
      <c r="J1202" s="24" t="n">
        <v>0</v>
      </c>
      <c r="K1202" s="24" t="n">
        <v>-0</v>
      </c>
      <c r="L1202" s="24" t="n">
        <v>-0</v>
      </c>
      <c r="M1202" s="6" t="s">
        <f>=I1202+J1202+K1202+L1202</f>
      </c>
      <c r="N1202" s="24"/>
      <c r="O1202" s="22"/>
    </row>
    <row collapsed="false" customFormat="false" customHeight="false" hidden="false" ht="12.1" outlineLevel="0" r="1203">
      <c r="A1203" s="21" t="n">
        <v>45959</v>
      </c>
      <c r="B1203" s="22" t="s">
        <v>743</v>
      </c>
      <c r="C1203" s="22" t="s">
        <v>997</v>
      </c>
      <c r="D1203" s="22" t="s">
        <v>743</v>
      </c>
      <c r="E1203" s="22" t="s">
        <v>743</v>
      </c>
      <c r="F1203" s="22" t="s">
        <v>19</v>
      </c>
      <c r="G1203" s="23" t="n">
        <v>1</v>
      </c>
      <c r="H1203" s="24" t="n">
        <v>1188.25</v>
      </c>
      <c r="I1203" s="24" t="n">
        <v>1188.25</v>
      </c>
      <c r="J1203" s="24" t="n">
        <v>0</v>
      </c>
      <c r="K1203" s="24" t="n">
        <v>-0</v>
      </c>
      <c r="L1203" s="24" t="n">
        <v>-0</v>
      </c>
      <c r="M1203" s="6" t="s">
        <f>=I1203+J1203+K1203+L1203</f>
      </c>
      <c r="N1203" s="24"/>
      <c r="O1203" s="22"/>
    </row>
    <row collapsed="false" customFormat="false" customHeight="false" hidden="false" ht="12.1" outlineLevel="0" r="1204">
      <c r="A1204" s="20" t="n">
        <v>45959.748923611</v>
      </c>
      <c r="B1204" s="16" t="s">
        <v>33</v>
      </c>
      <c r="C1204" s="16" t="s">
        <v>762</v>
      </c>
      <c r="D1204" s="16" t="s">
        <v>623</v>
      </c>
      <c r="E1204" s="16" t="s">
        <v>17</v>
      </c>
      <c r="F1204" s="16" t="s">
        <v>19</v>
      </c>
      <c r="G1204" s="7" t="n">
        <v>1</v>
      </c>
      <c r="H1204" s="6" t="n">
        <v>379.7</v>
      </c>
      <c r="I1204" s="6" t="n">
        <v>-379.7</v>
      </c>
      <c r="J1204" s="6" t="n">
        <v>-0</v>
      </c>
      <c r="K1204" s="6" t="n">
        <v>-0.23</v>
      </c>
      <c r="L1204" s="6" t="n">
        <v>-0</v>
      </c>
      <c r="M1204" s="6" t="s">
        <f>=I1204+J1204+K1204+L1204</f>
      </c>
      <c r="N1204" s="6"/>
      <c r="O1204" s="16"/>
    </row>
    <row collapsed="false" customFormat="false" customHeight="false" hidden="false" ht="12.1" outlineLevel="0" r="1205">
      <c r="A1205" s="20" t="n">
        <v>45959.748923611</v>
      </c>
      <c r="B1205" s="16" t="s">
        <v>39</v>
      </c>
      <c r="C1205" s="16" t="s">
        <v>803</v>
      </c>
      <c r="D1205" s="16" t="s">
        <v>623</v>
      </c>
      <c r="E1205" s="16" t="s">
        <v>17</v>
      </c>
      <c r="F1205" s="16" t="s">
        <v>19</v>
      </c>
      <c r="G1205" s="7" t="n">
        <v>4</v>
      </c>
      <c r="H1205" s="6" t="n">
        <v>505.4</v>
      </c>
      <c r="I1205" s="6" t="n">
        <v>-2021.6</v>
      </c>
      <c r="J1205" s="6" t="n">
        <v>-0</v>
      </c>
      <c r="K1205" s="6" t="n">
        <v>-1.21</v>
      </c>
      <c r="L1205" s="6" t="n">
        <v>-0</v>
      </c>
      <c r="M1205" s="6" t="s">
        <f>=I1205+J1205+K1205+L1205</f>
      </c>
      <c r="N1205" s="6"/>
      <c r="O1205" s="16"/>
    </row>
    <row collapsed="false" customFormat="false" customHeight="false" hidden="false" ht="12.1" outlineLevel="0" r="1206">
      <c r="A1206" s="20" t="n">
        <v>45959.769479167</v>
      </c>
      <c r="B1206" s="16" t="s">
        <v>659</v>
      </c>
      <c r="C1206" s="16" t="s">
        <v>796</v>
      </c>
      <c r="D1206" s="16" t="s">
        <v>623</v>
      </c>
      <c r="E1206" s="16" t="s">
        <v>99</v>
      </c>
      <c r="F1206" s="16" t="s">
        <v>19</v>
      </c>
      <c r="G1206" s="7" t="n">
        <v>3</v>
      </c>
      <c r="H1206" s="6" t="n">
        <v>30.49</v>
      </c>
      <c r="I1206" s="6" t="n">
        <v>-91.47</v>
      </c>
      <c r="J1206" s="6" t="n">
        <v>-0</v>
      </c>
      <c r="K1206" s="6" t="n">
        <v>-0</v>
      </c>
      <c r="L1206" s="6" t="n">
        <v>-0</v>
      </c>
      <c r="M1206" s="6" t="s">
        <f>=I1206+J1206+K1206+L1206</f>
      </c>
      <c r="N1206" s="6"/>
      <c r="O1206" s="16"/>
    </row>
    <row collapsed="false" customFormat="false" customHeight="false" hidden="false" ht="12.1" outlineLevel="0" r="1207">
      <c r="A1207" s="21" t="n">
        <v>45964</v>
      </c>
      <c r="B1207" s="22" t="s">
        <v>729</v>
      </c>
      <c r="C1207" s="22" t="s">
        <v>151</v>
      </c>
      <c r="D1207" s="22" t="s">
        <v>729</v>
      </c>
      <c r="E1207" s="22" t="s">
        <v>729</v>
      </c>
      <c r="F1207" s="22" t="s">
        <v>19</v>
      </c>
      <c r="G1207" s="23" t="n">
        <v>1</v>
      </c>
      <c r="H1207" s="24" t="n">
        <v>25000</v>
      </c>
      <c r="I1207" s="24" t="n">
        <v>25000</v>
      </c>
      <c r="J1207" s="24" t="n">
        <v>0</v>
      </c>
      <c r="K1207" s="24" t="n">
        <v>-0</v>
      </c>
      <c r="L1207" s="24" t="n">
        <v>-0</v>
      </c>
      <c r="M1207" s="6" t="s">
        <f>=I1207+J1207+K1207+L1207</f>
      </c>
      <c r="N1207" s="24"/>
      <c r="O1207" s="22"/>
    </row>
    <row collapsed="false" customFormat="false" customHeight="false" hidden="false" ht="12.1" outlineLevel="0" r="1208">
      <c r="A1208" s="20" t="n">
        <v>45964.403391204</v>
      </c>
      <c r="B1208" s="16" t="s">
        <v>62</v>
      </c>
      <c r="C1208" s="16" t="s">
        <v>830</v>
      </c>
      <c r="D1208" s="16" t="s">
        <v>623</v>
      </c>
      <c r="E1208" s="16" t="s">
        <v>17</v>
      </c>
      <c r="F1208" s="16" t="s">
        <v>19</v>
      </c>
      <c r="G1208" s="7" t="n">
        <v>10</v>
      </c>
      <c r="H1208" s="6" t="n">
        <v>162.64</v>
      </c>
      <c r="I1208" s="6" t="n">
        <v>-1626.4</v>
      </c>
      <c r="J1208" s="6" t="n">
        <v>-0</v>
      </c>
      <c r="K1208" s="6" t="n">
        <v>-0.98</v>
      </c>
      <c r="L1208" s="6" t="n">
        <v>-0</v>
      </c>
      <c r="M1208" s="6" t="s">
        <f>=I1208+J1208+K1208+L1208</f>
      </c>
      <c r="N1208" s="6"/>
      <c r="O1208" s="16"/>
    </row>
    <row collapsed="false" customFormat="false" customHeight="false" hidden="false" ht="12.1" outlineLevel="0" r="1209">
      <c r="A1209" s="20" t="n">
        <v>45964.453113426</v>
      </c>
      <c r="B1209" s="16" t="s">
        <v>108</v>
      </c>
      <c r="C1209" s="16" t="s">
        <v>992</v>
      </c>
      <c r="D1209" s="16" t="s">
        <v>623</v>
      </c>
      <c r="E1209" s="16" t="s">
        <v>105</v>
      </c>
      <c r="F1209" s="16" t="s">
        <v>19</v>
      </c>
      <c r="G1209" s="7" t="n">
        <v>3</v>
      </c>
      <c r="H1209" s="6" t="n">
        <v>86.57</v>
      </c>
      <c r="I1209" s="6" t="n">
        <v>-2597.1</v>
      </c>
      <c r="J1209" s="6" t="n">
        <v>-10.14</v>
      </c>
      <c r="K1209" s="6" t="n">
        <v>-1.55</v>
      </c>
      <c r="L1209" s="6" t="n">
        <v>-0.39</v>
      </c>
      <c r="M1209" s="6" t="s">
        <f>=I1209+J1209+K1209+L1209</f>
      </c>
      <c r="N1209" s="6"/>
      <c r="O1209" s="16"/>
    </row>
    <row collapsed="false" customFormat="false" customHeight="false" hidden="false" ht="12.1" outlineLevel="0" r="1210">
      <c r="A1210" s="20" t="n">
        <v>45964.516145833</v>
      </c>
      <c r="B1210" s="16" t="s">
        <v>21</v>
      </c>
      <c r="C1210" s="16" t="s">
        <v>829</v>
      </c>
      <c r="D1210" s="16" t="s">
        <v>623</v>
      </c>
      <c r="E1210" s="16" t="s">
        <v>17</v>
      </c>
      <c r="F1210" s="16" t="s">
        <v>19</v>
      </c>
      <c r="G1210" s="7" t="n">
        <v>2</v>
      </c>
      <c r="H1210" s="6" t="n">
        <v>5542</v>
      </c>
      <c r="I1210" s="6" t="n">
        <v>-11084</v>
      </c>
      <c r="J1210" s="6" t="n">
        <v>-0</v>
      </c>
      <c r="K1210" s="6" t="n">
        <v>-6.65</v>
      </c>
      <c r="L1210" s="6" t="n">
        <v>-0</v>
      </c>
      <c r="M1210" s="6" t="s">
        <f>=I1210+J1210+K1210+L1210</f>
      </c>
      <c r="N1210" s="6"/>
      <c r="O1210" s="16"/>
    </row>
    <row collapsed="false" customFormat="false" customHeight="false" hidden="false" ht="12.1" outlineLevel="0" r="1211">
      <c r="A1211" s="20" t="n">
        <v>45966.291828704</v>
      </c>
      <c r="B1211" s="16" t="s">
        <v>30</v>
      </c>
      <c r="C1211" s="16" t="s">
        <v>807</v>
      </c>
      <c r="D1211" s="16" t="s">
        <v>623</v>
      </c>
      <c r="E1211" s="16" t="s">
        <v>17</v>
      </c>
      <c r="F1211" s="16" t="s">
        <v>19</v>
      </c>
      <c r="G1211" s="7" t="n">
        <v>32</v>
      </c>
      <c r="H1211" s="6" t="n">
        <v>294</v>
      </c>
      <c r="I1211" s="6" t="n">
        <v>-9408</v>
      </c>
      <c r="J1211" s="6" t="n">
        <v>-0</v>
      </c>
      <c r="K1211" s="6" t="n">
        <v>-5.64</v>
      </c>
      <c r="L1211" s="6" t="n">
        <v>-0</v>
      </c>
      <c r="M1211" s="6" t="s">
        <f>=I1211+J1211+K1211+L1211</f>
      </c>
      <c r="N1211" s="6"/>
      <c r="O1211" s="16"/>
    </row>
    <row collapsed="false" customFormat="false" customHeight="false" hidden="false" ht="12.1" outlineLevel="0" r="1212">
      <c r="A1212" s="20" t="n">
        <v>45966.767349537</v>
      </c>
      <c r="B1212" s="16" t="s">
        <v>101</v>
      </c>
      <c r="C1212" s="16" t="s">
        <v>847</v>
      </c>
      <c r="D1212" s="16" t="s">
        <v>623</v>
      </c>
      <c r="E1212" s="16" t="s">
        <v>99</v>
      </c>
      <c r="F1212" s="16" t="s">
        <v>19</v>
      </c>
      <c r="G1212" s="7" t="n">
        <v>15</v>
      </c>
      <c r="H1212" s="6" t="n">
        <v>17.0885</v>
      </c>
      <c r="I1212" s="6" t="n">
        <v>-256.33</v>
      </c>
      <c r="J1212" s="6" t="n">
        <v>-0</v>
      </c>
      <c r="K1212" s="6" t="n">
        <v>-0</v>
      </c>
      <c r="L1212" s="6" t="n">
        <v>-0</v>
      </c>
      <c r="M1212" s="6" t="s">
        <f>=I1212+J1212+K1212+L1212</f>
      </c>
      <c r="N1212" s="6"/>
      <c r="O1212" s="16"/>
    </row>
    <row collapsed="false" customFormat="false" customHeight="false" hidden="false" ht="12.1" outlineLevel="0" r="1213">
      <c r="A1213" s="21" t="n">
        <v>45968</v>
      </c>
      <c r="B1213" s="22" t="s">
        <v>743</v>
      </c>
      <c r="C1213" s="22" t="s">
        <v>998</v>
      </c>
      <c r="D1213" s="22" t="s">
        <v>743</v>
      </c>
      <c r="E1213" s="22" t="s">
        <v>743</v>
      </c>
      <c r="F1213" s="22" t="s">
        <v>32</v>
      </c>
      <c r="G1213" s="23" t="n">
        <v>1</v>
      </c>
      <c r="H1213" s="24" t="n">
        <v>200.46</v>
      </c>
      <c r="I1213" s="24" t="n">
        <v>200.46</v>
      </c>
      <c r="J1213" s="24" t="n">
        <v>0</v>
      </c>
      <c r="K1213" s="24" t="n">
        <v>-0</v>
      </c>
      <c r="L1213" s="24" t="n">
        <v>-0</v>
      </c>
      <c r="M1213" s="24"/>
      <c r="N1213" s="6" t="s">
        <f>=I1213+J1213+K1213+L1213</f>
      </c>
      <c r="O1213" s="22"/>
    </row>
    <row collapsed="false" customFormat="false" customHeight="false" hidden="false" ht="12.1" outlineLevel="0" r="1214">
      <c r="A1214" s="20" t="n">
        <v>45973.759143519</v>
      </c>
      <c r="B1214" s="16" t="s">
        <v>672</v>
      </c>
      <c r="C1214" s="16" t="s">
        <v>856</v>
      </c>
      <c r="D1214" s="16" t="s">
        <v>623</v>
      </c>
      <c r="E1214" s="16" t="s">
        <v>105</v>
      </c>
      <c r="F1214" s="16" t="s">
        <v>32</v>
      </c>
      <c r="G1214" s="7" t="n">
        <v>1</v>
      </c>
      <c r="H1214" s="6" t="n">
        <v>99.9601</v>
      </c>
      <c r="I1214" s="6" t="n">
        <v>-999.6</v>
      </c>
      <c r="J1214" s="6" t="n">
        <v>-1.1</v>
      </c>
      <c r="K1214" s="6" t="n">
        <v>-0.6</v>
      </c>
      <c r="L1214" s="6" t="n">
        <v>-0</v>
      </c>
      <c r="M1214" s="6"/>
      <c r="N1214" s="6" t="s">
        <f>=I1214+J1214+K1214+L1214</f>
      </c>
      <c r="O1214" s="16"/>
    </row>
    <row collapsed="false" customFormat="false" customHeight="false" hidden="false" ht="12.1" outlineLevel="0" r="1215">
      <c r="A1215" s="21" t="n">
        <v>45978</v>
      </c>
      <c r="B1215" s="22" t="s">
        <v>743</v>
      </c>
      <c r="C1215" s="22" t="s">
        <v>999</v>
      </c>
      <c r="D1215" s="22" t="s">
        <v>743</v>
      </c>
      <c r="E1215" s="22" t="s">
        <v>743</v>
      </c>
      <c r="F1215" s="22" t="s">
        <v>19</v>
      </c>
      <c r="G1215" s="23" t="n">
        <v>1</v>
      </c>
      <c r="H1215" s="24" t="n">
        <v>117.84</v>
      </c>
      <c r="I1215" s="24" t="n">
        <v>117.84</v>
      </c>
      <c r="J1215" s="24" t="n">
        <v>0</v>
      </c>
      <c r="K1215" s="24" t="n">
        <v>-0</v>
      </c>
      <c r="L1215" s="24" t="n">
        <v>-0</v>
      </c>
      <c r="M1215" s="6" t="s">
        <f>=I1215+J1215+K1215+L1215</f>
      </c>
      <c r="N1215" s="24"/>
      <c r="O1215" s="22"/>
    </row>
    <row collapsed="false" customFormat="false" customHeight="false" hidden="false" ht="12.1" outlineLevel="0" r="1216">
      <c r="A1216" s="25" t="n">
        <v>45979.759305556</v>
      </c>
      <c r="B1216" s="26" t="s">
        <v>649</v>
      </c>
      <c r="C1216" s="26" t="s">
        <v>782</v>
      </c>
      <c r="D1216" s="26" t="s">
        <v>626</v>
      </c>
      <c r="E1216" s="26" t="s">
        <v>105</v>
      </c>
      <c r="F1216" s="26" t="s">
        <v>19</v>
      </c>
      <c r="G1216" s="27" t="n">
        <v>-7</v>
      </c>
      <c r="H1216" s="28" t="n">
        <v>100.03</v>
      </c>
      <c r="I1216" s="28" t="n">
        <v>7002.1</v>
      </c>
      <c r="J1216" s="28" t="n">
        <v>75.95</v>
      </c>
      <c r="K1216" s="28" t="n">
        <v>-4.2</v>
      </c>
      <c r="L1216" s="28" t="n">
        <v>-0.59</v>
      </c>
      <c r="M1216" s="6" t="s">
        <f>=I1216+J1216+K1216+L1216</f>
      </c>
      <c r="N1216" s="28"/>
      <c r="O1216" s="26"/>
    </row>
    <row collapsed="false" customFormat="false" customHeight="false" hidden="false" ht="12.1" outlineLevel="0" r="1217">
      <c r="A1217" s="25" t="n">
        <v>45979.874236111</v>
      </c>
      <c r="B1217" s="26" t="s">
        <v>101</v>
      </c>
      <c r="C1217" s="26" t="s">
        <v>847</v>
      </c>
      <c r="D1217" s="26" t="s">
        <v>626</v>
      </c>
      <c r="E1217" s="26" t="s">
        <v>99</v>
      </c>
      <c r="F1217" s="26" t="s">
        <v>19</v>
      </c>
      <c r="G1217" s="27" t="n">
        <v>-91</v>
      </c>
      <c r="H1217" s="28" t="n">
        <v>17.1885</v>
      </c>
      <c r="I1217" s="28" t="n">
        <v>1564.15</v>
      </c>
      <c r="J1217" s="28" t="n">
        <v>0</v>
      </c>
      <c r="K1217" s="28" t="n">
        <v>-0</v>
      </c>
      <c r="L1217" s="28" t="n">
        <v>-0</v>
      </c>
      <c r="M1217" s="6" t="s">
        <f>=I1217+J1217+K1217+L1217</f>
      </c>
      <c r="N1217" s="28"/>
      <c r="O1217" s="26"/>
    </row>
    <row collapsed="false" customFormat="false" customHeight="false" hidden="false" ht="12.1" outlineLevel="0" r="1218">
      <c r="A1218" s="20" t="n">
        <v>45979.889189815</v>
      </c>
      <c r="B1218" s="16" t="s">
        <v>108</v>
      </c>
      <c r="C1218" s="16" t="s">
        <v>992</v>
      </c>
      <c r="D1218" s="16" t="s">
        <v>623</v>
      </c>
      <c r="E1218" s="16" t="s">
        <v>105</v>
      </c>
      <c r="F1218" s="16" t="s">
        <v>19</v>
      </c>
      <c r="G1218" s="7" t="n">
        <v>3</v>
      </c>
      <c r="H1218" s="6" t="n">
        <v>90.94</v>
      </c>
      <c r="I1218" s="6" t="n">
        <v>-2728.2</v>
      </c>
      <c r="J1218" s="6" t="n">
        <v>-25.89</v>
      </c>
      <c r="K1218" s="6" t="n">
        <v>-1.64</v>
      </c>
      <c r="L1218" s="6" t="n">
        <v>-0.21</v>
      </c>
      <c r="M1218" s="6" t="s">
        <f>=I1218+J1218+K1218+L1218</f>
      </c>
      <c r="N1218" s="6"/>
      <c r="O1218" s="16"/>
    </row>
    <row collapsed="false" customFormat="false" customHeight="false" hidden="false" ht="12.1" outlineLevel="0" r="1219">
      <c r="A1219" s="20" t="n">
        <v>45980.727650463</v>
      </c>
      <c r="B1219" s="16" t="s">
        <v>42</v>
      </c>
      <c r="C1219" s="16" t="s">
        <v>912</v>
      </c>
      <c r="D1219" s="16" t="s">
        <v>623</v>
      </c>
      <c r="E1219" s="16" t="s">
        <v>17</v>
      </c>
      <c r="F1219" s="16" t="s">
        <v>19</v>
      </c>
      <c r="G1219" s="7" t="n">
        <v>1</v>
      </c>
      <c r="H1219" s="6" t="n">
        <v>485.8</v>
      </c>
      <c r="I1219" s="6" t="n">
        <v>-485.8</v>
      </c>
      <c r="J1219" s="6" t="n">
        <v>-0</v>
      </c>
      <c r="K1219" s="6" t="n">
        <v>-0.29</v>
      </c>
      <c r="L1219" s="6" t="n">
        <v>-0</v>
      </c>
      <c r="M1219" s="6" t="s">
        <f>=I1219+J1219+K1219+L1219</f>
      </c>
      <c r="N1219" s="6"/>
      <c r="O1219" s="16"/>
    </row>
    <row collapsed="false" customFormat="false" customHeight="false" hidden="false" ht="12.1" outlineLevel="0" r="1220">
      <c r="A1220" s="20" t="n">
        <v>45980.729988426</v>
      </c>
      <c r="B1220" s="16" t="s">
        <v>108</v>
      </c>
      <c r="C1220" s="16" t="s">
        <v>992</v>
      </c>
      <c r="D1220" s="16" t="s">
        <v>623</v>
      </c>
      <c r="E1220" s="16" t="s">
        <v>105</v>
      </c>
      <c r="F1220" s="16" t="s">
        <v>19</v>
      </c>
      <c r="G1220" s="7" t="n">
        <v>2</v>
      </c>
      <c r="H1220" s="6" t="n">
        <v>90.445</v>
      </c>
      <c r="I1220" s="6" t="n">
        <v>-1808.9</v>
      </c>
      <c r="J1220" s="6" t="n">
        <v>-18.02</v>
      </c>
      <c r="K1220" s="6" t="n">
        <v>-1.09</v>
      </c>
      <c r="L1220" s="6" t="n">
        <v>-0.14</v>
      </c>
      <c r="M1220" s="6" t="s">
        <f>=I1220+J1220+K1220+L1220</f>
      </c>
      <c r="N1220" s="6"/>
      <c r="O1220" s="16"/>
    </row>
    <row collapsed="false" customFormat="false" customHeight="false" hidden="false" ht="12.1" outlineLevel="0" r="1221">
      <c r="A1221" s="20" t="n">
        <v>45981.983518519</v>
      </c>
      <c r="B1221" s="16" t="s">
        <v>101</v>
      </c>
      <c r="C1221" s="16" t="s">
        <v>847</v>
      </c>
      <c r="D1221" s="16" t="s">
        <v>623</v>
      </c>
      <c r="E1221" s="16" t="s">
        <v>99</v>
      </c>
      <c r="F1221" s="16" t="s">
        <v>19</v>
      </c>
      <c r="G1221" s="7" t="n">
        <v>214</v>
      </c>
      <c r="H1221" s="6" t="n">
        <v>17.2045</v>
      </c>
      <c r="I1221" s="6" t="n">
        <v>-3681.76</v>
      </c>
      <c r="J1221" s="6" t="n">
        <v>-0</v>
      </c>
      <c r="K1221" s="6" t="n">
        <v>-0</v>
      </c>
      <c r="L1221" s="6" t="n">
        <v>-0</v>
      </c>
      <c r="M1221" s="6" t="s">
        <f>=I1221+J1221+K1221+L1221</f>
      </c>
      <c r="N1221" s="6"/>
      <c r="O1221" s="16"/>
    </row>
    <row collapsed="false" customFormat="false" customHeight="false" hidden="false" ht="12.1" outlineLevel="0" r="1222">
      <c r="A1222" s="25" t="n">
        <v>45982.438969907</v>
      </c>
      <c r="B1222" s="26" t="s">
        <v>659</v>
      </c>
      <c r="C1222" s="26" t="s">
        <v>796</v>
      </c>
      <c r="D1222" s="26" t="s">
        <v>626</v>
      </c>
      <c r="E1222" s="26" t="s">
        <v>99</v>
      </c>
      <c r="F1222" s="26" t="s">
        <v>19</v>
      </c>
      <c r="G1222" s="27" t="n">
        <v>-539</v>
      </c>
      <c r="H1222" s="28" t="n">
        <v>30.115</v>
      </c>
      <c r="I1222" s="28" t="n">
        <v>16232.02</v>
      </c>
      <c r="J1222" s="28" t="n">
        <v>0</v>
      </c>
      <c r="K1222" s="28" t="n">
        <v>-0</v>
      </c>
      <c r="L1222" s="28" t="n">
        <v>-0</v>
      </c>
      <c r="M1222" s="6" t="s">
        <f>=I1222+J1222+K1222+L1222</f>
      </c>
      <c r="N1222" s="28"/>
      <c r="O1222" s="26"/>
    </row>
    <row collapsed="false" customFormat="false" customHeight="false" hidden="false" ht="12.1" outlineLevel="0" r="1223">
      <c r="A1223" s="25" t="n">
        <v>45982.479155093</v>
      </c>
      <c r="B1223" s="26" t="s">
        <v>101</v>
      </c>
      <c r="C1223" s="26" t="s">
        <v>847</v>
      </c>
      <c r="D1223" s="26" t="s">
        <v>626</v>
      </c>
      <c r="E1223" s="26" t="s">
        <v>99</v>
      </c>
      <c r="F1223" s="26" t="s">
        <v>19</v>
      </c>
      <c r="G1223" s="27" t="n">
        <v>-214</v>
      </c>
      <c r="H1223" s="28" t="n">
        <v>17.2285</v>
      </c>
      <c r="I1223" s="28" t="n">
        <v>3686.9</v>
      </c>
      <c r="J1223" s="28" t="n">
        <v>0</v>
      </c>
      <c r="K1223" s="28" t="n">
        <v>-0</v>
      </c>
      <c r="L1223" s="28" t="n">
        <v>-0</v>
      </c>
      <c r="M1223" s="6" t="s">
        <f>=I1223+J1223+K1223+L1223</f>
      </c>
      <c r="N1223" s="28"/>
      <c r="O1223" s="26"/>
    </row>
    <row collapsed="false" customFormat="false" customHeight="false" hidden="false" ht="12.1" outlineLevel="0" r="1224">
      <c r="A1224" s="20" t="n">
        <v>45982.5178125</v>
      </c>
      <c r="B1224" s="16" t="s">
        <v>73</v>
      </c>
      <c r="C1224" s="16" t="s">
        <v>805</v>
      </c>
      <c r="D1224" s="16" t="s">
        <v>623</v>
      </c>
      <c r="E1224" s="16" t="s">
        <v>17</v>
      </c>
      <c r="F1224" s="16" t="s">
        <v>19</v>
      </c>
      <c r="G1224" s="7" t="n">
        <v>20</v>
      </c>
      <c r="H1224" s="6" t="n">
        <v>103.7</v>
      </c>
      <c r="I1224" s="6" t="n">
        <v>-2074</v>
      </c>
      <c r="J1224" s="6" t="n">
        <v>-0</v>
      </c>
      <c r="K1224" s="6" t="n">
        <v>-1.24</v>
      </c>
      <c r="L1224" s="6" t="n">
        <v>-0</v>
      </c>
      <c r="M1224" s="6" t="s">
        <f>=I1224+J1224+K1224+L1224</f>
      </c>
      <c r="N1224" s="6"/>
      <c r="O1224" s="16"/>
    </row>
    <row collapsed="false" customFormat="false" customHeight="false" hidden="false" ht="12.1" outlineLevel="0" r="1225">
      <c r="A1225" s="20" t="n">
        <v>45982.518078704</v>
      </c>
      <c r="B1225" s="16" t="s">
        <v>24</v>
      </c>
      <c r="C1225" s="16" t="s">
        <v>741</v>
      </c>
      <c r="D1225" s="16" t="s">
        <v>623</v>
      </c>
      <c r="E1225" s="16" t="s">
        <v>17</v>
      </c>
      <c r="F1225" s="16" t="s">
        <v>19</v>
      </c>
      <c r="G1225" s="7" t="n">
        <v>2</v>
      </c>
      <c r="H1225" s="6" t="n">
        <v>1145.8</v>
      </c>
      <c r="I1225" s="6" t="n">
        <v>-2291.6</v>
      </c>
      <c r="J1225" s="6" t="n">
        <v>-0</v>
      </c>
      <c r="K1225" s="6" t="n">
        <v>-1.38</v>
      </c>
      <c r="L1225" s="6" t="n">
        <v>-0</v>
      </c>
      <c r="M1225" s="6" t="s">
        <f>=I1225+J1225+K1225+L1225</f>
      </c>
      <c r="N1225" s="6"/>
      <c r="O1225" s="16"/>
    </row>
    <row collapsed="false" customFormat="false" customHeight="false" hidden="false" ht="12.1" outlineLevel="0" r="1226">
      <c r="A1226" s="20" t="n">
        <v>45982.518101852</v>
      </c>
      <c r="B1226" s="16" t="s">
        <v>45</v>
      </c>
      <c r="C1226" s="16" t="s">
        <v>800</v>
      </c>
      <c r="D1226" s="16" t="s">
        <v>623</v>
      </c>
      <c r="E1226" s="16" t="s">
        <v>17</v>
      </c>
      <c r="F1226" s="16" t="s">
        <v>19</v>
      </c>
      <c r="G1226" s="7" t="n">
        <v>1</v>
      </c>
      <c r="H1226" s="6" t="n">
        <v>3082</v>
      </c>
      <c r="I1226" s="6" t="n">
        <v>-3082</v>
      </c>
      <c r="J1226" s="6" t="n">
        <v>-0</v>
      </c>
      <c r="K1226" s="6" t="n">
        <v>-1.85</v>
      </c>
      <c r="L1226" s="6" t="n">
        <v>-0</v>
      </c>
      <c r="M1226" s="6" t="s">
        <f>=I1226+J1226+K1226+L1226</f>
      </c>
      <c r="N1226" s="6"/>
      <c r="O1226" s="16"/>
    </row>
    <row collapsed="false" customFormat="false" customHeight="false" hidden="false" ht="12.1" outlineLevel="0" r="1227">
      <c r="A1227" s="20" t="n">
        <v>45982.518425926</v>
      </c>
      <c r="B1227" s="16" t="s">
        <v>33</v>
      </c>
      <c r="C1227" s="16" t="s">
        <v>762</v>
      </c>
      <c r="D1227" s="16" t="s">
        <v>623</v>
      </c>
      <c r="E1227" s="16" t="s">
        <v>17</v>
      </c>
      <c r="F1227" s="16" t="s">
        <v>19</v>
      </c>
      <c r="G1227" s="7" t="n">
        <v>2</v>
      </c>
      <c r="H1227" s="6" t="n">
        <v>409.2</v>
      </c>
      <c r="I1227" s="6" t="n">
        <v>-818.4</v>
      </c>
      <c r="J1227" s="6" t="n">
        <v>-0</v>
      </c>
      <c r="K1227" s="6" t="n">
        <v>-0.49</v>
      </c>
      <c r="L1227" s="6" t="n">
        <v>-0</v>
      </c>
      <c r="M1227" s="6" t="s">
        <f>=I1227+J1227+K1227+L1227</f>
      </c>
      <c r="N1227" s="6"/>
      <c r="O1227" s="16"/>
    </row>
    <row collapsed="false" customFormat="false" customHeight="false" hidden="false" ht="12.1" outlineLevel="0" r="1228">
      <c r="A1228" s="20" t="n">
        <v>45982.565104167</v>
      </c>
      <c r="B1228" s="16" t="s">
        <v>39</v>
      </c>
      <c r="C1228" s="16" t="s">
        <v>803</v>
      </c>
      <c r="D1228" s="16" t="s">
        <v>623</v>
      </c>
      <c r="E1228" s="16" t="s">
        <v>17</v>
      </c>
      <c r="F1228" s="16" t="s">
        <v>19</v>
      </c>
      <c r="G1228" s="7" t="n">
        <v>1</v>
      </c>
      <c r="H1228" s="6" t="n">
        <v>580</v>
      </c>
      <c r="I1228" s="6" t="n">
        <v>-580</v>
      </c>
      <c r="J1228" s="6" t="n">
        <v>-0</v>
      </c>
      <c r="K1228" s="6" t="n">
        <v>-0.35</v>
      </c>
      <c r="L1228" s="6" t="n">
        <v>-0</v>
      </c>
      <c r="M1228" s="6" t="s">
        <f>=I1228+J1228+K1228+L1228</f>
      </c>
      <c r="N1228" s="6"/>
      <c r="O1228" s="16"/>
    </row>
    <row collapsed="false" customFormat="false" customHeight="false" hidden="false" ht="12.1" outlineLevel="0" r="1229">
      <c r="A1229" s="20" t="n">
        <v>45982.565891204</v>
      </c>
      <c r="B1229" s="16" t="s">
        <v>77</v>
      </c>
      <c r="C1229" s="16" t="s">
        <v>938</v>
      </c>
      <c r="D1229" s="16" t="s">
        <v>623</v>
      </c>
      <c r="E1229" s="16" t="s">
        <v>17</v>
      </c>
      <c r="F1229" s="16" t="s">
        <v>19</v>
      </c>
      <c r="G1229" s="7" t="n">
        <v>10</v>
      </c>
      <c r="H1229" s="6" t="n">
        <v>340.88</v>
      </c>
      <c r="I1229" s="6" t="n">
        <v>-3408.8</v>
      </c>
      <c r="J1229" s="6" t="n">
        <v>-0</v>
      </c>
      <c r="K1229" s="6" t="n">
        <v>-2.04</v>
      </c>
      <c r="L1229" s="6" t="n">
        <v>-0</v>
      </c>
      <c r="M1229" s="6" t="s">
        <f>=I1229+J1229+K1229+L1229</f>
      </c>
      <c r="N1229" s="6"/>
      <c r="O1229" s="16"/>
    </row>
    <row collapsed="false" customFormat="false" customHeight="false" hidden="false" ht="12.1" outlineLevel="0" r="1230">
      <c r="A1230" s="20" t="n">
        <v>45986.565752315</v>
      </c>
      <c r="B1230" s="16" t="s">
        <v>108</v>
      </c>
      <c r="C1230" s="16" t="s">
        <v>992</v>
      </c>
      <c r="D1230" s="16" t="s">
        <v>623</v>
      </c>
      <c r="E1230" s="16" t="s">
        <v>105</v>
      </c>
      <c r="F1230" s="16" t="s">
        <v>19</v>
      </c>
      <c r="G1230" s="7" t="n">
        <v>8</v>
      </c>
      <c r="H1230" s="6" t="n">
        <v>90.61</v>
      </c>
      <c r="I1230" s="6" t="n">
        <v>-7248.8</v>
      </c>
      <c r="J1230" s="6" t="n">
        <v>-0</v>
      </c>
      <c r="K1230" s="6" t="n">
        <v>-4.35</v>
      </c>
      <c r="L1230" s="6" t="n">
        <v>-0.61</v>
      </c>
      <c r="M1230" s="6" t="s">
        <f>=I1230+J1230+K1230+L1230</f>
      </c>
      <c r="N1230" s="6"/>
      <c r="O1230" s="16"/>
    </row>
    <row collapsed="false" customFormat="false" customHeight="false" hidden="false" ht="12.1" outlineLevel="0" r="1231">
      <c r="A1231" s="20" t="n">
        <v>45986.742430556</v>
      </c>
      <c r="B1231" s="16" t="s">
        <v>101</v>
      </c>
      <c r="C1231" s="16" t="s">
        <v>847</v>
      </c>
      <c r="D1231" s="16" t="s">
        <v>623</v>
      </c>
      <c r="E1231" s="16" t="s">
        <v>99</v>
      </c>
      <c r="F1231" s="16" t="s">
        <v>19</v>
      </c>
      <c r="G1231" s="7" t="n">
        <v>24</v>
      </c>
      <c r="H1231" s="6" t="n">
        <v>17.2445</v>
      </c>
      <c r="I1231" s="6" t="n">
        <v>-413.87</v>
      </c>
      <c r="J1231" s="6" t="n">
        <v>-0</v>
      </c>
      <c r="K1231" s="6" t="n">
        <v>-0</v>
      </c>
      <c r="L1231" s="6" t="n">
        <v>-0</v>
      </c>
      <c r="M1231" s="6" t="s">
        <f>=I1231+J1231+K1231+L1231</f>
      </c>
      <c r="N1231" s="6"/>
      <c r="O1231" s="16"/>
    </row>
    <row collapsed="false" customFormat="false" customHeight="false" hidden="false" ht="12.1" outlineLevel="0" r="1232">
      <c r="A1232" s="21" t="n">
        <v>45987</v>
      </c>
      <c r="B1232" s="22" t="s">
        <v>743</v>
      </c>
      <c r="C1232" s="22" t="s">
        <v>1000</v>
      </c>
      <c r="D1232" s="22" t="s">
        <v>743</v>
      </c>
      <c r="E1232" s="22" t="s">
        <v>743</v>
      </c>
      <c r="F1232" s="22" t="s">
        <v>19</v>
      </c>
      <c r="G1232" s="23" t="n">
        <v>1</v>
      </c>
      <c r="H1232" s="24" t="n">
        <v>123.86</v>
      </c>
      <c r="I1232" s="24" t="n">
        <v>123.86</v>
      </c>
      <c r="J1232" s="24" t="n">
        <v>0</v>
      </c>
      <c r="K1232" s="24" t="n">
        <v>-0</v>
      </c>
      <c r="L1232" s="24" t="n">
        <v>-0</v>
      </c>
      <c r="M1232" s="6" t="s">
        <f>=I1232+J1232+K1232+L1232</f>
      </c>
      <c r="N1232" s="24"/>
      <c r="O1232" s="22"/>
    </row>
    <row collapsed="false" customFormat="false" customHeight="false" hidden="false" ht="12.1" outlineLevel="0" r="1233">
      <c r="A1233" s="20" t="n">
        <v>45987.895543981</v>
      </c>
      <c r="B1233" s="16" t="s">
        <v>101</v>
      </c>
      <c r="C1233" s="16" t="s">
        <v>847</v>
      </c>
      <c r="D1233" s="16" t="s">
        <v>623</v>
      </c>
      <c r="E1233" s="16" t="s">
        <v>99</v>
      </c>
      <c r="F1233" s="16" t="s">
        <v>19</v>
      </c>
      <c r="G1233" s="7" t="n">
        <v>7</v>
      </c>
      <c r="H1233" s="6" t="n">
        <v>17.2525</v>
      </c>
      <c r="I1233" s="6" t="n">
        <v>-120.77</v>
      </c>
      <c r="J1233" s="6" t="n">
        <v>-0</v>
      </c>
      <c r="K1233" s="6" t="n">
        <v>-0</v>
      </c>
      <c r="L1233" s="6" t="n">
        <v>-0</v>
      </c>
      <c r="M1233" s="6" t="s">
        <f>=I1233+J1233+K1233+L1233</f>
      </c>
      <c r="N1233" s="6"/>
      <c r="O1233" s="16"/>
    </row>
    <row collapsed="false" customFormat="false" customHeight="false" hidden="false" ht="12.1" outlineLevel="0" r="1234">
      <c r="A1234" s="21" t="n">
        <v>45994</v>
      </c>
      <c r="B1234" s="22" t="s">
        <v>743</v>
      </c>
      <c r="C1234" s="22" t="s">
        <v>1001</v>
      </c>
      <c r="D1234" s="22" t="s">
        <v>743</v>
      </c>
      <c r="E1234" s="22" t="s">
        <v>743</v>
      </c>
      <c r="F1234" s="22" t="s">
        <v>19</v>
      </c>
      <c r="G1234" s="23" t="n">
        <v>1</v>
      </c>
      <c r="H1234" s="24" t="n">
        <v>610.8</v>
      </c>
      <c r="I1234" s="24" t="n">
        <v>610.8</v>
      </c>
      <c r="J1234" s="24" t="n">
        <v>0</v>
      </c>
      <c r="K1234" s="24" t="n">
        <v>-0</v>
      </c>
      <c r="L1234" s="24" t="n">
        <v>-0</v>
      </c>
      <c r="M1234" s="6" t="s">
        <f>=I1234+J1234+K1234+L1234</f>
      </c>
      <c r="N1234" s="24"/>
      <c r="O1234" s="22"/>
    </row>
    <row collapsed="false" customFormat="false" customHeight="false" hidden="false" ht="12.1" outlineLevel="0" r="1235">
      <c r="A1235" s="20" t="n">
        <v>45994.802488426</v>
      </c>
      <c r="B1235" s="16" t="s">
        <v>101</v>
      </c>
      <c r="C1235" s="16" t="s">
        <v>847</v>
      </c>
      <c r="D1235" s="16" t="s">
        <v>623</v>
      </c>
      <c r="E1235" s="16" t="s">
        <v>99</v>
      </c>
      <c r="F1235" s="16" t="s">
        <v>19</v>
      </c>
      <c r="G1235" s="7" t="n">
        <v>35</v>
      </c>
      <c r="H1235" s="6" t="n">
        <v>17.3085</v>
      </c>
      <c r="I1235" s="6" t="n">
        <v>-605.8</v>
      </c>
      <c r="J1235" s="6" t="n">
        <v>-0</v>
      </c>
      <c r="K1235" s="6" t="n">
        <v>-0</v>
      </c>
      <c r="L1235" s="6" t="n">
        <v>-0</v>
      </c>
      <c r="M1235" s="6" t="s">
        <f>=I1235+J1235+K1235+L1235</f>
      </c>
      <c r="N1235" s="6"/>
      <c r="O1235" s="16"/>
    </row>
    <row collapsed="false" customFormat="false" customHeight="false" hidden="false" ht="12.1" outlineLevel="0" r="1236">
      <c r="A1236" s="21" t="n">
        <v>46001</v>
      </c>
      <c r="B1236" s="22" t="s">
        <v>729</v>
      </c>
      <c r="C1236" s="22" t="s">
        <v>151</v>
      </c>
      <c r="D1236" s="22" t="s">
        <v>729</v>
      </c>
      <c r="E1236" s="22" t="s">
        <v>729</v>
      </c>
      <c r="F1236" s="22" t="s">
        <v>19</v>
      </c>
      <c r="G1236" s="23" t="n">
        <v>1</v>
      </c>
      <c r="H1236" s="24" t="n">
        <v>30000</v>
      </c>
      <c r="I1236" s="24" t="n">
        <v>30000</v>
      </c>
      <c r="J1236" s="24" t="n">
        <v>0</v>
      </c>
      <c r="K1236" s="24" t="n">
        <v>-0</v>
      </c>
      <c r="L1236" s="24" t="n">
        <v>-0</v>
      </c>
      <c r="M1236" s="6" t="s">
        <f>=I1236+J1236+K1236+L1236</f>
      </c>
      <c r="N1236" s="24"/>
      <c r="O1236" s="22"/>
    </row>
    <row collapsed="false" customFormat="false" customHeight="false" hidden="false" ht="12.1" outlineLevel="0" r="1237">
      <c r="A1237" s="20" t="n">
        <v>46001.824212963</v>
      </c>
      <c r="B1237" s="16" t="s">
        <v>101</v>
      </c>
      <c r="C1237" s="16" t="s">
        <v>847</v>
      </c>
      <c r="D1237" s="16" t="s">
        <v>623</v>
      </c>
      <c r="E1237" s="16" t="s">
        <v>99</v>
      </c>
      <c r="F1237" s="16" t="s">
        <v>19</v>
      </c>
      <c r="G1237" s="7" t="n">
        <v>1728</v>
      </c>
      <c r="H1237" s="6" t="n">
        <v>17.363</v>
      </c>
      <c r="I1237" s="6" t="n">
        <v>-30003.27</v>
      </c>
      <c r="J1237" s="6" t="n">
        <v>-0</v>
      </c>
      <c r="K1237" s="6" t="n">
        <v>-0</v>
      </c>
      <c r="L1237" s="6" t="n">
        <v>-0</v>
      </c>
      <c r="M1237" s="6" t="s">
        <f>=I1237+J1237+K1237+L1237</f>
      </c>
      <c r="N1237" s="6"/>
      <c r="O1237" s="16"/>
    </row>
    <row collapsed="false" customFormat="false" customHeight="false" hidden="false" ht="12.1" outlineLevel="0" r="1238">
      <c r="A1238" s="21" t="n">
        <v>46008</v>
      </c>
      <c r="B1238" s="22" t="s">
        <v>743</v>
      </c>
      <c r="C1238" s="22" t="s">
        <v>1002</v>
      </c>
      <c r="D1238" s="22" t="s">
        <v>743</v>
      </c>
      <c r="E1238" s="22" t="s">
        <v>743</v>
      </c>
      <c r="F1238" s="22" t="s">
        <v>19</v>
      </c>
      <c r="G1238" s="23" t="n">
        <v>1</v>
      </c>
      <c r="H1238" s="24" t="n">
        <v>116.4</v>
      </c>
      <c r="I1238" s="24" t="n">
        <v>116.4</v>
      </c>
      <c r="J1238" s="24" t="n">
        <v>0</v>
      </c>
      <c r="K1238" s="24" t="n">
        <v>-0</v>
      </c>
      <c r="L1238" s="24" t="n">
        <v>-0</v>
      </c>
      <c r="M1238" s="6" t="s">
        <f>=I1238+J1238+K1238+L1238</f>
      </c>
      <c r="N1238" s="24"/>
      <c r="O1238" s="22"/>
    </row>
    <row collapsed="false" customFormat="false" customHeight="false" hidden="false" ht="12.1" outlineLevel="0" r="1239">
      <c r="A1239" s="20" t="n">
        <v>46008.72505787</v>
      </c>
      <c r="B1239" s="16" t="s">
        <v>659</v>
      </c>
      <c r="C1239" s="16" t="s">
        <v>796</v>
      </c>
      <c r="D1239" s="16" t="s">
        <v>623</v>
      </c>
      <c r="E1239" s="16" t="s">
        <v>99</v>
      </c>
      <c r="F1239" s="16" t="s">
        <v>19</v>
      </c>
      <c r="G1239" s="7" t="n">
        <v>3</v>
      </c>
      <c r="H1239" s="6" t="n">
        <v>32.205</v>
      </c>
      <c r="I1239" s="6" t="n">
        <v>-96.62</v>
      </c>
      <c r="J1239" s="6" t="n">
        <v>-0</v>
      </c>
      <c r="K1239" s="6" t="n">
        <v>-0</v>
      </c>
      <c r="L1239" s="6" t="n">
        <v>-0</v>
      </c>
      <c r="M1239" s="6" t="s">
        <f>=I1239+J1239+K1239+L1239</f>
      </c>
      <c r="N1239" s="6"/>
      <c r="O1239" s="16"/>
    </row>
    <row collapsed="false" customFormat="false" customHeight="false" hidden="false" ht="12.1" outlineLevel="0" r="1240">
      <c r="A1240" s="20" t="n">
        <v>46008.896655093</v>
      </c>
      <c r="B1240" s="16" t="s">
        <v>101</v>
      </c>
      <c r="C1240" s="16" t="s">
        <v>847</v>
      </c>
      <c r="D1240" s="16" t="s">
        <v>623</v>
      </c>
      <c r="E1240" s="16" t="s">
        <v>99</v>
      </c>
      <c r="F1240" s="16" t="s">
        <v>19</v>
      </c>
      <c r="G1240" s="7" t="n">
        <v>1</v>
      </c>
      <c r="H1240" s="6" t="n">
        <v>17.417</v>
      </c>
      <c r="I1240" s="6" t="n">
        <v>-17.42</v>
      </c>
      <c r="J1240" s="6" t="n">
        <v>-0</v>
      </c>
      <c r="K1240" s="6" t="n">
        <v>-0</v>
      </c>
      <c r="L1240" s="6" t="n">
        <v>-0</v>
      </c>
      <c r="M1240" s="6" t="s">
        <f>=I1240+J1240+K1240+L1240</f>
      </c>
      <c r="N1240" s="6"/>
      <c r="O1240" s="16"/>
    </row>
    <row collapsed="false" customFormat="false" customHeight="false" hidden="false" ht="12.1" outlineLevel="0" r="1241">
      <c r="A1241" s="25" t="n">
        <v>46014.783599537</v>
      </c>
      <c r="B1241" s="26" t="s">
        <v>101</v>
      </c>
      <c r="C1241" s="26" t="s">
        <v>847</v>
      </c>
      <c r="D1241" s="26" t="s">
        <v>626</v>
      </c>
      <c r="E1241" s="26" t="s">
        <v>99</v>
      </c>
      <c r="F1241" s="26" t="s">
        <v>19</v>
      </c>
      <c r="G1241" s="27" t="n">
        <v>-1795</v>
      </c>
      <c r="H1241" s="28" t="n">
        <v>17.4615</v>
      </c>
      <c r="I1241" s="28" t="n">
        <v>31343.39</v>
      </c>
      <c r="J1241" s="28" t="n">
        <v>0</v>
      </c>
      <c r="K1241" s="28" t="n">
        <v>-0</v>
      </c>
      <c r="L1241" s="28" t="n">
        <v>-1.74</v>
      </c>
      <c r="M1241" s="6" t="s">
        <f>=I1241+J1241+K1241+L1241</f>
      </c>
      <c r="N1241" s="28"/>
      <c r="O1241" s="26"/>
    </row>
    <row collapsed="false" customFormat="false" customHeight="false" hidden="false" ht="12.1" outlineLevel="0" r="1242">
      <c r="A1242" s="20" t="n">
        <v>46014.801527778</v>
      </c>
      <c r="B1242" s="16" t="s">
        <v>108</v>
      </c>
      <c r="C1242" s="16" t="s">
        <v>992</v>
      </c>
      <c r="D1242" s="16" t="s">
        <v>623</v>
      </c>
      <c r="E1242" s="16" t="s">
        <v>105</v>
      </c>
      <c r="F1242" s="16" t="s">
        <v>19</v>
      </c>
      <c r="G1242" s="7" t="n">
        <v>17</v>
      </c>
      <c r="H1242" s="6" t="n">
        <v>76.737058823529</v>
      </c>
      <c r="I1242" s="6" t="n">
        <v>-13045.3</v>
      </c>
      <c r="J1242" s="6" t="n">
        <v>-178.67</v>
      </c>
      <c r="K1242" s="6" t="n">
        <v>-7.83</v>
      </c>
      <c r="L1242" s="6" t="n">
        <v>-1.09</v>
      </c>
      <c r="M1242" s="6" t="s">
        <f>=I1242+J1242+K1242+L1242</f>
      </c>
      <c r="N1242" s="6"/>
      <c r="O1242" s="16"/>
    </row>
    <row collapsed="false" customFormat="false" customHeight="false" hidden="false" ht="12.1" outlineLevel="0" r="1243">
      <c r="A1243" s="20" t="n">
        <v>46014.851076389</v>
      </c>
      <c r="B1243" s="16" t="s">
        <v>30</v>
      </c>
      <c r="C1243" s="16" t="s">
        <v>807</v>
      </c>
      <c r="D1243" s="16" t="s">
        <v>623</v>
      </c>
      <c r="E1243" s="16" t="s">
        <v>17</v>
      </c>
      <c r="F1243" s="16" t="s">
        <v>19</v>
      </c>
      <c r="G1243" s="7" t="n">
        <v>6</v>
      </c>
      <c r="H1243" s="6" t="n">
        <v>298.58</v>
      </c>
      <c r="I1243" s="6" t="n">
        <v>-1791.48</v>
      </c>
      <c r="J1243" s="6" t="n">
        <v>-0</v>
      </c>
      <c r="K1243" s="6" t="n">
        <v>-1.07</v>
      </c>
      <c r="L1243" s="6" t="n">
        <v>-0</v>
      </c>
      <c r="M1243" s="6" t="s">
        <f>=I1243+J1243+K1243+L1243</f>
      </c>
      <c r="N1243" s="6"/>
      <c r="O1243" s="16"/>
    </row>
    <row collapsed="false" customFormat="false" customHeight="false" hidden="false" ht="12.1" outlineLevel="0" r="1244">
      <c r="A1244" s="20" t="n">
        <v>46014.869502315</v>
      </c>
      <c r="B1244" s="16" t="s">
        <v>87</v>
      </c>
      <c r="C1244" s="16" t="s">
        <v>1003</v>
      </c>
      <c r="D1244" s="16" t="s">
        <v>623</v>
      </c>
      <c r="E1244" s="16" t="s">
        <v>17</v>
      </c>
      <c r="F1244" s="16" t="s">
        <v>19</v>
      </c>
      <c r="G1244" s="7" t="n">
        <v>2</v>
      </c>
      <c r="H1244" s="6" t="n">
        <v>2310.1</v>
      </c>
      <c r="I1244" s="6" t="n">
        <v>-4620.2</v>
      </c>
      <c r="J1244" s="6" t="n">
        <v>-0</v>
      </c>
      <c r="K1244" s="6" t="n">
        <v>-2.78</v>
      </c>
      <c r="L1244" s="6" t="n">
        <v>-0</v>
      </c>
      <c r="M1244" s="6" t="s">
        <f>=I1244+J1244+K1244+L1244</f>
      </c>
      <c r="N1244" s="6"/>
      <c r="O1244" s="16"/>
    </row>
    <row collapsed="false" customFormat="false" customHeight="false" hidden="false" ht="12.1" outlineLevel="0" r="1245">
      <c r="A1245" s="20" t="n">
        <v>46014.93087963</v>
      </c>
      <c r="B1245" s="16" t="s">
        <v>21</v>
      </c>
      <c r="C1245" s="16" t="s">
        <v>829</v>
      </c>
      <c r="D1245" s="16" t="s">
        <v>623</v>
      </c>
      <c r="E1245" s="16" t="s">
        <v>17</v>
      </c>
      <c r="F1245" s="16" t="s">
        <v>19</v>
      </c>
      <c r="G1245" s="7" t="n">
        <v>2</v>
      </c>
      <c r="H1245" s="6" t="n">
        <v>5737.5</v>
      </c>
      <c r="I1245" s="6" t="n">
        <v>-11475</v>
      </c>
      <c r="J1245" s="6" t="n">
        <v>-0</v>
      </c>
      <c r="K1245" s="6" t="n">
        <v>-6.88</v>
      </c>
      <c r="L1245" s="6" t="n">
        <v>-0</v>
      </c>
      <c r="M1245" s="6" t="s">
        <f>=I1245+J1245+K1245+L1245</f>
      </c>
      <c r="N1245" s="6"/>
      <c r="O1245" s="16"/>
    </row>
    <row collapsed="false" customFormat="false" customHeight="false" hidden="false" ht="12.1" outlineLevel="0" r="1246">
      <c r="A1246" s="21" t="n">
        <v>46017</v>
      </c>
      <c r="B1246" s="22" t="s">
        <v>743</v>
      </c>
      <c r="C1246" s="22" t="s">
        <v>1004</v>
      </c>
      <c r="D1246" s="22" t="s">
        <v>743</v>
      </c>
      <c r="E1246" s="22" t="s">
        <v>743</v>
      </c>
      <c r="F1246" s="22" t="s">
        <v>19</v>
      </c>
      <c r="G1246" s="23" t="n">
        <v>1</v>
      </c>
      <c r="H1246" s="24" t="n">
        <v>405.36</v>
      </c>
      <c r="I1246" s="24" t="n">
        <v>405.36</v>
      </c>
      <c r="J1246" s="24" t="n">
        <v>0</v>
      </c>
      <c r="K1246" s="24" t="n">
        <v>-0</v>
      </c>
      <c r="L1246" s="24" t="n">
        <v>-0</v>
      </c>
      <c r="M1246" s="6" t="s">
        <f>=I1246+J1246+K1246+L1246</f>
      </c>
      <c r="N1246" s="24"/>
      <c r="O1246" s="22"/>
    </row>
    <row collapsed="false" customFormat="false" customHeight="false" hidden="false" ht="12.1" outlineLevel="0" r="1247">
      <c r="A1247" s="20" t="n">
        <v>46017.769386574</v>
      </c>
      <c r="B1247" s="16" t="s">
        <v>659</v>
      </c>
      <c r="C1247" s="16" t="s">
        <v>796</v>
      </c>
      <c r="D1247" s="16" t="s">
        <v>623</v>
      </c>
      <c r="E1247" s="16" t="s">
        <v>99</v>
      </c>
      <c r="F1247" s="16" t="s">
        <v>19</v>
      </c>
      <c r="G1247" s="7" t="n">
        <v>19</v>
      </c>
      <c r="H1247" s="6" t="n">
        <v>32.79</v>
      </c>
      <c r="I1247" s="6" t="n">
        <v>-623.01</v>
      </c>
      <c r="J1247" s="6" t="n">
        <v>-0</v>
      </c>
      <c r="K1247" s="6" t="n">
        <v>-0</v>
      </c>
      <c r="L1247" s="6" t="n">
        <v>-0</v>
      </c>
      <c r="M1247" s="6" t="s">
        <f>=I1247+J1247+K1247+L1247</f>
      </c>
      <c r="N1247" s="6"/>
      <c r="O1247" s="16"/>
    </row>
    <row collapsed="false" customFormat="false" customHeight="false" hidden="false" ht="12.1" outlineLevel="0" r="1248">
      <c r="A1248" s="21" t="n">
        <v>46028</v>
      </c>
      <c r="B1248" s="22" t="s">
        <v>729</v>
      </c>
      <c r="C1248" s="22" t="s">
        <v>151</v>
      </c>
      <c r="D1248" s="22" t="s">
        <v>729</v>
      </c>
      <c r="E1248" s="22" t="s">
        <v>729</v>
      </c>
      <c r="F1248" s="22" t="s">
        <v>19</v>
      </c>
      <c r="G1248" s="23" t="n">
        <v>1</v>
      </c>
      <c r="H1248" s="24" t="n">
        <v>10000</v>
      </c>
      <c r="I1248" s="24" t="n">
        <v>10000</v>
      </c>
      <c r="J1248" s="24" t="n">
        <v>0</v>
      </c>
      <c r="K1248" s="24" t="n">
        <v>-0</v>
      </c>
      <c r="L1248" s="24" t="n">
        <v>-0</v>
      </c>
      <c r="M1248" s="6" t="s">
        <f>=I1248+J1248+K1248+L1248</f>
      </c>
      <c r="N1248" s="24"/>
      <c r="O1248" s="22"/>
    </row>
    <row collapsed="false" customFormat="false" customHeight="false" hidden="false" ht="12.1" outlineLevel="0" r="1249">
      <c r="A1249" s="20" t="n">
        <v>46028.600335648</v>
      </c>
      <c r="B1249" s="16" t="s">
        <v>53</v>
      </c>
      <c r="C1249" s="16" t="s">
        <v>1005</v>
      </c>
      <c r="D1249" s="16" t="s">
        <v>623</v>
      </c>
      <c r="E1249" s="16" t="s">
        <v>17</v>
      </c>
      <c r="F1249" s="16" t="s">
        <v>19</v>
      </c>
      <c r="G1249" s="7" t="n">
        <v>3</v>
      </c>
      <c r="H1249" s="6" t="n">
        <v>2757</v>
      </c>
      <c r="I1249" s="6" t="n">
        <v>-8271</v>
      </c>
      <c r="J1249" s="6" t="n">
        <v>-0</v>
      </c>
      <c r="K1249" s="6" t="n">
        <v>-4.96</v>
      </c>
      <c r="L1249" s="6" t="n">
        <v>-0</v>
      </c>
      <c r="M1249" s="6" t="s">
        <f>=I1249+J1249+K1249+L1249</f>
      </c>
      <c r="N1249" s="6"/>
      <c r="O1249" s="16"/>
    </row>
    <row collapsed="false" customFormat="false" customHeight="false" hidden="false" ht="12.1" outlineLevel="0" r="1250">
      <c r="A1250" s="20" t="n">
        <v>46028.637997685</v>
      </c>
      <c r="B1250" s="16" t="s">
        <v>659</v>
      </c>
      <c r="C1250" s="16" t="s">
        <v>796</v>
      </c>
      <c r="D1250" s="16" t="s">
        <v>623</v>
      </c>
      <c r="E1250" s="16" t="s">
        <v>99</v>
      </c>
      <c r="F1250" s="16" t="s">
        <v>19</v>
      </c>
      <c r="G1250" s="7" t="n">
        <v>50</v>
      </c>
      <c r="H1250" s="6" t="n">
        <v>33.995</v>
      </c>
      <c r="I1250" s="6" t="n">
        <v>-1699.75</v>
      </c>
      <c r="J1250" s="6" t="n">
        <v>-0</v>
      </c>
      <c r="K1250" s="6" t="n">
        <v>-0</v>
      </c>
      <c r="L1250" s="6" t="n">
        <v>-0</v>
      </c>
      <c r="M1250" s="6" t="s">
        <f>=I1250+J1250+K1250+L1250</f>
      </c>
      <c r="N1250" s="6"/>
      <c r="O1250" s="16"/>
    </row>
    <row collapsed="false" customFormat="false" customHeight="false" hidden="false" ht="12.1" outlineLevel="0" r="1251">
      <c r="A1251" s="20" t="n">
        <v>46028.690891204</v>
      </c>
      <c r="B1251" s="16" t="s">
        <v>101</v>
      </c>
      <c r="C1251" s="16" t="s">
        <v>847</v>
      </c>
      <c r="D1251" s="16" t="s">
        <v>623</v>
      </c>
      <c r="E1251" s="16" t="s">
        <v>99</v>
      </c>
      <c r="F1251" s="16" t="s">
        <v>19</v>
      </c>
      <c r="G1251" s="7" t="n">
        <v>1</v>
      </c>
      <c r="H1251" s="6" t="n">
        <v>17.575</v>
      </c>
      <c r="I1251" s="6" t="n">
        <v>-17.58</v>
      </c>
      <c r="J1251" s="6" t="n">
        <v>-0</v>
      </c>
      <c r="K1251" s="6" t="n">
        <v>-0</v>
      </c>
      <c r="L1251" s="6" t="n">
        <v>-0</v>
      </c>
      <c r="M1251" s="6" t="s">
        <f>=I1251+J1251+K1251+L1251</f>
      </c>
      <c r="N1251" s="6"/>
      <c r="O1251" s="16"/>
    </row>
    <row collapsed="false" customFormat="false" customHeight="false" hidden="false" ht="12.1" outlineLevel="0" r="1252">
      <c r="A1252" s="21" t="n">
        <v>46034</v>
      </c>
      <c r="B1252" s="22" t="s">
        <v>729</v>
      </c>
      <c r="C1252" s="22" t="s">
        <v>151</v>
      </c>
      <c r="D1252" s="22" t="s">
        <v>729</v>
      </c>
      <c r="E1252" s="22" t="s">
        <v>729</v>
      </c>
      <c r="F1252" s="22" t="s">
        <v>19</v>
      </c>
      <c r="G1252" s="23" t="n">
        <v>1</v>
      </c>
      <c r="H1252" s="24" t="n">
        <v>20000</v>
      </c>
      <c r="I1252" s="24" t="n">
        <v>20000</v>
      </c>
      <c r="J1252" s="24" t="n">
        <v>0</v>
      </c>
      <c r="K1252" s="24" t="n">
        <v>-0</v>
      </c>
      <c r="L1252" s="24" t="n">
        <v>-0</v>
      </c>
      <c r="M1252" s="6" t="s">
        <f>=I1252+J1252+K1252+L1252</f>
      </c>
      <c r="N1252" s="24"/>
      <c r="O1252" s="22"/>
    </row>
    <row collapsed="false" customFormat="false" customHeight="false" hidden="false" ht="12.1" outlineLevel="0" r="1253">
      <c r="A1253" s="20" t="n">
        <v>46035.605324074</v>
      </c>
      <c r="B1253" s="16" t="s">
        <v>659</v>
      </c>
      <c r="C1253" s="16" t="s">
        <v>796</v>
      </c>
      <c r="D1253" s="16" t="s">
        <v>623</v>
      </c>
      <c r="E1253" s="16" t="s">
        <v>99</v>
      </c>
      <c r="F1253" s="16" t="s">
        <v>19</v>
      </c>
      <c r="G1253" s="7" t="n">
        <v>423</v>
      </c>
      <c r="H1253" s="6" t="n">
        <v>34.44</v>
      </c>
      <c r="I1253" s="6" t="n">
        <v>-14568.12</v>
      </c>
      <c r="J1253" s="6" t="n">
        <v>-0</v>
      </c>
      <c r="K1253" s="6" t="n">
        <v>-0</v>
      </c>
      <c r="L1253" s="6" t="n">
        <v>-0</v>
      </c>
      <c r="M1253" s="6" t="s">
        <f>=I1253+J1253+K1253+L1253</f>
      </c>
      <c r="N1253" s="6"/>
      <c r="O1253" s="16"/>
    </row>
    <row collapsed="false" customFormat="false" customHeight="false" hidden="false" ht="12.1" outlineLevel="0" r="1254">
      <c r="A1254" s="20" t="n">
        <v>46038.828518519</v>
      </c>
      <c r="B1254" s="16" t="s">
        <v>101</v>
      </c>
      <c r="C1254" s="16" t="s">
        <v>847</v>
      </c>
      <c r="D1254" s="16" t="s">
        <v>623</v>
      </c>
      <c r="E1254" s="16" t="s">
        <v>99</v>
      </c>
      <c r="F1254" s="16" t="s">
        <v>19</v>
      </c>
      <c r="G1254" s="7" t="n">
        <v>308</v>
      </c>
      <c r="H1254" s="6" t="n">
        <v>17.6595</v>
      </c>
      <c r="I1254" s="6" t="n">
        <v>-5439.13</v>
      </c>
      <c r="J1254" s="6" t="n">
        <v>-0</v>
      </c>
      <c r="K1254" s="6" t="n">
        <v>-0</v>
      </c>
      <c r="L1254" s="6" t="n">
        <v>-0</v>
      </c>
      <c r="M1254" s="6" t="s">
        <f>=I1254+J1254+K1254+L1254</f>
      </c>
      <c r="N1254" s="6"/>
      <c r="O1254" s="16"/>
    </row>
    <row collapsed="false" customFormat="false" customHeight="false" hidden="false" ht="12.1" outlineLevel="0" r="1255">
      <c r="A1255" s="21" t="n">
        <v>46041</v>
      </c>
      <c r="B1255" s="22" t="s">
        <v>743</v>
      </c>
      <c r="C1255" s="22" t="s">
        <v>1006</v>
      </c>
      <c r="D1255" s="22" t="s">
        <v>743</v>
      </c>
      <c r="E1255" s="22" t="s">
        <v>743</v>
      </c>
      <c r="F1255" s="22" t="s">
        <v>19</v>
      </c>
      <c r="G1255" s="23" t="n">
        <v>1</v>
      </c>
      <c r="H1255" s="24" t="n">
        <v>219</v>
      </c>
      <c r="I1255" s="24" t="n">
        <v>219</v>
      </c>
      <c r="J1255" s="24" t="n">
        <v>0</v>
      </c>
      <c r="K1255" s="24" t="n">
        <v>-0</v>
      </c>
      <c r="L1255" s="24" t="n">
        <v>-0</v>
      </c>
      <c r="M1255" s="6" t="s">
        <f>=I1255+J1255+K1255+L1255</f>
      </c>
      <c r="N1255" s="24"/>
      <c r="O1255" s="22"/>
    </row>
    <row collapsed="false" customFormat="false" customHeight="false" hidden="false" ht="12.1" outlineLevel="0" r="1256">
      <c r="A1256" s="21" t="n">
        <v>46041</v>
      </c>
      <c r="B1256" s="22" t="s">
        <v>743</v>
      </c>
      <c r="C1256" s="22" t="s">
        <v>1007</v>
      </c>
      <c r="D1256" s="22" t="s">
        <v>743</v>
      </c>
      <c r="E1256" s="22" t="s">
        <v>743</v>
      </c>
      <c r="F1256" s="22" t="s">
        <v>19</v>
      </c>
      <c r="G1256" s="23" t="n">
        <v>1</v>
      </c>
      <c r="H1256" s="24" t="n">
        <v>114.08</v>
      </c>
      <c r="I1256" s="24" t="n">
        <v>114.08</v>
      </c>
      <c r="J1256" s="24" t="n">
        <v>0</v>
      </c>
      <c r="K1256" s="24" t="n">
        <v>-0</v>
      </c>
      <c r="L1256" s="24" t="n">
        <v>-0</v>
      </c>
      <c r="M1256" s="6" t="s">
        <f>=I1256+J1256+K1256+L1256</f>
      </c>
      <c r="N1256" s="24"/>
      <c r="O1256" s="22"/>
    </row>
    <row collapsed="false" customFormat="false" customHeight="false" hidden="false" ht="12.1" outlineLevel="0" r="1257">
      <c r="A1257" s="20" t="n">
        <v>46041.775358796</v>
      </c>
      <c r="B1257" s="16" t="s">
        <v>101</v>
      </c>
      <c r="C1257" s="16" t="s">
        <v>847</v>
      </c>
      <c r="D1257" s="16" t="s">
        <v>623</v>
      </c>
      <c r="E1257" s="16" t="s">
        <v>99</v>
      </c>
      <c r="F1257" s="16" t="s">
        <v>19</v>
      </c>
      <c r="G1257" s="7" t="n">
        <v>19</v>
      </c>
      <c r="H1257" s="6" t="n">
        <v>17.6685</v>
      </c>
      <c r="I1257" s="6" t="n">
        <v>-335.7</v>
      </c>
      <c r="J1257" s="6" t="n">
        <v>-0</v>
      </c>
      <c r="K1257" s="6" t="n">
        <v>-0</v>
      </c>
      <c r="L1257" s="6" t="n">
        <v>-0</v>
      </c>
      <c r="M1257" s="6" t="s">
        <f>=I1257+J1257+K1257+L1257</f>
      </c>
      <c r="N1257" s="6"/>
      <c r="O1257" s="16"/>
    </row>
    <row collapsed="false" customFormat="false" customHeight="false" hidden="false" ht="12.1" outlineLevel="0" r="1258">
      <c r="A1258" s="21" t="n">
        <v>46044</v>
      </c>
      <c r="B1258" s="22" t="s">
        <v>743</v>
      </c>
      <c r="C1258" s="22" t="s">
        <v>1008</v>
      </c>
      <c r="D1258" s="22" t="s">
        <v>743</v>
      </c>
      <c r="E1258" s="22" t="s">
        <v>743</v>
      </c>
      <c r="F1258" s="22" t="s">
        <v>19</v>
      </c>
      <c r="G1258" s="23" t="n">
        <v>1</v>
      </c>
      <c r="H1258" s="24" t="n">
        <v>67.32</v>
      </c>
      <c r="I1258" s="24" t="n">
        <v>67.32</v>
      </c>
      <c r="J1258" s="24" t="n">
        <v>0</v>
      </c>
      <c r="K1258" s="24" t="n">
        <v>-0</v>
      </c>
      <c r="L1258" s="24" t="n">
        <v>-0</v>
      </c>
      <c r="M1258" s="6" t="s">
        <f>=I1258+J1258+K1258+L1258</f>
      </c>
      <c r="N1258" s="24"/>
      <c r="O1258" s="22"/>
    </row>
    <row collapsed="false" customFormat="false" customHeight="false" hidden="false" ht="12.1" outlineLevel="0" r="1259">
      <c r="A1259" s="21" t="n">
        <v>46044</v>
      </c>
      <c r="B1259" s="22" t="s">
        <v>743</v>
      </c>
      <c r="C1259" s="22" t="s">
        <v>1009</v>
      </c>
      <c r="D1259" s="22" t="s">
        <v>743</v>
      </c>
      <c r="E1259" s="22" t="s">
        <v>743</v>
      </c>
      <c r="F1259" s="22" t="s">
        <v>19</v>
      </c>
      <c r="G1259" s="23" t="n">
        <v>1</v>
      </c>
      <c r="H1259" s="24" t="n">
        <v>17619</v>
      </c>
      <c r="I1259" s="24" t="n">
        <v>17619</v>
      </c>
      <c r="J1259" s="24" t="n">
        <v>0</v>
      </c>
      <c r="K1259" s="24" t="n">
        <v>-0</v>
      </c>
      <c r="L1259" s="24" t="n">
        <v>-0</v>
      </c>
      <c r="M1259" s="6" t="s">
        <f>=I1259+J1259+K1259+L1259</f>
      </c>
      <c r="N1259" s="24"/>
      <c r="O1259" s="22"/>
    </row>
    <row collapsed="false" customFormat="false" customHeight="false" hidden="false" ht="12.1" outlineLevel="0" r="1260">
      <c r="A1260" s="20" t="n">
        <v>46044.743981481</v>
      </c>
      <c r="B1260" s="16" t="s">
        <v>101</v>
      </c>
      <c r="C1260" s="16" t="s">
        <v>847</v>
      </c>
      <c r="D1260" s="16" t="s">
        <v>623</v>
      </c>
      <c r="E1260" s="16" t="s">
        <v>99</v>
      </c>
      <c r="F1260" s="16" t="s">
        <v>19</v>
      </c>
      <c r="G1260" s="7" t="n">
        <v>999</v>
      </c>
      <c r="H1260" s="6" t="n">
        <v>17.692</v>
      </c>
      <c r="I1260" s="6" t="n">
        <v>-17674.31</v>
      </c>
      <c r="J1260" s="6" t="n">
        <v>-0</v>
      </c>
      <c r="K1260" s="6" t="n">
        <v>-0</v>
      </c>
      <c r="L1260" s="6" t="n">
        <v>-0</v>
      </c>
      <c r="M1260" s="6" t="s">
        <f>=I1260+J1260+K1260+L1260</f>
      </c>
      <c r="N1260" s="6"/>
      <c r="O1260" s="16"/>
    </row>
    <row collapsed="false" customFormat="false" customHeight="false" hidden="false" ht="12.1" outlineLevel="0" r="1261">
      <c r="A1261" s="21" t="n">
        <v>46048</v>
      </c>
      <c r="B1261" s="22" t="s">
        <v>743</v>
      </c>
      <c r="C1261" s="22" t="s">
        <v>1010</v>
      </c>
      <c r="D1261" s="22" t="s">
        <v>743</v>
      </c>
      <c r="E1261" s="22" t="s">
        <v>743</v>
      </c>
      <c r="F1261" s="22" t="s">
        <v>19</v>
      </c>
      <c r="G1261" s="23" t="n">
        <v>1</v>
      </c>
      <c r="H1261" s="24" t="n">
        <v>405.36</v>
      </c>
      <c r="I1261" s="24" t="n">
        <v>405.36</v>
      </c>
      <c r="J1261" s="24" t="n">
        <v>0</v>
      </c>
      <c r="K1261" s="24" t="n">
        <v>-0</v>
      </c>
      <c r="L1261" s="24" t="n">
        <v>-0</v>
      </c>
      <c r="M1261" s="6" t="s">
        <f>=I1261+J1261+K1261+L1261</f>
      </c>
      <c r="N1261" s="24"/>
      <c r="O1261" s="22"/>
    </row>
    <row collapsed="false" customFormat="false" customHeight="false" hidden="false" ht="12.1" outlineLevel="0" r="1262">
      <c r="A1262" s="21" t="n">
        <v>46048</v>
      </c>
      <c r="B1262" s="22" t="s">
        <v>743</v>
      </c>
      <c r="C1262" s="22" t="s">
        <v>1011</v>
      </c>
      <c r="D1262" s="22" t="s">
        <v>743</v>
      </c>
      <c r="E1262" s="22" t="s">
        <v>743</v>
      </c>
      <c r="F1262" s="22" t="s">
        <v>19</v>
      </c>
      <c r="G1262" s="23" t="n">
        <v>1</v>
      </c>
      <c r="H1262" s="24" t="n">
        <v>778.3</v>
      </c>
      <c r="I1262" s="24" t="n">
        <v>778.3</v>
      </c>
      <c r="J1262" s="24" t="n">
        <v>0</v>
      </c>
      <c r="K1262" s="24" t="n">
        <v>-0</v>
      </c>
      <c r="L1262" s="24" t="n">
        <v>-0</v>
      </c>
      <c r="M1262" s="6" t="s">
        <f>=I1262+J1262+K1262+L1262</f>
      </c>
      <c r="N1262" s="24"/>
      <c r="O1262" s="22"/>
    </row>
    <row collapsed="false" customFormat="false" customHeight="false" hidden="false" ht="12.1" outlineLevel="0" r="1263">
      <c r="A1263" s="21" t="n">
        <v>46048</v>
      </c>
      <c r="B1263" s="22" t="s">
        <v>743</v>
      </c>
      <c r="C1263" s="22" t="s">
        <v>1012</v>
      </c>
      <c r="D1263" s="22" t="s">
        <v>743</v>
      </c>
      <c r="E1263" s="22" t="s">
        <v>743</v>
      </c>
      <c r="F1263" s="22" t="s">
        <v>19</v>
      </c>
      <c r="G1263" s="23" t="n">
        <v>1</v>
      </c>
      <c r="H1263" s="24" t="n">
        <v>742.65</v>
      </c>
      <c r="I1263" s="24" t="n">
        <v>742.65</v>
      </c>
      <c r="J1263" s="24" t="n">
        <v>0</v>
      </c>
      <c r="K1263" s="24" t="n">
        <v>-0</v>
      </c>
      <c r="L1263" s="24" t="n">
        <v>-0</v>
      </c>
      <c r="M1263" s="6" t="s">
        <f>=I1263+J1263+K1263+L1263</f>
      </c>
      <c r="N1263" s="24"/>
      <c r="O1263" s="22"/>
    </row>
    <row collapsed="false" customFormat="false" customHeight="false" hidden="false" ht="12.1" outlineLevel="0" r="1264">
      <c r="A1264" s="25" t="n">
        <v>46048.463645833</v>
      </c>
      <c r="B1264" s="26" t="s">
        <v>659</v>
      </c>
      <c r="C1264" s="26" t="s">
        <v>796</v>
      </c>
      <c r="D1264" s="26" t="s">
        <v>626</v>
      </c>
      <c r="E1264" s="26" t="s">
        <v>99</v>
      </c>
      <c r="F1264" s="26" t="s">
        <v>19</v>
      </c>
      <c r="G1264" s="27" t="n">
        <v>-495</v>
      </c>
      <c r="H1264" s="28" t="n">
        <v>36.575</v>
      </c>
      <c r="I1264" s="28" t="n">
        <v>18104.64</v>
      </c>
      <c r="J1264" s="28" t="n">
        <v>0</v>
      </c>
      <c r="K1264" s="28" t="n">
        <v>-0</v>
      </c>
      <c r="L1264" s="28" t="n">
        <v>-0</v>
      </c>
      <c r="M1264" s="6" t="s">
        <f>=I1264+J1264+K1264+L1264</f>
      </c>
      <c r="N1264" s="28"/>
      <c r="O1264" s="26"/>
    </row>
    <row collapsed="false" customFormat="false" customHeight="false" hidden="false" ht="12.1" outlineLevel="0" r="1265">
      <c r="A1265" s="20" t="n">
        <v>46048.709386574</v>
      </c>
      <c r="B1265" s="16" t="s">
        <v>30</v>
      </c>
      <c r="C1265" s="16" t="s">
        <v>807</v>
      </c>
      <c r="D1265" s="16" t="s">
        <v>623</v>
      </c>
      <c r="E1265" s="16" t="s">
        <v>17</v>
      </c>
      <c r="F1265" s="16" t="s">
        <v>19</v>
      </c>
      <c r="G1265" s="7" t="n">
        <v>7</v>
      </c>
      <c r="H1265" s="6" t="n">
        <v>302.62</v>
      </c>
      <c r="I1265" s="6" t="n">
        <v>-2118.34</v>
      </c>
      <c r="J1265" s="6" t="n">
        <v>-0</v>
      </c>
      <c r="K1265" s="6" t="n">
        <v>-1.27</v>
      </c>
      <c r="L1265" s="6" t="n">
        <v>-0</v>
      </c>
      <c r="M1265" s="6" t="s">
        <f>=I1265+J1265+K1265+L1265</f>
      </c>
      <c r="N1265" s="6"/>
      <c r="O1265" s="16"/>
    </row>
    <row collapsed="false" customFormat="false" customHeight="false" hidden="false" ht="12.1" outlineLevel="0" r="1266">
      <c r="A1266" s="20" t="n">
        <v>46048.715358796</v>
      </c>
      <c r="B1266" s="16" t="s">
        <v>87</v>
      </c>
      <c r="C1266" s="16" t="s">
        <v>1003</v>
      </c>
      <c r="D1266" s="16" t="s">
        <v>623</v>
      </c>
      <c r="E1266" s="16" t="s">
        <v>17</v>
      </c>
      <c r="F1266" s="16" t="s">
        <v>19</v>
      </c>
      <c r="G1266" s="7" t="n">
        <v>2</v>
      </c>
      <c r="H1266" s="6" t="n">
        <v>2740.8</v>
      </c>
      <c r="I1266" s="6" t="n">
        <v>-5481.6</v>
      </c>
      <c r="J1266" s="6" t="n">
        <v>-0</v>
      </c>
      <c r="K1266" s="6" t="n">
        <v>-3.29</v>
      </c>
      <c r="L1266" s="6" t="n">
        <v>-0</v>
      </c>
      <c r="M1266" s="6" t="s">
        <f>=I1266+J1266+K1266+L1266</f>
      </c>
      <c r="N1266" s="6"/>
      <c r="O1266" s="16"/>
    </row>
    <row collapsed="false" customFormat="false" customHeight="false" hidden="false" ht="12.1" outlineLevel="0" r="1267">
      <c r="A1267" s="20" t="n">
        <v>46048.757002315</v>
      </c>
      <c r="B1267" s="16" t="s">
        <v>21</v>
      </c>
      <c r="C1267" s="16" t="s">
        <v>829</v>
      </c>
      <c r="D1267" s="16" t="s">
        <v>623</v>
      </c>
      <c r="E1267" s="16" t="s">
        <v>17</v>
      </c>
      <c r="F1267" s="16" t="s">
        <v>19</v>
      </c>
      <c r="G1267" s="7" t="n">
        <v>1</v>
      </c>
      <c r="H1267" s="6" t="n">
        <v>5275.5</v>
      </c>
      <c r="I1267" s="6" t="n">
        <v>-5275.5</v>
      </c>
      <c r="J1267" s="6" t="n">
        <v>-0</v>
      </c>
      <c r="K1267" s="6" t="n">
        <v>-3.17</v>
      </c>
      <c r="L1267" s="6" t="n">
        <v>-0</v>
      </c>
      <c r="M1267" s="6" t="s">
        <f>=I1267+J1267+K1267+L1267</f>
      </c>
      <c r="N1267" s="6"/>
      <c r="O1267" s="16"/>
    </row>
    <row collapsed="false" customFormat="false" customHeight="false" hidden="false" ht="12.1" outlineLevel="0" r="1268">
      <c r="A1268" s="20" t="n">
        <v>46048.838553241</v>
      </c>
      <c r="B1268" s="16" t="s">
        <v>101</v>
      </c>
      <c r="C1268" s="16" t="s">
        <v>847</v>
      </c>
      <c r="D1268" s="16" t="s">
        <v>623</v>
      </c>
      <c r="E1268" s="16" t="s">
        <v>99</v>
      </c>
      <c r="F1268" s="16" t="s">
        <v>19</v>
      </c>
      <c r="G1268" s="7" t="n">
        <v>404</v>
      </c>
      <c r="H1268" s="6" t="n">
        <v>17.722</v>
      </c>
      <c r="I1268" s="6" t="n">
        <v>-7159.69</v>
      </c>
      <c r="J1268" s="6" t="n">
        <v>-0</v>
      </c>
      <c r="K1268" s="6" t="n">
        <v>-0</v>
      </c>
      <c r="L1268" s="6" t="n">
        <v>-0</v>
      </c>
      <c r="M1268" s="6" t="s">
        <f>=I1268+J1268+K1268+L1268</f>
      </c>
      <c r="N1268" s="6"/>
      <c r="O1268" s="16"/>
    </row>
    <row collapsed="false" customFormat="false" customHeight="false" hidden="false" ht="12.1" outlineLevel="0" r="1269">
      <c r="A1269" s="21" t="n">
        <v>46049</v>
      </c>
      <c r="B1269" s="22" t="s">
        <v>743</v>
      </c>
      <c r="C1269" s="22" t="s">
        <v>1013</v>
      </c>
      <c r="D1269" s="22" t="s">
        <v>743</v>
      </c>
      <c r="E1269" s="22" t="s">
        <v>743</v>
      </c>
      <c r="F1269" s="22" t="s">
        <v>19</v>
      </c>
      <c r="G1269" s="23" t="n">
        <v>1</v>
      </c>
      <c r="H1269" s="24" t="n">
        <v>1717.2</v>
      </c>
      <c r="I1269" s="24" t="n">
        <v>1717.2</v>
      </c>
      <c r="J1269" s="24" t="n">
        <v>0</v>
      </c>
      <c r="K1269" s="24" t="n">
        <v>-0</v>
      </c>
      <c r="L1269" s="24" t="n">
        <v>-0</v>
      </c>
      <c r="M1269" s="6" t="s">
        <f>=I1269+J1269+K1269+L1269</f>
      </c>
      <c r="N1269" s="24"/>
      <c r="O1269" s="22"/>
    </row>
    <row collapsed="false" customFormat="false" customHeight="false" hidden="false" ht="12.1" outlineLevel="0" r="1270">
      <c r="A1270" s="20" t="n">
        <v>46049.88474537</v>
      </c>
      <c r="B1270" s="16" t="s">
        <v>101</v>
      </c>
      <c r="C1270" s="16" t="s">
        <v>847</v>
      </c>
      <c r="D1270" s="16" t="s">
        <v>623</v>
      </c>
      <c r="E1270" s="16" t="s">
        <v>99</v>
      </c>
      <c r="F1270" s="16" t="s">
        <v>19</v>
      </c>
      <c r="G1270" s="7" t="n">
        <v>96</v>
      </c>
      <c r="H1270" s="6" t="n">
        <v>17.73</v>
      </c>
      <c r="I1270" s="6" t="n">
        <v>-1702.08</v>
      </c>
      <c r="J1270" s="6" t="n">
        <v>-0</v>
      </c>
      <c r="K1270" s="6" t="n">
        <v>-0</v>
      </c>
      <c r="L1270" s="6" t="n">
        <v>-0</v>
      </c>
      <c r="M1270" s="6" t="s">
        <f>=I1270+J1270+K1270+L1270</f>
      </c>
      <c r="N1270" s="6"/>
      <c r="O1270" s="16"/>
    </row>
    <row collapsed="false" customFormat="false" customHeight="false" hidden="false" ht="12.1" outlineLevel="0" r="1271">
      <c r="A1271" s="20" t="n">
        <v>46050.777662037</v>
      </c>
      <c r="B1271" s="16" t="s">
        <v>101</v>
      </c>
      <c r="C1271" s="16" t="s">
        <v>847</v>
      </c>
      <c r="D1271" s="16" t="s">
        <v>623</v>
      </c>
      <c r="E1271" s="16" t="s">
        <v>99</v>
      </c>
      <c r="F1271" s="16" t="s">
        <v>19</v>
      </c>
      <c r="G1271" s="7" t="n">
        <v>1</v>
      </c>
      <c r="H1271" s="6" t="n">
        <v>17.7375</v>
      </c>
      <c r="I1271" s="6" t="n">
        <v>-17.74</v>
      </c>
      <c r="J1271" s="6" t="n">
        <v>-0</v>
      </c>
      <c r="K1271" s="6" t="n">
        <v>-0</v>
      </c>
      <c r="L1271" s="6" t="n">
        <v>-0</v>
      </c>
      <c r="M1271" s="6" t="s">
        <f>=I1271+J1271+K1271+L1271</f>
      </c>
      <c r="N1271" s="6"/>
      <c r="O1271" s="16"/>
    </row>
    <row collapsed="false" customFormat="false" customHeight="false" hidden="false" ht="12.1" outlineLevel="0" r="1272">
      <c r="A1272" s="25" t="n">
        <v>46051.759375</v>
      </c>
      <c r="B1272" s="26" t="s">
        <v>101</v>
      </c>
      <c r="C1272" s="26" t="s">
        <v>847</v>
      </c>
      <c r="D1272" s="26" t="s">
        <v>626</v>
      </c>
      <c r="E1272" s="26" t="s">
        <v>99</v>
      </c>
      <c r="F1272" s="26" t="s">
        <v>19</v>
      </c>
      <c r="G1272" s="27" t="n">
        <v>-1828</v>
      </c>
      <c r="H1272" s="28" t="n">
        <v>17.745</v>
      </c>
      <c r="I1272" s="28" t="n">
        <v>32437.86</v>
      </c>
      <c r="J1272" s="28" t="n">
        <v>0</v>
      </c>
      <c r="K1272" s="28" t="n">
        <v>-0</v>
      </c>
      <c r="L1272" s="28" t="n">
        <v>-0</v>
      </c>
      <c r="M1272" s="6" t="s">
        <f>=I1272+J1272+K1272+L1272</f>
      </c>
      <c r="N1272" s="28"/>
      <c r="O1272" s="26"/>
    </row>
    <row collapsed="false" customFormat="false" customHeight="false" hidden="false" ht="12.1" outlineLevel="0" r="1273">
      <c r="A1273" s="20" t="n">
        <v>46051.772534722</v>
      </c>
      <c r="B1273" s="16" t="s">
        <v>659</v>
      </c>
      <c r="C1273" s="16" t="s">
        <v>796</v>
      </c>
      <c r="D1273" s="16" t="s">
        <v>623</v>
      </c>
      <c r="E1273" s="16" t="s">
        <v>99</v>
      </c>
      <c r="F1273" s="16" t="s">
        <v>19</v>
      </c>
      <c r="G1273" s="7" t="n">
        <v>878</v>
      </c>
      <c r="H1273" s="6" t="n">
        <v>36.905</v>
      </c>
      <c r="I1273" s="6" t="n">
        <v>-32402.59</v>
      </c>
      <c r="J1273" s="6" t="n">
        <v>-0</v>
      </c>
      <c r="K1273" s="6" t="n">
        <v>-0</v>
      </c>
      <c r="L1273" s="6" t="n">
        <v>-0</v>
      </c>
      <c r="M1273" s="6" t="s">
        <f>=I1273+J1273+K1273+L1273</f>
      </c>
      <c r="N1273" s="6"/>
      <c r="O1273" s="16"/>
    </row>
    <row collapsed="false" customFormat="false" customHeight="false" hidden="false" ht="12.1" outlineLevel="0" r="1274">
      <c r="A1274" s="20" t="n">
        <v>46051.963726852</v>
      </c>
      <c r="B1274" s="16" t="s">
        <v>101</v>
      </c>
      <c r="C1274" s="16" t="s">
        <v>847</v>
      </c>
      <c r="D1274" s="16" t="s">
        <v>623</v>
      </c>
      <c r="E1274" s="16" t="s">
        <v>99</v>
      </c>
      <c r="F1274" s="16" t="s">
        <v>19</v>
      </c>
      <c r="G1274" s="7" t="n">
        <v>2</v>
      </c>
      <c r="H1274" s="6" t="n">
        <v>17.745</v>
      </c>
      <c r="I1274" s="6" t="n">
        <v>-35.49</v>
      </c>
      <c r="J1274" s="6" t="n">
        <v>-0</v>
      </c>
      <c r="K1274" s="6" t="n">
        <v>-0</v>
      </c>
      <c r="L1274" s="6" t="n">
        <v>-0</v>
      </c>
      <c r="M1274" s="6" t="s">
        <f>=I1274+J1274+K1274+L1274</f>
      </c>
      <c r="N1274" s="6"/>
      <c r="O1274" s="16"/>
    </row>
    <row collapsed="false" customFormat="false" customHeight="false" hidden="false" ht="12.1" outlineLevel="0" r="1275">
      <c r="A1275" s="21" t="n">
        <v>46070</v>
      </c>
      <c r="B1275" s="22" t="s">
        <v>743</v>
      </c>
      <c r="C1275" s="22" t="s">
        <v>1014</v>
      </c>
      <c r="D1275" s="22" t="s">
        <v>743</v>
      </c>
      <c r="E1275" s="22" t="s">
        <v>743</v>
      </c>
      <c r="F1275" s="22" t="s">
        <v>19</v>
      </c>
      <c r="G1275" s="23" t="n">
        <v>1</v>
      </c>
      <c r="H1275" s="24" t="n">
        <v>113.12</v>
      </c>
      <c r="I1275" s="24" t="n">
        <v>113.12</v>
      </c>
      <c r="J1275" s="24" t="n">
        <v>0</v>
      </c>
      <c r="K1275" s="24" t="n">
        <v>-0</v>
      </c>
      <c r="L1275" s="24" t="n">
        <v>-0</v>
      </c>
      <c r="M1275" s="6" t="s">
        <f>=I1275+J1275+K1275+L1275</f>
      </c>
      <c r="N1275" s="24"/>
      <c r="O1275" s="22"/>
    </row>
    <row collapsed="false" customFormat="false" customHeight="false" hidden="false" ht="12.1" outlineLevel="0" r="1276">
      <c r="A1276" s="20" t="n">
        <v>46070.724097222</v>
      </c>
      <c r="B1276" s="16" t="s">
        <v>659</v>
      </c>
      <c r="C1276" s="16" t="s">
        <v>796</v>
      </c>
      <c r="D1276" s="16" t="s">
        <v>623</v>
      </c>
      <c r="E1276" s="16" t="s">
        <v>99</v>
      </c>
      <c r="F1276" s="16" t="s">
        <v>19</v>
      </c>
      <c r="G1276" s="7" t="n">
        <v>3</v>
      </c>
      <c r="H1276" s="6" t="n">
        <v>35.96</v>
      </c>
      <c r="I1276" s="6" t="n">
        <v>-107.88</v>
      </c>
      <c r="J1276" s="6" t="n">
        <v>-0</v>
      </c>
      <c r="K1276" s="6" t="n">
        <v>-0</v>
      </c>
      <c r="L1276" s="6" t="n">
        <v>-0</v>
      </c>
      <c r="M1276" s="6" t="s">
        <f>=I1276+J1276+K1276+L1276</f>
      </c>
      <c r="N1276" s="6"/>
      <c r="O1276" s="16"/>
    </row>
    <row collapsed="false" customFormat="false" customHeight="false" hidden="false" ht="12.1" outlineLevel="0" r="1277">
      <c r="A1277" s="21" t="n">
        <v>46078</v>
      </c>
      <c r="B1277" s="22" t="s">
        <v>743</v>
      </c>
      <c r="C1277" s="22" t="s">
        <v>1015</v>
      </c>
      <c r="D1277" s="22" t="s">
        <v>743</v>
      </c>
      <c r="E1277" s="22" t="s">
        <v>743</v>
      </c>
      <c r="F1277" s="22" t="s">
        <v>19</v>
      </c>
      <c r="G1277" s="23" t="n">
        <v>1</v>
      </c>
      <c r="H1277" s="24" t="n">
        <v>405.36</v>
      </c>
      <c r="I1277" s="24" t="n">
        <v>405.36</v>
      </c>
      <c r="J1277" s="24" t="n">
        <v>0</v>
      </c>
      <c r="K1277" s="24" t="n">
        <v>-0</v>
      </c>
      <c r="L1277" s="24" t="n">
        <v>-0</v>
      </c>
      <c r="M1277" s="6" t="s">
        <f>=I1277+J1277+K1277+L1277</f>
      </c>
      <c r="N1277" s="24"/>
      <c r="O1277" s="22"/>
    </row>
    <row collapsed="false" customFormat="false" customHeight="false" hidden="false" ht="12.1" outlineLevel="0" r="1278">
      <c r="A1278" s="21" t="n">
        <v>46079</v>
      </c>
      <c r="B1278" s="22" t="s">
        <v>729</v>
      </c>
      <c r="C1278" s="22" t="s">
        <v>151</v>
      </c>
      <c r="D1278" s="22" t="s">
        <v>729</v>
      </c>
      <c r="E1278" s="22" t="s">
        <v>729</v>
      </c>
      <c r="F1278" s="22" t="s">
        <v>19</v>
      </c>
      <c r="G1278" s="23" t="n">
        <v>1</v>
      </c>
      <c r="H1278" s="24" t="n">
        <v>10000</v>
      </c>
      <c r="I1278" s="24" t="n">
        <v>10000</v>
      </c>
      <c r="J1278" s="24" t="n">
        <v>0</v>
      </c>
      <c r="K1278" s="24" t="n">
        <v>-0</v>
      </c>
      <c r="L1278" s="24" t="n">
        <v>-0</v>
      </c>
      <c r="M1278" s="6" t="s">
        <f>=I1278+J1278+K1278+L1278</f>
      </c>
      <c r="N1278" s="24"/>
      <c r="O1278" s="22"/>
    </row>
    <row collapsed="false" customFormat="false" customHeight="false" hidden="false" ht="12.1" outlineLevel="0" r="1279">
      <c r="A1279" s="20" t="n">
        <v>46079.769479167</v>
      </c>
      <c r="B1279" s="16" t="s">
        <v>659</v>
      </c>
      <c r="C1279" s="16" t="s">
        <v>796</v>
      </c>
      <c r="D1279" s="16" t="s">
        <v>623</v>
      </c>
      <c r="E1279" s="16" t="s">
        <v>99</v>
      </c>
      <c r="F1279" s="16" t="s">
        <v>19</v>
      </c>
      <c r="G1279" s="7" t="n">
        <v>5</v>
      </c>
      <c r="H1279" s="6" t="n">
        <v>37.73</v>
      </c>
      <c r="I1279" s="6" t="n">
        <v>-188.65</v>
      </c>
      <c r="J1279" s="6" t="n">
        <v>-0</v>
      </c>
      <c r="K1279" s="6" t="n">
        <v>-0</v>
      </c>
      <c r="L1279" s="6" t="n">
        <v>-0</v>
      </c>
      <c r="M1279" s="6" t="s">
        <f>=I1279+J1279+K1279+L1279</f>
      </c>
      <c r="N1279" s="6"/>
      <c r="O1279" s="16"/>
    </row>
    <row collapsed="false" customFormat="false" customHeight="false" hidden="false" ht="12.1" outlineLevel="0" r="1280">
      <c r="A1280" s="25" t="n">
        <v>46079.774652778</v>
      </c>
      <c r="B1280" s="26" t="s">
        <v>108</v>
      </c>
      <c r="C1280" s="26" t="s">
        <v>992</v>
      </c>
      <c r="D1280" s="26" t="s">
        <v>626</v>
      </c>
      <c r="E1280" s="26" t="s">
        <v>105</v>
      </c>
      <c r="F1280" s="26" t="s">
        <v>19</v>
      </c>
      <c r="G1280" s="27" t="n">
        <v>-16</v>
      </c>
      <c r="H1280" s="28" t="n">
        <v>78.39875</v>
      </c>
      <c r="I1280" s="28" t="n">
        <v>12543.8</v>
      </c>
      <c r="J1280" s="28" t="n">
        <v>18.08</v>
      </c>
      <c r="K1280" s="28" t="n">
        <v>-7.53</v>
      </c>
      <c r="L1280" s="28" t="n">
        <v>-1.08</v>
      </c>
      <c r="M1280" s="6" t="s">
        <f>=I1280+J1280+K1280+L1280</f>
      </c>
      <c r="N1280" s="28"/>
      <c r="O1280" s="26"/>
    </row>
    <row collapsed="false" customFormat="false" customHeight="false" hidden="false" ht="12.1" outlineLevel="0" r="1281">
      <c r="A1281" s="20" t="n">
        <v>46079.992696759</v>
      </c>
      <c r="B1281" s="16" t="s">
        <v>101</v>
      </c>
      <c r="C1281" s="16" t="s">
        <v>847</v>
      </c>
      <c r="D1281" s="16" t="s">
        <v>623</v>
      </c>
      <c r="E1281" s="16" t="s">
        <v>99</v>
      </c>
      <c r="F1281" s="16" t="s">
        <v>19</v>
      </c>
      <c r="G1281" s="7" t="n">
        <v>1266</v>
      </c>
      <c r="H1281" s="6" t="n">
        <v>17.955</v>
      </c>
      <c r="I1281" s="6" t="n">
        <v>-22731.03</v>
      </c>
      <c r="J1281" s="6" t="n">
        <v>-0</v>
      </c>
      <c r="K1281" s="6" t="n">
        <v>-0</v>
      </c>
      <c r="L1281" s="6" t="n">
        <v>-0</v>
      </c>
      <c r="M1281" s="6" t="s">
        <f>=I1281+J1281+K1281+L1281</f>
      </c>
      <c r="N1281" s="6"/>
      <c r="O1281" s="16"/>
    </row>
    <row collapsed="false" customFormat="false" customHeight="false" hidden="false" ht="12.1" outlineLevel="0" r="1282">
      <c r="A1282" s="20" t="n">
        <v>46080.966967593</v>
      </c>
      <c r="B1282" s="16" t="s">
        <v>101</v>
      </c>
      <c r="C1282" s="16" t="s">
        <v>847</v>
      </c>
      <c r="D1282" s="16" t="s">
        <v>623</v>
      </c>
      <c r="E1282" s="16" t="s">
        <v>99</v>
      </c>
      <c r="F1282" s="16" t="s">
        <v>19</v>
      </c>
      <c r="G1282" s="7" t="n">
        <v>2</v>
      </c>
      <c r="H1282" s="6" t="n">
        <v>17.9775</v>
      </c>
      <c r="I1282" s="6" t="n">
        <v>-35.96</v>
      </c>
      <c r="J1282" s="6" t="n">
        <v>-0</v>
      </c>
      <c r="K1282" s="6" t="n">
        <v>-0</v>
      </c>
      <c r="L1282" s="6" t="n">
        <v>-0</v>
      </c>
      <c r="M1282" s="6" t="s">
        <f>=I1282+J1282+K1282+L1282</f>
      </c>
      <c r="N1282" s="6"/>
      <c r="O1282" s="16"/>
    </row>
    <row collapsed="false" customFormat="false" customHeight="false" hidden="false" ht="12.1" outlineLevel="0" r="1283">
      <c r="A1283" s="25" t="n">
        <v>46086.774467593</v>
      </c>
      <c r="B1283" s="26" t="s">
        <v>659</v>
      </c>
      <c r="C1283" s="26" t="s">
        <v>796</v>
      </c>
      <c r="D1283" s="26" t="s">
        <v>626</v>
      </c>
      <c r="E1283" s="26" t="s">
        <v>99</v>
      </c>
      <c r="F1283" s="26" t="s">
        <v>19</v>
      </c>
      <c r="G1283" s="27" t="n">
        <v>-886</v>
      </c>
      <c r="H1283" s="28" t="n">
        <v>38.72</v>
      </c>
      <c r="I1283" s="28" t="n">
        <v>34305.92</v>
      </c>
      <c r="J1283" s="28" t="n">
        <v>0</v>
      </c>
      <c r="K1283" s="28" t="n">
        <v>-0</v>
      </c>
      <c r="L1283" s="28" t="n">
        <v>-0</v>
      </c>
      <c r="M1283" s="6" t="s">
        <f>=I1283+J1283+K1283+L1283</f>
      </c>
      <c r="N1283" s="28"/>
      <c r="O1283" s="26"/>
    </row>
    <row collapsed="false" customFormat="false" customHeight="false" hidden="false" ht="12.1" outlineLevel="0" r="1284">
      <c r="A1284" s="20" t="n">
        <v>46086.958946759</v>
      </c>
      <c r="B1284" s="16" t="s">
        <v>101</v>
      </c>
      <c r="C1284" s="16" t="s">
        <v>847</v>
      </c>
      <c r="D1284" s="16" t="s">
        <v>623</v>
      </c>
      <c r="E1284" s="16" t="s">
        <v>99</v>
      </c>
      <c r="F1284" s="16" t="s">
        <v>19</v>
      </c>
      <c r="G1284" s="7" t="n">
        <v>1903</v>
      </c>
      <c r="H1284" s="6" t="n">
        <v>18.0075</v>
      </c>
      <c r="I1284" s="6" t="n">
        <v>-34268.27</v>
      </c>
      <c r="J1284" s="6" t="n">
        <v>-0</v>
      </c>
      <c r="K1284" s="6" t="n">
        <v>-0</v>
      </c>
      <c r="L1284" s="6" t="n">
        <v>-0</v>
      </c>
      <c r="M1284" s="6" t="s">
        <f>=I1284+J1284+K1284+L1284</f>
      </c>
      <c r="N1284" s="6"/>
      <c r="O1284" s="16"/>
    </row>
    <row collapsed="false" customFormat="false" customHeight="false" hidden="false" ht="12.1" outlineLevel="0" r="1285">
      <c r="A1285" s="20" t="n">
        <v>46087.737314815</v>
      </c>
      <c r="B1285" s="16" t="s">
        <v>101</v>
      </c>
      <c r="C1285" s="16" t="s">
        <v>847</v>
      </c>
      <c r="D1285" s="16" t="s">
        <v>623</v>
      </c>
      <c r="E1285" s="16" t="s">
        <v>99</v>
      </c>
      <c r="F1285" s="16" t="s">
        <v>19</v>
      </c>
      <c r="G1285" s="7" t="n">
        <v>2</v>
      </c>
      <c r="H1285" s="6" t="n">
        <v>18.03</v>
      </c>
      <c r="I1285" s="6" t="n">
        <v>-36.06</v>
      </c>
      <c r="J1285" s="6" t="n">
        <v>-0</v>
      </c>
      <c r="K1285" s="6" t="n">
        <v>-0</v>
      </c>
      <c r="L1285" s="6" t="n">
        <v>-0</v>
      </c>
      <c r="M1285" s="6" t="s">
        <f>=I1285+J1285+K1285+L1285</f>
      </c>
      <c r="N1285" s="6"/>
      <c r="O1285" s="16"/>
    </row>
    <row collapsed="false" customFormat="false" customHeight="false" hidden="false" ht="12.1" outlineLevel="0" r="1286">
      <c r="A1286" s="25" t="n">
        <v>46090.542372685</v>
      </c>
      <c r="B1286" s="26" t="s">
        <v>101</v>
      </c>
      <c r="C1286" s="26" t="s">
        <v>847</v>
      </c>
      <c r="D1286" s="26" t="s">
        <v>626</v>
      </c>
      <c r="E1286" s="26" t="s">
        <v>99</v>
      </c>
      <c r="F1286" s="26" t="s">
        <v>19</v>
      </c>
      <c r="G1286" s="27" t="n">
        <v>-3175</v>
      </c>
      <c r="H1286" s="28" t="n">
        <v>18.038</v>
      </c>
      <c r="I1286" s="28" t="n">
        <v>57270.65</v>
      </c>
      <c r="J1286" s="28" t="n">
        <v>0</v>
      </c>
      <c r="K1286" s="28" t="n">
        <v>-0</v>
      </c>
      <c r="L1286" s="28" t="n">
        <v>-0</v>
      </c>
      <c r="M1286" s="6" t="s">
        <f>=I1286+J1286+K1286+L1286</f>
      </c>
      <c r="N1286" s="28"/>
      <c r="O1286" s="26"/>
    </row>
    <row collapsed="false" customFormat="false" customHeight="false" hidden="false" ht="12.1" outlineLevel="0" r="1287">
      <c r="A1287" s="20" t="n">
        <v>46090.593136574</v>
      </c>
      <c r="B1287" s="16" t="s">
        <v>51</v>
      </c>
      <c r="C1287" s="16" t="s">
        <v>751</v>
      </c>
      <c r="D1287" s="16" t="s">
        <v>623</v>
      </c>
      <c r="E1287" s="16" t="s">
        <v>17</v>
      </c>
      <c r="F1287" s="16" t="s">
        <v>19</v>
      </c>
      <c r="G1287" s="7" t="n">
        <v>161</v>
      </c>
      <c r="H1287" s="6" t="n">
        <v>133.82546583851</v>
      </c>
      <c r="I1287" s="6" t="n">
        <v>-21545.9</v>
      </c>
      <c r="J1287" s="6" t="n">
        <v>-0</v>
      </c>
      <c r="K1287" s="6" t="n">
        <v>-12.93</v>
      </c>
      <c r="L1287" s="6" t="n">
        <v>-0</v>
      </c>
      <c r="M1287" s="6" t="s">
        <f>=I1287+J1287+K1287+L1287</f>
      </c>
      <c r="N1287" s="6"/>
      <c r="O1287" s="16"/>
    </row>
    <row collapsed="false" customFormat="false" customHeight="false" hidden="false" ht="12.1" outlineLevel="0" r="1288">
      <c r="A1288" s="20" t="n">
        <v>46090.611747685</v>
      </c>
      <c r="B1288" s="16" t="s">
        <v>42</v>
      </c>
      <c r="C1288" s="16" t="s">
        <v>912</v>
      </c>
      <c r="D1288" s="16" t="s">
        <v>623</v>
      </c>
      <c r="E1288" s="16" t="s">
        <v>17</v>
      </c>
      <c r="F1288" s="16" t="s">
        <v>19</v>
      </c>
      <c r="G1288" s="7" t="n">
        <v>4</v>
      </c>
      <c r="H1288" s="6" t="n">
        <v>558.0625</v>
      </c>
      <c r="I1288" s="6" t="n">
        <v>-2232.25</v>
      </c>
      <c r="J1288" s="6" t="n">
        <v>-0</v>
      </c>
      <c r="K1288" s="6" t="n">
        <v>-1.34</v>
      </c>
      <c r="L1288" s="6" t="n">
        <v>-0</v>
      </c>
      <c r="M1288" s="6" t="s">
        <f>=I1288+J1288+K1288+L1288</f>
      </c>
      <c r="N1288" s="6"/>
      <c r="O1288" s="16"/>
    </row>
    <row collapsed="false" customFormat="false" customHeight="false" hidden="false" ht="12.1" outlineLevel="0" r="1289">
      <c r="A1289" s="20" t="n">
        <v>46090.92599537</v>
      </c>
      <c r="B1289" s="16" t="s">
        <v>101</v>
      </c>
      <c r="C1289" s="16" t="s">
        <v>847</v>
      </c>
      <c r="D1289" s="16" t="s">
        <v>623</v>
      </c>
      <c r="E1289" s="16" t="s">
        <v>99</v>
      </c>
      <c r="F1289" s="16" t="s">
        <v>19</v>
      </c>
      <c r="G1289" s="7" t="n">
        <v>1856</v>
      </c>
      <c r="H1289" s="6" t="n">
        <v>18.038</v>
      </c>
      <c r="I1289" s="6" t="n">
        <v>-33478.53</v>
      </c>
      <c r="J1289" s="6" t="n">
        <v>-0</v>
      </c>
      <c r="K1289" s="6" t="n">
        <v>-0</v>
      </c>
      <c r="L1289" s="6" t="n">
        <v>-0</v>
      </c>
      <c r="M1289" s="6" t="s">
        <f>=I1289+J1289+K1289+L1289</f>
      </c>
      <c r="N1289" s="6"/>
      <c r="O1289" s="16"/>
    </row>
    <row collapsed="false" customFormat="false" customHeight="false" hidden="false" ht="12.1" outlineLevel="0" r="1290">
      <c r="A1290" s="21" t="n">
        <v>46091</v>
      </c>
      <c r="B1290" s="22" t="s">
        <v>729</v>
      </c>
      <c r="C1290" s="22" t="s">
        <v>151</v>
      </c>
      <c r="D1290" s="22" t="s">
        <v>729</v>
      </c>
      <c r="E1290" s="22" t="s">
        <v>729</v>
      </c>
      <c r="F1290" s="22" t="s">
        <v>19</v>
      </c>
      <c r="G1290" s="23" t="n">
        <v>1</v>
      </c>
      <c r="H1290" s="24" t="n">
        <v>20000</v>
      </c>
      <c r="I1290" s="24" t="n">
        <v>20000</v>
      </c>
      <c r="J1290" s="24" t="n">
        <v>0</v>
      </c>
      <c r="K1290" s="24" t="n">
        <v>-0</v>
      </c>
      <c r="L1290" s="24" t="n">
        <v>-0</v>
      </c>
      <c r="M1290" s="6" t="s">
        <f>=I1290+J1290+K1290+L1290</f>
      </c>
      <c r="N1290" s="24"/>
      <c r="O1290" s="22"/>
    </row>
    <row collapsed="false" customFormat="false" customHeight="false" hidden="false" ht="12.1" outlineLevel="0" r="1291">
      <c r="A1291" s="20" t="n">
        <v>46091.860439815</v>
      </c>
      <c r="B1291" s="16" t="s">
        <v>111</v>
      </c>
      <c r="C1291" s="16" t="s">
        <v>1016</v>
      </c>
      <c r="D1291" s="16" t="s">
        <v>623</v>
      </c>
      <c r="E1291" s="16" t="s">
        <v>105</v>
      </c>
      <c r="F1291" s="16" t="s">
        <v>19</v>
      </c>
      <c r="G1291" s="7" t="n">
        <v>2</v>
      </c>
      <c r="H1291" s="6" t="n">
        <v>98.5388</v>
      </c>
      <c r="I1291" s="6" t="n">
        <v>-15598.69</v>
      </c>
      <c r="J1291" s="6" t="n">
        <v>-72.82</v>
      </c>
      <c r="K1291" s="6" t="n">
        <v>-9.36</v>
      </c>
      <c r="L1291" s="6" t="n">
        <v>-1.32</v>
      </c>
      <c r="M1291" s="6" t="s">
        <f>=I1291+J1291+K1291+L1291</f>
      </c>
      <c r="N1291" s="6"/>
      <c r="O1291" s="16"/>
    </row>
    <row collapsed="false" customFormat="false" customHeight="false" hidden="false" ht="12.1" outlineLevel="0" r="1292">
      <c r="A1292" s="20" t="n">
        <v>46091.875810185</v>
      </c>
      <c r="B1292" s="16" t="s">
        <v>91</v>
      </c>
      <c r="C1292" s="16" t="s">
        <v>758</v>
      </c>
      <c r="D1292" s="16" t="s">
        <v>623</v>
      </c>
      <c r="E1292" s="16" t="s">
        <v>17</v>
      </c>
      <c r="F1292" s="16" t="s">
        <v>19</v>
      </c>
      <c r="G1292" s="7" t="n">
        <v>10</v>
      </c>
      <c r="H1292" s="6" t="n">
        <v>85.49</v>
      </c>
      <c r="I1292" s="6" t="n">
        <v>-854.9</v>
      </c>
      <c r="J1292" s="6" t="n">
        <v>-0</v>
      </c>
      <c r="K1292" s="6" t="n">
        <v>-0.51</v>
      </c>
      <c r="L1292" s="6" t="n">
        <v>-0</v>
      </c>
      <c r="M1292" s="6" t="s">
        <f>=I1292+J1292+K1292+L1292</f>
      </c>
      <c r="N1292" s="6"/>
      <c r="O1292" s="16"/>
    </row>
    <row collapsed="false" customFormat="false" customHeight="false" hidden="false" ht="12.1" outlineLevel="0" r="1293">
      <c r="A1293" s="20" t="n">
        <v>46091.985069444</v>
      </c>
      <c r="B1293" s="16" t="s">
        <v>101</v>
      </c>
      <c r="C1293" s="16" t="s">
        <v>847</v>
      </c>
      <c r="D1293" s="16" t="s">
        <v>623</v>
      </c>
      <c r="E1293" s="16" t="s">
        <v>99</v>
      </c>
      <c r="F1293" s="16" t="s">
        <v>19</v>
      </c>
      <c r="G1293" s="7" t="n">
        <v>192</v>
      </c>
      <c r="H1293" s="6" t="n">
        <v>18.0455</v>
      </c>
      <c r="I1293" s="6" t="n">
        <v>-3464.74</v>
      </c>
      <c r="J1293" s="6" t="n">
        <v>-0</v>
      </c>
      <c r="K1293" s="6" t="n">
        <v>-0</v>
      </c>
      <c r="L1293" s="6" t="n">
        <v>-0</v>
      </c>
      <c r="M1293" s="6" t="s">
        <f>=I1293+J1293+K1293+L1293</f>
      </c>
      <c r="N1293" s="6"/>
      <c r="O1293" s="16"/>
    </row>
    <row collapsed="false" customFormat="false" customHeight="false" hidden="false" ht="12.1" outlineLevel="0" r="1294">
      <c r="A1294" s="25" t="n">
        <v>46096.546828704</v>
      </c>
      <c r="B1294" s="26" t="s">
        <v>101</v>
      </c>
      <c r="C1294" s="26" t="s">
        <v>847</v>
      </c>
      <c r="D1294" s="26" t="s">
        <v>626</v>
      </c>
      <c r="E1294" s="26" t="s">
        <v>99</v>
      </c>
      <c r="F1294" s="26" t="s">
        <v>19</v>
      </c>
      <c r="G1294" s="27" t="n">
        <v>-2048</v>
      </c>
      <c r="H1294" s="28" t="n">
        <v>18.09</v>
      </c>
      <c r="I1294" s="28" t="n">
        <v>37048.32</v>
      </c>
      <c r="J1294" s="28" t="n">
        <v>0</v>
      </c>
      <c r="K1294" s="28" t="n">
        <v>-0</v>
      </c>
      <c r="L1294" s="28" t="n">
        <v>-0</v>
      </c>
      <c r="M1294" s="6" t="s">
        <f>=I1294+J1294+K1294+L1294</f>
      </c>
      <c r="N1294" s="28"/>
      <c r="O1294" s="26"/>
    </row>
    <row collapsed="false" customFormat="false" customHeight="false" hidden="false" ht="12.1" outlineLevel="0" r="1295">
      <c r="A1295" s="20" t="n">
        <v>46096.758784722</v>
      </c>
      <c r="B1295" s="16" t="s">
        <v>101</v>
      </c>
      <c r="C1295" s="16" t="s">
        <v>847</v>
      </c>
      <c r="D1295" s="16" t="s">
        <v>623</v>
      </c>
      <c r="E1295" s="16" t="s">
        <v>99</v>
      </c>
      <c r="F1295" s="16" t="s">
        <v>19</v>
      </c>
      <c r="G1295" s="7" t="n">
        <v>1001</v>
      </c>
      <c r="H1295" s="6" t="n">
        <v>18.09</v>
      </c>
      <c r="I1295" s="6" t="n">
        <v>-18108.09</v>
      </c>
      <c r="J1295" s="6" t="n">
        <v>-0</v>
      </c>
      <c r="K1295" s="6" t="n">
        <v>-0</v>
      </c>
      <c r="L1295" s="6" t="n">
        <v>-0.02</v>
      </c>
      <c r="M1295" s="6" t="s">
        <f>=I1295+J1295+K1295+L1295</f>
      </c>
      <c r="N1295" s="6"/>
      <c r="O1295" s="16"/>
    </row>
    <row collapsed="false" customFormat="false" customHeight="false" hidden="false" ht="12.1" outlineLevel="0" r="1296">
      <c r="A1296" s="21" t="n">
        <v>46097</v>
      </c>
      <c r="B1296" s="22" t="s">
        <v>743</v>
      </c>
      <c r="C1296" s="22" t="s">
        <v>1017</v>
      </c>
      <c r="D1296" s="22" t="s">
        <v>743</v>
      </c>
      <c r="E1296" s="22" t="s">
        <v>743</v>
      </c>
      <c r="F1296" s="22" t="s">
        <v>19</v>
      </c>
      <c r="G1296" s="23" t="n">
        <v>1</v>
      </c>
      <c r="H1296" s="24" t="n">
        <v>83.82</v>
      </c>
      <c r="I1296" s="24" t="n">
        <v>83.82</v>
      </c>
      <c r="J1296" s="24" t="n">
        <v>0</v>
      </c>
      <c r="K1296" s="24" t="n">
        <v>-0</v>
      </c>
      <c r="L1296" s="24" t="n">
        <v>-0</v>
      </c>
      <c r="M1296" s="6" t="s">
        <f>=I1296+J1296+K1296+L1296</f>
      </c>
      <c r="N1296" s="24"/>
      <c r="O1296" s="22"/>
    </row>
    <row collapsed="false" customFormat="false" customHeight="false" hidden="false" ht="12.1" outlineLevel="0" r="1297">
      <c r="A1297" s="20" t="n">
        <v>46097.952615741</v>
      </c>
      <c r="B1297" s="16" t="s">
        <v>101</v>
      </c>
      <c r="C1297" s="16" t="s">
        <v>847</v>
      </c>
      <c r="D1297" s="16" t="s">
        <v>623</v>
      </c>
      <c r="E1297" s="16" t="s">
        <v>99</v>
      </c>
      <c r="F1297" s="16" t="s">
        <v>19</v>
      </c>
      <c r="G1297" s="7" t="n">
        <v>1050</v>
      </c>
      <c r="H1297" s="6" t="n">
        <v>18.0895</v>
      </c>
      <c r="I1297" s="6" t="n">
        <v>-18993.98</v>
      </c>
      <c r="J1297" s="6" t="n">
        <v>-0</v>
      </c>
      <c r="K1297" s="6" t="n">
        <v>-0</v>
      </c>
      <c r="L1297" s="6" t="n">
        <v>-0</v>
      </c>
      <c r="M1297" s="6" t="s">
        <f>=I1297+J1297+K1297+L1297</f>
      </c>
      <c r="N1297" s="6"/>
      <c r="O1297" s="16"/>
    </row>
    <row collapsed="false" customFormat="false" customHeight="false" hidden="false" ht="12.1" outlineLevel="0" r="1298">
      <c r="A1298" s="21" t="n">
        <v>46098</v>
      </c>
      <c r="B1298" s="22" t="s">
        <v>743</v>
      </c>
      <c r="C1298" s="22" t="s">
        <v>1018</v>
      </c>
      <c r="D1298" s="22" t="s">
        <v>743</v>
      </c>
      <c r="E1298" s="22" t="s">
        <v>743</v>
      </c>
      <c r="F1298" s="22" t="s">
        <v>32</v>
      </c>
      <c r="G1298" s="23" t="n">
        <v>1</v>
      </c>
      <c r="H1298" s="24" t="n">
        <v>226.87</v>
      </c>
      <c r="I1298" s="24" t="n">
        <v>226.87</v>
      </c>
      <c r="J1298" s="24" t="n">
        <v>0</v>
      </c>
      <c r="K1298" s="24" t="n">
        <v>-0</v>
      </c>
      <c r="L1298" s="24" t="n">
        <v>-0</v>
      </c>
      <c r="M1298" s="24"/>
      <c r="N1298" s="6" t="s">
        <f>=I1298+J1298+K1298+L1298</f>
      </c>
      <c r="O1298" s="22"/>
    </row>
    <row collapsed="false" customFormat="false" customHeight="false" hidden="false" ht="12.1" outlineLevel="0" r="1299">
      <c r="A1299" s="20" t="n">
        <v>46098.794050926</v>
      </c>
      <c r="B1299" s="16" t="s">
        <v>101</v>
      </c>
      <c r="C1299" s="16" t="s">
        <v>847</v>
      </c>
      <c r="D1299" s="16" t="s">
        <v>623</v>
      </c>
      <c r="E1299" s="16" t="s">
        <v>99</v>
      </c>
      <c r="F1299" s="16" t="s">
        <v>19</v>
      </c>
      <c r="G1299" s="7" t="n">
        <v>2</v>
      </c>
      <c r="H1299" s="6" t="n">
        <v>18.0965</v>
      </c>
      <c r="I1299" s="6" t="n">
        <v>-36.19</v>
      </c>
      <c r="J1299" s="6" t="n">
        <v>-0</v>
      </c>
      <c r="K1299" s="6" t="n">
        <v>-0</v>
      </c>
      <c r="L1299" s="6" t="n">
        <v>-0</v>
      </c>
      <c r="M1299" s="6" t="s">
        <f>=I1299+J1299+K1299+L1299</f>
      </c>
      <c r="N1299" s="6"/>
      <c r="O1299" s="16"/>
    </row>
    <row collapsed="false" customFormat="false" customHeight="false" hidden="false" ht="12.1" outlineLevel="0" r="1300">
      <c r="A1300" s="21" t="n">
        <v>46099</v>
      </c>
      <c r="B1300" s="22" t="s">
        <v>743</v>
      </c>
      <c r="C1300" s="22" t="s">
        <v>1019</v>
      </c>
      <c r="D1300" s="22" t="s">
        <v>743</v>
      </c>
      <c r="E1300" s="22" t="s">
        <v>743</v>
      </c>
      <c r="F1300" s="22" t="s">
        <v>19</v>
      </c>
      <c r="G1300" s="23" t="n">
        <v>1</v>
      </c>
      <c r="H1300" s="24" t="n">
        <v>110.32</v>
      </c>
      <c r="I1300" s="24" t="n">
        <v>110.32</v>
      </c>
      <c r="J1300" s="24" t="n">
        <v>0</v>
      </c>
      <c r="K1300" s="24" t="n">
        <v>-0</v>
      </c>
      <c r="L1300" s="24" t="n">
        <v>-0</v>
      </c>
      <c r="M1300" s="6" t="s">
        <f>=I1300+J1300+K1300+L1300</f>
      </c>
      <c r="N1300" s="24"/>
      <c r="O1300" s="22"/>
    </row>
    <row collapsed="false" customFormat="false" customHeight="false" hidden="false" ht="12.1" outlineLevel="0" r="1301">
      <c r="A1301" s="20" t="n">
        <v>46099.916608796</v>
      </c>
      <c r="B1301" s="16" t="s">
        <v>101</v>
      </c>
      <c r="C1301" s="16" t="s">
        <v>847</v>
      </c>
      <c r="D1301" s="16" t="s">
        <v>623</v>
      </c>
      <c r="E1301" s="16" t="s">
        <v>99</v>
      </c>
      <c r="F1301" s="16" t="s">
        <v>19</v>
      </c>
      <c r="G1301" s="7" t="n">
        <v>6</v>
      </c>
      <c r="H1301" s="6" t="n">
        <v>18.1035</v>
      </c>
      <c r="I1301" s="6" t="n">
        <v>-108.62</v>
      </c>
      <c r="J1301" s="6" t="n">
        <v>-0</v>
      </c>
      <c r="K1301" s="6" t="n">
        <v>-0</v>
      </c>
      <c r="L1301" s="6" t="n">
        <v>-0</v>
      </c>
      <c r="M1301" s="6" t="s">
        <f>=I1301+J1301+K1301+L1301</f>
      </c>
      <c r="N1301" s="6"/>
      <c r="O1301" s="16"/>
    </row>
    <row collapsed="false" customFormat="false" customHeight="false" hidden="false" ht="12.1" outlineLevel="0" r="1302">
      <c r="A1302" s="25" t="n">
        <v>46099.969722222</v>
      </c>
      <c r="B1302" s="26" t="s">
        <v>101</v>
      </c>
      <c r="C1302" s="26" t="s">
        <v>847</v>
      </c>
      <c r="D1302" s="26" t="s">
        <v>626</v>
      </c>
      <c r="E1302" s="26" t="s">
        <v>99</v>
      </c>
      <c r="F1302" s="26" t="s">
        <v>19</v>
      </c>
      <c r="G1302" s="27" t="n">
        <v>-2059</v>
      </c>
      <c r="H1302" s="28" t="n">
        <v>18.1035</v>
      </c>
      <c r="I1302" s="28" t="n">
        <v>37275.11</v>
      </c>
      <c r="J1302" s="28" t="n">
        <v>0</v>
      </c>
      <c r="K1302" s="28" t="n">
        <v>-0</v>
      </c>
      <c r="L1302" s="28" t="n">
        <v>-0</v>
      </c>
      <c r="M1302" s="6" t="s">
        <f>=I1302+J1302+K1302+L1302</f>
      </c>
      <c r="N1302" s="28"/>
      <c r="O1302" s="26"/>
    </row>
    <row collapsed="false" customFormat="false" customHeight="false" hidden="false" ht="12.1" outlineLevel="0" r="1303">
      <c r="A1303" s="20" t="n">
        <v>46099.973981481</v>
      </c>
      <c r="B1303" s="16" t="s">
        <v>24</v>
      </c>
      <c r="C1303" s="16" t="s">
        <v>741</v>
      </c>
      <c r="D1303" s="16" t="s">
        <v>623</v>
      </c>
      <c r="E1303" s="16" t="s">
        <v>17</v>
      </c>
      <c r="F1303" s="16" t="s">
        <v>19</v>
      </c>
      <c r="G1303" s="7" t="n">
        <v>26</v>
      </c>
      <c r="H1303" s="6" t="n">
        <v>1416.1</v>
      </c>
      <c r="I1303" s="6" t="n">
        <v>-36818.6</v>
      </c>
      <c r="J1303" s="6" t="n">
        <v>-0</v>
      </c>
      <c r="K1303" s="6" t="n">
        <v>-22.09</v>
      </c>
      <c r="L1303" s="6" t="n">
        <v>-11.04</v>
      </c>
      <c r="M1303" s="6" t="s">
        <f>=I1303+J1303+K1303+L1303</f>
      </c>
      <c r="N1303" s="6"/>
      <c r="O1303" s="16"/>
    </row>
    <row collapsed="false" customFormat="false" customHeight="false" hidden="false" ht="12.1" outlineLevel="0" r="1304">
      <c r="A1304" s="20" t="n">
        <v>46101.738564815</v>
      </c>
      <c r="B1304" s="16" t="s">
        <v>101</v>
      </c>
      <c r="C1304" s="16" t="s">
        <v>847</v>
      </c>
      <c r="D1304" s="16" t="s">
        <v>623</v>
      </c>
      <c r="E1304" s="16" t="s">
        <v>99</v>
      </c>
      <c r="F1304" s="16" t="s">
        <v>19</v>
      </c>
      <c r="G1304" s="7" t="n">
        <v>23</v>
      </c>
      <c r="H1304" s="6" t="n">
        <v>18.1305</v>
      </c>
      <c r="I1304" s="6" t="n">
        <v>-417</v>
      </c>
      <c r="J1304" s="6" t="n">
        <v>-0</v>
      </c>
      <c r="K1304" s="6" t="n">
        <v>-0</v>
      </c>
      <c r="L1304" s="6" t="n">
        <v>-0</v>
      </c>
      <c r="M1304" s="6" t="s">
        <f>=I1304+J1304+K1304+L1304</f>
      </c>
      <c r="N1304" s="6"/>
      <c r="O1304" s="16"/>
    </row>
    <row collapsed="false" customFormat="false" customHeight="false" hidden="false" ht="12.1" outlineLevel="0" r="1305">
      <c r="A1305" s="21" t="n">
        <v>46107</v>
      </c>
      <c r="B1305" s="22" t="s">
        <v>743</v>
      </c>
      <c r="C1305" s="22" t="s">
        <v>1020</v>
      </c>
      <c r="D1305" s="22" t="s">
        <v>743</v>
      </c>
      <c r="E1305" s="22" t="s">
        <v>743</v>
      </c>
      <c r="F1305" s="22" t="s">
        <v>19</v>
      </c>
      <c r="G1305" s="23" t="n">
        <v>1</v>
      </c>
      <c r="H1305" s="24" t="n">
        <v>225.2</v>
      </c>
      <c r="I1305" s="24" t="n">
        <v>225.2</v>
      </c>
      <c r="J1305" s="24" t="n">
        <v>0</v>
      </c>
      <c r="K1305" s="24" t="n">
        <v>-0</v>
      </c>
      <c r="L1305" s="24" t="n">
        <v>-0</v>
      </c>
      <c r="M1305" s="6" t="s">
        <f>=I1305+J1305+K1305+L1305</f>
      </c>
      <c r="N1305" s="24"/>
      <c r="O1305" s="22"/>
    </row>
    <row collapsed="false" customFormat="false" customHeight="false" hidden="false" ht="12.1" outlineLevel="0" r="1306">
      <c r="A1306" s="20" t="n">
        <v>46107.762650463</v>
      </c>
      <c r="B1306" s="16" t="s">
        <v>101</v>
      </c>
      <c r="C1306" s="16" t="s">
        <v>847</v>
      </c>
      <c r="D1306" s="16" t="s">
        <v>623</v>
      </c>
      <c r="E1306" s="16" t="s">
        <v>99</v>
      </c>
      <c r="F1306" s="16" t="s">
        <v>19</v>
      </c>
      <c r="G1306" s="7" t="n">
        <v>12</v>
      </c>
      <c r="H1306" s="6" t="n">
        <v>18.1585</v>
      </c>
      <c r="I1306" s="6" t="n">
        <v>-217.9</v>
      </c>
      <c r="J1306" s="6" t="n">
        <v>-0</v>
      </c>
      <c r="K1306" s="6" t="n">
        <v>-0</v>
      </c>
      <c r="L1306" s="6" t="n">
        <v>-0</v>
      </c>
      <c r="M1306" s="6" t="s">
        <f>=I1306+J1306+K1306+L1306</f>
      </c>
      <c r="N1306" s="6"/>
      <c r="O1306" s="16"/>
    </row>
    <row collapsed="false" customFormat="false" customHeight="false" hidden="false" ht="12.1" outlineLevel="0" r="1307">
      <c r="A1307" s="21" t="n">
        <v>46126</v>
      </c>
      <c r="B1307" s="22" t="s">
        <v>743</v>
      </c>
      <c r="C1307" s="22" t="s">
        <v>1021</v>
      </c>
      <c r="D1307" s="22" t="s">
        <v>743</v>
      </c>
      <c r="E1307" s="22" t="s">
        <v>743</v>
      </c>
      <c r="F1307" s="22" t="s">
        <v>19</v>
      </c>
      <c r="G1307" s="23" t="n">
        <v>1</v>
      </c>
      <c r="H1307" s="24" t="n">
        <v>81.6</v>
      </c>
      <c r="I1307" s="24" t="n">
        <v>81.6</v>
      </c>
      <c r="J1307" s="24" t="n">
        <v>0</v>
      </c>
      <c r="K1307" s="24" t="n">
        <v>-0</v>
      </c>
      <c r="L1307" s="24" t="n">
        <v>-0</v>
      </c>
      <c r="M1307" s="6" t="s">
        <f>=I1307+J1307+K1307+L1307</f>
      </c>
      <c r="N1307" s="24"/>
      <c r="O1307" s="22"/>
    </row>
    <row collapsed="false" customFormat="false" customHeight="false" hidden="false" ht="12.1" outlineLevel="0" r="1308">
      <c r="A1308" s="20" t="n">
        <v>46127.766747685</v>
      </c>
      <c r="B1308" s="16" t="s">
        <v>101</v>
      </c>
      <c r="C1308" s="16" t="s">
        <v>847</v>
      </c>
      <c r="D1308" s="16" t="s">
        <v>623</v>
      </c>
      <c r="E1308" s="16" t="s">
        <v>99</v>
      </c>
      <c r="F1308" s="16" t="s">
        <v>19</v>
      </c>
      <c r="G1308" s="7" t="n">
        <v>5</v>
      </c>
      <c r="H1308" s="6" t="n">
        <v>18.297</v>
      </c>
      <c r="I1308" s="6" t="n">
        <v>-91.49</v>
      </c>
      <c r="J1308" s="6" t="n">
        <v>-0</v>
      </c>
      <c r="K1308" s="6" t="n">
        <v>-0</v>
      </c>
      <c r="L1308" s="6" t="n">
        <v>-0</v>
      </c>
      <c r="M1308" s="6" t="s">
        <f>=I1308+J1308+K1308+L1308</f>
      </c>
      <c r="N1308" s="6"/>
      <c r="O1308" s="16"/>
    </row>
    <row collapsed="false" customFormat="false" customHeight="false" hidden="false" ht="12.1" outlineLevel="0" r="1309">
      <c r="A1309" s="21" t="n">
        <v>46129</v>
      </c>
      <c r="B1309" s="22" t="s">
        <v>743</v>
      </c>
      <c r="C1309" s="22" t="s">
        <v>1022</v>
      </c>
      <c r="D1309" s="22" t="s">
        <v>743</v>
      </c>
      <c r="E1309" s="22" t="s">
        <v>743</v>
      </c>
      <c r="F1309" s="22" t="s">
        <v>19</v>
      </c>
      <c r="G1309" s="23" t="n">
        <v>1</v>
      </c>
      <c r="H1309" s="24" t="n">
        <v>107.6</v>
      </c>
      <c r="I1309" s="24" t="n">
        <v>107.6</v>
      </c>
      <c r="J1309" s="24" t="n">
        <v>0</v>
      </c>
      <c r="K1309" s="24" t="n">
        <v>-0</v>
      </c>
      <c r="L1309" s="24" t="n">
        <v>-0</v>
      </c>
      <c r="M1309" s="6" t="s">
        <f>=I1309+J1309+K1309+L1309</f>
      </c>
      <c r="N1309" s="24"/>
      <c r="O1309" s="22"/>
    </row>
    <row collapsed="false" customFormat="false" customHeight="false" hidden="false" ht="12.1" outlineLevel="0" r="1310">
      <c r="A1310" s="20" t="n">
        <v>46131.492858796</v>
      </c>
      <c r="B1310" s="16" t="s">
        <v>101</v>
      </c>
      <c r="C1310" s="16" t="s">
        <v>847</v>
      </c>
      <c r="D1310" s="16" t="s">
        <v>623</v>
      </c>
      <c r="E1310" s="16" t="s">
        <v>99</v>
      </c>
      <c r="F1310" s="16" t="s">
        <v>19</v>
      </c>
      <c r="G1310" s="7" t="n">
        <v>6</v>
      </c>
      <c r="H1310" s="6" t="n">
        <v>18.3325</v>
      </c>
      <c r="I1310" s="6" t="n">
        <v>-110</v>
      </c>
      <c r="J1310" s="6" t="n">
        <v>-0</v>
      </c>
      <c r="K1310" s="6" t="n">
        <v>-0</v>
      </c>
      <c r="L1310" s="6" t="n">
        <v>-0</v>
      </c>
      <c r="M1310" s="6" t="s">
        <f>=I1310+J1310+K1310+L1310</f>
      </c>
      <c r="N1310" s="6"/>
      <c r="O1310" s="16"/>
    </row>
    <row collapsed="false" customFormat="false" customHeight="false" hidden="false" ht="12.1" outlineLevel="0" r="1311">
      <c r="A1311" s="21" t="n">
        <v>46135</v>
      </c>
      <c r="B1311" s="22" t="s">
        <v>743</v>
      </c>
      <c r="C1311" s="22" t="s">
        <v>1023</v>
      </c>
      <c r="D1311" s="22" t="s">
        <v>743</v>
      </c>
      <c r="E1311" s="22" t="s">
        <v>743</v>
      </c>
      <c r="F1311" s="22" t="s">
        <v>19</v>
      </c>
      <c r="G1311" s="23" t="n">
        <v>1</v>
      </c>
      <c r="H1311" s="24" t="n">
        <v>67.32</v>
      </c>
      <c r="I1311" s="24" t="n">
        <v>67.32</v>
      </c>
      <c r="J1311" s="24" t="n">
        <v>0</v>
      </c>
      <c r="K1311" s="24" t="n">
        <v>-0</v>
      </c>
      <c r="L1311" s="24" t="n">
        <v>-0</v>
      </c>
      <c r="M1311" s="6" t="s">
        <f>=I1311+J1311+K1311+L1311</f>
      </c>
      <c r="N1311" s="24"/>
      <c r="O1311" s="22"/>
    </row>
    <row collapsed="false" customFormat="false" customHeight="false" hidden="false" ht="12.1" outlineLevel="0" r="1312">
      <c r="A1312" s="20" t="n">
        <v>46138.463564815</v>
      </c>
      <c r="B1312" s="16" t="s">
        <v>101</v>
      </c>
      <c r="C1312" s="16" t="s">
        <v>847</v>
      </c>
      <c r="D1312" s="16" t="s">
        <v>623</v>
      </c>
      <c r="E1312" s="16" t="s">
        <v>99</v>
      </c>
      <c r="F1312" s="16" t="s">
        <v>19</v>
      </c>
      <c r="G1312" s="7" t="n">
        <v>3</v>
      </c>
      <c r="H1312" s="6" t="n">
        <v>18.3815</v>
      </c>
      <c r="I1312" s="6" t="n">
        <v>-55.14</v>
      </c>
      <c r="J1312" s="6" t="n">
        <v>-0</v>
      </c>
      <c r="K1312" s="6" t="n">
        <v>-0</v>
      </c>
      <c r="L1312" s="6" t="n">
        <v>-0.02</v>
      </c>
      <c r="M1312" s="6" t="s">
        <f>=I1312+J1312+K1312+L1312</f>
      </c>
      <c r="N1312" s="6"/>
      <c r="O1312" s="16"/>
    </row>
    <row collapsed="false" customFormat="false" customHeight="false" hidden="false" ht="12.1" outlineLevel="0" r="1313">
      <c r="A1313" s="21" t="n">
        <v>46139</v>
      </c>
      <c r="B1313" s="22" t="s">
        <v>743</v>
      </c>
      <c r="C1313" s="22" t="s">
        <v>1024</v>
      </c>
      <c r="D1313" s="22" t="s">
        <v>743</v>
      </c>
      <c r="E1313" s="22" t="s">
        <v>743</v>
      </c>
      <c r="F1313" s="22" t="s">
        <v>19</v>
      </c>
      <c r="G1313" s="23" t="n">
        <v>1</v>
      </c>
      <c r="H1313" s="24" t="n">
        <v>225.2</v>
      </c>
      <c r="I1313" s="24" t="n">
        <v>225.2</v>
      </c>
      <c r="J1313" s="24" t="n">
        <v>0</v>
      </c>
      <c r="K1313" s="24" t="n">
        <v>-0</v>
      </c>
      <c r="L1313" s="24" t="n">
        <v>-0</v>
      </c>
      <c r="M1313" s="6" t="s">
        <f>=I1313+J1313+K1313+L1313</f>
      </c>
      <c r="N1313" s="24"/>
      <c r="O1313" s="22"/>
    </row>
    <row collapsed="false" customFormat="false" customHeight="false" hidden="false" ht="12.1" outlineLevel="0" r="1314">
      <c r="A1314" s="20" t="n">
        <v>46139.815381944</v>
      </c>
      <c r="B1314" s="16" t="s">
        <v>101</v>
      </c>
      <c r="C1314" s="16" t="s">
        <v>847</v>
      </c>
      <c r="D1314" s="16" t="s">
        <v>623</v>
      </c>
      <c r="E1314" s="16" t="s">
        <v>99</v>
      </c>
      <c r="F1314" s="16" t="s">
        <v>19</v>
      </c>
      <c r="G1314" s="7" t="n">
        <v>13</v>
      </c>
      <c r="H1314" s="6" t="n">
        <v>18.3815</v>
      </c>
      <c r="I1314" s="6" t="n">
        <v>-238.96</v>
      </c>
      <c r="J1314" s="6" t="n">
        <v>-0</v>
      </c>
      <c r="K1314" s="6" t="n">
        <v>-0</v>
      </c>
      <c r="L1314" s="6" t="n">
        <v>-0.05</v>
      </c>
      <c r="M1314" s="6" t="s">
        <f>=I1314+J1314+K1314+L1314</f>
      </c>
      <c r="N1314" s="6"/>
      <c r="O1314" s="16"/>
    </row>
    <row collapsed="false" customFormat="false" customHeight="false" hidden="false" ht="12.1" outlineLevel="0" r="1315">
      <c r="A1315" s="21" t="n">
        <v>46140</v>
      </c>
      <c r="B1315" s="22" t="s">
        <v>743</v>
      </c>
      <c r="C1315" s="22" t="s">
        <v>1025</v>
      </c>
      <c r="D1315" s="22" t="s">
        <v>743</v>
      </c>
      <c r="E1315" s="22" t="s">
        <v>743</v>
      </c>
      <c r="F1315" s="22" t="s">
        <v>19</v>
      </c>
      <c r="G1315" s="23" t="n">
        <v>1</v>
      </c>
      <c r="H1315" s="24" t="n">
        <v>4848.14</v>
      </c>
      <c r="I1315" s="24" t="n">
        <v>4848.14</v>
      </c>
      <c r="J1315" s="24" t="n">
        <v>0</v>
      </c>
      <c r="K1315" s="24" t="n">
        <v>-0</v>
      </c>
      <c r="L1315" s="24" t="n">
        <v>-0</v>
      </c>
      <c r="M1315" s="6" t="s">
        <f>=I1315+J1315+K1315+L1315</f>
      </c>
      <c r="N1315" s="24"/>
      <c r="O1315" s="22"/>
    </row>
    <row collapsed="false" customFormat="false" customHeight="false" hidden="false" ht="12.1" outlineLevel="0" r="1316">
      <c r="A1316" s="20" t="n">
        <v>46141.750127315</v>
      </c>
      <c r="B1316" s="16" t="s">
        <v>101</v>
      </c>
      <c r="C1316" s="16" t="s">
        <v>847</v>
      </c>
      <c r="D1316" s="16" t="s">
        <v>623</v>
      </c>
      <c r="E1316" s="16" t="s">
        <v>99</v>
      </c>
      <c r="F1316" s="16" t="s">
        <v>19</v>
      </c>
      <c r="G1316" s="7" t="n">
        <v>263</v>
      </c>
      <c r="H1316" s="6" t="n">
        <v>18.396</v>
      </c>
      <c r="I1316" s="6" t="n">
        <v>-4838.15</v>
      </c>
      <c r="J1316" s="6" t="n">
        <v>-0</v>
      </c>
      <c r="K1316" s="6" t="n">
        <v>-0</v>
      </c>
      <c r="L1316" s="6" t="n">
        <v>-0</v>
      </c>
      <c r="M1316" s="6" t="s">
        <f>=I1316+J1316+K1316+L1316</f>
      </c>
      <c r="N1316" s="6"/>
      <c r="O1316" s="16"/>
    </row>
    <row collapsed="false" customFormat="false" customHeight="false" hidden="false" ht="12.1" outlineLevel="0" r="1317">
      <c r="A1317" s="21" t="n">
        <v>46150</v>
      </c>
      <c r="B1317" s="22" t="s">
        <v>729</v>
      </c>
      <c r="C1317" s="22" t="s">
        <v>151</v>
      </c>
      <c r="D1317" s="22" t="s">
        <v>729</v>
      </c>
      <c r="E1317" s="22" t="s">
        <v>729</v>
      </c>
      <c r="F1317" s="22" t="s">
        <v>19</v>
      </c>
      <c r="G1317" s="23" t="n">
        <v>1</v>
      </c>
      <c r="H1317" s="24" t="n">
        <v>30000</v>
      </c>
      <c r="I1317" s="24" t="n">
        <v>30000</v>
      </c>
      <c r="J1317" s="24" t="n">
        <v>0</v>
      </c>
      <c r="K1317" s="24" t="n">
        <v>-0</v>
      </c>
      <c r="L1317" s="24" t="n">
        <v>-0</v>
      </c>
      <c r="M1317" s="6" t="s">
        <f>=I1317+J1317+K1317+L1317</f>
      </c>
      <c r="N1317" s="24"/>
      <c r="O1317" s="22"/>
    </row>
    <row collapsed="false" customFormat="false" customHeight="false" hidden="false" ht="12.1" outlineLevel="0" r="1318">
      <c r="A1318" s="20" t="n">
        <v>46150.783414352</v>
      </c>
      <c r="B1318" s="16" t="s">
        <v>45</v>
      </c>
      <c r="C1318" s="16" t="s">
        <v>800</v>
      </c>
      <c r="D1318" s="16" t="s">
        <v>623</v>
      </c>
      <c r="E1318" s="16" t="s">
        <v>17</v>
      </c>
      <c r="F1318" s="16" t="s">
        <v>19</v>
      </c>
      <c r="G1318" s="7" t="n">
        <v>10</v>
      </c>
      <c r="H1318" s="6" t="n">
        <v>305.078</v>
      </c>
      <c r="I1318" s="6" t="n">
        <v>-3050.78</v>
      </c>
      <c r="J1318" s="6" t="n">
        <v>-0</v>
      </c>
      <c r="K1318" s="6" t="n">
        <v>-1.83</v>
      </c>
      <c r="L1318" s="6" t="n">
        <v>-0.23</v>
      </c>
      <c r="M1318" s="6" t="s">
        <f>=I1318+J1318+K1318+L1318</f>
      </c>
      <c r="N1318" s="6"/>
      <c r="O1318" s="16"/>
    </row>
    <row collapsed="false" customFormat="false" customHeight="false" hidden="false" ht="12.1" outlineLevel="0" r="1319">
      <c r="A1319" s="20" t="n">
        <v>46150.790023148</v>
      </c>
      <c r="B1319" s="16" t="s">
        <v>91</v>
      </c>
      <c r="C1319" s="16" t="s">
        <v>758</v>
      </c>
      <c r="D1319" s="16" t="s">
        <v>623</v>
      </c>
      <c r="E1319" s="16" t="s">
        <v>17</v>
      </c>
      <c r="F1319" s="16" t="s">
        <v>19</v>
      </c>
      <c r="G1319" s="7" t="n">
        <v>10</v>
      </c>
      <c r="H1319" s="6" t="n">
        <v>91.62</v>
      </c>
      <c r="I1319" s="6" t="n">
        <v>-916.2</v>
      </c>
      <c r="J1319" s="6" t="n">
        <v>-0</v>
      </c>
      <c r="K1319" s="6" t="n">
        <v>-0.55</v>
      </c>
      <c r="L1319" s="6" t="n">
        <v>-0.14</v>
      </c>
      <c r="M1319" s="6" t="s">
        <f>=I1319+J1319+K1319+L1319</f>
      </c>
      <c r="N1319" s="6"/>
      <c r="O1319" s="16"/>
    </row>
    <row collapsed="false" customFormat="false" customHeight="false" hidden="false" ht="12.1" outlineLevel="0" r="1320">
      <c r="A1320" s="20" t="n">
        <v>46150.790069444</v>
      </c>
      <c r="B1320" s="16" t="s">
        <v>51</v>
      </c>
      <c r="C1320" s="16" t="s">
        <v>751</v>
      </c>
      <c r="D1320" s="16" t="s">
        <v>623</v>
      </c>
      <c r="E1320" s="16" t="s">
        <v>17</v>
      </c>
      <c r="F1320" s="16" t="s">
        <v>19</v>
      </c>
      <c r="G1320" s="7" t="n">
        <v>10</v>
      </c>
      <c r="H1320" s="6" t="n">
        <v>116.65</v>
      </c>
      <c r="I1320" s="6" t="n">
        <v>-1166.5</v>
      </c>
      <c r="J1320" s="6" t="n">
        <v>-0</v>
      </c>
      <c r="K1320" s="6" t="n">
        <v>-0.7</v>
      </c>
      <c r="L1320" s="6" t="n">
        <v>-0.17</v>
      </c>
      <c r="M1320" s="6" t="s">
        <f>=I1320+J1320+K1320+L1320</f>
      </c>
      <c r="N1320" s="6"/>
      <c r="O1320" s="16"/>
    </row>
    <row collapsed="false" customFormat="false" customHeight="false" hidden="false" ht="12.1" outlineLevel="0" r="1321">
      <c r="A1321" s="20" t="n">
        <v>46150.79025463</v>
      </c>
      <c r="B1321" s="16" t="s">
        <v>53</v>
      </c>
      <c r="C1321" s="16" t="s">
        <v>1005</v>
      </c>
      <c r="D1321" s="16" t="s">
        <v>623</v>
      </c>
      <c r="E1321" s="16" t="s">
        <v>17</v>
      </c>
      <c r="F1321" s="16" t="s">
        <v>19</v>
      </c>
      <c r="G1321" s="7" t="n">
        <v>1</v>
      </c>
      <c r="H1321" s="6" t="n">
        <v>2338.5</v>
      </c>
      <c r="I1321" s="6" t="n">
        <v>-2338.5</v>
      </c>
      <c r="J1321" s="6" t="n">
        <v>-0</v>
      </c>
      <c r="K1321" s="6" t="n">
        <v>-1.4</v>
      </c>
      <c r="L1321" s="6" t="n">
        <v>-0.35</v>
      </c>
      <c r="M1321" s="6" t="s">
        <f>=I1321+J1321+K1321+L1321</f>
      </c>
      <c r="N1321" s="6"/>
      <c r="O1321" s="16"/>
    </row>
    <row collapsed="false" customFormat="false" customHeight="false" hidden="false" ht="12.1" outlineLevel="0" r="1322">
      <c r="A1322" s="20" t="n">
        <v>46150.79025463</v>
      </c>
      <c r="B1322" s="16" t="s">
        <v>81</v>
      </c>
      <c r="C1322" s="16" t="s">
        <v>1026</v>
      </c>
      <c r="D1322" s="16" t="s">
        <v>623</v>
      </c>
      <c r="E1322" s="16" t="s">
        <v>17</v>
      </c>
      <c r="F1322" s="16" t="s">
        <v>19</v>
      </c>
      <c r="G1322" s="7" t="n">
        <v>1</v>
      </c>
      <c r="H1322" s="6" t="n">
        <v>4020</v>
      </c>
      <c r="I1322" s="6" t="n">
        <v>-4020</v>
      </c>
      <c r="J1322" s="6" t="n">
        <v>-0</v>
      </c>
      <c r="K1322" s="6" t="n">
        <v>-2.42</v>
      </c>
      <c r="L1322" s="6" t="n">
        <v>-0.61</v>
      </c>
      <c r="M1322" s="6" t="s">
        <f>=I1322+J1322+K1322+L1322</f>
      </c>
      <c r="N1322" s="6"/>
      <c r="O1322" s="16"/>
    </row>
    <row collapsed="false" customFormat="false" customHeight="false" hidden="false" ht="12.1" outlineLevel="0" r="1323">
      <c r="A1323" s="20" t="n">
        <v>46150.845798611</v>
      </c>
      <c r="B1323" s="16" t="s">
        <v>85</v>
      </c>
      <c r="C1323" s="16" t="s">
        <v>738</v>
      </c>
      <c r="D1323" s="16" t="s">
        <v>623</v>
      </c>
      <c r="E1323" s="16" t="s">
        <v>17</v>
      </c>
      <c r="F1323" s="16" t="s">
        <v>19</v>
      </c>
      <c r="G1323" s="7" t="n">
        <v>10000</v>
      </c>
      <c r="H1323" s="6" t="n">
        <v>0.6334</v>
      </c>
      <c r="I1323" s="6" t="n">
        <v>-6334</v>
      </c>
      <c r="J1323" s="6" t="n">
        <v>-0</v>
      </c>
      <c r="K1323" s="6" t="n">
        <v>-3.8</v>
      </c>
      <c r="L1323" s="6" t="n">
        <v>-0</v>
      </c>
      <c r="M1323" s="6" t="s">
        <f>=I1323+J1323+K1323+L1323</f>
      </c>
      <c r="N1323" s="6"/>
      <c r="O1323" s="16"/>
    </row>
    <row collapsed="false" customFormat="false" customHeight="false" hidden="false" ht="12.1" outlineLevel="0" r="1324">
      <c r="A1324" s="20" t="n">
        <v>46150.990729167</v>
      </c>
      <c r="B1324" s="16" t="s">
        <v>101</v>
      </c>
      <c r="C1324" s="16" t="s">
        <v>847</v>
      </c>
      <c r="D1324" s="16" t="s">
        <v>623</v>
      </c>
      <c r="E1324" s="16" t="s">
        <v>99</v>
      </c>
      <c r="F1324" s="16" t="s">
        <v>19</v>
      </c>
      <c r="G1324" s="7" t="n">
        <v>658</v>
      </c>
      <c r="H1324" s="6" t="n">
        <v>18.4725</v>
      </c>
      <c r="I1324" s="6" t="n">
        <v>-12154.91</v>
      </c>
      <c r="J1324" s="6" t="n">
        <v>-0</v>
      </c>
      <c r="K1324" s="6" t="n">
        <v>-0</v>
      </c>
      <c r="L1324" s="6" t="n">
        <v>-0</v>
      </c>
      <c r="M1324" s="6" t="s">
        <f>=I1324+J1324+K1324+L1324</f>
      </c>
      <c r="N1324" s="6"/>
      <c r="O1324" s="16"/>
    </row>
    <row collapsed="false" customFormat="false" customHeight="false" hidden="false" ht="12.1" outlineLevel="0" r="1325">
      <c r="A1325" s="20" t="n">
        <v>46153.501886574</v>
      </c>
      <c r="B1325" s="16" t="s">
        <v>101</v>
      </c>
      <c r="C1325" s="16" t="s">
        <v>847</v>
      </c>
      <c r="D1325" s="16" t="s">
        <v>623</v>
      </c>
      <c r="E1325" s="16" t="s">
        <v>99</v>
      </c>
      <c r="F1325" s="16" t="s">
        <v>19</v>
      </c>
      <c r="G1325" s="7" t="n">
        <v>1</v>
      </c>
      <c r="H1325" s="6" t="n">
        <v>18.4795</v>
      </c>
      <c r="I1325" s="6" t="n">
        <v>-18.48</v>
      </c>
      <c r="J1325" s="6" t="n">
        <v>-0</v>
      </c>
      <c r="K1325" s="6" t="n">
        <v>-0</v>
      </c>
      <c r="L1325" s="6" t="n">
        <v>-0</v>
      </c>
      <c r="M1325" s="6" t="s">
        <f>=I1325+J1325+K1325+L1325</f>
      </c>
      <c r="N1325" s="6"/>
      <c r="O1325" s="16"/>
    </row>
    <row collapsed="false" customFormat="false" customHeight="false" hidden="false" ht="12.1" outlineLevel="0" r="1326">
      <c r="A1326" s="21" t="n">
        <v>46154</v>
      </c>
      <c r="B1326" s="22" t="s">
        <v>793</v>
      </c>
      <c r="C1326" s="22" t="s">
        <v>1027</v>
      </c>
      <c r="D1326" s="22" t="s">
        <v>793</v>
      </c>
      <c r="E1326" s="22" t="s">
        <v>793</v>
      </c>
      <c r="F1326" s="22" t="s">
        <v>32</v>
      </c>
      <c r="G1326" s="23" t="n">
        <v>1</v>
      </c>
      <c r="H1326" s="24" t="n">
        <v>7000</v>
      </c>
      <c r="I1326" s="24" t="n">
        <v>7000</v>
      </c>
      <c r="J1326" s="24" t="n">
        <v>0</v>
      </c>
      <c r="K1326" s="24" t="n">
        <v>-0</v>
      </c>
      <c r="L1326" s="24" t="n">
        <v>-0</v>
      </c>
      <c r="M1326" s="24"/>
      <c r="N1326" s="6" t="s">
        <f>=I1326+J1326+K1326+L1326</f>
      </c>
      <c r="O1326" s="22"/>
    </row>
    <row collapsed="false" customFormat="false" customHeight="false" hidden="false" ht="12.1" outlineLevel="0" r="1327">
      <c r="A1327" s="21" t="n">
        <v>46154</v>
      </c>
      <c r="B1327" s="22" t="s">
        <v>743</v>
      </c>
      <c r="C1327" s="22" t="s">
        <v>1028</v>
      </c>
      <c r="D1327" s="22" t="s">
        <v>743</v>
      </c>
      <c r="E1327" s="22" t="s">
        <v>743</v>
      </c>
      <c r="F1327" s="22" t="s">
        <v>32</v>
      </c>
      <c r="G1327" s="23" t="n">
        <v>1</v>
      </c>
      <c r="H1327" s="24" t="n">
        <v>233.87</v>
      </c>
      <c r="I1327" s="24" t="n">
        <v>233.87</v>
      </c>
      <c r="J1327" s="24" t="n">
        <v>0</v>
      </c>
      <c r="K1327" s="24" t="n">
        <v>-0</v>
      </c>
      <c r="L1327" s="24" t="n">
        <v>-0</v>
      </c>
      <c r="M1327" s="24"/>
      <c r="N1327" s="6" t="s">
        <f>=I1327+J1327+K1327+L1327</f>
      </c>
      <c r="O1327" s="22"/>
    </row>
    <row collapsed="false" customFormat="false" customHeight="false" hidden="false" ht="12.1" outlineLevel="0" r="1328">
      <c r="A1328" s="21" t="n">
        <v>46156</v>
      </c>
      <c r="B1328" s="22" t="s">
        <v>743</v>
      </c>
      <c r="C1328" s="22" t="s">
        <v>1029</v>
      </c>
      <c r="D1328" s="22" t="s">
        <v>743</v>
      </c>
      <c r="E1328" s="22" t="s">
        <v>743</v>
      </c>
      <c r="F1328" s="22" t="s">
        <v>19</v>
      </c>
      <c r="G1328" s="23" t="n">
        <v>1</v>
      </c>
      <c r="H1328" s="24" t="n">
        <v>78.22</v>
      </c>
      <c r="I1328" s="24" t="n">
        <v>78.22</v>
      </c>
      <c r="J1328" s="24" t="n">
        <v>0</v>
      </c>
      <c r="K1328" s="24" t="n">
        <v>-0</v>
      </c>
      <c r="L1328" s="24" t="n">
        <v>-0</v>
      </c>
      <c r="M1328" s="6" t="s">
        <f>=I1328+J1328+K1328+L1328</f>
      </c>
      <c r="N1328" s="24"/>
      <c r="O1328" s="22"/>
    </row>
    <row collapsed="false" customFormat="false" customHeight="false" hidden="false" ht="12.1" outlineLevel="0" r="1329">
      <c r="A1329" s="20" t="n">
        <v>46156.782083333</v>
      </c>
      <c r="B1329" s="16" t="s">
        <v>101</v>
      </c>
      <c r="C1329" s="16" t="s">
        <v>847</v>
      </c>
      <c r="D1329" s="16" t="s">
        <v>623</v>
      </c>
      <c r="E1329" s="16" t="s">
        <v>99</v>
      </c>
      <c r="F1329" s="16" t="s">
        <v>19</v>
      </c>
      <c r="G1329" s="7" t="n">
        <v>4</v>
      </c>
      <c r="H1329" s="6" t="n">
        <v>18.5005</v>
      </c>
      <c r="I1329" s="6" t="n">
        <v>-74</v>
      </c>
      <c r="J1329" s="6" t="n">
        <v>-0</v>
      </c>
      <c r="K1329" s="6" t="n">
        <v>-0</v>
      </c>
      <c r="L1329" s="6" t="n">
        <v>-0</v>
      </c>
      <c r="M1329" s="6" t="s">
        <f>=I1329+J1329+K1329+L1329</f>
      </c>
      <c r="N1329" s="6"/>
      <c r="O1329" s="16"/>
    </row>
    <row collapsed="false" customFormat="false" customHeight="false" hidden="false" ht="12.1" outlineLevel="0" r="1330">
      <c r="A1330" s="21" t="n">
        <v>46157</v>
      </c>
      <c r="B1330" s="22" t="s">
        <v>743</v>
      </c>
      <c r="C1330" s="22" t="s">
        <v>1030</v>
      </c>
      <c r="D1330" s="22" t="s">
        <v>743</v>
      </c>
      <c r="E1330" s="22" t="s">
        <v>743</v>
      </c>
      <c r="F1330" s="22" t="s">
        <v>19</v>
      </c>
      <c r="G1330" s="23" t="n">
        <v>1</v>
      </c>
      <c r="H1330" s="24" t="n">
        <v>913.2</v>
      </c>
      <c r="I1330" s="24" t="n">
        <v>913.2</v>
      </c>
      <c r="J1330" s="24" t="n">
        <v>0</v>
      </c>
      <c r="K1330" s="24" t="n">
        <v>-0</v>
      </c>
      <c r="L1330" s="24" t="n">
        <v>-0</v>
      </c>
      <c r="M1330" s="6" t="s">
        <f>=I1330+J1330+K1330+L1330</f>
      </c>
      <c r="N1330" s="24"/>
      <c r="O1330" s="22"/>
    </row>
    <row collapsed="false" customFormat="false" customHeight="false" hidden="false" ht="12.1" outlineLevel="0" r="1331">
      <c r="A1331" s="20" t="n">
        <v>46157.861655093</v>
      </c>
      <c r="B1331" s="16" t="s">
        <v>101</v>
      </c>
      <c r="C1331" s="16" t="s">
        <v>847</v>
      </c>
      <c r="D1331" s="16" t="s">
        <v>623</v>
      </c>
      <c r="E1331" s="16" t="s">
        <v>99</v>
      </c>
      <c r="F1331" s="16" t="s">
        <v>19</v>
      </c>
      <c r="G1331" s="7" t="n">
        <v>49</v>
      </c>
      <c r="H1331" s="6" t="n">
        <v>18.522</v>
      </c>
      <c r="I1331" s="6" t="n">
        <v>-907.58</v>
      </c>
      <c r="J1331" s="6" t="n">
        <v>-0</v>
      </c>
      <c r="K1331" s="6" t="n">
        <v>-0</v>
      </c>
      <c r="L1331" s="6" t="n">
        <v>-0</v>
      </c>
      <c r="M1331" s="6" t="s">
        <f>=I1331+J1331+K1331+L1331</f>
      </c>
      <c r="N1331" s="6"/>
      <c r="O1331" s="16"/>
    </row>
    <row collapsed="false" customFormat="false" customHeight="false" hidden="false" ht="12.1" outlineLevel="0" r="1332">
      <c r="A1332" s="20" t="n">
        <v>46160.791770833</v>
      </c>
      <c r="B1332" s="16" t="s">
        <v>104</v>
      </c>
      <c r="C1332" s="16" t="s">
        <v>855</v>
      </c>
      <c r="D1332" s="16" t="s">
        <v>623</v>
      </c>
      <c r="E1332" s="16" t="s">
        <v>105</v>
      </c>
      <c r="F1332" s="16" t="s">
        <v>32</v>
      </c>
      <c r="G1332" s="7" t="n">
        <v>7</v>
      </c>
      <c r="H1332" s="6" t="n">
        <v>100.0001</v>
      </c>
      <c r="I1332" s="6" t="n">
        <v>-7000.01</v>
      </c>
      <c r="J1332" s="6" t="n">
        <v>-78.54</v>
      </c>
      <c r="K1332" s="6" t="n">
        <v>-4.2</v>
      </c>
      <c r="L1332" s="6" t="n">
        <v>-0</v>
      </c>
      <c r="M1332" s="6"/>
      <c r="N1332" s="6" t="s">
        <f>=I1332+J1332+K1332+L1332</f>
      </c>
      <c r="O1332" s="16"/>
    </row>
    <row collapsed="false" customFormat="false" customHeight="false" hidden="false" ht="12.1" outlineLevel="0" r="1333">
      <c r="A1333" s="21" t="n">
        <v>46161</v>
      </c>
      <c r="B1333" s="22" t="s">
        <v>743</v>
      </c>
      <c r="C1333" s="22" t="s">
        <v>1031</v>
      </c>
      <c r="D1333" s="22" t="s">
        <v>743</v>
      </c>
      <c r="E1333" s="22" t="s">
        <v>743</v>
      </c>
      <c r="F1333" s="22" t="s">
        <v>19</v>
      </c>
      <c r="G1333" s="23" t="n">
        <v>1</v>
      </c>
      <c r="H1333" s="24" t="n">
        <v>104.88</v>
      </c>
      <c r="I1333" s="24" t="n">
        <v>104.88</v>
      </c>
      <c r="J1333" s="24" t="n">
        <v>0</v>
      </c>
      <c r="K1333" s="24" t="n">
        <v>-0</v>
      </c>
      <c r="L1333" s="24" t="n">
        <v>-0</v>
      </c>
      <c r="M1333" s="6" t="s">
        <f>=I1333+J1333+K1333+L1333</f>
      </c>
      <c r="N1333" s="24"/>
      <c r="O1333" s="22"/>
    </row>
    <row collapsed="false" customFormat="false" customHeight="false" hidden="false" ht="12.1" outlineLevel="0" r="1334">
      <c r="A1334" s="21" t="n">
        <v>46161</v>
      </c>
      <c r="B1334" s="22" t="s">
        <v>743</v>
      </c>
      <c r="C1334" s="22" t="s">
        <v>1009</v>
      </c>
      <c r="D1334" s="22" t="s">
        <v>743</v>
      </c>
      <c r="E1334" s="22" t="s">
        <v>743</v>
      </c>
      <c r="F1334" s="22" t="s">
        <v>19</v>
      </c>
      <c r="G1334" s="23" t="n">
        <v>1</v>
      </c>
      <c r="H1334" s="24" t="n">
        <v>12581</v>
      </c>
      <c r="I1334" s="24" t="n">
        <v>12581</v>
      </c>
      <c r="J1334" s="24" t="n">
        <v>0</v>
      </c>
      <c r="K1334" s="24" t="n">
        <v>-0</v>
      </c>
      <c r="L1334" s="24" t="n">
        <v>-0</v>
      </c>
      <c r="M1334" s="6" t="s">
        <f>=I1334+J1334+K1334+L1334</f>
      </c>
      <c r="N1334" s="24"/>
      <c r="O1334" s="22"/>
    </row>
    <row collapsed="false" customFormat="false" customHeight="false" hidden="false" ht="12.1" outlineLevel="0" r="1335">
      <c r="A1335" s="25" t="n">
        <v>46161.760914352</v>
      </c>
      <c r="B1335" s="26" t="s">
        <v>101</v>
      </c>
      <c r="C1335" s="26" t="s">
        <v>847</v>
      </c>
      <c r="D1335" s="26" t="s">
        <v>626</v>
      </c>
      <c r="E1335" s="26" t="s">
        <v>99</v>
      </c>
      <c r="F1335" s="26" t="s">
        <v>19</v>
      </c>
      <c r="G1335" s="27" t="n">
        <v>-1037</v>
      </c>
      <c r="H1335" s="28" t="n">
        <v>18.5365</v>
      </c>
      <c r="I1335" s="28" t="n">
        <v>19222.35</v>
      </c>
      <c r="J1335" s="28" t="n">
        <v>0</v>
      </c>
      <c r="K1335" s="28" t="n">
        <v>-0</v>
      </c>
      <c r="L1335" s="28" t="n">
        <v>-0</v>
      </c>
      <c r="M1335" s="6" t="s">
        <f>=I1335+J1335+K1335+L1335</f>
      </c>
      <c r="N1335" s="28"/>
      <c r="O1335" s="26"/>
    </row>
    <row collapsed="false" customFormat="false" customHeight="false" hidden="false" ht="12.1" outlineLevel="0" r="1336">
      <c r="A1336" s="20" t="n">
        <v>46161.770578704</v>
      </c>
      <c r="B1336" s="16" t="s">
        <v>21</v>
      </c>
      <c r="C1336" s="16" t="s">
        <v>829</v>
      </c>
      <c r="D1336" s="16" t="s">
        <v>623</v>
      </c>
      <c r="E1336" s="16" t="s">
        <v>17</v>
      </c>
      <c r="F1336" s="16" t="s">
        <v>19</v>
      </c>
      <c r="G1336" s="7" t="n">
        <v>3</v>
      </c>
      <c r="H1336" s="6" t="n">
        <v>5221.5</v>
      </c>
      <c r="I1336" s="6" t="n">
        <v>-15664.5</v>
      </c>
      <c r="J1336" s="6" t="n">
        <v>-0</v>
      </c>
      <c r="K1336" s="6" t="n">
        <v>-9.4</v>
      </c>
      <c r="L1336" s="6" t="n">
        <v>-0</v>
      </c>
      <c r="M1336" s="6" t="s">
        <f>=I1336+J1336+K1336+L1336</f>
      </c>
      <c r="N1336" s="6"/>
      <c r="O1336" s="16"/>
    </row>
    <row collapsed="false" customFormat="false" customHeight="false" hidden="false" ht="12.1" outlineLevel="0" r="1337">
      <c r="A1337" s="20" t="n">
        <v>46161.811990741</v>
      </c>
      <c r="B1337" s="16" t="s">
        <v>16</v>
      </c>
      <c r="C1337" s="16" t="s">
        <v>755</v>
      </c>
      <c r="D1337" s="16" t="s">
        <v>623</v>
      </c>
      <c r="E1337" s="16" t="s">
        <v>17</v>
      </c>
      <c r="F1337" s="16" t="s">
        <v>19</v>
      </c>
      <c r="G1337" s="7" t="n">
        <v>12</v>
      </c>
      <c r="H1337" s="6" t="n">
        <v>323.83</v>
      </c>
      <c r="I1337" s="6" t="n">
        <v>-3885.96</v>
      </c>
      <c r="J1337" s="6" t="n">
        <v>-0</v>
      </c>
      <c r="K1337" s="6" t="n">
        <v>-2.33</v>
      </c>
      <c r="L1337" s="6" t="n">
        <v>-0</v>
      </c>
      <c r="M1337" s="6" t="s">
        <f>=I1337+J1337+K1337+L1337</f>
      </c>
      <c r="N1337" s="6"/>
      <c r="O1337" s="16"/>
    </row>
    <row collapsed="false" customFormat="false" customHeight="false" hidden="false" ht="12.1" outlineLevel="0" r="1338">
      <c r="A1338" s="21" t="n">
        <v>46162</v>
      </c>
      <c r="B1338" s="22" t="s">
        <v>743</v>
      </c>
      <c r="C1338" s="22" t="s">
        <v>1032</v>
      </c>
      <c r="D1338" s="22" t="s">
        <v>743</v>
      </c>
      <c r="E1338" s="22" t="s">
        <v>743</v>
      </c>
      <c r="F1338" s="22" t="s">
        <v>19</v>
      </c>
      <c r="G1338" s="23" t="n">
        <v>1</v>
      </c>
      <c r="H1338" s="24" t="n">
        <v>197.2</v>
      </c>
      <c r="I1338" s="24" t="n">
        <v>197.2</v>
      </c>
      <c r="J1338" s="24" t="n">
        <v>0</v>
      </c>
      <c r="K1338" s="24" t="n">
        <v>-0</v>
      </c>
      <c r="L1338" s="24" t="n">
        <v>-0</v>
      </c>
      <c r="M1338" s="6" t="s">
        <f>=I1338+J1338+K1338+L1338</f>
      </c>
      <c r="N1338" s="24"/>
      <c r="O1338" s="22"/>
    </row>
    <row collapsed="false" customFormat="false" customHeight="false" hidden="false" ht="12.1" outlineLevel="0" r="1339">
      <c r="A1339" s="20" t="n">
        <v>46165.485393519</v>
      </c>
      <c r="B1339" s="16" t="s">
        <v>108</v>
      </c>
      <c r="C1339" s="16" t="s">
        <v>992</v>
      </c>
      <c r="D1339" s="16" t="s">
        <v>623</v>
      </c>
      <c r="E1339" s="16" t="s">
        <v>105</v>
      </c>
      <c r="F1339" s="16" t="s">
        <v>19</v>
      </c>
      <c r="G1339" s="7" t="n">
        <v>4</v>
      </c>
      <c r="H1339" s="6" t="n">
        <v>89.46</v>
      </c>
      <c r="I1339" s="6" t="n">
        <v>-3578.4</v>
      </c>
      <c r="J1339" s="6" t="n">
        <v>-1.52</v>
      </c>
      <c r="K1339" s="6" t="n">
        <v>-2.15</v>
      </c>
      <c r="L1339" s="6" t="n">
        <v>-0.3</v>
      </c>
      <c r="M1339" s="6" t="s">
        <f>=I1339+J1339+K1339+L1339</f>
      </c>
      <c r="N1339" s="6"/>
      <c r="O1339" s="16"/>
    </row>
    <row collapsed="false" customFormat="false" customHeight="false" hidden="false" ht="12.1" outlineLevel="0" r="1340">
      <c r="A1340" s="20" t="n">
        <v>46166.451967593</v>
      </c>
      <c r="B1340" s="16" t="s">
        <v>33</v>
      </c>
      <c r="C1340" s="16" t="s">
        <v>762</v>
      </c>
      <c r="D1340" s="16" t="s">
        <v>623</v>
      </c>
      <c r="E1340" s="16" t="s">
        <v>17</v>
      </c>
      <c r="F1340" s="16" t="s">
        <v>19</v>
      </c>
      <c r="G1340" s="7" t="n">
        <v>5</v>
      </c>
      <c r="H1340" s="6" t="n">
        <v>395</v>
      </c>
      <c r="I1340" s="6" t="n">
        <v>-1975</v>
      </c>
      <c r="J1340" s="6" t="n">
        <v>-0</v>
      </c>
      <c r="K1340" s="6" t="n">
        <v>-1.19</v>
      </c>
      <c r="L1340" s="6" t="n">
        <v>-0</v>
      </c>
      <c r="M1340" s="6" t="s">
        <f>=I1340+J1340+K1340+L1340</f>
      </c>
      <c r="N1340" s="6"/>
      <c r="O1340" s="16"/>
    </row>
    <row collapsed="false" customFormat="false" customHeight="false" hidden="false" ht="12.1" outlineLevel="0" r="1341">
      <c r="A1341" s="20" t="n">
        <v>46166.79087963</v>
      </c>
      <c r="B1341" s="16" t="s">
        <v>81</v>
      </c>
      <c r="C1341" s="16" t="s">
        <v>1026</v>
      </c>
      <c r="D1341" s="16" t="s">
        <v>623</v>
      </c>
      <c r="E1341" s="16" t="s">
        <v>17</v>
      </c>
      <c r="F1341" s="16" t="s">
        <v>19</v>
      </c>
      <c r="G1341" s="7" t="n">
        <v>1</v>
      </c>
      <c r="H1341" s="6" t="n">
        <v>4013.5</v>
      </c>
      <c r="I1341" s="6" t="n">
        <v>-4013.5</v>
      </c>
      <c r="J1341" s="6" t="n">
        <v>-0</v>
      </c>
      <c r="K1341" s="6" t="n">
        <v>-2.4</v>
      </c>
      <c r="L1341" s="6" t="n">
        <v>-0</v>
      </c>
      <c r="M1341" s="6" t="s">
        <f>=I1341+J1341+K1341+L1341</f>
      </c>
      <c r="N1341" s="6"/>
      <c r="O1341" s="16"/>
    </row>
    <row collapsed="false" customFormat="false" customHeight="false" hidden="false" ht="12.1" outlineLevel="0" r="1342">
      <c r="A1342" s="20" t="n">
        <v>46167.863923611</v>
      </c>
      <c r="B1342" s="16" t="s">
        <v>45</v>
      </c>
      <c r="C1342" s="16" t="s">
        <v>800</v>
      </c>
      <c r="D1342" s="16" t="s">
        <v>623</v>
      </c>
      <c r="E1342" s="16" t="s">
        <v>17</v>
      </c>
      <c r="F1342" s="16" t="s">
        <v>19</v>
      </c>
      <c r="G1342" s="7" t="n">
        <v>5</v>
      </c>
      <c r="H1342" s="6" t="n">
        <v>303.92</v>
      </c>
      <c r="I1342" s="6" t="n">
        <v>-1519.6</v>
      </c>
      <c r="J1342" s="6" t="n">
        <v>-0</v>
      </c>
      <c r="K1342" s="6" t="n">
        <v>-0.91</v>
      </c>
      <c r="L1342" s="6" t="n">
        <v>-0</v>
      </c>
      <c r="M1342" s="6" t="s">
        <f>=I1342+J1342+K1342+L1342</f>
      </c>
      <c r="N1342" s="6"/>
      <c r="O1342" s="16"/>
    </row>
    <row collapsed="false" customFormat="false" customHeight="false" hidden="false" ht="12.1" outlineLevel="0" r="1343">
      <c r="A1343" s="20" t="n">
        <v>46167.928263889</v>
      </c>
      <c r="B1343" s="16" t="s">
        <v>59</v>
      </c>
      <c r="C1343" s="16" t="s">
        <v>840</v>
      </c>
      <c r="D1343" s="16" t="s">
        <v>623</v>
      </c>
      <c r="E1343" s="16" t="s">
        <v>17</v>
      </c>
      <c r="F1343" s="16" t="s">
        <v>19</v>
      </c>
      <c r="G1343" s="7" t="n">
        <v>10</v>
      </c>
      <c r="H1343" s="6" t="n">
        <v>127.22</v>
      </c>
      <c r="I1343" s="6" t="n">
        <v>-1272.2</v>
      </c>
      <c r="J1343" s="6" t="n">
        <v>-0</v>
      </c>
      <c r="K1343" s="6" t="n">
        <v>-0.77</v>
      </c>
      <c r="L1343" s="6" t="n">
        <v>-0</v>
      </c>
      <c r="M1343" s="6" t="s">
        <f>=I1343+J1343+K1343+L1343</f>
      </c>
      <c r="N1343" s="6"/>
      <c r="O1343" s="16"/>
    </row>
    <row collapsed="false" customFormat="false" customHeight="false" hidden="false" ht="12.1" outlineLevel="0" r="1344">
      <c r="A1344" s="21" t="n">
        <v>46168</v>
      </c>
      <c r="B1344" s="22" t="s">
        <v>743</v>
      </c>
      <c r="C1344" s="22" t="s">
        <v>1033</v>
      </c>
      <c r="D1344" s="22" t="s">
        <v>743</v>
      </c>
      <c r="E1344" s="22" t="s">
        <v>743</v>
      </c>
      <c r="F1344" s="22" t="s">
        <v>19</v>
      </c>
      <c r="G1344" s="23" t="n">
        <v>1</v>
      </c>
      <c r="H1344" s="24" t="n">
        <v>225.2</v>
      </c>
      <c r="I1344" s="24" t="n">
        <v>225.2</v>
      </c>
      <c r="J1344" s="24" t="n">
        <v>0</v>
      </c>
      <c r="K1344" s="24" t="n">
        <v>-0</v>
      </c>
      <c r="L1344" s="24" t="n">
        <v>-0</v>
      </c>
      <c r="M1344" s="6" t="s">
        <f>=I1344+J1344+K1344+L1344</f>
      </c>
      <c r="N1344" s="24"/>
      <c r="O1344" s="22"/>
    </row>
    <row collapsed="false" customFormat="false" customHeight="false" hidden="false" ht="12.1" outlineLevel="0" r="1345">
      <c r="A1345" s="20" t="n">
        <v>46168.771736111</v>
      </c>
      <c r="B1345" s="16" t="s">
        <v>101</v>
      </c>
      <c r="C1345" s="16" t="s">
        <v>847</v>
      </c>
      <c r="D1345" s="16" t="s">
        <v>623</v>
      </c>
      <c r="E1345" s="16" t="s">
        <v>99</v>
      </c>
      <c r="F1345" s="16" t="s">
        <v>19</v>
      </c>
      <c r="G1345" s="7" t="n">
        <v>22</v>
      </c>
      <c r="H1345" s="6" t="n">
        <v>18.5865</v>
      </c>
      <c r="I1345" s="6" t="n">
        <v>-408.9</v>
      </c>
      <c r="J1345" s="6" t="n">
        <v>-0</v>
      </c>
      <c r="K1345" s="6" t="n">
        <v>-0</v>
      </c>
      <c r="L1345" s="6" t="n">
        <v>-0</v>
      </c>
      <c r="M1345" s="6" t="s">
        <f>=I1345+J1345+K1345+L1345</f>
      </c>
      <c r="N1345" s="6"/>
      <c r="O1345" s="16"/>
    </row>
    <row collapsed="false" customFormat="false" customHeight="false" hidden="false" ht="12.1" outlineLevel="0" r="1346">
      <c r="A1346" s="21" t="n">
        <v>46175</v>
      </c>
      <c r="B1346" s="22" t="s">
        <v>743</v>
      </c>
      <c r="C1346" s="22" t="s">
        <v>1034</v>
      </c>
      <c r="D1346" s="22" t="s">
        <v>743</v>
      </c>
      <c r="E1346" s="22" t="s">
        <v>743</v>
      </c>
      <c r="F1346" s="22" t="s">
        <v>19</v>
      </c>
      <c r="G1346" s="23" t="n">
        <v>1</v>
      </c>
      <c r="H1346" s="24" t="n">
        <v>313</v>
      </c>
      <c r="I1346" s="24" t="n">
        <v>313</v>
      </c>
      <c r="J1346" s="24" t="n">
        <v>0</v>
      </c>
      <c r="K1346" s="24" t="n">
        <v>-0</v>
      </c>
      <c r="L1346" s="24" t="n">
        <v>-0</v>
      </c>
      <c r="M1346" s="6" t="s">
        <f>=I1346+J1346+K1346+L1346</f>
      </c>
      <c r="N1346" s="24"/>
      <c r="O1346" s="22"/>
    </row>
    <row collapsed="false" customFormat="false" customHeight="false" hidden="false" ht="12.1" outlineLevel="0" r="1347">
      <c r="A1347" s="20" t="n">
        <v>46175.978148148</v>
      </c>
      <c r="B1347" s="16" t="s">
        <v>101</v>
      </c>
      <c r="C1347" s="16" t="s">
        <v>847</v>
      </c>
      <c r="D1347" s="16" t="s">
        <v>623</v>
      </c>
      <c r="E1347" s="16" t="s">
        <v>99</v>
      </c>
      <c r="F1347" s="16" t="s">
        <v>19</v>
      </c>
      <c r="G1347" s="7" t="n">
        <v>16</v>
      </c>
      <c r="H1347" s="6" t="n">
        <v>18.6365</v>
      </c>
      <c r="I1347" s="6" t="n">
        <v>-298.18</v>
      </c>
      <c r="J1347" s="6" t="n">
        <v>-0</v>
      </c>
      <c r="K1347" s="6" t="n">
        <v>-0</v>
      </c>
      <c r="L1347" s="6" t="n">
        <v>-0</v>
      </c>
      <c r="M1347" s="6" t="s">
        <f>=I1347+J1347+K1347+L1347</f>
      </c>
      <c r="N1347" s="6"/>
      <c r="O1347" s="16"/>
    </row>
    <row collapsed="false" customFormat="false" customHeight="false" hidden="false" ht="12.1" outlineLevel="0" r="1348">
      <c r="A1348" s="21" t="n">
        <v>46176</v>
      </c>
      <c r="B1348" s="22" t="s">
        <v>743</v>
      </c>
      <c r="C1348" s="22" t="s">
        <v>1035</v>
      </c>
      <c r="D1348" s="22" t="s">
        <v>743</v>
      </c>
      <c r="E1348" s="22" t="s">
        <v>743</v>
      </c>
      <c r="F1348" s="22" t="s">
        <v>19</v>
      </c>
      <c r="G1348" s="23" t="n">
        <v>1</v>
      </c>
      <c r="H1348" s="24" t="n">
        <v>610.8</v>
      </c>
      <c r="I1348" s="24" t="n">
        <v>610.8</v>
      </c>
      <c r="J1348" s="24" t="n">
        <v>0</v>
      </c>
      <c r="K1348" s="24" t="n">
        <v>-0</v>
      </c>
      <c r="L1348" s="24" t="n">
        <v>-0</v>
      </c>
      <c r="M1348" s="6" t="s">
        <f>=I1348+J1348+K1348+L1348</f>
      </c>
      <c r="N1348" s="24"/>
      <c r="O1348" s="22"/>
    </row>
    <row collapsed="false" customFormat="false" customHeight="false" hidden="false" ht="12.1" outlineLevel="0" r="1349">
      <c r="A1349" s="20" t="n">
        <v>46176.84087963</v>
      </c>
      <c r="B1349" s="16" t="s">
        <v>101</v>
      </c>
      <c r="C1349" s="16" t="s">
        <v>847</v>
      </c>
      <c r="D1349" s="16" t="s">
        <v>623</v>
      </c>
      <c r="E1349" s="16" t="s">
        <v>99</v>
      </c>
      <c r="F1349" s="16" t="s">
        <v>19</v>
      </c>
      <c r="G1349" s="7" t="n">
        <v>33</v>
      </c>
      <c r="H1349" s="6" t="n">
        <v>18.6435</v>
      </c>
      <c r="I1349" s="6" t="n">
        <v>-615.24</v>
      </c>
      <c r="J1349" s="6" t="n">
        <v>-0</v>
      </c>
      <c r="K1349" s="6" t="n">
        <v>-0</v>
      </c>
      <c r="L1349" s="6" t="n">
        <v>-0</v>
      </c>
      <c r="M1349" s="6" t="s">
        <f>=I1349+J1349+K1349+L1349</f>
      </c>
      <c r="N1349" s="6"/>
      <c r="O1349" s="16"/>
    </row>
    <row collapsed="false" customFormat="false" customHeight="false" hidden="false" ht="12.1" outlineLevel="0" r="1350">
      <c r="A1350" s="21" t="n">
        <v>46179</v>
      </c>
      <c r="B1350" s="22" t="s">
        <v>729</v>
      </c>
      <c r="C1350" s="22" t="s">
        <v>151</v>
      </c>
      <c r="D1350" s="22" t="s">
        <v>729</v>
      </c>
      <c r="E1350" s="22" t="s">
        <v>729</v>
      </c>
      <c r="F1350" s="22" t="s">
        <v>19</v>
      </c>
      <c r="G1350" s="23" t="n">
        <v>1</v>
      </c>
      <c r="H1350" s="24" t="n">
        <v>30000</v>
      </c>
      <c r="I1350" s="24" t="n">
        <v>30000</v>
      </c>
      <c r="J1350" s="24" t="n">
        <v>0</v>
      </c>
      <c r="K1350" s="24" t="n">
        <v>-0</v>
      </c>
      <c r="L1350" s="24" t="n">
        <v>-0</v>
      </c>
      <c r="M1350" s="6" t="s">
        <f>=I1350+J1350+K1350+L1350</f>
      </c>
      <c r="N1350" s="24"/>
      <c r="O1350" s="22"/>
    </row>
    <row collapsed="false" customFormat="false" customHeight="false" hidden="false" ht="12.1" outlineLevel="0" r="1351">
      <c r="A1351" s="20" t="n">
        <v>46179.591296296</v>
      </c>
      <c r="B1351" s="16" t="s">
        <v>33</v>
      </c>
      <c r="C1351" s="16" t="s">
        <v>762</v>
      </c>
      <c r="D1351" s="16" t="s">
        <v>623</v>
      </c>
      <c r="E1351" s="16" t="s">
        <v>17</v>
      </c>
      <c r="F1351" s="16" t="s">
        <v>19</v>
      </c>
      <c r="G1351" s="7" t="n">
        <v>1</v>
      </c>
      <c r="H1351" s="6" t="n">
        <v>386.85</v>
      </c>
      <c r="I1351" s="6" t="n">
        <v>-386.85</v>
      </c>
      <c r="J1351" s="6" t="n">
        <v>-0</v>
      </c>
      <c r="K1351" s="6" t="n">
        <v>-0.23</v>
      </c>
      <c r="L1351" s="6" t="n">
        <v>-0</v>
      </c>
      <c r="M1351" s="6" t="s">
        <f>=I1351+J1351+K1351+L1351</f>
      </c>
      <c r="N1351" s="6"/>
      <c r="O1351" s="16"/>
    </row>
    <row collapsed="false" customFormat="false" customHeight="false" hidden="false" ht="12.1" outlineLevel="0" r="1352">
      <c r="A1352" s="20" t="n">
        <v>46179.637673611</v>
      </c>
      <c r="B1352" s="16" t="s">
        <v>59</v>
      </c>
      <c r="C1352" s="16" t="s">
        <v>840</v>
      </c>
      <c r="D1352" s="16" t="s">
        <v>623</v>
      </c>
      <c r="E1352" s="16" t="s">
        <v>17</v>
      </c>
      <c r="F1352" s="16" t="s">
        <v>19</v>
      </c>
      <c r="G1352" s="7" t="n">
        <v>40</v>
      </c>
      <c r="H1352" s="6" t="n">
        <v>132.12</v>
      </c>
      <c r="I1352" s="6" t="n">
        <v>-5284.8</v>
      </c>
      <c r="J1352" s="6" t="n">
        <v>-0</v>
      </c>
      <c r="K1352" s="6" t="n">
        <v>-3.17</v>
      </c>
      <c r="L1352" s="6" t="n">
        <v>-0</v>
      </c>
      <c r="M1352" s="6" t="s">
        <f>=I1352+J1352+K1352+L1352</f>
      </c>
      <c r="N1352" s="6"/>
      <c r="O1352" s="16"/>
    </row>
    <row collapsed="false" customFormat="false" customHeight="false" hidden="false" ht="12.1" outlineLevel="0" r="1353">
      <c r="A1353" s="20" t="n">
        <v>46181.876747685</v>
      </c>
      <c r="B1353" s="16" t="s">
        <v>45</v>
      </c>
      <c r="C1353" s="16" t="s">
        <v>800</v>
      </c>
      <c r="D1353" s="16" t="s">
        <v>623</v>
      </c>
      <c r="E1353" s="16" t="s">
        <v>17</v>
      </c>
      <c r="F1353" s="16" t="s">
        <v>19</v>
      </c>
      <c r="G1353" s="7" t="n">
        <v>1</v>
      </c>
      <c r="H1353" s="6" t="n">
        <v>291.58</v>
      </c>
      <c r="I1353" s="6" t="n">
        <v>-291.58</v>
      </c>
      <c r="J1353" s="6" t="n">
        <v>-0</v>
      </c>
      <c r="K1353" s="6" t="n">
        <v>-0.17</v>
      </c>
      <c r="L1353" s="6" t="n">
        <v>-0</v>
      </c>
      <c r="M1353" s="6" t="s">
        <f>=I1353+J1353+K1353+L1353</f>
      </c>
      <c r="N1353" s="6"/>
      <c r="O1353" s="16"/>
    </row>
    <row collapsed="false" customFormat="false" customHeight="false" hidden="false" ht="12.1" outlineLevel="0" r="1354">
      <c r="A1354" s="20" t="n">
        <v>46181.908564815</v>
      </c>
      <c r="B1354" s="16" t="s">
        <v>53</v>
      </c>
      <c r="C1354" s="16" t="s">
        <v>1005</v>
      </c>
      <c r="D1354" s="16" t="s">
        <v>623</v>
      </c>
      <c r="E1354" s="16" t="s">
        <v>17</v>
      </c>
      <c r="F1354" s="16" t="s">
        <v>19</v>
      </c>
      <c r="G1354" s="7" t="n">
        <v>10</v>
      </c>
      <c r="H1354" s="6" t="n">
        <v>2398.5</v>
      </c>
      <c r="I1354" s="6" t="n">
        <v>-23985</v>
      </c>
      <c r="J1354" s="6" t="n">
        <v>-0</v>
      </c>
      <c r="K1354" s="6" t="n">
        <v>-14.4</v>
      </c>
      <c r="L1354" s="6" t="n">
        <v>-0</v>
      </c>
      <c r="M1354" s="6" t="s">
        <f>=I1354+J1354+K1354+L1354</f>
      </c>
      <c r="N1354" s="6"/>
      <c r="O1354" s="16"/>
    </row>
    <row collapsed="false" customFormat="false" customHeight="false" hidden="false" ht="12.1" outlineLevel="0" r="1355">
      <c r="A1355" s="20" t="n">
        <v>46182.938715278</v>
      </c>
      <c r="B1355" s="16" t="s">
        <v>101</v>
      </c>
      <c r="C1355" s="16" t="s">
        <v>847</v>
      </c>
      <c r="D1355" s="16" t="s">
        <v>623</v>
      </c>
      <c r="E1355" s="16" t="s">
        <v>99</v>
      </c>
      <c r="F1355" s="16" t="s">
        <v>19</v>
      </c>
      <c r="G1355" s="7" t="n">
        <v>2</v>
      </c>
      <c r="H1355" s="6" t="n">
        <v>18.684</v>
      </c>
      <c r="I1355" s="6" t="n">
        <v>-37.37</v>
      </c>
      <c r="J1355" s="6" t="n">
        <v>-0</v>
      </c>
      <c r="K1355" s="6" t="n">
        <v>-0</v>
      </c>
      <c r="L1355" s="6" t="n">
        <v>-0</v>
      </c>
      <c r="M1355" s="6" t="s">
        <f>=I1355+J1355+K1355+L1355</f>
      </c>
      <c r="N1355" s="6"/>
      <c r="O1355" s="16"/>
    </row>
    <row collapsed="false" customFormat="false" customHeight="false" hidden="false" ht="12.1" outlineLevel="0" r="1356">
      <c r="A1356" s="21" t="n">
        <v>46188</v>
      </c>
      <c r="B1356" s="22" t="s">
        <v>743</v>
      </c>
      <c r="C1356" s="22" t="s">
        <v>1036</v>
      </c>
      <c r="D1356" s="22" t="s">
        <v>743</v>
      </c>
      <c r="E1356" s="22" t="s">
        <v>743</v>
      </c>
      <c r="F1356" s="22" t="s">
        <v>19</v>
      </c>
      <c r="G1356" s="23" t="n">
        <v>1</v>
      </c>
      <c r="H1356" s="24" t="n">
        <v>76.1</v>
      </c>
      <c r="I1356" s="24" t="n">
        <v>76.1</v>
      </c>
      <c r="J1356" s="24" t="n">
        <v>0</v>
      </c>
      <c r="K1356" s="24" t="n">
        <v>-0</v>
      </c>
      <c r="L1356" s="24" t="n">
        <v>-0</v>
      </c>
      <c r="M1356" s="6" t="s">
        <f>=I1356+J1356+K1356+L1356</f>
      </c>
      <c r="N1356" s="24"/>
      <c r="O1356" s="22"/>
    </row>
    <row collapsed="false" customFormat="false" customHeight="false" hidden="false" ht="12.1" outlineLevel="0" r="1357">
      <c r="A1357" s="21" t="n">
        <v>46189</v>
      </c>
      <c r="B1357" s="22" t="s">
        <v>743</v>
      </c>
      <c r="C1357" s="22" t="s">
        <v>1037</v>
      </c>
      <c r="D1357" s="22" t="s">
        <v>743</v>
      </c>
      <c r="E1357" s="22" t="s">
        <v>743</v>
      </c>
      <c r="F1357" s="22" t="s">
        <v>19</v>
      </c>
      <c r="G1357" s="23" t="n">
        <v>1</v>
      </c>
      <c r="H1357" s="24" t="n">
        <v>103.2</v>
      </c>
      <c r="I1357" s="24" t="n">
        <v>103.2</v>
      </c>
      <c r="J1357" s="24" t="n">
        <v>0</v>
      </c>
      <c r="K1357" s="24" t="n">
        <v>-0</v>
      </c>
      <c r="L1357" s="24" t="n">
        <v>-0</v>
      </c>
      <c r="M1357" s="6" t="s">
        <f>=I1357+J1357+K1357+L1357</f>
      </c>
      <c r="N1357" s="24"/>
      <c r="O1357" s="22"/>
    </row>
    <row collapsed="false" customFormat="false" customHeight="false" hidden="false" ht="12.1" outlineLevel="0" r="1358">
      <c r="A1358" s="21" t="n">
        <v>46190</v>
      </c>
      <c r="B1358" s="22" t="s">
        <v>729</v>
      </c>
      <c r="C1358" s="22" t="s">
        <v>151</v>
      </c>
      <c r="D1358" s="22" t="s">
        <v>729</v>
      </c>
      <c r="E1358" s="22" t="s">
        <v>729</v>
      </c>
      <c r="F1358" s="22" t="s">
        <v>19</v>
      </c>
      <c r="G1358" s="23" t="n">
        <v>1</v>
      </c>
      <c r="H1358" s="24" t="n">
        <v>10000</v>
      </c>
      <c r="I1358" s="24" t="n">
        <v>10000</v>
      </c>
      <c r="J1358" s="24" t="n">
        <v>0</v>
      </c>
      <c r="K1358" s="24" t="n">
        <v>-0</v>
      </c>
      <c r="L1358" s="24" t="n">
        <v>-0</v>
      </c>
      <c r="M1358" s="6" t="s">
        <f>=I1358+J1358+K1358+L1358</f>
      </c>
      <c r="N1358" s="24"/>
      <c r="O1358" s="22"/>
    </row>
    <row collapsed="false" customFormat="false" customHeight="false" hidden="false" ht="12.1" outlineLevel="0" r="1359">
      <c r="A1359" s="20" t="n">
        <v>46190.833287037</v>
      </c>
      <c r="B1359" s="16" t="s">
        <v>27</v>
      </c>
      <c r="C1359" s="16" t="s">
        <v>783</v>
      </c>
      <c r="D1359" s="16" t="s">
        <v>623</v>
      </c>
      <c r="E1359" s="16" t="s">
        <v>17</v>
      </c>
      <c r="F1359" s="16" t="s">
        <v>19</v>
      </c>
      <c r="G1359" s="7" t="n">
        <v>30</v>
      </c>
      <c r="H1359" s="6" t="n">
        <v>366.56666666667</v>
      </c>
      <c r="I1359" s="6" t="n">
        <v>-10997</v>
      </c>
      <c r="J1359" s="6" t="n">
        <v>-0</v>
      </c>
      <c r="K1359" s="6" t="n">
        <v>-6.6</v>
      </c>
      <c r="L1359" s="6" t="n">
        <v>-0</v>
      </c>
      <c r="M1359" s="6" t="s">
        <f>=I1359+J1359+K1359+L1359</f>
      </c>
      <c r="N1359" s="6"/>
      <c r="O1359" s="16"/>
    </row>
    <row collapsed="false" customFormat="false" customHeight="false" hidden="false" ht="12.1" outlineLevel="0" r="1360">
      <c r="A1360" s="25" t="n">
        <v>46190.873564815</v>
      </c>
      <c r="B1360" s="26" t="s">
        <v>101</v>
      </c>
      <c r="C1360" s="26" t="s">
        <v>847</v>
      </c>
      <c r="D1360" s="26" t="s">
        <v>626</v>
      </c>
      <c r="E1360" s="26" t="s">
        <v>99</v>
      </c>
      <c r="F1360" s="26" t="s">
        <v>19</v>
      </c>
      <c r="G1360" s="27" t="n">
        <v>-46</v>
      </c>
      <c r="H1360" s="28" t="n">
        <v>18.7405</v>
      </c>
      <c r="I1360" s="28" t="n">
        <v>862.06</v>
      </c>
      <c r="J1360" s="28" t="n">
        <v>0</v>
      </c>
      <c r="K1360" s="28" t="n">
        <v>-0</v>
      </c>
      <c r="L1360" s="28" t="n">
        <v>-0</v>
      </c>
      <c r="M1360" s="6" t="s">
        <f>=I1360+J1360+K1360+L1360</f>
      </c>
      <c r="N1360" s="28"/>
      <c r="O1360" s="26"/>
    </row>
    <row collapsed="false" customFormat="false" customHeight="false" hidden="false" ht="12.1" outlineLevel="0" r="1361">
      <c r="A1361" s="20" t="n">
        <v>46190.924039352</v>
      </c>
      <c r="B1361" s="16" t="s">
        <v>101</v>
      </c>
      <c r="C1361" s="16" t="s">
        <v>847</v>
      </c>
      <c r="D1361" s="16" t="s">
        <v>623</v>
      </c>
      <c r="E1361" s="16" t="s">
        <v>99</v>
      </c>
      <c r="F1361" s="16" t="s">
        <v>19</v>
      </c>
      <c r="G1361" s="7" t="n">
        <v>2</v>
      </c>
      <c r="H1361" s="6" t="n">
        <v>18.7405</v>
      </c>
      <c r="I1361" s="6" t="n">
        <v>-37.48</v>
      </c>
      <c r="J1361" s="6" t="n">
        <v>-0</v>
      </c>
      <c r="K1361" s="6" t="n">
        <v>-0</v>
      </c>
      <c r="L1361" s="6" t="n">
        <v>-0</v>
      </c>
      <c r="M1361" s="6" t="s">
        <f>=I1361+J1361+K1361+L1361</f>
      </c>
      <c r="N1361" s="6"/>
      <c r="O1361" s="16"/>
    </row>
    <row collapsed="false" customFormat="false" customHeight="false" hidden="false" ht="12.1" outlineLevel="0" r="1362">
      <c r="A1362" s="21" t="n">
        <v>46192</v>
      </c>
      <c r="B1362" s="22" t="s">
        <v>729</v>
      </c>
      <c r="C1362" s="22" t="s">
        <v>151</v>
      </c>
      <c r="D1362" s="22" t="s">
        <v>729</v>
      </c>
      <c r="E1362" s="22" t="s">
        <v>729</v>
      </c>
      <c r="F1362" s="22" t="s">
        <v>19</v>
      </c>
      <c r="G1362" s="23" t="n">
        <v>1</v>
      </c>
      <c r="H1362" s="24" t="n">
        <v>10000</v>
      </c>
      <c r="I1362" s="24" t="n">
        <v>10000</v>
      </c>
      <c r="J1362" s="24" t="n">
        <v>0</v>
      </c>
      <c r="K1362" s="24" t="n">
        <v>-0</v>
      </c>
      <c r="L1362" s="24" t="n">
        <v>-0</v>
      </c>
      <c r="M1362" s="6" t="s">
        <f>=I1362+J1362+K1362+L1362</f>
      </c>
      <c r="N1362" s="24"/>
      <c r="O1362" s="22"/>
    </row>
    <row collapsed="false" customFormat="false" customHeight="false" hidden="false" ht="12.1" outlineLevel="0" r="1363">
      <c r="A1363" s="20" t="n">
        <v>46192.823587963</v>
      </c>
      <c r="B1363" s="16" t="s">
        <v>45</v>
      </c>
      <c r="C1363" s="16" t="s">
        <v>800</v>
      </c>
      <c r="D1363" s="16" t="s">
        <v>623</v>
      </c>
      <c r="E1363" s="16" t="s">
        <v>17</v>
      </c>
      <c r="F1363" s="16" t="s">
        <v>19</v>
      </c>
      <c r="G1363" s="7" t="n">
        <v>15</v>
      </c>
      <c r="H1363" s="6" t="n">
        <v>283.86</v>
      </c>
      <c r="I1363" s="6" t="n">
        <v>-4257.9</v>
      </c>
      <c r="J1363" s="6" t="n">
        <v>-0</v>
      </c>
      <c r="K1363" s="6" t="n">
        <v>-2.55</v>
      </c>
      <c r="L1363" s="6" t="n">
        <v>-0</v>
      </c>
      <c r="M1363" s="6" t="s">
        <f>=I1363+J1363+K1363+L1363</f>
      </c>
      <c r="N1363" s="6"/>
      <c r="O1363" s="16"/>
    </row>
    <row collapsed="false" customFormat="false" customHeight="false" hidden="false" ht="12.1" outlineLevel="0" r="1364">
      <c r="A1364" s="20" t="n">
        <v>46192.843935185</v>
      </c>
      <c r="B1364" s="16" t="s">
        <v>16</v>
      </c>
      <c r="C1364" s="16" t="s">
        <v>755</v>
      </c>
      <c r="D1364" s="16" t="s">
        <v>623</v>
      </c>
      <c r="E1364" s="16" t="s">
        <v>17</v>
      </c>
      <c r="F1364" s="16" t="s">
        <v>19</v>
      </c>
      <c r="G1364" s="7" t="n">
        <v>18</v>
      </c>
      <c r="H1364" s="6" t="n">
        <v>313.36833333333</v>
      </c>
      <c r="I1364" s="6" t="n">
        <v>-5640.63</v>
      </c>
      <c r="J1364" s="6" t="n">
        <v>-0</v>
      </c>
      <c r="K1364" s="6" t="n">
        <v>-3.39</v>
      </c>
      <c r="L1364" s="6" t="n">
        <v>-0</v>
      </c>
      <c r="M1364" s="6" t="s">
        <f>=I1364+J1364+K1364+L1364</f>
      </c>
      <c r="N1364" s="6"/>
      <c r="O1364" s="16"/>
    </row>
    <row collapsed="false" customFormat="false" customHeight="false" hidden="false" ht="12.1" outlineLevel="0" r="1365">
      <c r="A1365" s="20" t="n">
        <v>46195.856550926</v>
      </c>
      <c r="B1365" s="16" t="s">
        <v>101</v>
      </c>
      <c r="C1365" s="16" t="s">
        <v>847</v>
      </c>
      <c r="D1365" s="16" t="s">
        <v>623</v>
      </c>
      <c r="E1365" s="16" t="s">
        <v>99</v>
      </c>
      <c r="F1365" s="16" t="s">
        <v>19</v>
      </c>
      <c r="G1365" s="7" t="n">
        <v>5</v>
      </c>
      <c r="H1365" s="6" t="n">
        <v>18.775</v>
      </c>
      <c r="I1365" s="6" t="n">
        <v>-93.88</v>
      </c>
      <c r="J1365" s="6" t="n">
        <v>-0</v>
      </c>
      <c r="K1365" s="6" t="n">
        <v>-0</v>
      </c>
      <c r="L1365" s="6" t="n">
        <v>-0</v>
      </c>
      <c r="M1365" s="6" t="s">
        <f>=I1365+J1365+K1365+L1365</f>
      </c>
      <c r="N1365" s="6"/>
      <c r="O1365" s="16"/>
    </row>
    <row collapsed="false" customFormat="false" customHeight="false" hidden="false" ht="12.1" outlineLevel="0" r="1366">
      <c r="A1366" s="21" t="n">
        <v>46197</v>
      </c>
      <c r="B1366" s="22" t="s">
        <v>743</v>
      </c>
      <c r="C1366" s="22" t="s">
        <v>1038</v>
      </c>
      <c r="D1366" s="22" t="s">
        <v>743</v>
      </c>
      <c r="E1366" s="22" t="s">
        <v>743</v>
      </c>
      <c r="F1366" s="22" t="s">
        <v>19</v>
      </c>
      <c r="G1366" s="23" t="n">
        <v>1</v>
      </c>
      <c r="H1366" s="24" t="n">
        <v>270.24</v>
      </c>
      <c r="I1366" s="24" t="n">
        <v>270.24</v>
      </c>
      <c r="J1366" s="24" t="n">
        <v>0</v>
      </c>
      <c r="K1366" s="24" t="n">
        <v>-0</v>
      </c>
      <c r="L1366" s="24" t="n">
        <v>-0</v>
      </c>
      <c r="M1366" s="6" t="s">
        <f>=I1366+J1366+K1366+L1366</f>
      </c>
      <c r="N1366" s="24"/>
      <c r="O1366" s="22"/>
    </row>
    <row collapsed="false" customFormat="false" customHeight="false" hidden="false" ht="12.1" outlineLevel="0" r="1367">
      <c r="A1367" s="20" t="n">
        <v>46197.907106481</v>
      </c>
      <c r="B1367" s="16" t="s">
        <v>101</v>
      </c>
      <c r="C1367" s="16" t="s">
        <v>847</v>
      </c>
      <c r="D1367" s="16" t="s">
        <v>623</v>
      </c>
      <c r="E1367" s="16" t="s">
        <v>99</v>
      </c>
      <c r="F1367" s="16" t="s">
        <v>19</v>
      </c>
      <c r="G1367" s="7" t="n">
        <v>14</v>
      </c>
      <c r="H1367" s="6" t="n">
        <v>18.7895</v>
      </c>
      <c r="I1367" s="6" t="n">
        <v>-263.05</v>
      </c>
      <c r="J1367" s="6" t="n">
        <v>-0</v>
      </c>
      <c r="K1367" s="6" t="n">
        <v>-0</v>
      </c>
      <c r="L1367" s="6" t="n">
        <v>-0</v>
      </c>
      <c r="M1367" s="6" t="s">
        <f>=I1367+J1367+K1367+L1367</f>
      </c>
      <c r="N1367" s="6"/>
      <c r="O1367" s="16"/>
    </row>
    <row collapsed="false" customFormat="false" customHeight="false" hidden="false" ht="12.1" outlineLevel="0" r="1368">
      <c r="A1368" s="21" t="n">
        <v>46201</v>
      </c>
      <c r="B1368" s="22" t="s">
        <v>729</v>
      </c>
      <c r="C1368" s="22" t="s">
        <v>151</v>
      </c>
      <c r="D1368" s="22" t="s">
        <v>729</v>
      </c>
      <c r="E1368" s="22" t="s">
        <v>729</v>
      </c>
      <c r="F1368" s="22" t="s">
        <v>19</v>
      </c>
      <c r="G1368" s="23" t="n">
        <v>1</v>
      </c>
      <c r="H1368" s="24" t="n">
        <v>50000</v>
      </c>
      <c r="I1368" s="24" t="n">
        <v>50000</v>
      </c>
      <c r="J1368" s="24" t="n">
        <v>0</v>
      </c>
      <c r="K1368" s="24" t="n">
        <v>-0</v>
      </c>
      <c r="L1368" s="24" t="n">
        <v>-0</v>
      </c>
      <c r="M1368" s="6" t="s">
        <f>=I1368+J1368+K1368+L1368</f>
      </c>
      <c r="N1368" s="24"/>
      <c r="O1368" s="22"/>
    </row>
    <row collapsed="false" customFormat="false" customHeight="false" hidden="false" ht="12.1" outlineLevel="0" r="1369">
      <c r="A1369" s="20" t="n">
        <v>46201.445416667</v>
      </c>
      <c r="B1369" s="16" t="s">
        <v>45</v>
      </c>
      <c r="C1369" s="16" t="s">
        <v>800</v>
      </c>
      <c r="D1369" s="16" t="s">
        <v>623</v>
      </c>
      <c r="E1369" s="16" t="s">
        <v>17</v>
      </c>
      <c r="F1369" s="16" t="s">
        <v>19</v>
      </c>
      <c r="G1369" s="7" t="n">
        <v>36</v>
      </c>
      <c r="H1369" s="6" t="n">
        <v>265.8</v>
      </c>
      <c r="I1369" s="6" t="n">
        <v>-9568.8</v>
      </c>
      <c r="J1369" s="6" t="n">
        <v>-0</v>
      </c>
      <c r="K1369" s="6" t="n">
        <v>-5.74</v>
      </c>
      <c r="L1369" s="6" t="n">
        <v>-2.87</v>
      </c>
      <c r="M1369" s="6" t="s">
        <f>=I1369+J1369+K1369+L1369</f>
      </c>
      <c r="N1369" s="6"/>
      <c r="O1369" s="16"/>
    </row>
    <row collapsed="false" customFormat="false" customHeight="false" hidden="false" ht="12.1" outlineLevel="0" r="1370">
      <c r="A1370" s="20" t="n">
        <v>46201.447048611</v>
      </c>
      <c r="B1370" s="16" t="s">
        <v>33</v>
      </c>
      <c r="C1370" s="16" t="s">
        <v>762</v>
      </c>
      <c r="D1370" s="16" t="s">
        <v>623</v>
      </c>
      <c r="E1370" s="16" t="s">
        <v>17</v>
      </c>
      <c r="F1370" s="16" t="s">
        <v>19</v>
      </c>
      <c r="G1370" s="7" t="n">
        <v>8</v>
      </c>
      <c r="H1370" s="6" t="n">
        <v>326.96875</v>
      </c>
      <c r="I1370" s="6" t="n">
        <v>-2615.75</v>
      </c>
      <c r="J1370" s="6" t="n">
        <v>-0</v>
      </c>
      <c r="K1370" s="6" t="n">
        <v>-1.58</v>
      </c>
      <c r="L1370" s="6" t="n">
        <v>-0</v>
      </c>
      <c r="M1370" s="6" t="s">
        <f>=I1370+J1370+K1370+L1370</f>
      </c>
      <c r="N1370" s="6"/>
      <c r="O1370" s="16"/>
    </row>
    <row collapsed="false" customFormat="false" customHeight="false" hidden="false" ht="12.1" outlineLevel="0" r="1371">
      <c r="A1371" s="20" t="n">
        <v>46201.448715278</v>
      </c>
      <c r="B1371" s="16" t="s">
        <v>16</v>
      </c>
      <c r="C1371" s="16" t="s">
        <v>755</v>
      </c>
      <c r="D1371" s="16" t="s">
        <v>623</v>
      </c>
      <c r="E1371" s="16" t="s">
        <v>17</v>
      </c>
      <c r="F1371" s="16" t="s">
        <v>19</v>
      </c>
      <c r="G1371" s="7" t="n">
        <v>30</v>
      </c>
      <c r="H1371" s="6" t="n">
        <v>299.93</v>
      </c>
      <c r="I1371" s="6" t="n">
        <v>-8997.9</v>
      </c>
      <c r="J1371" s="6" t="n">
        <v>-0</v>
      </c>
      <c r="K1371" s="6" t="n">
        <v>-5.39</v>
      </c>
      <c r="L1371" s="6" t="n">
        <v>-0</v>
      </c>
      <c r="M1371" s="6" t="s">
        <f>=I1371+J1371+K1371+L1371</f>
      </c>
      <c r="N1371" s="6"/>
      <c r="O1371" s="16"/>
    </row>
    <row collapsed="false" customFormat="false" customHeight="false" hidden="false" ht="12.1" outlineLevel="0" r="1372">
      <c r="A1372" s="20" t="n">
        <v>46201.449641204</v>
      </c>
      <c r="B1372" s="16" t="s">
        <v>21</v>
      </c>
      <c r="C1372" s="16" t="s">
        <v>829</v>
      </c>
      <c r="D1372" s="16" t="s">
        <v>623</v>
      </c>
      <c r="E1372" s="16" t="s">
        <v>17</v>
      </c>
      <c r="F1372" s="16" t="s">
        <v>19</v>
      </c>
      <c r="G1372" s="7" t="n">
        <v>3</v>
      </c>
      <c r="H1372" s="6" t="n">
        <v>4407.5</v>
      </c>
      <c r="I1372" s="6" t="n">
        <v>-13222.5</v>
      </c>
      <c r="J1372" s="6" t="n">
        <v>-0</v>
      </c>
      <c r="K1372" s="6" t="n">
        <v>-7.94</v>
      </c>
      <c r="L1372" s="6" t="n">
        <v>-0</v>
      </c>
      <c r="M1372" s="6" t="s">
        <f>=I1372+J1372+K1372+L1372</f>
      </c>
      <c r="N1372" s="6"/>
      <c r="O1372" s="16"/>
    </row>
    <row collapsed="false" customFormat="false" customHeight="false" hidden="false" ht="12.1" outlineLevel="0" r="1373">
      <c r="A1373" s="25" t="n">
        <v>46201.457951389</v>
      </c>
      <c r="B1373" s="26" t="s">
        <v>101</v>
      </c>
      <c r="C1373" s="26" t="s">
        <v>847</v>
      </c>
      <c r="D1373" s="26" t="s">
        <v>626</v>
      </c>
      <c r="E1373" s="26" t="s">
        <v>99</v>
      </c>
      <c r="F1373" s="26" t="s">
        <v>19</v>
      </c>
      <c r="G1373" s="27" t="n">
        <v>-48</v>
      </c>
      <c r="H1373" s="28" t="n">
        <v>18.827</v>
      </c>
      <c r="I1373" s="28" t="n">
        <v>903.7</v>
      </c>
      <c r="J1373" s="28" t="n">
        <v>0</v>
      </c>
      <c r="K1373" s="28" t="n">
        <v>-0</v>
      </c>
      <c r="L1373" s="28" t="n">
        <v>-0</v>
      </c>
      <c r="M1373" s="6" t="s">
        <f>=I1373+J1373+K1373+L1373</f>
      </c>
      <c r="N1373" s="28"/>
      <c r="O1373" s="26"/>
    </row>
    <row collapsed="false" customFormat="false" customHeight="false" hidden="false" ht="12.1" outlineLevel="0" r="1374">
      <c r="A1374" s="20" t="n">
        <v>46201.517326389</v>
      </c>
      <c r="B1374" s="16" t="s">
        <v>27</v>
      </c>
      <c r="C1374" s="16" t="s">
        <v>783</v>
      </c>
      <c r="D1374" s="16" t="s">
        <v>623</v>
      </c>
      <c r="E1374" s="16" t="s">
        <v>17</v>
      </c>
      <c r="F1374" s="16" t="s">
        <v>19</v>
      </c>
      <c r="G1374" s="7" t="n">
        <v>50</v>
      </c>
      <c r="H1374" s="6" t="n">
        <v>328.45</v>
      </c>
      <c r="I1374" s="6" t="n">
        <v>-16422.5</v>
      </c>
      <c r="J1374" s="6" t="n">
        <v>-0</v>
      </c>
      <c r="K1374" s="6" t="n">
        <v>-9.85</v>
      </c>
      <c r="L1374" s="6" t="n">
        <v>-0</v>
      </c>
      <c r="M1374" s="6" t="s">
        <f>=I1374+J1374+K1374+L1374</f>
      </c>
      <c r="N1374" s="6"/>
      <c r="O1374" s="16"/>
    </row>
    <row collapsed="false" customFormat="false" customHeight="false" hidden="false" ht="12.1" outlineLevel="0" r="1375">
      <c r="A1375" s="20" t="n">
        <v>46201.730046296</v>
      </c>
      <c r="B1375" s="16" t="s">
        <v>101</v>
      </c>
      <c r="C1375" s="16" t="s">
        <v>847</v>
      </c>
      <c r="D1375" s="16" t="s">
        <v>623</v>
      </c>
      <c r="E1375" s="16" t="s">
        <v>99</v>
      </c>
      <c r="F1375" s="16" t="s">
        <v>19</v>
      </c>
      <c r="G1375" s="7" t="n">
        <v>3</v>
      </c>
      <c r="H1375" s="6" t="n">
        <v>18.827</v>
      </c>
      <c r="I1375" s="6" t="n">
        <v>-56.48</v>
      </c>
      <c r="J1375" s="6" t="n">
        <v>-0</v>
      </c>
      <c r="K1375" s="6" t="n">
        <v>-0</v>
      </c>
      <c r="L1375" s="6" t="n">
        <v>-0</v>
      </c>
      <c r="M1375" s="6" t="s">
        <f>=I1375+J1375+K1375+L1375</f>
      </c>
      <c r="N1375" s="6"/>
      <c r="O1375" s="16"/>
    </row>
    <row collapsed="false" customFormat="false" customHeight="false" hidden="false" ht="12.1" outlineLevel="0" r="1376">
      <c r="A1376" s="21" t="n">
        <v>46205</v>
      </c>
      <c r="B1376" s="22" t="s">
        <v>743</v>
      </c>
      <c r="C1376" s="22" t="s">
        <v>1039</v>
      </c>
      <c r="D1376" s="22" t="s">
        <v>743</v>
      </c>
      <c r="E1376" s="22" t="s">
        <v>743</v>
      </c>
      <c r="F1376" s="22" t="s">
        <v>19</v>
      </c>
      <c r="G1376" s="23" t="n">
        <v>1</v>
      </c>
      <c r="H1376" s="24" t="n">
        <v>6070.69</v>
      </c>
      <c r="I1376" s="24" t="n">
        <v>6070.69</v>
      </c>
      <c r="J1376" s="24" t="n">
        <v>0</v>
      </c>
      <c r="K1376" s="24" t="n">
        <v>-0</v>
      </c>
      <c r="L1376" s="24" t="n">
        <v>-0</v>
      </c>
      <c r="M1376" s="6" t="s">
        <f>=I1376+J1376+K1376+L1376</f>
      </c>
      <c r="N1376" s="24"/>
      <c r="O1376" s="22"/>
    </row>
    <row collapsed="false" customFormat="false" customHeight="false" hidden="false" ht="12.1" outlineLevel="0" r="1377">
      <c r="A1377" s="20" t="n">
        <v>46205.549016204</v>
      </c>
      <c r="B1377" s="16" t="s">
        <v>65</v>
      </c>
      <c r="C1377" s="16" t="s">
        <v>814</v>
      </c>
      <c r="D1377" s="16" t="s">
        <v>623</v>
      </c>
      <c r="E1377" s="16" t="s">
        <v>17</v>
      </c>
      <c r="F1377" s="16" t="s">
        <v>19</v>
      </c>
      <c r="G1377" s="7" t="n">
        <v>10</v>
      </c>
      <c r="H1377" s="6" t="n">
        <v>599</v>
      </c>
      <c r="I1377" s="6" t="n">
        <v>-5990</v>
      </c>
      <c r="J1377" s="6" t="n">
        <v>-0</v>
      </c>
      <c r="K1377" s="6" t="n">
        <v>-3.59</v>
      </c>
      <c r="L1377" s="6" t="n">
        <v>-0</v>
      </c>
      <c r="M1377" s="6" t="s">
        <f>=I1377+J1377+K1377+L1377</f>
      </c>
      <c r="N1377" s="6"/>
      <c r="O1377" s="16"/>
    </row>
    <row collapsed="false" customFormat="false" customHeight="false" hidden="false" ht="12.1" outlineLevel="0" r="1378">
      <c r="A1378" s="20" t="n">
        <v>46205.551990741</v>
      </c>
      <c r="B1378" s="16" t="s">
        <v>101</v>
      </c>
      <c r="C1378" s="16" t="s">
        <v>847</v>
      </c>
      <c r="D1378" s="16" t="s">
        <v>623</v>
      </c>
      <c r="E1378" s="16" t="s">
        <v>99</v>
      </c>
      <c r="F1378" s="16" t="s">
        <v>19</v>
      </c>
      <c r="G1378" s="7" t="n">
        <v>4</v>
      </c>
      <c r="H1378" s="6" t="n">
        <v>18.85</v>
      </c>
      <c r="I1378" s="6" t="n">
        <v>-75.4</v>
      </c>
      <c r="J1378" s="6" t="n">
        <v>-0</v>
      </c>
      <c r="K1378" s="6" t="n">
        <v>-0</v>
      </c>
      <c r="L1378" s="6" t="n">
        <v>-0</v>
      </c>
      <c r="M1378" s="6" t="s">
        <f>=I1378+J1378+K1378+L1378</f>
      </c>
      <c r="N1378" s="6"/>
      <c r="O1378" s="16"/>
    </row>
    <row collapsed="false" customFormat="false" customHeight="false" hidden="false" ht="12.1" outlineLevel="0" r="1379">
      <c r="A1379" s="21" t="n">
        <v>46208</v>
      </c>
      <c r="B1379" s="22" t="s">
        <v>729</v>
      </c>
      <c r="C1379" s="22" t="s">
        <v>151</v>
      </c>
      <c r="D1379" s="22" t="s">
        <v>729</v>
      </c>
      <c r="E1379" s="22" t="s">
        <v>729</v>
      </c>
      <c r="F1379" s="22" t="s">
        <v>19</v>
      </c>
      <c r="G1379" s="23" t="n">
        <v>1</v>
      </c>
      <c r="H1379" s="24" t="n">
        <v>10000</v>
      </c>
      <c r="I1379" s="24" t="n">
        <v>10000</v>
      </c>
      <c r="J1379" s="24" t="n">
        <v>0</v>
      </c>
      <c r="K1379" s="24" t="n">
        <v>-0</v>
      </c>
      <c r="L1379" s="24" t="n">
        <v>-0</v>
      </c>
      <c r="M1379" s="6" t="s">
        <f>=I1379+J1379+K1379+L1379</f>
      </c>
      <c r="N1379" s="24"/>
      <c r="O1379" s="22"/>
    </row>
    <row collapsed="false" customFormat="false" customHeight="false" hidden="false" ht="12.1" outlineLevel="0" r="1380">
      <c r="A1380" s="20" t="n">
        <v>46208.711215278</v>
      </c>
      <c r="B1380" s="16" t="s">
        <v>42</v>
      </c>
      <c r="C1380" s="16" t="s">
        <v>912</v>
      </c>
      <c r="D1380" s="16" t="s">
        <v>623</v>
      </c>
      <c r="E1380" s="16" t="s">
        <v>17</v>
      </c>
      <c r="F1380" s="16" t="s">
        <v>19</v>
      </c>
      <c r="G1380" s="7" t="n">
        <v>2</v>
      </c>
      <c r="H1380" s="6" t="n">
        <v>428.4</v>
      </c>
      <c r="I1380" s="6" t="n">
        <v>-856.8</v>
      </c>
      <c r="J1380" s="6" t="n">
        <v>-0</v>
      </c>
      <c r="K1380" s="6" t="n">
        <v>-0.51</v>
      </c>
      <c r="L1380" s="6" t="n">
        <v>-0</v>
      </c>
      <c r="M1380" s="6" t="s">
        <f>=I1380+J1380+K1380+L1380</f>
      </c>
      <c r="N1380" s="6"/>
      <c r="O1380" s="16"/>
    </row>
    <row collapsed="false" customFormat="false" customHeight="false" hidden="false" ht="12.1" outlineLevel="0" r="1381">
      <c r="A1381" s="20" t="n">
        <v>46208.783657407</v>
      </c>
      <c r="B1381" s="16" t="s">
        <v>101</v>
      </c>
      <c r="C1381" s="16" t="s">
        <v>847</v>
      </c>
      <c r="D1381" s="16" t="s">
        <v>623</v>
      </c>
      <c r="E1381" s="16" t="s">
        <v>99</v>
      </c>
      <c r="F1381" s="16" t="s">
        <v>19</v>
      </c>
      <c r="G1381" s="7" t="n">
        <v>483</v>
      </c>
      <c r="H1381" s="6" t="n">
        <v>18.8795</v>
      </c>
      <c r="I1381" s="6" t="n">
        <v>-9118.8</v>
      </c>
      <c r="J1381" s="6" t="n">
        <v>-0</v>
      </c>
      <c r="K1381" s="6" t="n">
        <v>-0</v>
      </c>
      <c r="L1381" s="6" t="n">
        <v>-0</v>
      </c>
      <c r="M1381" s="6" t="s">
        <f>=I1381+J1381+K1381+L1381</f>
      </c>
      <c r="N1381" s="6"/>
      <c r="O1381" s="16"/>
    </row>
    <row collapsed="false" customFormat="false" customHeight="false" hidden="false" ht="12.1" outlineLevel="0" r="1382">
      <c r="A1382" s="25" t="n">
        <v>46210.458055556</v>
      </c>
      <c r="B1382" s="26" t="s">
        <v>101</v>
      </c>
      <c r="C1382" s="26" t="s">
        <v>847</v>
      </c>
      <c r="D1382" s="26" t="s">
        <v>626</v>
      </c>
      <c r="E1382" s="26" t="s">
        <v>99</v>
      </c>
      <c r="F1382" s="26" t="s">
        <v>19</v>
      </c>
      <c r="G1382" s="27" t="n">
        <v>-490</v>
      </c>
      <c r="H1382" s="28" t="n">
        <v>18.8875</v>
      </c>
      <c r="I1382" s="28" t="n">
        <v>9254.88</v>
      </c>
      <c r="J1382" s="28" t="n">
        <v>0</v>
      </c>
      <c r="K1382" s="28" t="n">
        <v>-0</v>
      </c>
      <c r="L1382" s="28" t="n">
        <v>-0</v>
      </c>
      <c r="M1382" s="6" t="s">
        <f>=I1382+J1382+K1382+L1382</f>
      </c>
      <c r="N1382" s="28"/>
      <c r="O1382" s="26"/>
    </row>
    <row collapsed="false" customFormat="false" customHeight="false" hidden="false" ht="12.1" outlineLevel="0" r="1383">
      <c r="A1383" s="20" t="n">
        <v>46211.801655093</v>
      </c>
      <c r="B1383" s="16" t="s">
        <v>59</v>
      </c>
      <c r="C1383" s="16" t="s">
        <v>840</v>
      </c>
      <c r="D1383" s="16" t="s">
        <v>623</v>
      </c>
      <c r="E1383" s="16" t="s">
        <v>17</v>
      </c>
      <c r="F1383" s="16" t="s">
        <v>19</v>
      </c>
      <c r="G1383" s="7" t="n">
        <v>40</v>
      </c>
      <c r="H1383" s="6" t="n">
        <v>112.02</v>
      </c>
      <c r="I1383" s="6" t="n">
        <v>-4480.8</v>
      </c>
      <c r="J1383" s="6" t="n">
        <v>-0</v>
      </c>
      <c r="K1383" s="6" t="n">
        <v>-2.69</v>
      </c>
      <c r="L1383" s="6" t="n">
        <v>-0</v>
      </c>
      <c r="M1383" s="6" t="s">
        <f>=I1383+J1383+K1383+L1383</f>
      </c>
      <c r="N1383" s="6"/>
      <c r="O1383" s="16"/>
    </row>
    <row collapsed="false" customFormat="false" customHeight="false" hidden="false" ht="12.1" outlineLevel="0" r="1384">
      <c r="A1384" s="20" t="n">
        <v>46211.8909375</v>
      </c>
      <c r="B1384" s="16" t="s">
        <v>45</v>
      </c>
      <c r="C1384" s="16" t="s">
        <v>800</v>
      </c>
      <c r="D1384" s="16" t="s">
        <v>623</v>
      </c>
      <c r="E1384" s="16" t="s">
        <v>17</v>
      </c>
      <c r="F1384" s="16" t="s">
        <v>19</v>
      </c>
      <c r="G1384" s="7" t="n">
        <v>18</v>
      </c>
      <c r="H1384" s="6" t="n">
        <v>257.72</v>
      </c>
      <c r="I1384" s="6" t="n">
        <v>-4638.96</v>
      </c>
      <c r="J1384" s="6" t="n">
        <v>-0</v>
      </c>
      <c r="K1384" s="6" t="n">
        <v>-2.78</v>
      </c>
      <c r="L1384" s="6" t="n">
        <v>-0</v>
      </c>
      <c r="M1384" s="6" t="s">
        <f>=I1384+J1384+K1384+L1384</f>
      </c>
      <c r="N1384" s="6"/>
      <c r="O1384" s="16"/>
    </row>
    <row collapsed="false" customFormat="false" customHeight="false" hidden="false" ht="12.1" outlineLevel="0" r="1385">
      <c r="A1385" s="21" t="n">
        <v>46212</v>
      </c>
      <c r="B1385" s="22" t="s">
        <v>729</v>
      </c>
      <c r="C1385" s="22" t="s">
        <v>151</v>
      </c>
      <c r="D1385" s="22" t="s">
        <v>729</v>
      </c>
      <c r="E1385" s="22" t="s">
        <v>729</v>
      </c>
      <c r="F1385" s="22" t="s">
        <v>19</v>
      </c>
      <c r="G1385" s="23" t="n">
        <v>1</v>
      </c>
      <c r="H1385" s="24" t="n">
        <v>10000</v>
      </c>
      <c r="I1385" s="24" t="n">
        <v>10000</v>
      </c>
      <c r="J1385" s="24" t="n">
        <v>0</v>
      </c>
      <c r="K1385" s="24" t="n">
        <v>-0</v>
      </c>
      <c r="L1385" s="24" t="n">
        <v>-0</v>
      </c>
      <c r="M1385" s="6" t="s">
        <f>=I1385+J1385+K1385+L1385</f>
      </c>
      <c r="N1385" s="24"/>
      <c r="O1385" s="22"/>
    </row>
    <row collapsed="false" customFormat="false" customHeight="false" hidden="false" ht="12.1" outlineLevel="0" r="1386">
      <c r="A1386" s="20" t="n">
        <v>46212.672604167</v>
      </c>
      <c r="B1386" s="16" t="s">
        <v>69</v>
      </c>
      <c r="C1386" s="16" t="s">
        <v>742</v>
      </c>
      <c r="D1386" s="16" t="s">
        <v>623</v>
      </c>
      <c r="E1386" s="16" t="s">
        <v>17</v>
      </c>
      <c r="F1386" s="16" t="s">
        <v>19</v>
      </c>
      <c r="G1386" s="7" t="n">
        <v>20</v>
      </c>
      <c r="H1386" s="6" t="n">
        <v>182.15</v>
      </c>
      <c r="I1386" s="6" t="n">
        <v>-3643</v>
      </c>
      <c r="J1386" s="6" t="n">
        <v>-0</v>
      </c>
      <c r="K1386" s="6" t="n">
        <v>-2.18</v>
      </c>
      <c r="L1386" s="6" t="n">
        <v>-0</v>
      </c>
      <c r="M1386" s="6" t="s">
        <f>=I1386+J1386+K1386+L1386</f>
      </c>
      <c r="N1386" s="6"/>
      <c r="O1386" s="16"/>
    </row>
    <row collapsed="false" customFormat="false" customHeight="false" hidden="false" ht="12.1" outlineLevel="0" r="1387">
      <c r="A1387" s="20" t="n">
        <v>46212.681319444</v>
      </c>
      <c r="B1387" s="16" t="s">
        <v>62</v>
      </c>
      <c r="C1387" s="16" t="s">
        <v>830</v>
      </c>
      <c r="D1387" s="16" t="s">
        <v>623</v>
      </c>
      <c r="E1387" s="16" t="s">
        <v>17</v>
      </c>
      <c r="F1387" s="16" t="s">
        <v>19</v>
      </c>
      <c r="G1387" s="7" t="n">
        <v>20</v>
      </c>
      <c r="H1387" s="6" t="n">
        <v>150.355</v>
      </c>
      <c r="I1387" s="6" t="n">
        <v>-3007.1</v>
      </c>
      <c r="J1387" s="6" t="n">
        <v>-0</v>
      </c>
      <c r="K1387" s="6" t="n">
        <v>-1.81</v>
      </c>
      <c r="L1387" s="6" t="n">
        <v>-0</v>
      </c>
      <c r="M1387" s="6" t="s">
        <f>=I1387+J1387+K1387+L1387</f>
      </c>
      <c r="N1387" s="6"/>
      <c r="O1387" s="16"/>
    </row>
    <row collapsed="false" customFormat="false" customHeight="false" hidden="false" ht="12.1" outlineLevel="0" r="1388">
      <c r="A1388" s="20" t="n">
        <v>46212.682592593</v>
      </c>
      <c r="B1388" s="16" t="s">
        <v>89</v>
      </c>
      <c r="C1388" s="16" t="s">
        <v>1040</v>
      </c>
      <c r="D1388" s="16" t="s">
        <v>623</v>
      </c>
      <c r="E1388" s="16" t="s">
        <v>17</v>
      </c>
      <c r="F1388" s="16" t="s">
        <v>19</v>
      </c>
      <c r="G1388" s="7" t="n">
        <v>1000</v>
      </c>
      <c r="H1388" s="6" t="n">
        <v>2.3975</v>
      </c>
      <c r="I1388" s="6" t="n">
        <v>-2397.5</v>
      </c>
      <c r="J1388" s="6" t="n">
        <v>-0</v>
      </c>
      <c r="K1388" s="6" t="n">
        <v>-1.44</v>
      </c>
      <c r="L1388" s="6" t="n">
        <v>-0</v>
      </c>
      <c r="M1388" s="6" t="s">
        <f>=I1388+J1388+K1388+L1388</f>
      </c>
      <c r="N1388" s="6"/>
      <c r="O1388" s="16"/>
    </row>
    <row collapsed="false" customFormat="false" customHeight="false" hidden="false" ht="12.1" outlineLevel="0" r="1389">
      <c r="A1389" s="20" t="n">
        <v>46212.690011574</v>
      </c>
      <c r="B1389" s="16" t="s">
        <v>117</v>
      </c>
      <c r="C1389" s="16" t="s">
        <v>913</v>
      </c>
      <c r="D1389" s="16" t="s">
        <v>623</v>
      </c>
      <c r="E1389" s="16" t="s">
        <v>105</v>
      </c>
      <c r="F1389" s="16" t="s">
        <v>19</v>
      </c>
      <c r="G1389" s="7" t="n">
        <v>1</v>
      </c>
      <c r="H1389" s="6" t="n">
        <v>82.352</v>
      </c>
      <c r="I1389" s="6" t="n">
        <v>-823.52</v>
      </c>
      <c r="J1389" s="6" t="n">
        <v>-12.42</v>
      </c>
      <c r="K1389" s="6" t="n">
        <v>-0.49</v>
      </c>
      <c r="L1389" s="6" t="n">
        <v>-0.07</v>
      </c>
      <c r="M1389" s="6" t="s">
        <f>=I1389+J1389+K1389+L1389</f>
      </c>
      <c r="N1389" s="6"/>
      <c r="O1389" s="16"/>
    </row>
    <row collapsed="false" customFormat="false" customHeight="false" hidden="false" ht="12.1" outlineLevel="0" r="1390">
      <c r="A1390" s="20" t="n">
        <v>46213.501701389</v>
      </c>
      <c r="B1390" s="16" t="s">
        <v>51</v>
      </c>
      <c r="C1390" s="16" t="s">
        <v>751</v>
      </c>
      <c r="D1390" s="16" t="s">
        <v>623</v>
      </c>
      <c r="E1390" s="16" t="s">
        <v>17</v>
      </c>
      <c r="F1390" s="16" t="s">
        <v>19</v>
      </c>
      <c r="G1390" s="7" t="n">
        <v>2</v>
      </c>
      <c r="H1390" s="6" t="n">
        <v>92.94</v>
      </c>
      <c r="I1390" s="6" t="n">
        <v>-185.88</v>
      </c>
      <c r="J1390" s="6" t="n">
        <v>-0</v>
      </c>
      <c r="K1390" s="6" t="n">
        <v>-0.11</v>
      </c>
      <c r="L1390" s="6" t="n">
        <v>-0</v>
      </c>
      <c r="M1390" s="6" t="s">
        <f>=I1390+J1390+K1390+L1390</f>
      </c>
      <c r="N1390" s="6"/>
      <c r="O1390" s="16"/>
    </row>
    <row collapsed="false" customFormat="false" customHeight="false" hidden="false" ht="12.1" outlineLevel="0" r="1391">
      <c r="A1391" s="21" t="n">
        <v>46214</v>
      </c>
      <c r="B1391" s="22" t="s">
        <v>729</v>
      </c>
      <c r="C1391" s="22" t="s">
        <v>151</v>
      </c>
      <c r="D1391" s="22" t="s">
        <v>729</v>
      </c>
      <c r="E1391" s="22" t="s">
        <v>729</v>
      </c>
      <c r="F1391" s="22" t="s">
        <v>19</v>
      </c>
      <c r="G1391" s="23" t="n">
        <v>1</v>
      </c>
      <c r="H1391" s="24" t="n">
        <v>30000</v>
      </c>
      <c r="I1391" s="24" t="n">
        <v>30000</v>
      </c>
      <c r="J1391" s="24" t="n">
        <v>0</v>
      </c>
      <c r="K1391" s="24" t="n">
        <v>-0</v>
      </c>
      <c r="L1391" s="24" t="n">
        <v>-0</v>
      </c>
      <c r="M1391" s="6" t="s">
        <f>=I1391+J1391+K1391+L1391</f>
      </c>
      <c r="N1391" s="24"/>
      <c r="O1391" s="22"/>
    </row>
    <row collapsed="false" customFormat="false" customHeight="false" hidden="false" ht="12.1" outlineLevel="0" r="1392">
      <c r="A1392" s="20" t="n">
        <v>46214.473611111</v>
      </c>
      <c r="B1392" s="16" t="s">
        <v>16</v>
      </c>
      <c r="C1392" s="16" t="s">
        <v>755</v>
      </c>
      <c r="D1392" s="16" t="s">
        <v>623</v>
      </c>
      <c r="E1392" s="16" t="s">
        <v>17</v>
      </c>
      <c r="F1392" s="16" t="s">
        <v>19</v>
      </c>
      <c r="G1392" s="7" t="n">
        <v>60</v>
      </c>
      <c r="H1392" s="6" t="n">
        <v>290.90166666667</v>
      </c>
      <c r="I1392" s="6" t="n">
        <v>-17454.1</v>
      </c>
      <c r="J1392" s="6" t="n">
        <v>-0</v>
      </c>
      <c r="K1392" s="6" t="n">
        <v>-10.47</v>
      </c>
      <c r="L1392" s="6" t="n">
        <v>-0</v>
      </c>
      <c r="M1392" s="6" t="s">
        <f>=I1392+J1392+K1392+L1392</f>
      </c>
      <c r="N1392" s="6"/>
      <c r="O1392" s="16"/>
    </row>
    <row collapsed="false" customFormat="false" customHeight="false" hidden="false" ht="12.1" outlineLevel="0" r="1393">
      <c r="A1393" s="20" t="n">
        <v>46214.738136574</v>
      </c>
      <c r="B1393" s="16" t="s">
        <v>56</v>
      </c>
      <c r="C1393" s="16" t="s">
        <v>735</v>
      </c>
      <c r="D1393" s="16" t="s">
        <v>623</v>
      </c>
      <c r="E1393" s="16" t="s">
        <v>17</v>
      </c>
      <c r="F1393" s="16" t="s">
        <v>19</v>
      </c>
      <c r="G1393" s="7" t="n">
        <v>20</v>
      </c>
      <c r="H1393" s="6" t="n">
        <v>67.83</v>
      </c>
      <c r="I1393" s="6" t="n">
        <v>-1356.6</v>
      </c>
      <c r="J1393" s="6" t="n">
        <v>-0</v>
      </c>
      <c r="K1393" s="6" t="n">
        <v>-0.82</v>
      </c>
      <c r="L1393" s="6" t="n">
        <v>-0</v>
      </c>
      <c r="M1393" s="6" t="s">
        <f>=I1393+J1393+K1393+L1393</f>
      </c>
      <c r="N1393" s="6"/>
      <c r="O1393" s="16"/>
    </row>
    <row collapsed="false" customFormat="false" customHeight="false" hidden="false" ht="12.1" outlineLevel="0" r="1394">
      <c r="A1394" s="21" t="n">
        <v>46216</v>
      </c>
      <c r="B1394" s="22" t="s">
        <v>743</v>
      </c>
      <c r="C1394" s="22" t="s">
        <v>1041</v>
      </c>
      <c r="D1394" s="22" t="s">
        <v>743</v>
      </c>
      <c r="E1394" s="22" t="s">
        <v>743</v>
      </c>
      <c r="F1394" s="22" t="s">
        <v>19</v>
      </c>
      <c r="G1394" s="23" t="n">
        <v>1</v>
      </c>
      <c r="H1394" s="24" t="n">
        <v>631</v>
      </c>
      <c r="I1394" s="24" t="n">
        <v>631</v>
      </c>
      <c r="J1394" s="24" t="n">
        <v>0</v>
      </c>
      <c r="K1394" s="24" t="n">
        <v>-0</v>
      </c>
      <c r="L1394" s="24" t="n">
        <v>-0</v>
      </c>
      <c r="M1394" s="6" t="s">
        <f>=I1394+J1394+K1394+L1394</f>
      </c>
      <c r="N1394" s="24"/>
      <c r="O1394" s="22"/>
    </row>
    <row collapsed="false" customFormat="false" customHeight="false" hidden="false" ht="12.1" outlineLevel="0" r="1395">
      <c r="A1395" s="21" t="n">
        <v>46216</v>
      </c>
      <c r="B1395" s="22" t="s">
        <v>743</v>
      </c>
      <c r="C1395" s="22" t="s">
        <v>1042</v>
      </c>
      <c r="D1395" s="22" t="s">
        <v>743</v>
      </c>
      <c r="E1395" s="22" t="s">
        <v>743</v>
      </c>
      <c r="F1395" s="22" t="s">
        <v>19</v>
      </c>
      <c r="G1395" s="23" t="n">
        <v>1</v>
      </c>
      <c r="H1395" s="24" t="n">
        <v>80.48</v>
      </c>
      <c r="I1395" s="24" t="n">
        <v>80.48</v>
      </c>
      <c r="J1395" s="24" t="n">
        <v>0</v>
      </c>
      <c r="K1395" s="24" t="n">
        <v>-0</v>
      </c>
      <c r="L1395" s="24" t="n">
        <v>-0</v>
      </c>
      <c r="M1395" s="6" t="s">
        <f>=I1395+J1395+K1395+L1395</f>
      </c>
      <c r="N1395" s="24"/>
      <c r="O1395" s="22"/>
    </row>
    <row collapsed="false" customFormat="false" customHeight="false" hidden="false" ht="12.1" outlineLevel="0" r="1396">
      <c r="A1396" s="21" t="n">
        <v>46218</v>
      </c>
      <c r="B1396" s="22" t="s">
        <v>743</v>
      </c>
      <c r="C1396" s="22" t="s">
        <v>1032</v>
      </c>
      <c r="D1396" s="22" t="s">
        <v>743</v>
      </c>
      <c r="E1396" s="22" t="s">
        <v>743</v>
      </c>
      <c r="F1396" s="22" t="s">
        <v>19</v>
      </c>
      <c r="G1396" s="23" t="n">
        <v>1</v>
      </c>
      <c r="H1396" s="24" t="n">
        <v>101.2</v>
      </c>
      <c r="I1396" s="24" t="n">
        <v>101.2</v>
      </c>
      <c r="J1396" s="24" t="n">
        <v>0</v>
      </c>
      <c r="K1396" s="24" t="n">
        <v>-0</v>
      </c>
      <c r="L1396" s="24" t="n">
        <v>-0</v>
      </c>
      <c r="M1396" s="6" t="s">
        <f>=I1396+J1396+K1396+L1396</f>
      </c>
      <c r="N1396" s="24"/>
      <c r="O1396" s="22"/>
    </row>
    <row collapsed="false" customFormat="false" customHeight="false" hidden="false" ht="12.1" outlineLevel="0" r="1397">
      <c r="A1397" s="20" t="n">
        <v>46218.754988426</v>
      </c>
      <c r="B1397" s="16" t="s">
        <v>101</v>
      </c>
      <c r="C1397" s="16" t="s">
        <v>847</v>
      </c>
      <c r="D1397" s="16" t="s">
        <v>623</v>
      </c>
      <c r="E1397" s="16" t="s">
        <v>99</v>
      </c>
      <c r="F1397" s="16" t="s">
        <v>19</v>
      </c>
      <c r="G1397" s="7" t="n">
        <v>637</v>
      </c>
      <c r="H1397" s="6" t="n">
        <v>18.9485</v>
      </c>
      <c r="I1397" s="6" t="n">
        <v>-12070.2</v>
      </c>
      <c r="J1397" s="6" t="n">
        <v>-0</v>
      </c>
      <c r="K1397" s="6" t="n">
        <v>-0</v>
      </c>
      <c r="L1397" s="6" t="n">
        <v>-0</v>
      </c>
      <c r="M1397" s="6" t="s">
        <f>=I1397+J1397+K1397+L1397</f>
      </c>
      <c r="N1397" s="6"/>
      <c r="O1397" s="16"/>
    </row>
    <row collapsed="false" customFormat="false" customHeight="false" hidden="false" ht="12.1" outlineLevel="0" r="1398">
      <c r="A1398" s="21" t="n">
        <v>46219</v>
      </c>
      <c r="B1398" s="22" t="s">
        <v>743</v>
      </c>
      <c r="C1398" s="22" t="s">
        <v>1043</v>
      </c>
      <c r="D1398" s="22" t="s">
        <v>743</v>
      </c>
      <c r="E1398" s="22" t="s">
        <v>743</v>
      </c>
      <c r="F1398" s="22" t="s">
        <v>19</v>
      </c>
      <c r="G1398" s="23" t="n">
        <v>1</v>
      </c>
      <c r="H1398" s="24" t="n">
        <v>102.16</v>
      </c>
      <c r="I1398" s="24" t="n">
        <v>102.16</v>
      </c>
      <c r="J1398" s="24" t="n">
        <v>0</v>
      </c>
      <c r="K1398" s="24" t="n">
        <v>-0</v>
      </c>
      <c r="L1398" s="24" t="n">
        <v>-0</v>
      </c>
      <c r="M1398" s="6" t="s">
        <f>=I1398+J1398+K1398+L1398</f>
      </c>
      <c r="N1398" s="24"/>
      <c r="O1398" s="22"/>
    </row>
    <row collapsed="false" customFormat="false" customHeight="false" hidden="false" ht="12.1" outlineLevel="0" r="1399">
      <c r="A1399" s="21" t="n">
        <v>46221</v>
      </c>
      <c r="B1399" s="22" t="s">
        <v>729</v>
      </c>
      <c r="C1399" s="22" t="s">
        <v>151</v>
      </c>
      <c r="D1399" s="22" t="s">
        <v>729</v>
      </c>
      <c r="E1399" s="22" t="s">
        <v>729</v>
      </c>
      <c r="F1399" s="22" t="s">
        <v>19</v>
      </c>
      <c r="G1399" s="23" t="n">
        <v>1</v>
      </c>
      <c r="H1399" s="24" t="n">
        <v>30000</v>
      </c>
      <c r="I1399" s="24" t="n">
        <v>30000</v>
      </c>
      <c r="J1399" s="24" t="n">
        <v>0</v>
      </c>
      <c r="K1399" s="24" t="n">
        <v>-0</v>
      </c>
      <c r="L1399" s="24" t="n">
        <v>-0</v>
      </c>
      <c r="M1399" s="6" t="s">
        <f>=I1399+J1399+K1399+L1399</f>
      </c>
      <c r="N1399" s="24"/>
      <c r="O1399" s="22"/>
    </row>
    <row collapsed="false" customFormat="false" customHeight="false" hidden="false" ht="12.1" outlineLevel="0" r="1400">
      <c r="A1400" s="20" t="n">
        <v>46221.560671296</v>
      </c>
      <c r="B1400" s="16" t="s">
        <v>16</v>
      </c>
      <c r="C1400" s="16" t="s">
        <v>755</v>
      </c>
      <c r="D1400" s="16" t="s">
        <v>623</v>
      </c>
      <c r="E1400" s="16" t="s">
        <v>17</v>
      </c>
      <c r="F1400" s="16" t="s">
        <v>19</v>
      </c>
      <c r="G1400" s="7" t="n">
        <v>120</v>
      </c>
      <c r="H1400" s="6" t="n">
        <v>249.01</v>
      </c>
      <c r="I1400" s="6" t="n">
        <v>-29881.2</v>
      </c>
      <c r="J1400" s="6" t="n">
        <v>-0</v>
      </c>
      <c r="K1400" s="6" t="n">
        <v>-17.93</v>
      </c>
      <c r="L1400" s="6" t="n">
        <v>-0</v>
      </c>
      <c r="M1400" s="6" t="s">
        <f>=I1400+J1400+K1400+L1400</f>
      </c>
      <c r="N1400" s="6"/>
      <c r="O1400" s="16"/>
    </row>
    <row collapsed="false" customFormat="false" customHeight="false" hidden="false" ht="12.1" outlineLevel="0" r="1401">
      <c r="A1401" s="20" t="n">
        <v>46221.569641204</v>
      </c>
      <c r="B1401" s="16" t="s">
        <v>69</v>
      </c>
      <c r="C1401" s="16" t="s">
        <v>742</v>
      </c>
      <c r="D1401" s="16" t="s">
        <v>623</v>
      </c>
      <c r="E1401" s="16" t="s">
        <v>17</v>
      </c>
      <c r="F1401" s="16" t="s">
        <v>19</v>
      </c>
      <c r="G1401" s="7" t="n">
        <v>1</v>
      </c>
      <c r="H1401" s="6" t="n">
        <v>158.35</v>
      </c>
      <c r="I1401" s="6" t="n">
        <v>-158.35</v>
      </c>
      <c r="J1401" s="6" t="n">
        <v>-0</v>
      </c>
      <c r="K1401" s="6" t="n">
        <v>-0.09</v>
      </c>
      <c r="L1401" s="6" t="n">
        <v>-0</v>
      </c>
      <c r="M1401" s="6" t="s">
        <f>=I1401+J1401+K1401+L1401</f>
      </c>
      <c r="N1401" s="6"/>
      <c r="O1401" s="16"/>
    </row>
    <row collapsed="false" customFormat="false" customHeight="false" hidden="false" ht="12.1" outlineLevel="0" r="1402">
      <c r="A1402" s="21" t="n">
        <v>46223</v>
      </c>
      <c r="B1402" s="22" t="s">
        <v>743</v>
      </c>
      <c r="C1402" s="22" t="s">
        <v>1044</v>
      </c>
      <c r="D1402" s="22" t="s">
        <v>743</v>
      </c>
      <c r="E1402" s="22" t="s">
        <v>743</v>
      </c>
      <c r="F1402" s="22" t="s">
        <v>19</v>
      </c>
      <c r="G1402" s="23" t="n">
        <v>1</v>
      </c>
      <c r="H1402" s="24" t="n">
        <v>2446</v>
      </c>
      <c r="I1402" s="24" t="n">
        <v>2446</v>
      </c>
      <c r="J1402" s="24" t="n">
        <v>0</v>
      </c>
      <c r="K1402" s="24" t="n">
        <v>-0</v>
      </c>
      <c r="L1402" s="24" t="n">
        <v>-0</v>
      </c>
      <c r="M1402" s="6" t="s">
        <f>=I1402+J1402+K1402+L1402</f>
      </c>
      <c r="N1402" s="24"/>
      <c r="O1402" s="22"/>
    </row>
    <row collapsed="false" customFormat="false" customHeight="false" hidden="false" ht="12.1" outlineLevel="0" r="1403">
      <c r="A1403" s="21" t="n">
        <v>46223</v>
      </c>
      <c r="B1403" s="22" t="s">
        <v>743</v>
      </c>
      <c r="C1403" s="22" t="s">
        <v>1045</v>
      </c>
      <c r="D1403" s="22" t="s">
        <v>743</v>
      </c>
      <c r="E1403" s="22" t="s">
        <v>743</v>
      </c>
      <c r="F1403" s="22" t="s">
        <v>19</v>
      </c>
      <c r="G1403" s="23" t="n">
        <v>1</v>
      </c>
      <c r="H1403" s="24" t="n">
        <v>2984</v>
      </c>
      <c r="I1403" s="24" t="n">
        <v>2984</v>
      </c>
      <c r="J1403" s="24" t="n">
        <v>0</v>
      </c>
      <c r="K1403" s="24" t="n">
        <v>-0</v>
      </c>
      <c r="L1403" s="24" t="n">
        <v>-0</v>
      </c>
      <c r="M1403" s="6" t="s">
        <f>=I1403+J1403+K1403+L1403</f>
      </c>
      <c r="N1403" s="24"/>
      <c r="O1403" s="22"/>
    </row>
    <row collapsed="false" customFormat="false" customHeight="false" hidden="false" ht="12.1" outlineLevel="0" r="1404">
      <c r="A1404" s="20" t="n">
        <v>46224.903726852</v>
      </c>
      <c r="B1404" s="16" t="s">
        <v>101</v>
      </c>
      <c r="C1404" s="16" t="s">
        <v>847</v>
      </c>
      <c r="D1404" s="16" t="s">
        <v>623</v>
      </c>
      <c r="E1404" s="16" t="s">
        <v>99</v>
      </c>
      <c r="F1404" s="16" t="s">
        <v>19</v>
      </c>
      <c r="G1404" s="7" t="n">
        <v>288</v>
      </c>
      <c r="H1404" s="6" t="n">
        <v>18.992</v>
      </c>
      <c r="I1404" s="6" t="n">
        <v>-5469.7</v>
      </c>
      <c r="J1404" s="6" t="n">
        <v>-0</v>
      </c>
      <c r="K1404" s="6" t="n">
        <v>-0</v>
      </c>
      <c r="L1404" s="6" t="n">
        <v>-0</v>
      </c>
      <c r="M1404" s="6" t="s">
        <f>=I1404+J1404+K1404+L1404</f>
      </c>
      <c r="N1404" s="6"/>
      <c r="O1404" s="16"/>
    </row>
    <row collapsed="false" customFormat="false" customHeight="false" hidden="false" ht="12.1" outlineLevel="0" r="1405">
      <c r="A1405" s="21" t="n">
        <v>46225</v>
      </c>
      <c r="B1405" s="22" t="s">
        <v>743</v>
      </c>
      <c r="C1405" s="22" t="s">
        <v>1046</v>
      </c>
      <c r="D1405" s="22" t="s">
        <v>743</v>
      </c>
      <c r="E1405" s="22" t="s">
        <v>743</v>
      </c>
      <c r="F1405" s="22" t="s">
        <v>19</v>
      </c>
      <c r="G1405" s="23" t="n">
        <v>1</v>
      </c>
      <c r="H1405" s="24" t="n">
        <v>1906.5</v>
      </c>
      <c r="I1405" s="24" t="n">
        <v>1906.5</v>
      </c>
      <c r="J1405" s="24" t="n">
        <v>0</v>
      </c>
      <c r="K1405" s="24" t="n">
        <v>-0</v>
      </c>
      <c r="L1405" s="24" t="n">
        <v>-0</v>
      </c>
      <c r="M1405" s="6" t="s">
        <f>=I1405+J1405+K1405+L1405</f>
      </c>
      <c r="N1405" s="24"/>
      <c r="O1405" s="22"/>
    </row>
    <row collapsed="false" customFormat="false" customHeight="false" hidden="false" ht="12.1" outlineLevel="0" r="1406">
      <c r="A1406" s="20" t="n">
        <v>46225.976296296</v>
      </c>
      <c r="B1406" s="16" t="s">
        <v>39</v>
      </c>
      <c r="C1406" s="16" t="s">
        <v>803</v>
      </c>
      <c r="D1406" s="16" t="s">
        <v>623</v>
      </c>
      <c r="E1406" s="16" t="s">
        <v>17</v>
      </c>
      <c r="F1406" s="16" t="s">
        <v>19</v>
      </c>
      <c r="G1406" s="7" t="n">
        <v>4</v>
      </c>
      <c r="H1406" s="6" t="n">
        <v>460</v>
      </c>
      <c r="I1406" s="6" t="n">
        <v>-1840</v>
      </c>
      <c r="J1406" s="6" t="n">
        <v>-0</v>
      </c>
      <c r="K1406" s="6" t="n">
        <v>-1.1</v>
      </c>
      <c r="L1406" s="6" t="n">
        <v>-0</v>
      </c>
      <c r="M1406" s="6" t="s">
        <f>=I1406+J1406+K1406+L1406</f>
      </c>
      <c r="N1406" s="6"/>
      <c r="O1406" s="16"/>
    </row>
    <row collapsed="false" customFormat="false" customHeight="false" hidden="false" ht="12.1" outlineLevel="0" r="1407">
      <c r="A1407" s="21" t="n">
        <v>46226</v>
      </c>
      <c r="B1407" s="22" t="s">
        <v>743</v>
      </c>
      <c r="C1407" s="22" t="s">
        <v>1047</v>
      </c>
      <c r="D1407" s="22" t="s">
        <v>743</v>
      </c>
      <c r="E1407" s="22" t="s">
        <v>743</v>
      </c>
      <c r="F1407" s="22" t="s">
        <v>19</v>
      </c>
      <c r="G1407" s="23" t="n">
        <v>1</v>
      </c>
      <c r="H1407" s="24" t="n">
        <v>2724.2</v>
      </c>
      <c r="I1407" s="24" t="n">
        <v>2724.2</v>
      </c>
      <c r="J1407" s="24" t="n">
        <v>0</v>
      </c>
      <c r="K1407" s="24" t="n">
        <v>-0</v>
      </c>
      <c r="L1407" s="24" t="n">
        <v>-0</v>
      </c>
      <c r="M1407" s="6" t="s">
        <f>=I1407+J1407+K1407+L1407</f>
      </c>
      <c r="N1407" s="24"/>
      <c r="O1407" s="22"/>
    </row>
    <row collapsed="false" customFormat="false" customHeight="false" hidden="false" ht="12.1" outlineLevel="0" r="1408">
      <c r="A1408" s="21" t="n">
        <v>46226</v>
      </c>
      <c r="B1408" s="22" t="s">
        <v>743</v>
      </c>
      <c r="C1408" s="22" t="s">
        <v>1048</v>
      </c>
      <c r="D1408" s="22" t="s">
        <v>743</v>
      </c>
      <c r="E1408" s="22" t="s">
        <v>743</v>
      </c>
      <c r="F1408" s="22" t="s">
        <v>19</v>
      </c>
      <c r="G1408" s="23" t="n">
        <v>1</v>
      </c>
      <c r="H1408" s="24" t="n">
        <v>67.32</v>
      </c>
      <c r="I1408" s="24" t="n">
        <v>67.32</v>
      </c>
      <c r="J1408" s="24" t="n">
        <v>0</v>
      </c>
      <c r="K1408" s="24" t="n">
        <v>-0</v>
      </c>
      <c r="L1408" s="24" t="n">
        <v>-0</v>
      </c>
      <c r="M1408" s="6" t="s">
        <f>=I1408+J1408+K1408+L1408</f>
      </c>
      <c r="N1408" s="24"/>
      <c r="O1408" s="22"/>
    </row>
    <row collapsed="false" customFormat="false" customHeight="false" hidden="false" ht="12.1" outlineLevel="0" r="1409">
      <c r="A1409" s="20" t="n">
        <v>46226.863854167</v>
      </c>
      <c r="B1409" s="16" t="s">
        <v>33</v>
      </c>
      <c r="C1409" s="16" t="s">
        <v>762</v>
      </c>
      <c r="D1409" s="16" t="s">
        <v>623</v>
      </c>
      <c r="E1409" s="16" t="s">
        <v>17</v>
      </c>
      <c r="F1409" s="16" t="s">
        <v>19</v>
      </c>
      <c r="G1409" s="7" t="n">
        <v>8</v>
      </c>
      <c r="H1409" s="6" t="n">
        <v>353.3</v>
      </c>
      <c r="I1409" s="6" t="n">
        <v>-2826.4</v>
      </c>
      <c r="J1409" s="6" t="n">
        <v>-0</v>
      </c>
      <c r="K1409" s="6" t="n">
        <v>-1.7</v>
      </c>
      <c r="L1409" s="6" t="n">
        <v>-0</v>
      </c>
      <c r="M1409" s="6" t="s">
        <f>=I1409+J1409+K1409+L1409</f>
      </c>
      <c r="N1409" s="6"/>
      <c r="O1409" s="16"/>
    </row>
    <row collapsed="false" customFormat="false" customHeight="false" hidden="false" ht="12.1" outlineLevel="0" r="1410">
      <c r="A1410" s="20" t="n">
        <v>46226.954039352</v>
      </c>
      <c r="B1410" s="16" t="s">
        <v>101</v>
      </c>
      <c r="C1410" s="16" t="s">
        <v>847</v>
      </c>
      <c r="D1410" s="16" t="s">
        <v>623</v>
      </c>
      <c r="E1410" s="16" t="s">
        <v>99</v>
      </c>
      <c r="F1410" s="16" t="s">
        <v>19</v>
      </c>
      <c r="G1410" s="7" t="n">
        <v>2</v>
      </c>
      <c r="H1410" s="6" t="n">
        <v>19.0065</v>
      </c>
      <c r="I1410" s="6" t="n">
        <v>-38.01</v>
      </c>
      <c r="J1410" s="6" t="n">
        <v>-0</v>
      </c>
      <c r="K1410" s="6" t="n">
        <v>-0</v>
      </c>
      <c r="L1410" s="6" t="n">
        <v>-0</v>
      </c>
      <c r="M1410" s="6" t="s">
        <f>=I1410+J1410+K1410+L1410</f>
      </c>
      <c r="N1410" s="6"/>
      <c r="O1410" s="16"/>
    </row>
    <row collapsed="false" customFormat="false" customHeight="false" hidden="false" ht="12.1" outlineLevel="0" r="1411">
      <c r="A1411" s="21" t="n">
        <v>46227</v>
      </c>
      <c r="B1411" s="22" t="s">
        <v>743</v>
      </c>
      <c r="C1411" s="22" t="s">
        <v>1049</v>
      </c>
      <c r="D1411" s="22" t="s">
        <v>743</v>
      </c>
      <c r="E1411" s="22" t="s">
        <v>743</v>
      </c>
      <c r="F1411" s="22" t="s">
        <v>19</v>
      </c>
      <c r="G1411" s="23" t="n">
        <v>1</v>
      </c>
      <c r="H1411" s="24" t="n">
        <v>363.68</v>
      </c>
      <c r="I1411" s="24" t="n">
        <v>363.68</v>
      </c>
      <c r="J1411" s="24" t="n">
        <v>0</v>
      </c>
      <c r="K1411" s="24" t="n">
        <v>-0</v>
      </c>
      <c r="L1411" s="24" t="n">
        <v>-0</v>
      </c>
      <c r="M1411" s="6" t="s">
        <f>=I1411+J1411+K1411+L1411</f>
      </c>
      <c r="N1411" s="24"/>
      <c r="O1411" s="22"/>
    </row>
    <row collapsed="false" customFormat="false" customHeight="false" hidden="false" ht="12.1" outlineLevel="0" r="1412">
      <c r="A1412" s="21" t="n">
        <v>46227</v>
      </c>
      <c r="B1412" s="22" t="s">
        <v>743</v>
      </c>
      <c r="C1412" s="22" t="s">
        <v>1050</v>
      </c>
      <c r="D1412" s="22" t="s">
        <v>743</v>
      </c>
      <c r="E1412" s="22" t="s">
        <v>743</v>
      </c>
      <c r="F1412" s="22" t="s">
        <v>19</v>
      </c>
      <c r="G1412" s="23" t="n">
        <v>1</v>
      </c>
      <c r="H1412" s="24" t="n">
        <v>270.24</v>
      </c>
      <c r="I1412" s="24" t="n">
        <v>270.24</v>
      </c>
      <c r="J1412" s="24" t="n">
        <v>0</v>
      </c>
      <c r="K1412" s="24" t="n">
        <v>-0</v>
      </c>
      <c r="L1412" s="24" t="n">
        <v>-0</v>
      </c>
      <c r="M1412" s="6" t="s">
        <f>=I1412+J1412+K1412+L1412</f>
      </c>
      <c r="N1412" s="24"/>
      <c r="O1412" s="22"/>
    </row>
    <row collapsed="false" customFormat="false" customHeight="false" hidden="false" ht="12.1" outlineLevel="0" r="1413">
      <c r="A1413" s="21" t="n">
        <v>46227</v>
      </c>
      <c r="B1413" s="22" t="s">
        <v>743</v>
      </c>
      <c r="C1413" s="22" t="s">
        <v>1051</v>
      </c>
      <c r="D1413" s="22" t="s">
        <v>743</v>
      </c>
      <c r="E1413" s="22" t="s">
        <v>743</v>
      </c>
      <c r="F1413" s="22" t="s">
        <v>19</v>
      </c>
      <c r="G1413" s="23" t="n">
        <v>1</v>
      </c>
      <c r="H1413" s="24" t="n">
        <v>2460</v>
      </c>
      <c r="I1413" s="24" t="n">
        <v>2460</v>
      </c>
      <c r="J1413" s="24" t="n">
        <v>0</v>
      </c>
      <c r="K1413" s="24" t="n">
        <v>-0</v>
      </c>
      <c r="L1413" s="24" t="n">
        <v>-0</v>
      </c>
      <c r="M1413" s="6" t="s">
        <f>=I1413+J1413+K1413+L1413</f>
      </c>
      <c r="N1413" s="24"/>
      <c r="O1413" s="22"/>
    </row>
    <row collapsed="false" customFormat="false" customHeight="false" hidden="false" ht="12.1" outlineLevel="0" r="1414">
      <c r="A1414" s="20" t="n">
        <v>46227.777337963</v>
      </c>
      <c r="B1414" s="16" t="s">
        <v>45</v>
      </c>
      <c r="C1414" s="16" t="s">
        <v>800</v>
      </c>
      <c r="D1414" s="16" t="s">
        <v>623</v>
      </c>
      <c r="E1414" s="16" t="s">
        <v>17</v>
      </c>
      <c r="F1414" s="16" t="s">
        <v>19</v>
      </c>
      <c r="G1414" s="7" t="n">
        <v>12</v>
      </c>
      <c r="H1414" s="6" t="n">
        <v>257.24</v>
      </c>
      <c r="I1414" s="6" t="n">
        <v>-3086.88</v>
      </c>
      <c r="J1414" s="6" t="n">
        <v>-0</v>
      </c>
      <c r="K1414" s="6" t="n">
        <v>-1.85</v>
      </c>
      <c r="L1414" s="6" t="n">
        <v>-0</v>
      </c>
      <c r="M1414" s="6" t="s">
        <f>=I1414+J1414+K1414+L1414</f>
      </c>
      <c r="N1414" s="6"/>
      <c r="O1414" s="16"/>
    </row>
    <row collapsed="false" customFormat="false" customHeight="false" hidden="false" ht="12.1" outlineLevel="0" r="1415">
      <c r="A1415" s="21" t="n">
        <v>46228</v>
      </c>
      <c r="B1415" s="22" t="s">
        <v>729</v>
      </c>
      <c r="C1415" s="22" t="s">
        <v>151</v>
      </c>
      <c r="D1415" s="22" t="s">
        <v>729</v>
      </c>
      <c r="E1415" s="22" t="s">
        <v>729</v>
      </c>
      <c r="F1415" s="22" t="s">
        <v>19</v>
      </c>
      <c r="G1415" s="23" t="n">
        <v>1</v>
      </c>
      <c r="H1415" s="24" t="n">
        <v>10000</v>
      </c>
      <c r="I1415" s="24" t="n">
        <v>10000</v>
      </c>
      <c r="J1415" s="24" t="n">
        <v>0</v>
      </c>
      <c r="K1415" s="24" t="n">
        <v>-0</v>
      </c>
      <c r="L1415" s="24" t="n">
        <v>-0</v>
      </c>
      <c r="M1415" s="6" t="s">
        <f>=I1415+J1415+K1415+L1415</f>
      </c>
      <c r="N1415" s="24"/>
      <c r="O1415" s="22"/>
    </row>
    <row collapsed="false" customFormat="false" customHeight="false" hidden="false" ht="12.1" outlineLevel="0" r="1416">
      <c r="A1416" s="25" t="n">
        <v>46228.542928241</v>
      </c>
      <c r="B1416" s="26" t="s">
        <v>101</v>
      </c>
      <c r="C1416" s="26" t="s">
        <v>847</v>
      </c>
      <c r="D1416" s="26" t="s">
        <v>626</v>
      </c>
      <c r="E1416" s="26" t="s">
        <v>99</v>
      </c>
      <c r="F1416" s="26" t="s">
        <v>19</v>
      </c>
      <c r="G1416" s="27" t="n">
        <v>-927</v>
      </c>
      <c r="H1416" s="28" t="n">
        <v>19.036</v>
      </c>
      <c r="I1416" s="28" t="n">
        <v>17646.37</v>
      </c>
      <c r="J1416" s="28" t="n">
        <v>0</v>
      </c>
      <c r="K1416" s="28" t="n">
        <v>-0</v>
      </c>
      <c r="L1416" s="28" t="n">
        <v>-0</v>
      </c>
      <c r="M1416" s="6" t="s">
        <f>=I1416+J1416+K1416+L1416</f>
      </c>
      <c r="N1416" s="28"/>
      <c r="O1416" s="26"/>
    </row>
    <row collapsed="false" customFormat="false" customHeight="false" hidden="false" ht="12.1" outlineLevel="0" r="1417">
      <c r="A1417" s="20" t="n">
        <v>46228.543634259</v>
      </c>
      <c r="B1417" s="16" t="s">
        <v>67</v>
      </c>
      <c r="C1417" s="16" t="s">
        <v>951</v>
      </c>
      <c r="D1417" s="16" t="s">
        <v>623</v>
      </c>
      <c r="E1417" s="16" t="s">
        <v>17</v>
      </c>
      <c r="F1417" s="16" t="s">
        <v>19</v>
      </c>
      <c r="G1417" s="7" t="n">
        <v>98</v>
      </c>
      <c r="H1417" s="6" t="n">
        <v>101.32</v>
      </c>
      <c r="I1417" s="6" t="n">
        <v>-9929.36</v>
      </c>
      <c r="J1417" s="6" t="n">
        <v>-0</v>
      </c>
      <c r="K1417" s="6" t="n">
        <v>-5.96</v>
      </c>
      <c r="L1417" s="6" t="n">
        <v>-0</v>
      </c>
      <c r="M1417" s="6" t="s">
        <f>=I1417+J1417+K1417+L1417</f>
      </c>
      <c r="N1417" s="6"/>
      <c r="O1417" s="16"/>
    </row>
    <row collapsed="false" customFormat="false" customHeight="false" hidden="false" ht="12.1" outlineLevel="0" r="1418">
      <c r="A1418" s="20" t="n">
        <v>46228.549583333</v>
      </c>
      <c r="B1418" s="16" t="s">
        <v>33</v>
      </c>
      <c r="C1418" s="16" t="s">
        <v>762</v>
      </c>
      <c r="D1418" s="16" t="s">
        <v>623</v>
      </c>
      <c r="E1418" s="16" t="s">
        <v>17</v>
      </c>
      <c r="F1418" s="16" t="s">
        <v>19</v>
      </c>
      <c r="G1418" s="7" t="n">
        <v>10</v>
      </c>
      <c r="H1418" s="6" t="n">
        <v>351.9</v>
      </c>
      <c r="I1418" s="6" t="n">
        <v>-3519</v>
      </c>
      <c r="J1418" s="6" t="n">
        <v>-0</v>
      </c>
      <c r="K1418" s="6" t="n">
        <v>-2.11</v>
      </c>
      <c r="L1418" s="6" t="n">
        <v>-0</v>
      </c>
      <c r="M1418" s="6" t="s">
        <f>=I1418+J1418+K1418+L1418</f>
      </c>
      <c r="N1418" s="6"/>
      <c r="O1418" s="16"/>
    </row>
    <row collapsed="false" customFormat="false" customHeight="false" hidden="false" ht="12.1" outlineLevel="0" r="1419">
      <c r="A1419" s="20" t="n">
        <v>46228.597222222</v>
      </c>
      <c r="B1419" s="16" t="s">
        <v>53</v>
      </c>
      <c r="C1419" s="16" t="s">
        <v>1005</v>
      </c>
      <c r="D1419" s="16" t="s">
        <v>623</v>
      </c>
      <c r="E1419" s="16" t="s">
        <v>17</v>
      </c>
      <c r="F1419" s="16" t="s">
        <v>19</v>
      </c>
      <c r="G1419" s="7" t="n">
        <v>7</v>
      </c>
      <c r="H1419" s="6" t="n">
        <v>1956.5</v>
      </c>
      <c r="I1419" s="6" t="n">
        <v>-13695.5</v>
      </c>
      <c r="J1419" s="6" t="n">
        <v>-0</v>
      </c>
      <c r="K1419" s="6" t="n">
        <v>-8.22</v>
      </c>
      <c r="L1419" s="6" t="n">
        <v>-0</v>
      </c>
      <c r="M1419" s="6" t="s">
        <f>=I1419+J1419+K1419+L1419</f>
      </c>
      <c r="N1419" s="6"/>
      <c r="O1419" s="16"/>
    </row>
    <row collapsed="false" customFormat="false" customHeight="false" hidden="false" ht="12.1" outlineLevel="0" r="1420">
      <c r="A1420" s="20" t="n">
        <v>46229.47087963</v>
      </c>
      <c r="B1420" s="16" t="s">
        <v>39</v>
      </c>
      <c r="C1420" s="16" t="s">
        <v>803</v>
      </c>
      <c r="D1420" s="16" t="s">
        <v>623</v>
      </c>
      <c r="E1420" s="16" t="s">
        <v>17</v>
      </c>
      <c r="F1420" s="16" t="s">
        <v>19</v>
      </c>
      <c r="G1420" s="7" t="n">
        <v>1</v>
      </c>
      <c r="H1420" s="6" t="n">
        <v>476.7</v>
      </c>
      <c r="I1420" s="6" t="n">
        <v>-476.7</v>
      </c>
      <c r="J1420" s="6" t="n">
        <v>-0</v>
      </c>
      <c r="K1420" s="6" t="n">
        <v>-0.29</v>
      </c>
      <c r="L1420" s="6" t="n">
        <v>-0</v>
      </c>
      <c r="M1420" s="6" t="s">
        <f>=I1420+J1420+K1420+L1420</f>
      </c>
      <c r="N1420" s="6"/>
      <c r="O1420" s="16"/>
    </row>
    <row collapsed="false" customFormat="false" customHeight="false" hidden="false" ht="12.1" outlineLevel="0" r="1421">
      <c r="A1421" s="21" t="n">
        <v>46233</v>
      </c>
      <c r="B1421" s="22" t="s">
        <v>743</v>
      </c>
      <c r="C1421" s="22" t="s">
        <v>1052</v>
      </c>
      <c r="D1421" s="22" t="s">
        <v>743</v>
      </c>
      <c r="E1421" s="22" t="s">
        <v>743</v>
      </c>
      <c r="F1421" s="22" t="s">
        <v>19</v>
      </c>
      <c r="G1421" s="23" t="n">
        <v>1</v>
      </c>
      <c r="H1421" s="24" t="n">
        <v>1061.05</v>
      </c>
      <c r="I1421" s="24" t="n">
        <v>1061.05</v>
      </c>
      <c r="J1421" s="24" t="n">
        <v>0</v>
      </c>
      <c r="K1421" s="24" t="n">
        <v>-0</v>
      </c>
      <c r="L1421" s="24" t="n">
        <v>-0</v>
      </c>
      <c r="M1421" s="6" t="s">
        <f>=I1421+J1421+K1421+L1421</f>
      </c>
      <c r="N1421" s="24"/>
      <c r="O1421" s="22"/>
    </row>
    <row collapsed="false" customFormat="false" customHeight="false" hidden="false" ht="12.1" outlineLevel="0" r="1422">
      <c r="A1422" s="21" t="n">
        <v>46233</v>
      </c>
      <c r="B1422" s="22" t="s">
        <v>743</v>
      </c>
      <c r="C1422" s="22" t="s">
        <v>1053</v>
      </c>
      <c r="D1422" s="22" t="s">
        <v>743</v>
      </c>
      <c r="E1422" s="22" t="s">
        <v>743</v>
      </c>
      <c r="F1422" s="22" t="s">
        <v>19</v>
      </c>
      <c r="G1422" s="23" t="n">
        <v>1</v>
      </c>
      <c r="H1422" s="24" t="n">
        <v>1111.1</v>
      </c>
      <c r="I1422" s="24" t="n">
        <v>1111.1</v>
      </c>
      <c r="J1422" s="24" t="n">
        <v>0</v>
      </c>
      <c r="K1422" s="24" t="n">
        <v>-0</v>
      </c>
      <c r="L1422" s="24" t="n">
        <v>-0</v>
      </c>
      <c r="M1422" s="6" t="s">
        <f>=I1422+J1422+K1422+L1422</f>
      </c>
      <c r="N1422" s="24"/>
      <c r="O1422" s="22"/>
    </row>
    <row collapsed="false" customFormat="false" customHeight="false" hidden="false" ht="12.1" outlineLevel="0" r="1423">
      <c r="A1423" s="20" t="n">
        <v>46233.930763889</v>
      </c>
      <c r="B1423" s="16" t="s">
        <v>108</v>
      </c>
      <c r="C1423" s="16" t="s">
        <v>992</v>
      </c>
      <c r="D1423" s="16" t="s">
        <v>623</v>
      </c>
      <c r="E1423" s="16" t="s">
        <v>105</v>
      </c>
      <c r="F1423" s="16" t="s">
        <v>19</v>
      </c>
      <c r="G1423" s="7" t="n">
        <v>2</v>
      </c>
      <c r="H1423" s="6" t="n">
        <v>88.81</v>
      </c>
      <c r="I1423" s="6" t="n">
        <v>-1776.2</v>
      </c>
      <c r="J1423" s="6" t="n">
        <v>-5.26</v>
      </c>
      <c r="K1423" s="6" t="n">
        <v>-1.07</v>
      </c>
      <c r="L1423" s="6" t="n">
        <v>-0.14</v>
      </c>
      <c r="M1423" s="6" t="s">
        <f>=I1423+J1423+K1423+L1423</f>
      </c>
      <c r="N1423" s="6"/>
      <c r="O1423" s="16"/>
    </row>
    <row collapsed="false" customFormat="false" customHeight="false" hidden="false" ht="12.1" outlineLevel="0" r="1424">
      <c r="A1424" s="21" t="n">
        <v>46234</v>
      </c>
      <c r="B1424" s="22" t="s">
        <v>743</v>
      </c>
      <c r="C1424" s="22" t="s">
        <v>1054</v>
      </c>
      <c r="D1424" s="22" t="s">
        <v>743</v>
      </c>
      <c r="E1424" s="22" t="s">
        <v>743</v>
      </c>
      <c r="F1424" s="22" t="s">
        <v>19</v>
      </c>
      <c r="G1424" s="23" t="n">
        <v>1</v>
      </c>
      <c r="H1424" s="24" t="n">
        <v>814</v>
      </c>
      <c r="I1424" s="24" t="n">
        <v>814</v>
      </c>
      <c r="J1424" s="24" t="n">
        <v>0</v>
      </c>
      <c r="K1424" s="24" t="n">
        <v>-0</v>
      </c>
      <c r="L1424" s="24" t="n">
        <v>-0</v>
      </c>
      <c r="M1424" s="6" t="s">
        <f>=I1424+J1424+K1424+L1424</f>
      </c>
      <c r="N1424" s="24"/>
      <c r="O1424" s="22"/>
    </row>
    <row collapsed="false" customFormat="false" customHeight="false" hidden="false" ht="12.1" outlineLevel="0" r="1425">
      <c r="A1425" s="20" t="n">
        <v>46234.778518519</v>
      </c>
      <c r="B1425" s="16" t="s">
        <v>67</v>
      </c>
      <c r="C1425" s="16" t="s">
        <v>951</v>
      </c>
      <c r="D1425" s="16" t="s">
        <v>623</v>
      </c>
      <c r="E1425" s="16" t="s">
        <v>17</v>
      </c>
      <c r="F1425" s="16" t="s">
        <v>19</v>
      </c>
      <c r="G1425" s="7" t="n">
        <v>11</v>
      </c>
      <c r="H1425" s="6" t="n">
        <v>103.78</v>
      </c>
      <c r="I1425" s="6" t="n">
        <v>-1141.58</v>
      </c>
      <c r="J1425" s="6" t="n">
        <v>-0</v>
      </c>
      <c r="K1425" s="6" t="n">
        <v>-0.68</v>
      </c>
      <c r="L1425" s="6" t="n">
        <v>-0</v>
      </c>
      <c r="M1425" s="6" t="s">
        <f>=I1425+J1425+K1425+L1425</f>
      </c>
      <c r="N1425" s="6"/>
      <c r="O1425" s="16"/>
    </row>
    <row collapsed="false" customFormat="false" customHeight="false" hidden="false" ht="12.1" outlineLevel="0" r="1426">
      <c r="A1426" s="20" t="n">
        <v>46237.940231481</v>
      </c>
      <c r="B1426" s="16" t="s">
        <v>101</v>
      </c>
      <c r="C1426" s="16" t="s">
        <v>847</v>
      </c>
      <c r="D1426" s="16" t="s">
        <v>623</v>
      </c>
      <c r="E1426" s="16" t="s">
        <v>99</v>
      </c>
      <c r="F1426" s="16" t="s">
        <v>19</v>
      </c>
      <c r="G1426" s="7" t="n">
        <v>4</v>
      </c>
      <c r="H1426" s="6" t="n">
        <v>19.0865</v>
      </c>
      <c r="I1426" s="6" t="n">
        <v>-76.35</v>
      </c>
      <c r="J1426" s="6" t="n">
        <v>-0</v>
      </c>
      <c r="K1426" s="6" t="n">
        <v>-0</v>
      </c>
      <c r="L1426" s="6" t="n">
        <v>-0</v>
      </c>
      <c r="M1426" s="6" t="s">
        <f>=I1426+J1426+K1426+L1426</f>
      </c>
      <c r="N1426" s="6"/>
      <c r="O1426" s="16"/>
    </row>
    <row collapsed="false" customFormat="false" customHeight="false" hidden="false" ht="12.1" outlineLevel="0" r="1427">
      <c r="A1427" s="21" t="n">
        <v>46238</v>
      </c>
      <c r="B1427" s="22" t="s">
        <v>743</v>
      </c>
      <c r="C1427" s="22" t="s">
        <v>1055</v>
      </c>
      <c r="D1427" s="22" t="s">
        <v>743</v>
      </c>
      <c r="E1427" s="22" t="s">
        <v>743</v>
      </c>
      <c r="F1427" s="22" t="s">
        <v>19</v>
      </c>
      <c r="G1427" s="23" t="n">
        <v>1</v>
      </c>
      <c r="H1427" s="24" t="n">
        <v>9837</v>
      </c>
      <c r="I1427" s="24" t="n">
        <v>9837</v>
      </c>
      <c r="J1427" s="24" t="n">
        <v>0</v>
      </c>
      <c r="K1427" s="24" t="n">
        <v>-0</v>
      </c>
      <c r="L1427" s="24" t="n">
        <v>-0</v>
      </c>
      <c r="M1427" s="6" t="s">
        <f>=I1427+J1427+K1427+L1427</f>
      </c>
      <c r="N1427" s="24"/>
      <c r="O1427" s="22"/>
    </row>
    <row collapsed="false" customFormat="false" customHeight="false" hidden="false" ht="12.1" outlineLevel="0" r="1428">
      <c r="A1428" s="21" t="n">
        <v>46238</v>
      </c>
      <c r="B1428" s="22" t="s">
        <v>743</v>
      </c>
      <c r="C1428" s="22" t="s">
        <v>1056</v>
      </c>
      <c r="D1428" s="22" t="s">
        <v>743</v>
      </c>
      <c r="E1428" s="22" t="s">
        <v>743</v>
      </c>
      <c r="F1428" s="22" t="s">
        <v>19</v>
      </c>
      <c r="G1428" s="23" t="n">
        <v>1</v>
      </c>
      <c r="H1428" s="24" t="n">
        <v>26559.4</v>
      </c>
      <c r="I1428" s="24" t="n">
        <v>26559.4</v>
      </c>
      <c r="J1428" s="24" t="n">
        <v>0</v>
      </c>
      <c r="K1428" s="24" t="n">
        <v>-0</v>
      </c>
      <c r="L1428" s="24" t="n">
        <v>-0</v>
      </c>
      <c r="M1428" s="6" t="s">
        <f>=I1428+J1428+K1428+L1428</f>
      </c>
      <c r="N1428" s="24"/>
      <c r="O1428" s="22"/>
    </row>
    <row collapsed="false" customFormat="false" customHeight="false" hidden="false" ht="12.1" outlineLevel="0" r="1429">
      <c r="A1429" s="21" t="n">
        <v>46238</v>
      </c>
      <c r="B1429" s="22" t="s">
        <v>743</v>
      </c>
      <c r="C1429" s="22" t="s">
        <v>1057</v>
      </c>
      <c r="D1429" s="22" t="s">
        <v>743</v>
      </c>
      <c r="E1429" s="22" t="s">
        <v>743</v>
      </c>
      <c r="F1429" s="22" t="s">
        <v>19</v>
      </c>
      <c r="G1429" s="23" t="n">
        <v>1</v>
      </c>
      <c r="H1429" s="24" t="n">
        <v>2691.55</v>
      </c>
      <c r="I1429" s="24" t="n">
        <v>2691.55</v>
      </c>
      <c r="J1429" s="24" t="n">
        <v>0</v>
      </c>
      <c r="K1429" s="24" t="n">
        <v>-0</v>
      </c>
      <c r="L1429" s="24" t="n">
        <v>-0</v>
      </c>
      <c r="M1429" s="6" t="s">
        <f>=I1429+J1429+K1429+L1429</f>
      </c>
      <c r="N1429" s="24"/>
      <c r="O1429" s="22"/>
    </row>
    <row collapsed="false" customFormat="false" customHeight="false" hidden="false" ht="12.1" outlineLevel="0" r="1430">
      <c r="A1430" s="21" t="n">
        <v>46238</v>
      </c>
      <c r="B1430" s="22" t="s">
        <v>743</v>
      </c>
      <c r="C1430" s="22" t="s">
        <v>1058</v>
      </c>
      <c r="D1430" s="22" t="s">
        <v>743</v>
      </c>
      <c r="E1430" s="22" t="s">
        <v>743</v>
      </c>
      <c r="F1430" s="22" t="s">
        <v>19</v>
      </c>
      <c r="G1430" s="23" t="n">
        <v>1</v>
      </c>
      <c r="H1430" s="24" t="n">
        <v>169.2</v>
      </c>
      <c r="I1430" s="24" t="n">
        <v>169.2</v>
      </c>
      <c r="J1430" s="24" t="n">
        <v>0</v>
      </c>
      <c r="K1430" s="24" t="n">
        <v>-0</v>
      </c>
      <c r="L1430" s="24" t="n">
        <v>-0</v>
      </c>
      <c r="M1430" s="6" t="s">
        <f>=I1430+J1430+K1430+L1430</f>
      </c>
      <c r="N1430" s="24"/>
      <c r="O1430" s="22"/>
    </row>
    <row collapsed="false" customFormat="false" customHeight="false" hidden="false" ht="12.1" outlineLevel="0" r="1431">
      <c r="A1431" s="20" t="n">
        <v>46238.8571875</v>
      </c>
      <c r="B1431" s="16" t="s">
        <v>16</v>
      </c>
      <c r="C1431" s="16" t="s">
        <v>755</v>
      </c>
      <c r="D1431" s="16" t="s">
        <v>623</v>
      </c>
      <c r="E1431" s="16" t="s">
        <v>17</v>
      </c>
      <c r="F1431" s="16" t="s">
        <v>19</v>
      </c>
      <c r="G1431" s="7" t="n">
        <v>100</v>
      </c>
      <c r="H1431" s="6" t="n">
        <v>284.43</v>
      </c>
      <c r="I1431" s="6" t="n">
        <v>-28443</v>
      </c>
      <c r="J1431" s="6" t="n">
        <v>-0</v>
      </c>
      <c r="K1431" s="6" t="n">
        <v>-17.07</v>
      </c>
      <c r="L1431" s="6" t="n">
        <v>-8.54</v>
      </c>
      <c r="M1431" s="6" t="s">
        <f>=I1431+J1431+K1431+L1431</f>
      </c>
      <c r="N1431" s="6"/>
      <c r="O1431" s="16"/>
    </row>
    <row collapsed="false" customFormat="false" customHeight="false" hidden="false" ht="12.1" outlineLevel="0" r="1432">
      <c r="A1432" s="20" t="n">
        <v>46238.861388889</v>
      </c>
      <c r="B1432" s="16" t="s">
        <v>45</v>
      </c>
      <c r="C1432" s="16" t="s">
        <v>800</v>
      </c>
      <c r="D1432" s="16" t="s">
        <v>623</v>
      </c>
      <c r="E1432" s="16" t="s">
        <v>17</v>
      </c>
      <c r="F1432" s="16" t="s">
        <v>19</v>
      </c>
      <c r="G1432" s="7" t="n">
        <v>22</v>
      </c>
      <c r="H1432" s="6" t="n">
        <v>272.76</v>
      </c>
      <c r="I1432" s="6" t="n">
        <v>-6000.72</v>
      </c>
      <c r="J1432" s="6" t="n">
        <v>-0</v>
      </c>
      <c r="K1432" s="6" t="n">
        <v>-3.6</v>
      </c>
      <c r="L1432" s="6" t="n">
        <v>-0</v>
      </c>
      <c r="M1432" s="6" t="s">
        <f>=I1432+J1432+K1432+L1432</f>
      </c>
      <c r="N1432" s="6"/>
      <c r="O1432" s="16"/>
    </row>
    <row collapsed="false" customFormat="false" customHeight="false" hidden="false" ht="12.1" outlineLevel="0" r="1433">
      <c r="A1433" s="20" t="n">
        <v>46238.863113426</v>
      </c>
      <c r="B1433" s="16" t="s">
        <v>42</v>
      </c>
      <c r="C1433" s="16" t="s">
        <v>912</v>
      </c>
      <c r="D1433" s="16" t="s">
        <v>623</v>
      </c>
      <c r="E1433" s="16" t="s">
        <v>17</v>
      </c>
      <c r="F1433" s="16" t="s">
        <v>19</v>
      </c>
      <c r="G1433" s="7" t="n">
        <v>10</v>
      </c>
      <c r="H1433" s="6" t="n">
        <v>469.25</v>
      </c>
      <c r="I1433" s="6" t="n">
        <v>-4692.5</v>
      </c>
      <c r="J1433" s="6" t="n">
        <v>-0</v>
      </c>
      <c r="K1433" s="6" t="n">
        <v>-2.81</v>
      </c>
      <c r="L1433" s="6" t="n">
        <v>-0</v>
      </c>
      <c r="M1433" s="6" t="s">
        <f>=I1433+J1433+K1433+L1433</f>
      </c>
      <c r="N1433" s="6"/>
      <c r="O1433" s="16"/>
    </row>
    <row collapsed="false" customFormat="false" customHeight="false" hidden="false" ht="12.1" outlineLevel="0" r="1434">
      <c r="A1434" s="20" t="n">
        <v>46238.935659722</v>
      </c>
      <c r="B1434" s="16" t="s">
        <v>101</v>
      </c>
      <c r="C1434" s="16" t="s">
        <v>847</v>
      </c>
      <c r="D1434" s="16" t="s">
        <v>623</v>
      </c>
      <c r="E1434" s="16" t="s">
        <v>99</v>
      </c>
      <c r="F1434" s="16" t="s">
        <v>19</v>
      </c>
      <c r="G1434" s="7" t="n">
        <v>4</v>
      </c>
      <c r="H1434" s="6" t="n">
        <v>19.094</v>
      </c>
      <c r="I1434" s="6" t="n">
        <v>-76.38</v>
      </c>
      <c r="J1434" s="6" t="n">
        <v>-0</v>
      </c>
      <c r="K1434" s="6" t="n">
        <v>-0</v>
      </c>
      <c r="L1434" s="6" t="n">
        <v>-0</v>
      </c>
      <c r="M1434" s="6" t="s">
        <f>=I1434+J1434+K1434+L1434</f>
      </c>
      <c r="N1434" s="6"/>
      <c r="O1434" s="16"/>
    </row>
    <row collapsed="false" customFormat="false" customHeight="false" hidden="false" ht="12.1" outlineLevel="0" r="1435">
      <c r="A1435" s="21" t="n">
        <v>46244</v>
      </c>
      <c r="B1435" s="22" t="s">
        <v>729</v>
      </c>
      <c r="C1435" s="22" t="s">
        <v>151</v>
      </c>
      <c r="D1435" s="22" t="s">
        <v>729</v>
      </c>
      <c r="E1435" s="22" t="s">
        <v>729</v>
      </c>
      <c r="F1435" s="22" t="s">
        <v>19</v>
      </c>
      <c r="G1435" s="23" t="n">
        <v>1</v>
      </c>
      <c r="H1435" s="24" t="n">
        <v>30000</v>
      </c>
      <c r="I1435" s="24" t="n">
        <v>30000</v>
      </c>
      <c r="J1435" s="24" t="n">
        <v>0</v>
      </c>
      <c r="K1435" s="24" t="n">
        <v>-0</v>
      </c>
      <c r="L1435" s="24" t="n">
        <v>-0</v>
      </c>
      <c r="M1435" s="6" t="s">
        <f>=I1435+J1435+K1435+L1435</f>
      </c>
      <c r="N1435" s="24"/>
      <c r="O1435" s="22"/>
    </row>
    <row collapsed="false" customFormat="false" customHeight="false" hidden="false" ht="12.1" outlineLevel="0" r="1436">
      <c r="A1436" s="20" t="n">
        <v>46244.921481481</v>
      </c>
      <c r="B1436" s="16" t="s">
        <v>129</v>
      </c>
      <c r="C1436" s="16" t="s">
        <v>1059</v>
      </c>
      <c r="D1436" s="16" t="s">
        <v>623</v>
      </c>
      <c r="E1436" s="16" t="s">
        <v>105</v>
      </c>
      <c r="F1436" s="16" t="s">
        <v>19</v>
      </c>
      <c r="G1436" s="7" t="n">
        <v>5</v>
      </c>
      <c r="H1436" s="6" t="n">
        <v>100.05</v>
      </c>
      <c r="I1436" s="6" t="n">
        <v>-5002.5</v>
      </c>
      <c r="J1436" s="6" t="n">
        <v>-54.25</v>
      </c>
      <c r="K1436" s="6" t="n">
        <v>-3</v>
      </c>
      <c r="L1436" s="6" t="n">
        <v>-0.5</v>
      </c>
      <c r="M1436" s="6" t="s">
        <f>=I1436+J1436+K1436+L1436</f>
      </c>
      <c r="N1436" s="6"/>
      <c r="O1436" s="16"/>
    </row>
    <row collapsed="false" customFormat="false" customHeight="false" hidden="false" ht="12.1" outlineLevel="0" r="1437">
      <c r="A1437" s="20" t="n">
        <v>46244.939895833</v>
      </c>
      <c r="B1437" s="16" t="s">
        <v>132</v>
      </c>
      <c r="C1437" s="16" t="s">
        <v>1060</v>
      </c>
      <c r="D1437" s="16" t="s">
        <v>623</v>
      </c>
      <c r="E1437" s="16" t="s">
        <v>105</v>
      </c>
      <c r="F1437" s="16" t="s">
        <v>19</v>
      </c>
      <c r="G1437" s="7" t="n">
        <v>5</v>
      </c>
      <c r="H1437" s="6" t="n">
        <v>100</v>
      </c>
      <c r="I1437" s="6" t="n">
        <v>-5000</v>
      </c>
      <c r="J1437" s="6" t="n">
        <v>-36.15</v>
      </c>
      <c r="K1437" s="6" t="n">
        <v>-3</v>
      </c>
      <c r="L1437" s="6" t="n">
        <v>-0.5</v>
      </c>
      <c r="M1437" s="6" t="s">
        <f>=I1437+J1437+K1437+L1437</f>
      </c>
      <c r="N1437" s="6"/>
      <c r="O1437" s="16"/>
    </row>
    <row collapsed="false" customFormat="false" customHeight="false" hidden="false" ht="12.1" outlineLevel="0" r="1438">
      <c r="A1438" s="20" t="n">
        <v>46244.976759259</v>
      </c>
      <c r="B1438" s="16" t="s">
        <v>114</v>
      </c>
      <c r="C1438" s="16" t="s">
        <v>1061</v>
      </c>
      <c r="D1438" s="16" t="s">
        <v>623</v>
      </c>
      <c r="E1438" s="16" t="s">
        <v>105</v>
      </c>
      <c r="F1438" s="16" t="s">
        <v>19</v>
      </c>
      <c r="G1438" s="7" t="n">
        <v>5</v>
      </c>
      <c r="H1438" s="6" t="n">
        <v>103.96</v>
      </c>
      <c r="I1438" s="6" t="n">
        <v>-5198</v>
      </c>
      <c r="J1438" s="6" t="n">
        <v>-24.3</v>
      </c>
      <c r="K1438" s="6" t="n">
        <v>-3.12</v>
      </c>
      <c r="L1438" s="6" t="n">
        <v>-0.52</v>
      </c>
      <c r="M1438" s="6" t="s">
        <f>=I1438+J1438+K1438+L1438</f>
      </c>
      <c r="N1438" s="6"/>
      <c r="O1438" s="16"/>
    </row>
    <row collapsed="false" customFormat="false" customHeight="false" hidden="false" ht="12.1" outlineLevel="0" r="1439">
      <c r="A1439" s="21" t="n">
        <v>46245</v>
      </c>
      <c r="B1439" s="22" t="s">
        <v>743</v>
      </c>
      <c r="C1439" s="22" t="s">
        <v>1062</v>
      </c>
      <c r="D1439" s="22" t="s">
        <v>743</v>
      </c>
      <c r="E1439" s="22" t="s">
        <v>743</v>
      </c>
      <c r="F1439" s="22" t="s">
        <v>19</v>
      </c>
      <c r="G1439" s="23" t="n">
        <v>1</v>
      </c>
      <c r="H1439" s="24" t="n">
        <v>4143.72</v>
      </c>
      <c r="I1439" s="24" t="n">
        <v>4143.72</v>
      </c>
      <c r="J1439" s="24" t="n">
        <v>0</v>
      </c>
      <c r="K1439" s="24" t="n">
        <v>-0</v>
      </c>
      <c r="L1439" s="24" t="n">
        <v>-0</v>
      </c>
      <c r="M1439" s="6" t="s">
        <f>=I1439+J1439+K1439+L1439</f>
      </c>
      <c r="N1439" s="24"/>
      <c r="O1439" s="22"/>
    </row>
    <row collapsed="false" customFormat="false" customHeight="false" hidden="false" ht="12.1" outlineLevel="0" r="1440">
      <c r="A1440" s="21" t="n">
        <v>46246</v>
      </c>
      <c r="B1440" s="22" t="s">
        <v>743</v>
      </c>
      <c r="C1440" s="22" t="s">
        <v>1063</v>
      </c>
      <c r="D1440" s="22" t="s">
        <v>743</v>
      </c>
      <c r="E1440" s="22" t="s">
        <v>743</v>
      </c>
      <c r="F1440" s="22" t="s">
        <v>19</v>
      </c>
      <c r="G1440" s="23" t="n">
        <v>1</v>
      </c>
      <c r="H1440" s="24" t="n">
        <v>87.56</v>
      </c>
      <c r="I1440" s="24" t="n">
        <v>87.56</v>
      </c>
      <c r="J1440" s="24" t="n">
        <v>0</v>
      </c>
      <c r="K1440" s="24" t="n">
        <v>-0</v>
      </c>
      <c r="L1440" s="24" t="n">
        <v>-0</v>
      </c>
      <c r="M1440" s="6" t="s">
        <f>=I1440+J1440+K1440+L1440</f>
      </c>
      <c r="N1440" s="24"/>
      <c r="O1440" s="22"/>
    </row>
    <row collapsed="false" customFormat="false" customHeight="false" hidden="false" ht="12.1" outlineLevel="0" r="1441">
      <c r="A1441" s="20" t="n">
        <v>46246.767210648</v>
      </c>
      <c r="B1441" s="16" t="s">
        <v>676</v>
      </c>
      <c r="C1441" s="16" t="s">
        <v>1064</v>
      </c>
      <c r="D1441" s="16" t="s">
        <v>623</v>
      </c>
      <c r="E1441" s="16" t="s">
        <v>105</v>
      </c>
      <c r="F1441" s="16" t="s">
        <v>19</v>
      </c>
      <c r="G1441" s="7" t="n">
        <v>5</v>
      </c>
      <c r="H1441" s="6" t="n">
        <v>63.68</v>
      </c>
      <c r="I1441" s="6" t="n">
        <v>-3184</v>
      </c>
      <c r="J1441" s="6" t="n">
        <v>-3.55</v>
      </c>
      <c r="K1441" s="6" t="n">
        <v>-1.91</v>
      </c>
      <c r="L1441" s="6" t="n">
        <v>-0.28</v>
      </c>
      <c r="M1441" s="6" t="s">
        <f>=I1441+J1441+K1441+L1441</f>
      </c>
      <c r="N1441" s="6"/>
      <c r="O1441" s="16"/>
    </row>
    <row collapsed="false" customFormat="false" customHeight="false" hidden="false" ht="12.1" outlineLevel="0" r="1442">
      <c r="A1442" s="20" t="n">
        <v>46248.813564815</v>
      </c>
      <c r="B1442" s="16" t="s">
        <v>123</v>
      </c>
      <c r="C1442" s="16" t="s">
        <v>1065</v>
      </c>
      <c r="D1442" s="16" t="s">
        <v>623</v>
      </c>
      <c r="E1442" s="16" t="s">
        <v>105</v>
      </c>
      <c r="F1442" s="16" t="s">
        <v>19</v>
      </c>
      <c r="G1442" s="7" t="n">
        <v>8</v>
      </c>
      <c r="H1442" s="6" t="n">
        <v>101.56875</v>
      </c>
      <c r="I1442" s="6" t="n">
        <v>-8125.5</v>
      </c>
      <c r="J1442" s="6" t="n">
        <v>-93.92</v>
      </c>
      <c r="K1442" s="6" t="n">
        <v>-4.88</v>
      </c>
      <c r="L1442" s="6" t="n">
        <v>-0.69</v>
      </c>
      <c r="M1442" s="6" t="s">
        <f>=I1442+J1442+K1442+L1442</f>
      </c>
      <c r="N1442" s="6"/>
      <c r="O1442" s="16"/>
    </row>
    <row collapsed="false" customFormat="false" customHeight="false" hidden="false" ht="12.1" outlineLevel="0" r="1443">
      <c r="A1443" s="20" t="n">
        <v>46248.816979167</v>
      </c>
      <c r="B1443" s="16" t="s">
        <v>126</v>
      </c>
      <c r="C1443" s="16" t="s">
        <v>1066</v>
      </c>
      <c r="D1443" s="16" t="s">
        <v>623</v>
      </c>
      <c r="E1443" s="16" t="s">
        <v>105</v>
      </c>
      <c r="F1443" s="16" t="s">
        <v>19</v>
      </c>
      <c r="G1443" s="7" t="n">
        <v>5</v>
      </c>
      <c r="H1443" s="6" t="n">
        <v>101.79</v>
      </c>
      <c r="I1443" s="6" t="n">
        <v>-5089.5</v>
      </c>
      <c r="J1443" s="6" t="n">
        <v>-7.4</v>
      </c>
      <c r="K1443" s="6" t="n">
        <v>-3.05</v>
      </c>
      <c r="L1443" s="6" t="n">
        <v>-0.43</v>
      </c>
      <c r="M1443" s="6" t="s">
        <f>=I1443+J1443+K1443+L1443</f>
      </c>
      <c r="N1443" s="6"/>
      <c r="O1443" s="16"/>
    </row>
    <row collapsed="false" customFormat="false" customHeight="false" hidden="false" ht="12.1" outlineLevel="0" r="1444">
      <c r="A1444" s="25" t="n">
        <v>46248.824560185</v>
      </c>
      <c r="B1444" s="26" t="s">
        <v>676</v>
      </c>
      <c r="C1444" s="26" t="s">
        <v>1064</v>
      </c>
      <c r="D1444" s="26" t="s">
        <v>626</v>
      </c>
      <c r="E1444" s="26" t="s">
        <v>105</v>
      </c>
      <c r="F1444" s="26" t="s">
        <v>19</v>
      </c>
      <c r="G1444" s="27" t="n">
        <v>-5</v>
      </c>
      <c r="H1444" s="28" t="n">
        <v>63.71</v>
      </c>
      <c r="I1444" s="28" t="n">
        <v>3185.5</v>
      </c>
      <c r="J1444" s="28" t="n">
        <v>4.65</v>
      </c>
      <c r="K1444" s="28" t="n">
        <v>-1.91</v>
      </c>
      <c r="L1444" s="28" t="n">
        <v>-0.28</v>
      </c>
      <c r="M1444" s="6" t="s">
        <f>=I1444+J1444+K1444+L1444</f>
      </c>
      <c r="N1444" s="28"/>
      <c r="O1444" s="26"/>
    </row>
    <row collapsed="false" customFormat="false" customHeight="false" hidden="false" ht="12.1" outlineLevel="0" r="1445">
      <c r="A1445" s="20" t="n">
        <v>46248.829930556</v>
      </c>
      <c r="B1445" s="16" t="s">
        <v>114</v>
      </c>
      <c r="C1445" s="16" t="s">
        <v>1061</v>
      </c>
      <c r="D1445" s="16" t="s">
        <v>623</v>
      </c>
      <c r="E1445" s="16" t="s">
        <v>105</v>
      </c>
      <c r="F1445" s="16" t="s">
        <v>19</v>
      </c>
      <c r="G1445" s="7" t="n">
        <v>5</v>
      </c>
      <c r="H1445" s="6" t="n">
        <v>102.88</v>
      </c>
      <c r="I1445" s="6" t="n">
        <v>-5144</v>
      </c>
      <c r="J1445" s="6" t="n">
        <v>-38.9</v>
      </c>
      <c r="K1445" s="6" t="n">
        <v>-3.09</v>
      </c>
      <c r="L1445" s="6" t="n">
        <v>-0.44</v>
      </c>
      <c r="M1445" s="6" t="s">
        <f>=I1445+J1445+K1445+L1445</f>
      </c>
      <c r="N1445" s="6"/>
      <c r="O1445" s="16"/>
    </row>
    <row collapsed="false" customFormat="false" customHeight="false" hidden="false" ht="12.1" outlineLevel="0" r="1446">
      <c r="A1446" s="20" t="n">
        <v>46248.847361111</v>
      </c>
      <c r="B1446" s="16" t="s">
        <v>101</v>
      </c>
      <c r="C1446" s="16" t="s">
        <v>847</v>
      </c>
      <c r="D1446" s="16" t="s">
        <v>623</v>
      </c>
      <c r="E1446" s="16" t="s">
        <v>99</v>
      </c>
      <c r="F1446" s="16" t="s">
        <v>19</v>
      </c>
      <c r="G1446" s="7" t="n">
        <v>21</v>
      </c>
      <c r="H1446" s="6" t="n">
        <v>19.179</v>
      </c>
      <c r="I1446" s="6" t="n">
        <v>-402.76</v>
      </c>
      <c r="J1446" s="6" t="n">
        <v>-0</v>
      </c>
      <c r="K1446" s="6" t="n">
        <v>-0</v>
      </c>
      <c r="L1446" s="6" t="n">
        <v>-0</v>
      </c>
      <c r="M1446" s="6" t="s">
        <f>=I1446+J1446+K1446+L1446</f>
      </c>
      <c r="N1446" s="6"/>
      <c r="O1446" s="16"/>
    </row>
    <row collapsed="false" customFormat="false" customHeight="false" hidden="false" ht="12.1" outlineLevel="0" r="1447">
      <c r="A1447" s="21" t="n">
        <v>46251</v>
      </c>
      <c r="B1447" s="22" t="s">
        <v>743</v>
      </c>
      <c r="C1447" s="22" t="s">
        <v>1067</v>
      </c>
      <c r="D1447" s="22" t="s">
        <v>743</v>
      </c>
      <c r="E1447" s="22" t="s">
        <v>743</v>
      </c>
      <c r="F1447" s="22" t="s">
        <v>19</v>
      </c>
      <c r="G1447" s="23" t="n">
        <v>1</v>
      </c>
      <c r="H1447" s="24" t="n">
        <v>100.8</v>
      </c>
      <c r="I1447" s="24" t="n">
        <v>100.8</v>
      </c>
      <c r="J1447" s="24" t="n">
        <v>0</v>
      </c>
      <c r="K1447" s="24" t="n">
        <v>-0</v>
      </c>
      <c r="L1447" s="24" t="n">
        <v>-0</v>
      </c>
      <c r="M1447" s="6" t="s">
        <f>=I1447+J1447+K1447+L1447</f>
      </c>
      <c r="N1447" s="24"/>
      <c r="O1447" s="22"/>
    </row>
    <row collapsed="false" customFormat="false" customHeight="false" hidden="false" ht="12.1" outlineLevel="0" r="1448">
      <c r="A1448" s="21" t="n">
        <v>46251</v>
      </c>
      <c r="B1448" s="22" t="s">
        <v>743</v>
      </c>
      <c r="C1448" s="22" t="s">
        <v>1068</v>
      </c>
      <c r="D1448" s="22" t="s">
        <v>743</v>
      </c>
      <c r="E1448" s="22" t="s">
        <v>743</v>
      </c>
      <c r="F1448" s="22" t="s">
        <v>19</v>
      </c>
      <c r="G1448" s="23" t="n">
        <v>1</v>
      </c>
      <c r="H1448" s="24" t="n">
        <v>67.8</v>
      </c>
      <c r="I1448" s="24" t="n">
        <v>67.8</v>
      </c>
      <c r="J1448" s="24" t="n">
        <v>0</v>
      </c>
      <c r="K1448" s="24" t="n">
        <v>-0</v>
      </c>
      <c r="L1448" s="24" t="n">
        <v>-0</v>
      </c>
      <c r="M1448" s="6" t="s">
        <f>=I1448+J1448+K1448+L1448</f>
      </c>
      <c r="N1448" s="24"/>
      <c r="O1448" s="22"/>
    </row>
    <row collapsed="false" customFormat="false" customHeight="false" hidden="false" ht="12.1" outlineLevel="0" r="1449">
      <c r="A1449" s="20" t="n">
        <v>46251.874768519</v>
      </c>
      <c r="B1449" s="16" t="s">
        <v>101</v>
      </c>
      <c r="C1449" s="16" t="s">
        <v>847</v>
      </c>
      <c r="D1449" s="16" t="s">
        <v>623</v>
      </c>
      <c r="E1449" s="16" t="s">
        <v>99</v>
      </c>
      <c r="F1449" s="16" t="s">
        <v>19</v>
      </c>
      <c r="G1449" s="7" t="n">
        <v>8</v>
      </c>
      <c r="H1449" s="6" t="n">
        <v>19.186</v>
      </c>
      <c r="I1449" s="6" t="n">
        <v>-153.49</v>
      </c>
      <c r="J1449" s="6" t="n">
        <v>-0</v>
      </c>
      <c r="K1449" s="6" t="n">
        <v>-0</v>
      </c>
      <c r="L1449" s="6" t="n">
        <v>-0</v>
      </c>
      <c r="M1449" s="6" t="s">
        <f>=I1449+J1449+K1449+L1449</f>
      </c>
      <c r="N1449" s="6"/>
      <c r="O1449" s="16"/>
    </row>
    <row collapsed="false" customFormat="false" customHeight="false" hidden="false" ht="12.1" outlineLevel="0" r="1450">
      <c r="A1450" s="21" t="n">
        <v>46252</v>
      </c>
      <c r="B1450" s="22" t="s">
        <v>743</v>
      </c>
      <c r="C1450" s="22" t="s">
        <v>1034</v>
      </c>
      <c r="D1450" s="22" t="s">
        <v>743</v>
      </c>
      <c r="E1450" s="22" t="s">
        <v>743</v>
      </c>
      <c r="F1450" s="22" t="s">
        <v>19</v>
      </c>
      <c r="G1450" s="23" t="n">
        <v>1</v>
      </c>
      <c r="H1450" s="24" t="n">
        <v>756.4</v>
      </c>
      <c r="I1450" s="24" t="n">
        <v>756.4</v>
      </c>
      <c r="J1450" s="24" t="n">
        <v>0</v>
      </c>
      <c r="K1450" s="24" t="n">
        <v>-0</v>
      </c>
      <c r="L1450" s="24" t="n">
        <v>-0</v>
      </c>
      <c r="M1450" s="6" t="s">
        <f>=I1450+J1450+K1450+L1450</f>
      </c>
      <c r="N1450" s="24"/>
      <c r="O1450" s="22"/>
    </row>
    <row collapsed="false" customFormat="false" customHeight="false" hidden="false" ht="12.1" outlineLevel="0" r="1451">
      <c r="A1451" s="20" t="n">
        <v>46252.769166667</v>
      </c>
      <c r="B1451" s="16" t="s">
        <v>101</v>
      </c>
      <c r="C1451" s="16" t="s">
        <v>847</v>
      </c>
      <c r="D1451" s="16" t="s">
        <v>623</v>
      </c>
      <c r="E1451" s="16" t="s">
        <v>99</v>
      </c>
      <c r="F1451" s="16" t="s">
        <v>19</v>
      </c>
      <c r="G1451" s="7" t="n">
        <v>40</v>
      </c>
      <c r="H1451" s="6" t="n">
        <v>19.193</v>
      </c>
      <c r="I1451" s="6" t="n">
        <v>-767.72</v>
      </c>
      <c r="J1451" s="6" t="n">
        <v>-0</v>
      </c>
      <c r="K1451" s="6" t="n">
        <v>-0</v>
      </c>
      <c r="L1451" s="6" t="n">
        <v>-0</v>
      </c>
      <c r="M1451" s="6" t="s">
        <f>=I1451+J1451+K1451+L1451</f>
      </c>
      <c r="N1451" s="6"/>
      <c r="O1451" s="16"/>
    </row>
    <row collapsed="false" customFormat="false" customHeight="false" hidden="false" ht="12.1" outlineLevel="0" r="1452">
      <c r="A1452" s="21" t="n">
        <v>46258</v>
      </c>
      <c r="B1452" s="22" t="s">
        <v>743</v>
      </c>
      <c r="C1452" s="22" t="s">
        <v>1069</v>
      </c>
      <c r="D1452" s="22" t="s">
        <v>743</v>
      </c>
      <c r="E1452" s="22" t="s">
        <v>743</v>
      </c>
      <c r="F1452" s="22" t="s">
        <v>19</v>
      </c>
      <c r="G1452" s="23" t="n">
        <v>1</v>
      </c>
      <c r="H1452" s="24" t="n">
        <v>117.36</v>
      </c>
      <c r="I1452" s="24" t="n">
        <v>117.36</v>
      </c>
      <c r="J1452" s="24" t="n">
        <v>0</v>
      </c>
      <c r="K1452" s="24" t="n">
        <v>-0</v>
      </c>
      <c r="L1452" s="24" t="n">
        <v>-0</v>
      </c>
      <c r="M1452" s="6" t="s">
        <f>=I1452+J1452+K1452+L1452</f>
      </c>
      <c r="N1452" s="24"/>
      <c r="O1452" s="22"/>
    </row>
    <row collapsed="false" customFormat="false" customHeight="false" hidden="false" ht="12.1" outlineLevel="0" r="1453">
      <c r="A1453" s="21" t="n">
        <v>46258</v>
      </c>
      <c r="B1453" s="22" t="s">
        <v>743</v>
      </c>
      <c r="C1453" s="22" t="s">
        <v>1070</v>
      </c>
      <c r="D1453" s="22" t="s">
        <v>743</v>
      </c>
      <c r="E1453" s="22" t="s">
        <v>743</v>
      </c>
      <c r="F1453" s="22" t="s">
        <v>19</v>
      </c>
      <c r="G1453" s="23" t="n">
        <v>1</v>
      </c>
      <c r="H1453" s="24" t="n">
        <v>292.76</v>
      </c>
      <c r="I1453" s="24" t="n">
        <v>292.76</v>
      </c>
      <c r="J1453" s="24" t="n">
        <v>0</v>
      </c>
      <c r="K1453" s="24" t="n">
        <v>-0</v>
      </c>
      <c r="L1453" s="24" t="n">
        <v>-0</v>
      </c>
      <c r="M1453" s="6" t="s">
        <f>=I1453+J1453+K1453+L1453</f>
      </c>
      <c r="N1453" s="24"/>
      <c r="O1453" s="22"/>
    </row>
    <row collapsed="false" customFormat="false" customHeight="false" hidden="false" ht="12.1" outlineLevel="0" r="1454">
      <c r="A1454" s="20" t="n">
        <v>46258.857465278</v>
      </c>
      <c r="B1454" s="16" t="s">
        <v>101</v>
      </c>
      <c r="C1454" s="16" t="s">
        <v>847</v>
      </c>
      <c r="D1454" s="16" t="s">
        <v>623</v>
      </c>
      <c r="E1454" s="16" t="s">
        <v>99</v>
      </c>
      <c r="F1454" s="16" t="s">
        <v>19</v>
      </c>
      <c r="G1454" s="7" t="n">
        <v>21</v>
      </c>
      <c r="H1454" s="6" t="n">
        <v>19.2375</v>
      </c>
      <c r="I1454" s="6" t="n">
        <v>-403.99</v>
      </c>
      <c r="J1454" s="6" t="n">
        <v>-0</v>
      </c>
      <c r="K1454" s="6" t="n">
        <v>-0</v>
      </c>
      <c r="L1454" s="6" t="n">
        <v>-0</v>
      </c>
      <c r="M1454" s="6" t="s">
        <f>=I1454+J1454+K1454+L1454</f>
      </c>
      <c r="N1454" s="6"/>
      <c r="O1454" s="16"/>
    </row>
    <row collapsed="false" customFormat="false" customHeight="false" hidden="false" ht="12.1" outlineLevel="0" r="1455">
      <c r="A1455" s="21" t="n">
        <v>46259</v>
      </c>
      <c r="B1455" s="22" t="s">
        <v>743</v>
      </c>
      <c r="C1455" s="22" t="s">
        <v>1071</v>
      </c>
      <c r="D1455" s="22" t="s">
        <v>743</v>
      </c>
      <c r="E1455" s="22" t="s">
        <v>743</v>
      </c>
      <c r="F1455" s="22" t="s">
        <v>19</v>
      </c>
      <c r="G1455" s="23" t="n">
        <v>1</v>
      </c>
      <c r="H1455" s="24" t="n">
        <v>67.8</v>
      </c>
      <c r="I1455" s="24" t="n">
        <v>67.8</v>
      </c>
      <c r="J1455" s="24" t="n">
        <v>0</v>
      </c>
      <c r="K1455" s="24" t="n">
        <v>-0</v>
      </c>
      <c r="L1455" s="24" t="n">
        <v>-0</v>
      </c>
      <c r="M1455" s="6" t="s">
        <f>=I1455+J1455+K1455+L1455</f>
      </c>
      <c r="N1455" s="24"/>
      <c r="O1455" s="22"/>
    </row>
    <row collapsed="false" customFormat="false" customHeight="false" hidden="false" ht="12.1" outlineLevel="0" r="1456">
      <c r="A1456" s="20" t="n">
        <v>46259.927835648</v>
      </c>
      <c r="B1456" s="16" t="s">
        <v>101</v>
      </c>
      <c r="C1456" s="16" t="s">
        <v>847</v>
      </c>
      <c r="D1456" s="16" t="s">
        <v>623</v>
      </c>
      <c r="E1456" s="16" t="s">
        <v>99</v>
      </c>
      <c r="F1456" s="16" t="s">
        <v>19</v>
      </c>
      <c r="G1456" s="7" t="n">
        <v>4</v>
      </c>
      <c r="H1456" s="6" t="n">
        <v>19.2445</v>
      </c>
      <c r="I1456" s="6" t="n">
        <v>-76.98</v>
      </c>
      <c r="J1456" s="6" t="n">
        <v>-0</v>
      </c>
      <c r="K1456" s="6" t="n">
        <v>-0</v>
      </c>
      <c r="L1456" s="6" t="n">
        <v>-0</v>
      </c>
      <c r="M1456" s="6" t="s">
        <f>=I1456+J1456+K1456+L1456</f>
      </c>
      <c r="N1456" s="6"/>
      <c r="O1456" s="16"/>
    </row>
    <row collapsed="false" customFormat="false" customHeight="false" hidden="false" ht="12.1" outlineLevel="0" r="1457">
      <c r="A1457" s="25" t="n">
        <v>46261.366319444</v>
      </c>
      <c r="B1457" s="26" t="s">
        <v>779</v>
      </c>
      <c r="C1457" s="26" t="s">
        <v>779</v>
      </c>
      <c r="D1457" s="26" t="s">
        <v>723</v>
      </c>
      <c r="E1457" s="26" t="s">
        <v>781</v>
      </c>
      <c r="F1457" s="26" t="s">
        <v>32</v>
      </c>
      <c r="G1457" s="27" t="n">
        <v>12963</v>
      </c>
      <c r="H1457" s="28" t="n">
        <v>1</v>
      </c>
      <c r="I1457" s="2"/>
      <c r="J1457" s="2"/>
      <c r="K1457" s="2"/>
      <c r="L1457" s="2"/>
      <c r="M1457" s="2"/>
      <c r="N1457" s="6" t="n">
        <v>12963</v>
      </c>
      <c r="O1457" s="2"/>
    </row>
    <row collapsed="false" customFormat="false" customHeight="false" hidden="false" ht="12.1" outlineLevel="0" r="1458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4" t="s">
        <v>1072</v>
      </c>
      <c r="M1458" s="5" t="s">
        <f>=SUM(M2:M1457)</f>
      </c>
      <c r="N1458" s="5" t="s">
        <f>=SUM(N2:N1457)</f>
      </c>
      <c r="O1458" s="4"/>
    </row>
  </sheetData>
  <autoFilter ref="A1:O14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143</v>
      </c>
      <c r="B1" s="38" t="s">
        <v>1073</v>
      </c>
      <c r="C1" s="38" t="s">
        <v>0</v>
      </c>
      <c r="D1" s="38" t="s">
        <v>2</v>
      </c>
      <c r="E1" s="38" t="s">
        <v>1074</v>
      </c>
      <c r="F1" s="38" t="s">
        <v>3</v>
      </c>
      <c r="G1" s="38" t="s">
        <v>1075</v>
      </c>
      <c r="H1" s="38" t="s">
        <v>1076</v>
      </c>
      <c r="I1" s="38" t="s">
        <v>1077</v>
      </c>
      <c r="J1" s="38" t="s">
        <v>1078</v>
      </c>
      <c r="K1" s="38" t="s">
        <v>1079</v>
      </c>
      <c r="L1" s="38" t="s">
        <v>1080</v>
      </c>
      <c r="M1" s="38" t="s">
        <v>1081</v>
      </c>
      <c r="N1" s="38" t="s">
        <v>1082</v>
      </c>
    </row>
    <row collapsed="false" customFormat="false" customHeight="false" hidden="false" ht="12.1" outlineLevel="0" r="2">
      <c r="A2" s="37" t="n">
        <v>44358</v>
      </c>
      <c r="B2" s="16" t="s">
        <v>1083</v>
      </c>
      <c r="C2" s="16" t="s">
        <v>633</v>
      </c>
      <c r="D2" s="16" t="s">
        <v>1084</v>
      </c>
      <c r="E2" s="7" t="n">
        <v>5000</v>
      </c>
      <c r="F2" s="16" t="s">
        <v>19</v>
      </c>
      <c r="G2" s="6" t="n">
        <v>0.0335</v>
      </c>
      <c r="H2" s="6" t="n">
        <v>0.3966</v>
      </c>
      <c r="I2" s="6" t="n">
        <v>0.42</v>
      </c>
      <c r="J2" s="6" t="n">
        <v>22</v>
      </c>
      <c r="K2" s="6" t="n">
        <v>167.5</v>
      </c>
      <c r="L2" s="6" t="n">
        <v>145.5</v>
      </c>
      <c r="M2" s="6" t="n">
        <v>6.92</v>
      </c>
      <c r="N2" s="6" t="n">
        <v>7.34</v>
      </c>
    </row>
    <row collapsed="false" customFormat="false" customHeight="false" hidden="false" ht="12.1" outlineLevel="0" r="3">
      <c r="A3" s="37" t="n">
        <v>44362</v>
      </c>
      <c r="B3" s="16" t="s">
        <v>1083</v>
      </c>
      <c r="C3" s="16" t="s">
        <v>85</v>
      </c>
      <c r="D3" s="16" t="s">
        <v>86</v>
      </c>
      <c r="E3" s="7" t="n">
        <v>10000</v>
      </c>
      <c r="F3" s="16" t="s">
        <v>19</v>
      </c>
      <c r="G3" s="6" t="n">
        <v>0.0259</v>
      </c>
      <c r="H3" s="6" t="n">
        <v>0.2628</v>
      </c>
      <c r="I3" s="6" t="n">
        <v>0.29</v>
      </c>
      <c r="J3" s="6" t="n">
        <v>34</v>
      </c>
      <c r="K3" s="6" t="n">
        <v>259</v>
      </c>
      <c r="L3" s="6" t="n">
        <v>225</v>
      </c>
      <c r="M3" s="6" t="n">
        <v>7.82</v>
      </c>
      <c r="N3" s="6" t="n">
        <v>8.56</v>
      </c>
    </row>
    <row collapsed="false" customFormat="false" customHeight="false" hidden="false" ht="12.1" outlineLevel="0" r="4">
      <c r="A4" s="37" t="n">
        <v>44364</v>
      </c>
      <c r="B4" s="16" t="s">
        <v>1083</v>
      </c>
      <c r="C4" s="16" t="s">
        <v>79</v>
      </c>
      <c r="D4" s="16" t="s">
        <v>80</v>
      </c>
      <c r="E4" s="7" t="n">
        <v>70</v>
      </c>
      <c r="F4" s="16" t="s">
        <v>19</v>
      </c>
      <c r="G4" s="6" t="n">
        <v>0.945</v>
      </c>
      <c r="H4" s="6" t="n">
        <v>63.535</v>
      </c>
      <c r="I4" s="6" t="n">
        <v>64.46</v>
      </c>
      <c r="J4" s="6" t="n">
        <v>9</v>
      </c>
      <c r="K4" s="6" t="n">
        <v>66.15</v>
      </c>
      <c r="L4" s="6" t="n">
        <v>57.15</v>
      </c>
      <c r="M4" s="6" t="n">
        <v>1.27</v>
      </c>
      <c r="N4" s="6" t="n">
        <v>1.29</v>
      </c>
    </row>
    <row collapsed="false" customFormat="false" customHeight="false" hidden="false" ht="12.1" outlineLevel="0" r="5">
      <c r="A5" s="37" t="n">
        <v>44364</v>
      </c>
      <c r="B5" s="16" t="s">
        <v>1083</v>
      </c>
      <c r="C5" s="16" t="s">
        <v>79</v>
      </c>
      <c r="D5" s="16" t="s">
        <v>80</v>
      </c>
      <c r="E5" s="7" t="n">
        <v>70</v>
      </c>
      <c r="F5" s="16" t="s">
        <v>19</v>
      </c>
      <c r="G5" s="6" t="n">
        <v>1.795</v>
      </c>
      <c r="H5" s="6" t="n">
        <v>63.535</v>
      </c>
      <c r="I5" s="6" t="n">
        <v>64.46</v>
      </c>
      <c r="J5" s="6" t="n">
        <v>16</v>
      </c>
      <c r="K5" s="6" t="n">
        <v>125.65</v>
      </c>
      <c r="L5" s="6" t="n">
        <v>109.65</v>
      </c>
      <c r="M5" s="6" t="n">
        <v>2.43</v>
      </c>
      <c r="N5" s="6" t="n">
        <v>2.47</v>
      </c>
    </row>
    <row collapsed="false" customFormat="false" customHeight="false" hidden="false" ht="12.1" outlineLevel="0" r="6">
      <c r="A6" s="37" t="n">
        <v>44382</v>
      </c>
      <c r="B6" s="16" t="s">
        <v>1083</v>
      </c>
      <c r="C6" s="16" t="s">
        <v>56</v>
      </c>
      <c r="D6" s="16" t="s">
        <v>57</v>
      </c>
      <c r="E6" s="7" t="n">
        <v>40</v>
      </c>
      <c r="F6" s="16" t="s">
        <v>19</v>
      </c>
      <c r="G6" s="6" t="n">
        <v>6.67</v>
      </c>
      <c r="H6" s="6" t="n">
        <v>89.42</v>
      </c>
      <c r="I6" s="6" t="n">
        <v>90.51</v>
      </c>
      <c r="J6" s="6" t="n">
        <v>35</v>
      </c>
      <c r="K6" s="6" t="n">
        <v>266.8</v>
      </c>
      <c r="L6" s="6" t="n">
        <v>231.8</v>
      </c>
      <c r="M6" s="6" t="n">
        <v>6.4</v>
      </c>
      <c r="N6" s="6" t="n">
        <v>6.48</v>
      </c>
    </row>
    <row collapsed="false" customFormat="false" customHeight="false" hidden="false" ht="12.1" outlineLevel="0" r="7">
      <c r="A7" s="37" t="n">
        <v>44397</v>
      </c>
      <c r="B7" s="16" t="s">
        <v>1083</v>
      </c>
      <c r="C7" s="16" t="s">
        <v>48</v>
      </c>
      <c r="D7" s="16" t="s">
        <v>49</v>
      </c>
      <c r="E7" s="7" t="n">
        <v>600</v>
      </c>
      <c r="F7" s="16" t="s">
        <v>19</v>
      </c>
      <c r="G7" s="6" t="n">
        <v>6.72</v>
      </c>
      <c r="H7" s="6" t="n">
        <v>38.46</v>
      </c>
      <c r="I7" s="6" t="n">
        <v>46.91</v>
      </c>
      <c r="J7" s="6" t="n">
        <v>524</v>
      </c>
      <c r="K7" s="6" t="n">
        <v>4032</v>
      </c>
      <c r="L7" s="6" t="n">
        <v>3508</v>
      </c>
      <c r="M7" s="6" t="n">
        <v>12.46</v>
      </c>
      <c r="N7" s="6" t="n">
        <v>15.2</v>
      </c>
    </row>
    <row collapsed="false" customFormat="false" customHeight="false" hidden="false" ht="12.1" outlineLevel="0" r="8">
      <c r="A8" s="37" t="n">
        <v>44560</v>
      </c>
      <c r="B8" s="16" t="s">
        <v>1083</v>
      </c>
      <c r="C8" s="16" t="s">
        <v>75</v>
      </c>
      <c r="D8" s="16" t="s">
        <v>76</v>
      </c>
      <c r="E8" s="7" t="n">
        <v>2</v>
      </c>
      <c r="F8" s="16" t="s">
        <v>64</v>
      </c>
      <c r="G8" s="6" t="n">
        <v>7.3651</v>
      </c>
      <c r="H8" s="6" t="n">
        <v>7099</v>
      </c>
      <c r="I8" s="6" t="n">
        <v>6999.84</v>
      </c>
      <c r="J8" s="6" t="n">
        <v>0.02</v>
      </c>
      <c r="K8" s="6" t="n">
        <v>14.7303</v>
      </c>
      <c r="L8" s="6" t="n">
        <v>13.26</v>
      </c>
      <c r="M8" s="6" t="n">
        <v>0.09</v>
      </c>
      <c r="N8" s="6" t="n">
        <v>0.09</v>
      </c>
    </row>
    <row collapsed="false" customFormat="false" customHeight="false" hidden="false" ht="12.1" outlineLevel="0" r="9">
      <c r="A9" s="37" t="n">
        <v>44686</v>
      </c>
      <c r="B9" s="16" t="s">
        <v>1083</v>
      </c>
      <c r="C9" s="16" t="s">
        <v>24</v>
      </c>
      <c r="D9" s="16" t="s">
        <v>25</v>
      </c>
      <c r="E9" s="7" t="n">
        <v>7</v>
      </c>
      <c r="F9" s="16" t="s">
        <v>19</v>
      </c>
      <c r="G9" s="6" t="n">
        <v>43.77</v>
      </c>
      <c r="H9" s="6" t="n">
        <v>1009.2</v>
      </c>
      <c r="I9" s="6" t="n">
        <v>1697.78</v>
      </c>
      <c r="J9" s="6" t="n">
        <v>40</v>
      </c>
      <c r="K9" s="6" t="n">
        <v>306.39</v>
      </c>
      <c r="L9" s="6" t="n">
        <v>266.39</v>
      </c>
      <c r="M9" s="6" t="n">
        <v>2.24</v>
      </c>
      <c r="N9" s="6" t="n">
        <v>3.77</v>
      </c>
    </row>
    <row collapsed="false" customFormat="false" customHeight="false" hidden="false" ht="12.1" outlineLevel="0" r="10">
      <c r="A10" s="37" t="n">
        <v>44753</v>
      </c>
      <c r="B10" s="16" t="s">
        <v>1083</v>
      </c>
      <c r="C10" s="16" t="s">
        <v>33</v>
      </c>
      <c r="D10" s="16" t="s">
        <v>34</v>
      </c>
      <c r="E10" s="7" t="n">
        <v>20</v>
      </c>
      <c r="F10" s="16" t="s">
        <v>19</v>
      </c>
      <c r="G10" s="6" t="n">
        <v>23.63</v>
      </c>
      <c r="H10" s="6" t="n">
        <v>343.8</v>
      </c>
      <c r="I10" s="6" t="n">
        <v>504.3</v>
      </c>
      <c r="J10" s="6" t="n">
        <v>61</v>
      </c>
      <c r="K10" s="6" t="n">
        <v>472.6</v>
      </c>
      <c r="L10" s="6" t="n">
        <v>411.6</v>
      </c>
      <c r="M10" s="6" t="n">
        <v>4.08</v>
      </c>
      <c r="N10" s="6" t="n">
        <v>5.99</v>
      </c>
    </row>
    <row collapsed="false" customFormat="false" customHeight="false" hidden="false" ht="12.1" outlineLevel="0" r="11">
      <c r="A11" s="37" t="n">
        <v>44843</v>
      </c>
      <c r="B11" s="16" t="s">
        <v>1083</v>
      </c>
      <c r="C11" s="16" t="s">
        <v>24</v>
      </c>
      <c r="D11" s="16" t="s">
        <v>25</v>
      </c>
      <c r="E11" s="7" t="n">
        <v>9</v>
      </c>
      <c r="F11" s="16" t="s">
        <v>19</v>
      </c>
      <c r="G11" s="6" t="n">
        <v>45</v>
      </c>
      <c r="H11" s="6" t="n">
        <v>906.4</v>
      </c>
      <c r="I11" s="6" t="n">
        <v>1574.49</v>
      </c>
      <c r="J11" s="6" t="n">
        <v>53</v>
      </c>
      <c r="K11" s="6" t="n">
        <v>405</v>
      </c>
      <c r="L11" s="6" t="n">
        <v>352</v>
      </c>
      <c r="M11" s="6" t="n">
        <v>2.48</v>
      </c>
      <c r="N11" s="6" t="n">
        <v>4.31</v>
      </c>
    </row>
    <row collapsed="false" customFormat="false" customHeight="false" hidden="false" ht="12.1" outlineLevel="0" r="12">
      <c r="A12" s="37" t="n">
        <v>44845</v>
      </c>
      <c r="B12" s="16" t="s">
        <v>1083</v>
      </c>
      <c r="C12" s="16" t="s">
        <v>51</v>
      </c>
      <c r="D12" s="16" t="s">
        <v>52</v>
      </c>
      <c r="E12" s="7" t="n">
        <v>80</v>
      </c>
      <c r="F12" s="16" t="s">
        <v>19</v>
      </c>
      <c r="G12" s="6" t="n">
        <v>51.03</v>
      </c>
      <c r="H12" s="6" t="n">
        <v>162.89</v>
      </c>
      <c r="I12" s="6" t="n">
        <v>238.32</v>
      </c>
      <c r="J12" s="6" t="n">
        <v>531</v>
      </c>
      <c r="K12" s="6" t="n">
        <v>4082.4</v>
      </c>
      <c r="L12" s="6" t="n">
        <v>3551.4</v>
      </c>
      <c r="M12" s="6" t="n">
        <v>18.63</v>
      </c>
      <c r="N12" s="6" t="n">
        <v>27.25</v>
      </c>
    </row>
    <row collapsed="false" customFormat="false" customHeight="false" hidden="false" ht="12.1" outlineLevel="0" r="13">
      <c r="A13" s="37" t="n">
        <v>44854</v>
      </c>
      <c r="B13" s="16" t="s">
        <v>1083</v>
      </c>
      <c r="C13" s="16" t="s">
        <v>629</v>
      </c>
      <c r="D13" s="16" t="s">
        <v>1085</v>
      </c>
      <c r="E13" s="7" t="n">
        <v>400</v>
      </c>
      <c r="F13" s="16" t="s">
        <v>19</v>
      </c>
      <c r="G13" s="6" t="n">
        <v>1.21</v>
      </c>
      <c r="H13" s="6" t="n">
        <v>32.485</v>
      </c>
      <c r="I13" s="6" t="n">
        <v>61.28</v>
      </c>
      <c r="J13" s="6" t="n">
        <v>63</v>
      </c>
      <c r="K13" s="6" t="n">
        <v>484</v>
      </c>
      <c r="L13" s="6" t="n">
        <v>421</v>
      </c>
      <c r="M13" s="6" t="n">
        <v>1.72</v>
      </c>
      <c r="N13" s="6" t="n">
        <v>3.24</v>
      </c>
    </row>
    <row collapsed="false" customFormat="false" customHeight="false" hidden="false" ht="12.1" outlineLevel="0" r="14">
      <c r="A14" s="37" t="n">
        <v>44934</v>
      </c>
      <c r="B14" s="16" t="s">
        <v>1083</v>
      </c>
      <c r="C14" s="16" t="s">
        <v>27</v>
      </c>
      <c r="D14" s="16" t="s">
        <v>28</v>
      </c>
      <c r="E14" s="7" t="n">
        <v>30</v>
      </c>
      <c r="F14" s="16" t="s">
        <v>19</v>
      </c>
      <c r="G14" s="6" t="n">
        <v>0.4435</v>
      </c>
      <c r="H14" s="6" t="n">
        <v>120.3</v>
      </c>
      <c r="I14" s="6" t="n">
        <v>118.67</v>
      </c>
      <c r="J14" s="6" t="n">
        <v>2</v>
      </c>
      <c r="K14" s="6" t="n">
        <v>13.305</v>
      </c>
      <c r="L14" s="6" t="n">
        <v>11.31</v>
      </c>
      <c r="M14" s="6" t="n">
        <v>0.32</v>
      </c>
      <c r="N14" s="6" t="n">
        <v>0.31</v>
      </c>
    </row>
    <row collapsed="false" customFormat="false" customHeight="false" hidden="false" ht="12.1" outlineLevel="0" r="15">
      <c r="A15" s="37" t="n">
        <v>44938</v>
      </c>
      <c r="B15" s="16" t="s">
        <v>1083</v>
      </c>
      <c r="C15" s="16" t="s">
        <v>33</v>
      </c>
      <c r="D15" s="16" t="s">
        <v>34</v>
      </c>
      <c r="E15" s="7" t="n">
        <v>21</v>
      </c>
      <c r="F15" s="16" t="s">
        <v>19</v>
      </c>
      <c r="G15" s="6" t="n">
        <v>20.39</v>
      </c>
      <c r="H15" s="6" t="n">
        <v>346.85</v>
      </c>
      <c r="I15" s="6" t="n">
        <v>497.59</v>
      </c>
      <c r="J15" s="6" t="n">
        <v>56</v>
      </c>
      <c r="K15" s="6" t="n">
        <v>428.19</v>
      </c>
      <c r="L15" s="6" t="n">
        <v>372.19</v>
      </c>
      <c r="M15" s="6" t="n">
        <v>3.56</v>
      </c>
      <c r="N15" s="6" t="n">
        <v>5.11</v>
      </c>
    </row>
    <row collapsed="false" customFormat="false" customHeight="false" hidden="false" ht="12.1" outlineLevel="0" r="16">
      <c r="A16" s="37" t="n">
        <v>45022</v>
      </c>
      <c r="B16" s="16" t="s">
        <v>1083</v>
      </c>
      <c r="C16" s="16" t="s">
        <v>75</v>
      </c>
      <c r="D16" s="16" t="s">
        <v>76</v>
      </c>
      <c r="E16" s="7" t="n">
        <v>2</v>
      </c>
      <c r="F16" s="16" t="s">
        <v>64</v>
      </c>
      <c r="G16" s="6" t="n">
        <v>9.1421</v>
      </c>
      <c r="H16" s="6" t="n">
        <v>5798</v>
      </c>
      <c r="I16" s="6" t="n">
        <v>6999.84</v>
      </c>
      <c r="J16" s="6" t="n">
        <v>0.02</v>
      </c>
      <c r="K16" s="6" t="n">
        <v>18.2841</v>
      </c>
      <c r="L16" s="6" t="n">
        <v>16.69</v>
      </c>
      <c r="M16" s="6" t="n">
        <v>0.12</v>
      </c>
      <c r="N16" s="6" t="n">
        <v>0.14</v>
      </c>
    </row>
    <row collapsed="false" customFormat="false" customHeight="false" hidden="false" ht="12.1" outlineLevel="0" r="17">
      <c r="A17" s="37" t="n">
        <v>45049</v>
      </c>
      <c r="B17" s="16" t="s">
        <v>1083</v>
      </c>
      <c r="C17" s="16" t="s">
        <v>24</v>
      </c>
      <c r="D17" s="16" t="s">
        <v>25</v>
      </c>
      <c r="E17" s="7" t="n">
        <v>11</v>
      </c>
      <c r="F17" s="16" t="s">
        <v>19</v>
      </c>
      <c r="G17" s="6" t="n">
        <v>60.58</v>
      </c>
      <c r="H17" s="6" t="n">
        <v>1223.8</v>
      </c>
      <c r="I17" s="6" t="n">
        <v>1476.82</v>
      </c>
      <c r="J17" s="6" t="n">
        <v>87</v>
      </c>
      <c r="K17" s="6" t="n">
        <v>666.38</v>
      </c>
      <c r="L17" s="6" t="n">
        <v>579.38</v>
      </c>
      <c r="M17" s="6" t="n">
        <v>3.57</v>
      </c>
      <c r="N17" s="6" t="n">
        <v>4.3</v>
      </c>
    </row>
    <row collapsed="false" customFormat="false" customHeight="false" hidden="false" ht="12.1" outlineLevel="0" r="18">
      <c r="A18" s="37" t="n">
        <v>45057</v>
      </c>
      <c r="B18" s="16" t="s">
        <v>1083</v>
      </c>
      <c r="C18" s="16" t="s">
        <v>16</v>
      </c>
      <c r="D18" s="16" t="s">
        <v>18</v>
      </c>
      <c r="E18" s="7" t="n">
        <v>80</v>
      </c>
      <c r="F18" s="16" t="s">
        <v>19</v>
      </c>
      <c r="G18" s="6" t="n">
        <v>25</v>
      </c>
      <c r="H18" s="6" t="n">
        <v>229.32</v>
      </c>
      <c r="I18" s="6" t="n">
        <v>163.68</v>
      </c>
      <c r="J18" s="6" t="n">
        <v>260</v>
      </c>
      <c r="K18" s="6" t="n">
        <v>2000</v>
      </c>
      <c r="L18" s="6" t="n">
        <v>1740</v>
      </c>
      <c r="M18" s="6" t="n">
        <v>13.29</v>
      </c>
      <c r="N18" s="6" t="n">
        <v>9.48</v>
      </c>
    </row>
    <row collapsed="false" customFormat="false" customHeight="false" hidden="false" ht="12.1" outlineLevel="0" r="19">
      <c r="A19" s="37" t="n">
        <v>45068</v>
      </c>
      <c r="B19" s="16" t="s">
        <v>1083</v>
      </c>
      <c r="C19" s="16" t="s">
        <v>657</v>
      </c>
      <c r="D19" s="16" t="s">
        <v>1086</v>
      </c>
      <c r="E19" s="7" t="n">
        <v>200</v>
      </c>
      <c r="F19" s="16" t="s">
        <v>19</v>
      </c>
      <c r="G19" s="6" t="n">
        <v>0.4885</v>
      </c>
      <c r="H19" s="6" t="n">
        <v>35.4</v>
      </c>
      <c r="I19" s="6" t="n">
        <v>36.77</v>
      </c>
      <c r="J19" s="6" t="n">
        <v>13</v>
      </c>
      <c r="K19" s="6" t="n">
        <v>97.6987</v>
      </c>
      <c r="L19" s="6" t="n">
        <v>84.7</v>
      </c>
      <c r="M19" s="6" t="n">
        <v>1.15</v>
      </c>
      <c r="N19" s="6" t="n">
        <v>1.2</v>
      </c>
    </row>
    <row collapsed="false" customFormat="false" customHeight="false" hidden="false" ht="12.1" outlineLevel="0" r="20">
      <c r="A20" s="37" t="n">
        <v>45104</v>
      </c>
      <c r="B20" s="16" t="s">
        <v>1083</v>
      </c>
      <c r="C20" s="16" t="s">
        <v>27</v>
      </c>
      <c r="D20" s="16" t="s">
        <v>28</v>
      </c>
      <c r="E20" s="7" t="n">
        <v>40</v>
      </c>
      <c r="F20" s="16" t="s">
        <v>19</v>
      </c>
      <c r="G20" s="6" t="n">
        <v>18.8302</v>
      </c>
      <c r="H20" s="6" t="n">
        <v>204.35</v>
      </c>
      <c r="I20" s="6" t="n">
        <v>123.15</v>
      </c>
      <c r="J20" s="6" t="n">
        <v>98</v>
      </c>
      <c r="K20" s="6" t="n">
        <v>753.208</v>
      </c>
      <c r="L20" s="6" t="n">
        <v>655.21</v>
      </c>
      <c r="M20" s="6" t="n">
        <v>13.3</v>
      </c>
      <c r="N20" s="6" t="n">
        <v>8.02</v>
      </c>
    </row>
    <row collapsed="false" customFormat="false" customHeight="false" hidden="false" ht="12.1" outlineLevel="0" r="21">
      <c r="A21" s="37" t="n">
        <v>45112</v>
      </c>
      <c r="B21" s="16" t="s">
        <v>1083</v>
      </c>
      <c r="C21" s="16" t="s">
        <v>56</v>
      </c>
      <c r="D21" s="16" t="s">
        <v>57</v>
      </c>
      <c r="E21" s="7" t="n">
        <v>220</v>
      </c>
      <c r="F21" s="16" t="s">
        <v>19</v>
      </c>
      <c r="G21" s="6" t="n">
        <v>4.3</v>
      </c>
      <c r="H21" s="6" t="n">
        <v>89.2</v>
      </c>
      <c r="I21" s="6" t="n">
        <v>49.78</v>
      </c>
      <c r="J21" s="6" t="n">
        <v>123</v>
      </c>
      <c r="K21" s="6" t="n">
        <v>946</v>
      </c>
      <c r="L21" s="6" t="n">
        <v>823</v>
      </c>
      <c r="M21" s="6" t="n">
        <v>7.51</v>
      </c>
      <c r="N21" s="6" t="n">
        <v>4.19</v>
      </c>
    </row>
    <row collapsed="false" customFormat="false" customHeight="false" hidden="false" ht="12.1" outlineLevel="0" r="22">
      <c r="A22" s="37" t="n">
        <v>45118</v>
      </c>
      <c r="B22" s="16" t="s">
        <v>1083</v>
      </c>
      <c r="C22" s="16" t="s">
        <v>642</v>
      </c>
      <c r="D22" s="16" t="s">
        <v>1087</v>
      </c>
      <c r="E22" s="7" t="n">
        <v>100</v>
      </c>
      <c r="F22" s="16" t="s">
        <v>19</v>
      </c>
      <c r="G22" s="6" t="n">
        <v>1.84</v>
      </c>
      <c r="H22" s="6" t="n">
        <v>205.7</v>
      </c>
      <c r="I22" s="6" t="n">
        <v>122.81</v>
      </c>
      <c r="J22" s="6" t="n">
        <v>24</v>
      </c>
      <c r="K22" s="6" t="n">
        <v>184</v>
      </c>
      <c r="L22" s="6" t="n">
        <v>160</v>
      </c>
      <c r="M22" s="6" t="n">
        <v>1.3</v>
      </c>
      <c r="N22" s="6" t="n">
        <v>0.78</v>
      </c>
    </row>
    <row collapsed="false" customFormat="false" customHeight="false" hidden="false" ht="12.1" outlineLevel="0" r="23">
      <c r="A23" s="37" t="n">
        <v>45114</v>
      </c>
      <c r="B23" s="16" t="s">
        <v>1083</v>
      </c>
      <c r="C23" s="16" t="s">
        <v>75</v>
      </c>
      <c r="D23" s="16" t="s">
        <v>76</v>
      </c>
      <c r="E23" s="7" t="n">
        <v>2</v>
      </c>
      <c r="F23" s="16" t="s">
        <v>64</v>
      </c>
      <c r="G23" s="6" t="n">
        <v>10.6455</v>
      </c>
      <c r="H23" s="6" t="n">
        <v>5798</v>
      </c>
      <c r="I23" s="6" t="n">
        <v>6999.84</v>
      </c>
      <c r="J23" s="6" t="n">
        <v>0.02</v>
      </c>
      <c r="K23" s="6" t="n">
        <v>21.291</v>
      </c>
      <c r="L23" s="6" t="n">
        <v>19.44</v>
      </c>
      <c r="M23" s="6" t="n">
        <v>0.14</v>
      </c>
      <c r="N23" s="6" t="n">
        <v>0.17</v>
      </c>
    </row>
    <row collapsed="false" customFormat="false" customHeight="false" hidden="false" ht="12.1" outlineLevel="0" r="24">
      <c r="A24" s="37" t="n">
        <v>45118</v>
      </c>
      <c r="B24" s="16" t="s">
        <v>1083</v>
      </c>
      <c r="C24" s="16" t="s">
        <v>33</v>
      </c>
      <c r="D24" s="16" t="s">
        <v>34</v>
      </c>
      <c r="E24" s="7" t="n">
        <v>35</v>
      </c>
      <c r="F24" s="16" t="s">
        <v>19</v>
      </c>
      <c r="G24" s="6" t="n">
        <v>17.97</v>
      </c>
      <c r="H24" s="6" t="n">
        <v>478.8</v>
      </c>
      <c r="I24" s="6" t="n">
        <v>461.3</v>
      </c>
      <c r="J24" s="6" t="n">
        <v>82</v>
      </c>
      <c r="K24" s="6" t="n">
        <v>628.95</v>
      </c>
      <c r="L24" s="6" t="n">
        <v>546.95</v>
      </c>
      <c r="M24" s="6" t="n">
        <v>3.39</v>
      </c>
      <c r="N24" s="6" t="n">
        <v>3.26</v>
      </c>
    </row>
    <row collapsed="false" customFormat="false" customHeight="false" hidden="false" ht="12.1" outlineLevel="0" r="25">
      <c r="A25" s="37" t="n">
        <v>45126</v>
      </c>
      <c r="B25" s="16" t="s">
        <v>1083</v>
      </c>
      <c r="C25" s="16" t="s">
        <v>640</v>
      </c>
      <c r="D25" s="16" t="s">
        <v>1088</v>
      </c>
      <c r="E25" s="7" t="n">
        <v>2700</v>
      </c>
      <c r="F25" s="16" t="s">
        <v>19</v>
      </c>
      <c r="G25" s="6" t="n">
        <v>0.41</v>
      </c>
      <c r="H25" s="6" t="n">
        <v>17.648</v>
      </c>
      <c r="I25" s="6" t="n">
        <v>23.92</v>
      </c>
      <c r="J25" s="6" t="n">
        <v>144</v>
      </c>
      <c r="K25" s="6" t="n">
        <v>1107</v>
      </c>
      <c r="L25" s="6" t="n">
        <v>963</v>
      </c>
      <c r="M25" s="6" t="n">
        <v>1.49</v>
      </c>
      <c r="N25" s="6" t="n">
        <v>2.02</v>
      </c>
    </row>
    <row collapsed="false" customFormat="false" customHeight="false" hidden="false" ht="12.1" outlineLevel="0" r="26">
      <c r="A26" s="37" t="n">
        <v>45205</v>
      </c>
      <c r="B26" s="16" t="s">
        <v>1083</v>
      </c>
      <c r="C26" s="16" t="s">
        <v>75</v>
      </c>
      <c r="D26" s="16" t="s">
        <v>76</v>
      </c>
      <c r="E26" s="7" t="n">
        <v>2</v>
      </c>
      <c r="F26" s="16" t="s">
        <v>64</v>
      </c>
      <c r="G26" s="6" t="n">
        <v>11.4628</v>
      </c>
      <c r="H26" s="6" t="n">
        <v>5798</v>
      </c>
      <c r="I26" s="6" t="n">
        <v>6999.84</v>
      </c>
      <c r="J26" s="6" t="n">
        <v>0.02</v>
      </c>
      <c r="K26" s="6" t="n">
        <v>22.9255</v>
      </c>
      <c r="L26" s="6" t="n">
        <v>20.93</v>
      </c>
      <c r="M26" s="6" t="n">
        <v>0.15</v>
      </c>
      <c r="N26" s="6" t="n">
        <v>0.18</v>
      </c>
    </row>
    <row collapsed="false" customFormat="false" customHeight="false" hidden="false" ht="12.1" outlineLevel="0" r="27">
      <c r="A27" s="37" t="n">
        <v>45209</v>
      </c>
      <c r="B27" s="16" t="s">
        <v>1083</v>
      </c>
      <c r="C27" s="16" t="s">
        <v>24</v>
      </c>
      <c r="D27" s="16" t="s">
        <v>25</v>
      </c>
      <c r="E27" s="7" t="n">
        <v>14</v>
      </c>
      <c r="F27" s="16" t="s">
        <v>19</v>
      </c>
      <c r="G27" s="6" t="n">
        <v>34.5</v>
      </c>
      <c r="H27" s="6" t="n">
        <v>1717.4</v>
      </c>
      <c r="I27" s="6" t="n">
        <v>1441.3</v>
      </c>
      <c r="J27" s="6" t="n">
        <v>63</v>
      </c>
      <c r="K27" s="6" t="n">
        <v>483</v>
      </c>
      <c r="L27" s="6" t="n">
        <v>420</v>
      </c>
      <c r="M27" s="6" t="n">
        <v>2.08</v>
      </c>
      <c r="N27" s="6" t="n">
        <v>1.75</v>
      </c>
    </row>
    <row collapsed="false" customFormat="false" customHeight="false" hidden="false" ht="12.1" outlineLevel="0" r="28">
      <c r="A28" s="37" t="n">
        <v>45210</v>
      </c>
      <c r="B28" s="16" t="s">
        <v>1083</v>
      </c>
      <c r="C28" s="16" t="s">
        <v>39</v>
      </c>
      <c r="D28" s="16" t="s">
        <v>40</v>
      </c>
      <c r="E28" s="7" t="n">
        <v>9</v>
      </c>
      <c r="F28" s="16" t="s">
        <v>19</v>
      </c>
      <c r="G28" s="6" t="n">
        <v>27.54</v>
      </c>
      <c r="H28" s="6" t="n">
        <v>618.7</v>
      </c>
      <c r="I28" s="6" t="n">
        <v>631.28</v>
      </c>
      <c r="J28" s="6" t="n">
        <v>32</v>
      </c>
      <c r="K28" s="6" t="n">
        <v>247.86</v>
      </c>
      <c r="L28" s="6" t="n">
        <v>215.86</v>
      </c>
      <c r="M28" s="6" t="n">
        <v>3.8</v>
      </c>
      <c r="N28" s="6" t="n">
        <v>3.88</v>
      </c>
    </row>
    <row collapsed="false" customFormat="false" customHeight="false" hidden="false" ht="12.1" outlineLevel="0" r="29">
      <c r="A29" s="37" t="n">
        <v>45261</v>
      </c>
      <c r="B29" s="16" t="s">
        <v>1083</v>
      </c>
      <c r="C29" s="16" t="s">
        <v>664</v>
      </c>
      <c r="D29" s="16" t="s">
        <v>1089</v>
      </c>
      <c r="E29" s="7" t="n">
        <v>30</v>
      </c>
      <c r="F29" s="16" t="s">
        <v>19</v>
      </c>
      <c r="G29" s="6" t="n">
        <v>5.4465</v>
      </c>
      <c r="H29" s="6" t="n">
        <v>74.82</v>
      </c>
      <c r="I29" s="6" t="n">
        <v>76.6</v>
      </c>
      <c r="J29" s="6" t="n">
        <v>21</v>
      </c>
      <c r="K29" s="6" t="n">
        <v>163.395</v>
      </c>
      <c r="L29" s="6" t="n">
        <v>142.4</v>
      </c>
      <c r="M29" s="6" t="n">
        <v>6.2</v>
      </c>
      <c r="N29" s="6" t="n">
        <v>6.34</v>
      </c>
    </row>
    <row collapsed="false" customFormat="false" customHeight="false" hidden="false" ht="12.1" outlineLevel="0" r="30">
      <c r="A30" s="37" t="n">
        <v>45263</v>
      </c>
      <c r="B30" s="16" t="s">
        <v>1083</v>
      </c>
      <c r="C30" s="16" t="s">
        <v>665</v>
      </c>
      <c r="D30" s="16" t="s">
        <v>1090</v>
      </c>
      <c r="E30" s="7" t="n">
        <v>1</v>
      </c>
      <c r="F30" s="16" t="s">
        <v>19</v>
      </c>
      <c r="G30" s="6" t="n">
        <v>15.8</v>
      </c>
      <c r="H30" s="6" t="n">
        <v>2088.8</v>
      </c>
      <c r="I30" s="6" t="n">
        <v>2498.5</v>
      </c>
      <c r="J30" s="6" t="n">
        <v>2</v>
      </c>
      <c r="K30" s="6" t="n">
        <v>15.8</v>
      </c>
      <c r="L30" s="6" t="n">
        <v>13.8</v>
      </c>
      <c r="M30" s="6" t="n">
        <v>0.55</v>
      </c>
      <c r="N30" s="6" t="n">
        <v>0.66</v>
      </c>
    </row>
    <row collapsed="false" customFormat="false" customHeight="false" hidden="false" ht="12.1" outlineLevel="0" r="31">
      <c r="A31" s="37" t="n">
        <v>45277</v>
      </c>
      <c r="B31" s="16" t="s">
        <v>1083</v>
      </c>
      <c r="C31" s="16" t="s">
        <v>21</v>
      </c>
      <c r="D31" s="16" t="s">
        <v>22</v>
      </c>
      <c r="E31" s="7" t="n">
        <v>4</v>
      </c>
      <c r="F31" s="16" t="s">
        <v>19</v>
      </c>
      <c r="G31" s="6" t="n">
        <v>447</v>
      </c>
      <c r="H31" s="6" t="n">
        <v>6560</v>
      </c>
      <c r="I31" s="6" t="n">
        <v>7261.23</v>
      </c>
      <c r="J31" s="6" t="n">
        <v>232</v>
      </c>
      <c r="K31" s="6" t="n">
        <v>1788</v>
      </c>
      <c r="L31" s="6" t="n">
        <v>1556</v>
      </c>
      <c r="M31" s="6" t="n">
        <v>5.36</v>
      </c>
      <c r="N31" s="6" t="n">
        <v>5.93</v>
      </c>
    </row>
    <row collapsed="false" customFormat="false" customHeight="false" hidden="false" ht="12.1" outlineLevel="0" r="32">
      <c r="A32" s="37" t="n">
        <v>45289</v>
      </c>
      <c r="B32" s="16" t="s">
        <v>1083</v>
      </c>
      <c r="C32" s="16" t="s">
        <v>75</v>
      </c>
      <c r="D32" s="16" t="s">
        <v>76</v>
      </c>
      <c r="E32" s="7" t="n">
        <v>2</v>
      </c>
      <c r="F32" s="16" t="s">
        <v>64</v>
      </c>
      <c r="G32" s="6" t="n">
        <v>10.385</v>
      </c>
      <c r="H32" s="6" t="n">
        <v>5798</v>
      </c>
      <c r="I32" s="6" t="n">
        <v>6999.84</v>
      </c>
      <c r="J32" s="6" t="n">
        <v>0.02</v>
      </c>
      <c r="K32" s="6" t="n">
        <v>20.7699</v>
      </c>
      <c r="L32" s="6" t="n">
        <v>18.96</v>
      </c>
      <c r="M32" s="6" t="n">
        <v>0.14</v>
      </c>
      <c r="N32" s="6" t="n">
        <v>0.16</v>
      </c>
    </row>
    <row collapsed="false" customFormat="false" customHeight="false" hidden="false" ht="12.1" outlineLevel="0" r="33">
      <c r="A33" s="37" t="n">
        <v>45298</v>
      </c>
      <c r="B33" s="16" t="s">
        <v>1083</v>
      </c>
      <c r="C33" s="16" t="s">
        <v>56</v>
      </c>
      <c r="D33" s="16" t="s">
        <v>57</v>
      </c>
      <c r="E33" s="7" t="n">
        <v>330</v>
      </c>
      <c r="F33" s="16" t="s">
        <v>19</v>
      </c>
      <c r="G33" s="6" t="n">
        <v>6.32</v>
      </c>
      <c r="H33" s="6" t="n">
        <v>142.5</v>
      </c>
      <c r="I33" s="6" t="n">
        <v>69.07</v>
      </c>
      <c r="J33" s="6" t="n">
        <v>271</v>
      </c>
      <c r="K33" s="6" t="n">
        <v>2085.6</v>
      </c>
      <c r="L33" s="6" t="n">
        <v>1814.6</v>
      </c>
      <c r="M33" s="6" t="n">
        <v>7.96</v>
      </c>
      <c r="N33" s="6" t="n">
        <v>3.86</v>
      </c>
    </row>
    <row collapsed="false" customFormat="false" customHeight="false" hidden="false" ht="12.1" outlineLevel="0" r="34">
      <c r="A34" s="37" t="n">
        <v>45300</v>
      </c>
      <c r="B34" s="16" t="s">
        <v>1083</v>
      </c>
      <c r="C34" s="16" t="s">
        <v>39</v>
      </c>
      <c r="D34" s="16" t="s">
        <v>40</v>
      </c>
      <c r="E34" s="7" t="n">
        <v>15</v>
      </c>
      <c r="F34" s="16" t="s">
        <v>19</v>
      </c>
      <c r="G34" s="6" t="n">
        <v>35.17</v>
      </c>
      <c r="H34" s="6" t="n">
        <v>686.5</v>
      </c>
      <c r="I34" s="6" t="n">
        <v>660.58</v>
      </c>
      <c r="J34" s="6" t="n">
        <v>69</v>
      </c>
      <c r="K34" s="6" t="n">
        <v>527.55</v>
      </c>
      <c r="L34" s="6" t="n">
        <v>458.55</v>
      </c>
      <c r="M34" s="6" t="n">
        <v>4.63</v>
      </c>
      <c r="N34" s="6" t="n">
        <v>4.45</v>
      </c>
    </row>
    <row collapsed="false" customFormat="false" customHeight="false" hidden="false" ht="12.1" outlineLevel="0" r="35">
      <c r="A35" s="37" t="n">
        <v>45300</v>
      </c>
      <c r="B35" s="16" t="s">
        <v>1083</v>
      </c>
      <c r="C35" s="16" t="s">
        <v>36</v>
      </c>
      <c r="D35" s="16" t="s">
        <v>37</v>
      </c>
      <c r="E35" s="7" t="n">
        <v>65</v>
      </c>
      <c r="F35" s="16" t="s">
        <v>19</v>
      </c>
      <c r="G35" s="6" t="n">
        <v>35.17</v>
      </c>
      <c r="H35" s="6" t="n">
        <v>686.7</v>
      </c>
      <c r="I35" s="6" t="n">
        <v>685.99</v>
      </c>
      <c r="J35" s="6" t="n">
        <v>297</v>
      </c>
      <c r="K35" s="6" t="n">
        <v>2286.05</v>
      </c>
      <c r="L35" s="6" t="n">
        <v>1989.05</v>
      </c>
      <c r="M35" s="6" t="n">
        <v>4.46</v>
      </c>
      <c r="N35" s="6" t="n">
        <v>4.46</v>
      </c>
    </row>
    <row collapsed="false" customFormat="false" customHeight="false" hidden="false" ht="12.1" outlineLevel="0" r="36">
      <c r="A36" s="37" t="n">
        <v>45302</v>
      </c>
      <c r="B36" s="16" t="s">
        <v>1083</v>
      </c>
      <c r="C36" s="16" t="s">
        <v>33</v>
      </c>
      <c r="D36" s="16" t="s">
        <v>34</v>
      </c>
      <c r="E36" s="7" t="n">
        <v>40</v>
      </c>
      <c r="F36" s="16" t="s">
        <v>19</v>
      </c>
      <c r="G36" s="6" t="n">
        <v>30.77</v>
      </c>
      <c r="H36" s="6" t="n">
        <v>579.6</v>
      </c>
      <c r="I36" s="6" t="n">
        <v>478.21</v>
      </c>
      <c r="J36" s="6" t="n">
        <v>160</v>
      </c>
      <c r="K36" s="6" t="n">
        <v>1230.8</v>
      </c>
      <c r="L36" s="6" t="n">
        <v>1070.8</v>
      </c>
      <c r="M36" s="6" t="n">
        <v>5.6</v>
      </c>
      <c r="N36" s="6" t="n">
        <v>4.62</v>
      </c>
    </row>
    <row collapsed="false" customFormat="false" customHeight="false" hidden="false" ht="12.1" outlineLevel="0" r="37">
      <c r="A37" s="37" t="n">
        <v>45377</v>
      </c>
      <c r="B37" s="16" t="s">
        <v>1083</v>
      </c>
      <c r="C37" s="16" t="s">
        <v>24</v>
      </c>
      <c r="D37" s="16" t="s">
        <v>25</v>
      </c>
      <c r="E37" s="7" t="n">
        <v>22</v>
      </c>
      <c r="F37" s="16" t="s">
        <v>19</v>
      </c>
      <c r="G37" s="6" t="n">
        <v>44.09</v>
      </c>
      <c r="H37" s="6" t="n">
        <v>1316.8</v>
      </c>
      <c r="I37" s="6" t="n">
        <v>1445.16</v>
      </c>
      <c r="J37" s="6" t="n">
        <v>126</v>
      </c>
      <c r="K37" s="6" t="n">
        <v>969.98</v>
      </c>
      <c r="L37" s="6" t="n">
        <v>843.98</v>
      </c>
      <c r="M37" s="6" t="n">
        <v>2.65</v>
      </c>
      <c r="N37" s="6" t="n">
        <v>2.91</v>
      </c>
    </row>
    <row collapsed="false" customFormat="false" customHeight="false" hidden="false" ht="12.1" outlineLevel="0" r="38">
      <c r="A38" s="37" t="n">
        <v>45379</v>
      </c>
      <c r="B38" s="16" t="s">
        <v>1083</v>
      </c>
      <c r="C38" s="16" t="s">
        <v>75</v>
      </c>
      <c r="D38" s="16" t="s">
        <v>76</v>
      </c>
      <c r="E38" s="7" t="n">
        <v>2</v>
      </c>
      <c r="F38" s="16" t="s">
        <v>64</v>
      </c>
      <c r="G38" s="6" t="n">
        <v>10.6481</v>
      </c>
      <c r="H38" s="6" t="n">
        <v>5798</v>
      </c>
      <c r="I38" s="6" t="n">
        <v>6999.84</v>
      </c>
      <c r="J38" s="6" t="n">
        <v>0.02</v>
      </c>
      <c r="K38" s="6" t="n">
        <v>21.2961</v>
      </c>
      <c r="L38" s="6" t="n">
        <v>19.44</v>
      </c>
      <c r="M38" s="6" t="n">
        <v>0.14</v>
      </c>
      <c r="N38" s="6" t="n">
        <v>0.17</v>
      </c>
    </row>
    <row collapsed="false" customFormat="false" customHeight="false" hidden="false" ht="12.1" outlineLevel="0" r="39">
      <c r="A39" s="37" t="n">
        <v>45419</v>
      </c>
      <c r="B39" s="16" t="s">
        <v>1083</v>
      </c>
      <c r="C39" s="16" t="s">
        <v>21</v>
      </c>
      <c r="D39" s="16" t="s">
        <v>22</v>
      </c>
      <c r="E39" s="7" t="n">
        <v>13</v>
      </c>
      <c r="F39" s="16" t="s">
        <v>19</v>
      </c>
      <c r="G39" s="6" t="n">
        <v>498</v>
      </c>
      <c r="H39" s="6" t="n">
        <v>7722.5</v>
      </c>
      <c r="I39" s="6" t="n">
        <v>7467.59</v>
      </c>
      <c r="J39" s="6" t="n">
        <v>842</v>
      </c>
      <c r="K39" s="6" t="n">
        <v>6474</v>
      </c>
      <c r="L39" s="6" t="n">
        <v>5632</v>
      </c>
      <c r="M39" s="6" t="n">
        <v>5.8</v>
      </c>
      <c r="N39" s="6" t="n">
        <v>5.61</v>
      </c>
    </row>
    <row collapsed="false" customFormat="false" customHeight="false" hidden="false" ht="12.1" outlineLevel="0" r="40">
      <c r="A40" s="37" t="n">
        <v>45439</v>
      </c>
      <c r="B40" s="16" t="s">
        <v>1083</v>
      </c>
      <c r="C40" s="16" t="s">
        <v>73</v>
      </c>
      <c r="D40" s="16" t="s">
        <v>74</v>
      </c>
      <c r="E40" s="7" t="n">
        <v>80</v>
      </c>
      <c r="F40" s="16" t="s">
        <v>19</v>
      </c>
      <c r="G40" s="6" t="n">
        <v>25.43</v>
      </c>
      <c r="H40" s="6" t="n">
        <v>219.22</v>
      </c>
      <c r="I40" s="6" t="n">
        <v>211.25</v>
      </c>
      <c r="J40" s="6" t="n">
        <v>264</v>
      </c>
      <c r="K40" s="6" t="n">
        <v>2034.4</v>
      </c>
      <c r="L40" s="6" t="n">
        <v>1770.4</v>
      </c>
      <c r="M40" s="6" t="n">
        <v>10.48</v>
      </c>
      <c r="N40" s="6" t="n">
        <v>10.09</v>
      </c>
    </row>
    <row collapsed="false" customFormat="false" customHeight="false" hidden="false" ht="12.1" outlineLevel="0" r="41">
      <c r="A41" s="37" t="n">
        <v>45461</v>
      </c>
      <c r="B41" s="16" t="s">
        <v>1083</v>
      </c>
      <c r="C41" s="16" t="s">
        <v>65</v>
      </c>
      <c r="D41" s="16" t="s">
        <v>66</v>
      </c>
      <c r="E41" s="7" t="n">
        <v>13</v>
      </c>
      <c r="F41" s="16" t="s">
        <v>19</v>
      </c>
      <c r="G41" s="6" t="n">
        <v>38.3</v>
      </c>
      <c r="H41" s="6" t="n">
        <v>1555.6</v>
      </c>
      <c r="I41" s="6" t="n">
        <v>1657.53</v>
      </c>
      <c r="J41" s="6" t="n">
        <v>65</v>
      </c>
      <c r="K41" s="6" t="n">
        <v>497.9</v>
      </c>
      <c r="L41" s="6" t="n">
        <v>432.9</v>
      </c>
      <c r="M41" s="6" t="n">
        <v>2.01</v>
      </c>
      <c r="N41" s="6" t="n">
        <v>2.14</v>
      </c>
    </row>
    <row collapsed="false" customFormat="false" customHeight="false" hidden="false" ht="12.1" outlineLevel="0" r="42">
      <c r="A42" s="37" t="n">
        <v>45461</v>
      </c>
      <c r="B42" s="16" t="s">
        <v>1083</v>
      </c>
      <c r="C42" s="16" t="s">
        <v>65</v>
      </c>
      <c r="D42" s="16" t="s">
        <v>66</v>
      </c>
      <c r="E42" s="7" t="n">
        <v>13</v>
      </c>
      <c r="F42" s="16" t="s">
        <v>19</v>
      </c>
      <c r="G42" s="6" t="n">
        <v>191.51</v>
      </c>
      <c r="H42" s="6" t="n">
        <v>1555.6</v>
      </c>
      <c r="I42" s="6" t="n">
        <v>1657.53</v>
      </c>
      <c r="J42" s="6" t="n">
        <v>324</v>
      </c>
      <c r="K42" s="6" t="n">
        <v>2489.63</v>
      </c>
      <c r="L42" s="6" t="n">
        <v>2165.63</v>
      </c>
      <c r="M42" s="6" t="n">
        <v>10.05</v>
      </c>
      <c r="N42" s="6" t="n">
        <v>10.71</v>
      </c>
    </row>
    <row collapsed="false" customFormat="false" customHeight="false" hidden="false" ht="12.1" outlineLevel="0" r="43">
      <c r="A43" s="37" t="n">
        <v>45475</v>
      </c>
      <c r="B43" s="16" t="s">
        <v>1083</v>
      </c>
      <c r="C43" s="16" t="s">
        <v>27</v>
      </c>
      <c r="D43" s="16" t="s">
        <v>28</v>
      </c>
      <c r="E43" s="7" t="n">
        <v>90</v>
      </c>
      <c r="F43" s="16" t="s">
        <v>19</v>
      </c>
      <c r="G43" s="6" t="n">
        <v>22.2453</v>
      </c>
      <c r="H43" s="6" t="n">
        <v>205.75</v>
      </c>
      <c r="I43" s="6" t="n">
        <v>171.42</v>
      </c>
      <c r="J43" s="6" t="n">
        <v>260</v>
      </c>
      <c r="K43" s="6" t="n">
        <v>2002.077</v>
      </c>
      <c r="L43" s="6" t="n">
        <v>1742.08</v>
      </c>
      <c r="M43" s="6" t="n">
        <v>11.29</v>
      </c>
      <c r="N43" s="6" t="n">
        <v>9.41</v>
      </c>
    </row>
    <row collapsed="false" customFormat="false" customHeight="false" hidden="false" ht="12.1" outlineLevel="0" r="44">
      <c r="A44" s="37" t="n">
        <v>45481</v>
      </c>
      <c r="B44" s="16" t="s">
        <v>1083</v>
      </c>
      <c r="C44" s="16" t="s">
        <v>75</v>
      </c>
      <c r="D44" s="16" t="s">
        <v>76</v>
      </c>
      <c r="E44" s="7" t="n">
        <v>2</v>
      </c>
      <c r="F44" s="16" t="s">
        <v>64</v>
      </c>
      <c r="G44" s="6" t="n">
        <v>10.1355</v>
      </c>
      <c r="H44" s="6" t="n">
        <v>5798</v>
      </c>
      <c r="I44" s="6" t="n">
        <v>6999.84</v>
      </c>
      <c r="J44" s="6" t="n">
        <v>0.02</v>
      </c>
      <c r="K44" s="6" t="n">
        <v>20.271</v>
      </c>
      <c r="L44" s="6" t="n">
        <v>18.51</v>
      </c>
      <c r="M44" s="6" t="n">
        <v>0.13</v>
      </c>
      <c r="N44" s="6" t="n">
        <v>0.16</v>
      </c>
    </row>
    <row collapsed="false" customFormat="false" customHeight="false" hidden="false" ht="12.1" outlineLevel="0" r="45">
      <c r="A45" s="37" t="n">
        <v>45482</v>
      </c>
      <c r="B45" s="16" t="s">
        <v>1083</v>
      </c>
      <c r="C45" s="16" t="s">
        <v>33</v>
      </c>
      <c r="D45" s="16" t="s">
        <v>34</v>
      </c>
      <c r="E45" s="7" t="n">
        <v>43</v>
      </c>
      <c r="F45" s="16" t="s">
        <v>19</v>
      </c>
      <c r="G45" s="6" t="n">
        <v>29.01</v>
      </c>
      <c r="H45" s="6" t="n">
        <v>524.6</v>
      </c>
      <c r="I45" s="6" t="n">
        <v>484.6</v>
      </c>
      <c r="J45" s="6" t="n">
        <v>162</v>
      </c>
      <c r="K45" s="6" t="n">
        <v>1247.43</v>
      </c>
      <c r="L45" s="6" t="n">
        <v>1085.43</v>
      </c>
      <c r="M45" s="6" t="n">
        <v>5.21</v>
      </c>
      <c r="N45" s="6" t="n">
        <v>4.81</v>
      </c>
    </row>
    <row collapsed="false" customFormat="false" customHeight="false" hidden="false" ht="12.1" outlineLevel="0" r="46">
      <c r="A46" s="37" t="n">
        <v>45482</v>
      </c>
      <c r="B46" s="16" t="s">
        <v>1083</v>
      </c>
      <c r="C46" s="16" t="s">
        <v>39</v>
      </c>
      <c r="D46" s="16" t="s">
        <v>40</v>
      </c>
      <c r="E46" s="7" t="n">
        <v>23</v>
      </c>
      <c r="F46" s="16" t="s">
        <v>19</v>
      </c>
      <c r="G46" s="6" t="n">
        <v>25.17</v>
      </c>
      <c r="H46" s="6" t="n">
        <v>639.1</v>
      </c>
      <c r="I46" s="6" t="n">
        <v>675.4</v>
      </c>
      <c r="J46" s="6" t="n">
        <v>75</v>
      </c>
      <c r="K46" s="6" t="n">
        <v>578.91</v>
      </c>
      <c r="L46" s="6" t="n">
        <v>503.91</v>
      </c>
      <c r="M46" s="6" t="n">
        <v>3.24</v>
      </c>
      <c r="N46" s="6" t="n">
        <v>3.43</v>
      </c>
    </row>
    <row collapsed="false" customFormat="false" customHeight="false" hidden="false" ht="12.1" outlineLevel="0" r="47">
      <c r="A47" s="37" t="n">
        <v>45482</v>
      </c>
      <c r="B47" s="16" t="s">
        <v>1083</v>
      </c>
      <c r="C47" s="16" t="s">
        <v>36</v>
      </c>
      <c r="D47" s="16" t="s">
        <v>37</v>
      </c>
      <c r="E47" s="7" t="n">
        <v>70</v>
      </c>
      <c r="F47" s="16" t="s">
        <v>19</v>
      </c>
      <c r="G47" s="6" t="n">
        <v>25.17</v>
      </c>
      <c r="H47" s="6" t="n">
        <v>660.5</v>
      </c>
      <c r="I47" s="6" t="n">
        <v>686.08</v>
      </c>
      <c r="J47" s="6" t="n">
        <v>229</v>
      </c>
      <c r="K47" s="6" t="n">
        <v>1761.9</v>
      </c>
      <c r="L47" s="6" t="n">
        <v>1532.9</v>
      </c>
      <c r="M47" s="6" t="n">
        <v>3.19</v>
      </c>
      <c r="N47" s="6" t="n">
        <v>3.32</v>
      </c>
    </row>
    <row collapsed="false" customFormat="false" customHeight="false" hidden="false" ht="12.1" outlineLevel="0" r="48">
      <c r="A48" s="37" t="n">
        <v>45482</v>
      </c>
      <c r="B48" s="16" t="s">
        <v>1083</v>
      </c>
      <c r="C48" s="16" t="s">
        <v>674</v>
      </c>
      <c r="D48" s="16" t="s">
        <v>1091</v>
      </c>
      <c r="E48" s="7" t="n">
        <v>4</v>
      </c>
      <c r="F48" s="16" t="s">
        <v>19</v>
      </c>
      <c r="G48" s="6" t="n">
        <v>7.89</v>
      </c>
      <c r="H48" s="6" t="n">
        <v>519.45</v>
      </c>
      <c r="I48" s="6" t="n">
        <v>573.4</v>
      </c>
      <c r="J48" s="6" t="n">
        <v>4</v>
      </c>
      <c r="K48" s="6" t="n">
        <v>31.56</v>
      </c>
      <c r="L48" s="6" t="n">
        <v>27.56</v>
      </c>
      <c r="M48" s="6" t="n">
        <v>1.2</v>
      </c>
      <c r="N48" s="6" t="n">
        <v>1.33</v>
      </c>
    </row>
    <row collapsed="false" customFormat="false" customHeight="false" hidden="false" ht="12.1" outlineLevel="0" r="49">
      <c r="A49" s="37" t="n">
        <v>45484</v>
      </c>
      <c r="B49" s="16" t="s">
        <v>1083</v>
      </c>
      <c r="C49" s="16" t="s">
        <v>16</v>
      </c>
      <c r="D49" s="16" t="s">
        <v>18</v>
      </c>
      <c r="E49" s="7" t="n">
        <v>430</v>
      </c>
      <c r="F49" s="16" t="s">
        <v>19</v>
      </c>
      <c r="G49" s="6" t="n">
        <v>33.3</v>
      </c>
      <c r="H49" s="6" t="n">
        <v>295.87</v>
      </c>
      <c r="I49" s="6" t="n">
        <v>255.13</v>
      </c>
      <c r="J49" s="6" t="n">
        <v>1861</v>
      </c>
      <c r="K49" s="6" t="n">
        <v>14319</v>
      </c>
      <c r="L49" s="6" t="n">
        <v>12458</v>
      </c>
      <c r="M49" s="6" t="n">
        <v>11.36</v>
      </c>
      <c r="N49" s="6" t="n">
        <v>9.79</v>
      </c>
    </row>
    <row collapsed="false" customFormat="false" customHeight="false" hidden="false" ht="12.1" outlineLevel="0" r="50">
      <c r="A50" s="37" t="n">
        <v>45484</v>
      </c>
      <c r="B50" s="16" t="s">
        <v>1083</v>
      </c>
      <c r="C50" s="16" t="s">
        <v>30</v>
      </c>
      <c r="D50" s="16" t="s">
        <v>31</v>
      </c>
      <c r="E50" s="7" t="n">
        <v>50</v>
      </c>
      <c r="F50" s="16" t="s">
        <v>19</v>
      </c>
      <c r="G50" s="6" t="n">
        <v>33.3</v>
      </c>
      <c r="H50" s="6" t="n">
        <v>296</v>
      </c>
      <c r="I50" s="6" t="n">
        <v>267.02</v>
      </c>
      <c r="J50" s="6" t="n">
        <v>216</v>
      </c>
      <c r="K50" s="6" t="n">
        <v>1665</v>
      </c>
      <c r="L50" s="6" t="n">
        <v>1449</v>
      </c>
      <c r="M50" s="6" t="n">
        <v>10.85</v>
      </c>
      <c r="N50" s="6" t="n">
        <v>9.79</v>
      </c>
    </row>
    <row collapsed="false" customFormat="false" customHeight="false" hidden="false" ht="12.1" outlineLevel="0" r="51">
      <c r="A51" s="37" t="n">
        <v>45488</v>
      </c>
      <c r="B51" s="16" t="s">
        <v>1083</v>
      </c>
      <c r="C51" s="16" t="s">
        <v>83</v>
      </c>
      <c r="D51" s="16" t="s">
        <v>84</v>
      </c>
      <c r="E51" s="7" t="n">
        <v>2</v>
      </c>
      <c r="F51" s="16" t="s">
        <v>19</v>
      </c>
      <c r="G51" s="6" t="n">
        <v>412.13</v>
      </c>
      <c r="H51" s="6" t="n">
        <v>5890</v>
      </c>
      <c r="I51" s="6" t="n">
        <v>7926</v>
      </c>
      <c r="J51" s="6" t="n">
        <v>107</v>
      </c>
      <c r="K51" s="6" t="n">
        <v>824.26</v>
      </c>
      <c r="L51" s="6" t="n">
        <v>717.26</v>
      </c>
      <c r="M51" s="6" t="n">
        <v>4.52</v>
      </c>
      <c r="N51" s="6" t="n">
        <v>6.09</v>
      </c>
    </row>
    <row collapsed="false" customFormat="false" customHeight="false" hidden="false" ht="12.1" outlineLevel="0" r="52">
      <c r="A52" s="37" t="n">
        <v>45489</v>
      </c>
      <c r="B52" s="16" t="s">
        <v>1083</v>
      </c>
      <c r="C52" s="16" t="s">
        <v>642</v>
      </c>
      <c r="D52" s="16" t="s">
        <v>1087</v>
      </c>
      <c r="E52" s="7" t="n">
        <v>120</v>
      </c>
      <c r="F52" s="16" t="s">
        <v>19</v>
      </c>
      <c r="G52" s="6" t="n">
        <v>4.49</v>
      </c>
      <c r="H52" s="6" t="n">
        <v>138.2</v>
      </c>
      <c r="I52" s="6" t="n">
        <v>142.07</v>
      </c>
      <c r="J52" s="6" t="n">
        <v>70</v>
      </c>
      <c r="K52" s="6" t="n">
        <v>538.8</v>
      </c>
      <c r="L52" s="6" t="n">
        <v>468.8</v>
      </c>
      <c r="M52" s="6" t="n">
        <v>2.75</v>
      </c>
      <c r="N52" s="6" t="n">
        <v>2.83</v>
      </c>
    </row>
    <row collapsed="false" customFormat="false" customHeight="false" hidden="false" ht="12.1" outlineLevel="0" r="53">
      <c r="A53" s="37" t="n">
        <v>45490</v>
      </c>
      <c r="B53" s="16" t="s">
        <v>1083</v>
      </c>
      <c r="C53" s="16" t="s">
        <v>640</v>
      </c>
      <c r="D53" s="16" t="s">
        <v>1088</v>
      </c>
      <c r="E53" s="7" t="n">
        <v>1900</v>
      </c>
      <c r="F53" s="16" t="s">
        <v>19</v>
      </c>
      <c r="G53" s="6" t="n">
        <v>0.52</v>
      </c>
      <c r="H53" s="6" t="n">
        <v>21.288</v>
      </c>
      <c r="I53" s="6" t="n">
        <v>15.66</v>
      </c>
      <c r="J53" s="6" t="n">
        <v>128</v>
      </c>
      <c r="K53" s="6" t="n">
        <v>988</v>
      </c>
      <c r="L53" s="6" t="n">
        <v>860</v>
      </c>
      <c r="M53" s="6" t="n">
        <v>2.89</v>
      </c>
      <c r="N53" s="6" t="n">
        <v>2.13</v>
      </c>
    </row>
    <row collapsed="false" customFormat="false" customHeight="false" hidden="false" ht="12.1" outlineLevel="0" r="54">
      <c r="A54" s="37" t="n">
        <v>45491</v>
      </c>
      <c r="B54" s="16" t="s">
        <v>1083</v>
      </c>
      <c r="C54" s="16" t="s">
        <v>48</v>
      </c>
      <c r="D54" s="16" t="s">
        <v>49</v>
      </c>
      <c r="E54" s="7" t="n">
        <v>500</v>
      </c>
      <c r="F54" s="16" t="s">
        <v>19</v>
      </c>
      <c r="G54" s="6" t="n">
        <v>12.29</v>
      </c>
      <c r="H54" s="6" t="n">
        <v>49.27</v>
      </c>
      <c r="I54" s="6" t="n">
        <v>61.88</v>
      </c>
      <c r="J54" s="6" t="n">
        <v>799</v>
      </c>
      <c r="K54" s="6" t="n">
        <v>6145</v>
      </c>
      <c r="L54" s="6" t="n">
        <v>5346</v>
      </c>
      <c r="M54" s="6" t="n">
        <v>17.28</v>
      </c>
      <c r="N54" s="6" t="n">
        <v>21.7</v>
      </c>
    </row>
    <row collapsed="false" customFormat="false" customHeight="false" hidden="false" ht="12.1" outlineLevel="0" r="55">
      <c r="A55" s="37" t="n">
        <v>45491</v>
      </c>
      <c r="B55" s="16" t="s">
        <v>1083</v>
      </c>
      <c r="C55" s="16" t="s">
        <v>71</v>
      </c>
      <c r="D55" s="16" t="s">
        <v>72</v>
      </c>
      <c r="E55" s="7" t="n">
        <v>4</v>
      </c>
      <c r="F55" s="16" t="s">
        <v>19</v>
      </c>
      <c r="G55" s="6" t="n">
        <v>177.2</v>
      </c>
      <c r="H55" s="6" t="n">
        <v>1323.5</v>
      </c>
      <c r="I55" s="6" t="n">
        <v>1610.72</v>
      </c>
      <c r="J55" s="6" t="n">
        <v>92</v>
      </c>
      <c r="K55" s="6" t="n">
        <v>708.8</v>
      </c>
      <c r="L55" s="6" t="n">
        <v>616.8</v>
      </c>
      <c r="M55" s="6" t="n">
        <v>9.57</v>
      </c>
      <c r="N55" s="6" t="n">
        <v>11.65</v>
      </c>
    </row>
    <row collapsed="false" customFormat="false" customHeight="false" hidden="false" ht="12.1" outlineLevel="0" r="56">
      <c r="A56" s="37" t="n">
        <v>45493</v>
      </c>
      <c r="B56" s="16" t="s">
        <v>1083</v>
      </c>
      <c r="C56" s="16" t="s">
        <v>56</v>
      </c>
      <c r="D56" s="16" t="s">
        <v>57</v>
      </c>
      <c r="E56" s="7" t="n">
        <v>350</v>
      </c>
      <c r="F56" s="16" t="s">
        <v>19</v>
      </c>
      <c r="G56" s="6" t="n">
        <v>11.27</v>
      </c>
      <c r="H56" s="6" t="n">
        <v>111.9</v>
      </c>
      <c r="I56" s="6" t="n">
        <v>73.37</v>
      </c>
      <c r="J56" s="6" t="n">
        <v>513</v>
      </c>
      <c r="K56" s="6" t="n">
        <v>3944.5</v>
      </c>
      <c r="L56" s="6" t="n">
        <v>3431.5</v>
      </c>
      <c r="M56" s="6" t="n">
        <v>13.36</v>
      </c>
      <c r="N56" s="6" t="n">
        <v>8.76</v>
      </c>
    </row>
    <row collapsed="false" customFormat="false" customHeight="false" hidden="false" ht="12.1" outlineLevel="0" r="57">
      <c r="A57" s="37" t="n">
        <v>45545</v>
      </c>
      <c r="B57" s="16" t="s">
        <v>1083</v>
      </c>
      <c r="C57" s="16" t="s">
        <v>65</v>
      </c>
      <c r="D57" s="16" t="s">
        <v>66</v>
      </c>
      <c r="E57" s="7" t="n">
        <v>21</v>
      </c>
      <c r="F57" s="16" t="s">
        <v>19</v>
      </c>
      <c r="G57" s="6" t="n">
        <v>31.06</v>
      </c>
      <c r="H57" s="6" t="n">
        <v>1254.2</v>
      </c>
      <c r="I57" s="6" t="n">
        <v>1552.94</v>
      </c>
      <c r="J57" s="6" t="n">
        <v>85</v>
      </c>
      <c r="K57" s="6" t="n">
        <v>652.26</v>
      </c>
      <c r="L57" s="6" t="n">
        <v>567.26</v>
      </c>
      <c r="M57" s="6" t="n">
        <v>1.74</v>
      </c>
      <c r="N57" s="6" t="n">
        <v>2.15</v>
      </c>
    </row>
    <row collapsed="false" customFormat="false" customHeight="false" hidden="false" ht="12.1" outlineLevel="0" r="58">
      <c r="A58" s="37" t="n">
        <v>45562</v>
      </c>
      <c r="B58" s="16" t="s">
        <v>1083</v>
      </c>
      <c r="C58" s="16" t="s">
        <v>664</v>
      </c>
      <c r="D58" s="16" t="s">
        <v>1089</v>
      </c>
      <c r="E58" s="7" t="n">
        <v>110</v>
      </c>
      <c r="F58" s="16" t="s">
        <v>19</v>
      </c>
      <c r="G58" s="6" t="n">
        <v>6.06</v>
      </c>
      <c r="H58" s="6" t="n">
        <v>76.67</v>
      </c>
      <c r="I58" s="6" t="n">
        <v>76.97</v>
      </c>
      <c r="J58" s="6" t="n">
        <v>87</v>
      </c>
      <c r="K58" s="6" t="n">
        <v>666.6</v>
      </c>
      <c r="L58" s="6" t="n">
        <v>579.6</v>
      </c>
      <c r="M58" s="6" t="n">
        <v>6.85</v>
      </c>
      <c r="N58" s="6" t="n">
        <v>6.87</v>
      </c>
    </row>
    <row collapsed="false" customFormat="false" customHeight="false" hidden="false" ht="12.1" outlineLevel="0" r="59">
      <c r="A59" s="37" t="n">
        <v>45572</v>
      </c>
      <c r="B59" s="16" t="s">
        <v>1083</v>
      </c>
      <c r="C59" s="16" t="s">
        <v>75</v>
      </c>
      <c r="D59" s="16" t="s">
        <v>76</v>
      </c>
      <c r="E59" s="7" t="n">
        <v>2</v>
      </c>
      <c r="F59" s="16" t="s">
        <v>64</v>
      </c>
      <c r="G59" s="6" t="n">
        <v>10.9101</v>
      </c>
      <c r="H59" s="6" t="n">
        <v>5798</v>
      </c>
      <c r="I59" s="6" t="n">
        <v>6999.84</v>
      </c>
      <c r="J59" s="6" t="n">
        <v>0.02</v>
      </c>
      <c r="K59" s="6" t="n">
        <v>21.8201</v>
      </c>
      <c r="L59" s="6" t="n">
        <v>19.92</v>
      </c>
      <c r="M59" s="6" t="n">
        <v>0.14</v>
      </c>
      <c r="N59" s="6" t="n">
        <v>0.17</v>
      </c>
    </row>
    <row collapsed="false" customFormat="false" customHeight="false" hidden="false" ht="12.1" outlineLevel="0" r="60">
      <c r="A60" s="37" t="n">
        <v>45573</v>
      </c>
      <c r="B60" s="16" t="s">
        <v>1083</v>
      </c>
      <c r="C60" s="16" t="s">
        <v>39</v>
      </c>
      <c r="D60" s="16" t="s">
        <v>40</v>
      </c>
      <c r="E60" s="7" t="n">
        <v>55</v>
      </c>
      <c r="F60" s="16" t="s">
        <v>19</v>
      </c>
      <c r="G60" s="6" t="n">
        <v>38.2</v>
      </c>
      <c r="H60" s="6" t="n">
        <v>621.1</v>
      </c>
      <c r="I60" s="6" t="n">
        <v>635.64</v>
      </c>
      <c r="J60" s="6" t="n">
        <v>273</v>
      </c>
      <c r="K60" s="6" t="n">
        <v>2101</v>
      </c>
      <c r="L60" s="6" t="n">
        <v>1828</v>
      </c>
      <c r="M60" s="6" t="n">
        <v>5.23</v>
      </c>
      <c r="N60" s="6" t="n">
        <v>5.35</v>
      </c>
    </row>
    <row collapsed="false" customFormat="false" customHeight="false" hidden="false" ht="12.1" outlineLevel="0" r="61">
      <c r="A61" s="37" t="n">
        <v>45573</v>
      </c>
      <c r="B61" s="16" t="s">
        <v>1083</v>
      </c>
      <c r="C61" s="16" t="s">
        <v>36</v>
      </c>
      <c r="D61" s="16" t="s">
        <v>37</v>
      </c>
      <c r="E61" s="7" t="n">
        <v>85</v>
      </c>
      <c r="F61" s="16" t="s">
        <v>19</v>
      </c>
      <c r="G61" s="6" t="n">
        <v>38.2</v>
      </c>
      <c r="H61" s="6" t="n">
        <v>622.6</v>
      </c>
      <c r="I61" s="6" t="n">
        <v>672.57</v>
      </c>
      <c r="J61" s="6" t="n">
        <v>422</v>
      </c>
      <c r="K61" s="6" t="n">
        <v>3247</v>
      </c>
      <c r="L61" s="6" t="n">
        <v>2825</v>
      </c>
      <c r="M61" s="6" t="n">
        <v>4.94</v>
      </c>
      <c r="N61" s="6" t="n">
        <v>5.34</v>
      </c>
    </row>
    <row collapsed="false" customFormat="false" customHeight="false" hidden="false" ht="12.1" outlineLevel="0" r="62">
      <c r="A62" s="37" t="n">
        <v>45576</v>
      </c>
      <c r="B62" s="16" t="s">
        <v>1083</v>
      </c>
      <c r="C62" s="16" t="s">
        <v>24</v>
      </c>
      <c r="D62" s="16" t="s">
        <v>25</v>
      </c>
      <c r="E62" s="7" t="n">
        <v>50</v>
      </c>
      <c r="F62" s="16" t="s">
        <v>19</v>
      </c>
      <c r="G62" s="6" t="n">
        <v>35.5</v>
      </c>
      <c r="H62" s="6" t="n">
        <v>957.8</v>
      </c>
      <c r="I62" s="6" t="n">
        <v>1205.97</v>
      </c>
      <c r="J62" s="6" t="n">
        <v>231</v>
      </c>
      <c r="K62" s="6" t="n">
        <v>1775</v>
      </c>
      <c r="L62" s="6" t="n">
        <v>1544</v>
      </c>
      <c r="M62" s="6" t="n">
        <v>2.56</v>
      </c>
      <c r="N62" s="6" t="n">
        <v>3.22</v>
      </c>
    </row>
    <row collapsed="false" customFormat="false" customHeight="false" hidden="false" ht="12.1" outlineLevel="0" r="63">
      <c r="A63" s="37" t="n">
        <v>45579</v>
      </c>
      <c r="B63" s="16" t="s">
        <v>1083</v>
      </c>
      <c r="C63" s="16" t="s">
        <v>42</v>
      </c>
      <c r="D63" s="16" t="s">
        <v>43</v>
      </c>
      <c r="E63" s="7" t="n">
        <v>28</v>
      </c>
      <c r="F63" s="16" t="s">
        <v>19</v>
      </c>
      <c r="G63" s="6" t="n">
        <v>51.96</v>
      </c>
      <c r="H63" s="6" t="n">
        <v>652.1</v>
      </c>
      <c r="I63" s="6" t="n">
        <v>683.68</v>
      </c>
      <c r="J63" s="6" t="n">
        <v>189</v>
      </c>
      <c r="K63" s="6" t="n">
        <v>1454.88</v>
      </c>
      <c r="L63" s="6" t="n">
        <v>1265.88</v>
      </c>
      <c r="M63" s="6" t="n">
        <v>6.61</v>
      </c>
      <c r="N63" s="6" t="n">
        <v>6.93</v>
      </c>
    </row>
    <row collapsed="false" customFormat="false" customHeight="false" hidden="false" ht="12.1" outlineLevel="0" r="64">
      <c r="A64" s="37" t="n">
        <v>45582</v>
      </c>
      <c r="B64" s="16" t="s">
        <v>1083</v>
      </c>
      <c r="C64" s="16" t="s">
        <v>79</v>
      </c>
      <c r="D64" s="16" t="s">
        <v>80</v>
      </c>
      <c r="E64" s="7" t="n">
        <v>210</v>
      </c>
      <c r="F64" s="16" t="s">
        <v>19</v>
      </c>
      <c r="G64" s="6" t="n">
        <v>2.494</v>
      </c>
      <c r="H64" s="6" t="n">
        <v>40.655</v>
      </c>
      <c r="I64" s="6" t="n">
        <v>43.37</v>
      </c>
      <c r="J64" s="6" t="n">
        <v>68</v>
      </c>
      <c r="K64" s="6" t="n">
        <v>523.74</v>
      </c>
      <c r="L64" s="6" t="n">
        <v>455.74</v>
      </c>
      <c r="M64" s="6" t="n">
        <v>5</v>
      </c>
      <c r="N64" s="6" t="n">
        <v>5.34</v>
      </c>
    </row>
    <row collapsed="false" customFormat="false" customHeight="false" hidden="false" ht="12.1" outlineLevel="0" r="65">
      <c r="A65" s="37" t="n">
        <v>45621</v>
      </c>
      <c r="B65" s="16" t="s">
        <v>1083</v>
      </c>
      <c r="C65" s="16" t="s">
        <v>45</v>
      </c>
      <c r="D65" s="16" t="s">
        <v>46</v>
      </c>
      <c r="E65" s="7" t="n">
        <v>5</v>
      </c>
      <c r="F65" s="16" t="s">
        <v>19</v>
      </c>
      <c r="G65" s="6" t="n">
        <v>92.5</v>
      </c>
      <c r="H65" s="6" t="n">
        <v>2339.6</v>
      </c>
      <c r="I65" s="6" t="n">
        <v>3449.37</v>
      </c>
      <c r="J65" s="6" t="n">
        <v>60</v>
      </c>
      <c r="K65" s="6" t="n">
        <v>462.5</v>
      </c>
      <c r="L65" s="6" t="n">
        <v>402.5</v>
      </c>
      <c r="M65" s="6" t="n">
        <v>2.33</v>
      </c>
      <c r="N65" s="6" t="n">
        <v>3.44</v>
      </c>
    </row>
    <row collapsed="false" customFormat="false" customHeight="false" hidden="false" ht="12.1" outlineLevel="0" r="66">
      <c r="A66" s="37" t="n">
        <v>45643</v>
      </c>
      <c r="B66" s="16" t="s">
        <v>1083</v>
      </c>
      <c r="C66" s="16" t="s">
        <v>65</v>
      </c>
      <c r="D66" s="16" t="s">
        <v>66</v>
      </c>
      <c r="E66" s="7" t="n">
        <v>25</v>
      </c>
      <c r="F66" s="16" t="s">
        <v>19</v>
      </c>
      <c r="G66" s="6" t="n">
        <v>49.06</v>
      </c>
      <c r="H66" s="6" t="n">
        <v>1016.4</v>
      </c>
      <c r="I66" s="6" t="n">
        <v>1488.38</v>
      </c>
      <c r="J66" s="6" t="n">
        <v>159</v>
      </c>
      <c r="K66" s="6" t="n">
        <v>1226.5</v>
      </c>
      <c r="L66" s="6" t="n">
        <v>1067.5</v>
      </c>
      <c r="M66" s="6" t="n">
        <v>2.87</v>
      </c>
      <c r="N66" s="6" t="n">
        <v>4.2</v>
      </c>
    </row>
    <row collapsed="false" customFormat="false" customHeight="false" hidden="false" ht="12.1" outlineLevel="0" r="67">
      <c r="A67" s="37" t="n">
        <v>45643</v>
      </c>
      <c r="B67" s="16" t="s">
        <v>1083</v>
      </c>
      <c r="C67" s="16" t="s">
        <v>21</v>
      </c>
      <c r="D67" s="16" t="s">
        <v>22</v>
      </c>
      <c r="E67" s="7" t="n">
        <v>35</v>
      </c>
      <c r="F67" s="16" t="s">
        <v>19</v>
      </c>
      <c r="G67" s="6" t="n">
        <v>514</v>
      </c>
      <c r="H67" s="6" t="n">
        <v>6290.5</v>
      </c>
      <c r="I67" s="6" t="n">
        <v>7168.46</v>
      </c>
      <c r="J67" s="6" t="n">
        <v>2339</v>
      </c>
      <c r="K67" s="6" t="n">
        <v>17990</v>
      </c>
      <c r="L67" s="6" t="n">
        <v>15651</v>
      </c>
      <c r="M67" s="6" t="n">
        <v>6.24</v>
      </c>
      <c r="N67" s="6" t="n">
        <v>7.11</v>
      </c>
    </row>
    <row collapsed="false" customFormat="false" customHeight="false" hidden="false" ht="12.1" outlineLevel="0" r="68">
      <c r="A68" s="37" t="n">
        <v>45656</v>
      </c>
      <c r="B68" s="16" t="s">
        <v>1083</v>
      </c>
      <c r="C68" s="16" t="s">
        <v>75</v>
      </c>
      <c r="D68" s="16" t="s">
        <v>76</v>
      </c>
      <c r="E68" s="7" t="n">
        <v>2</v>
      </c>
      <c r="F68" s="16" t="s">
        <v>64</v>
      </c>
      <c r="G68" s="6" t="n">
        <v>11.6932</v>
      </c>
      <c r="H68" s="6" t="n">
        <v>5798</v>
      </c>
      <c r="I68" s="6" t="n">
        <v>6999.84</v>
      </c>
      <c r="J68" s="6" t="n">
        <v>0.02</v>
      </c>
      <c r="K68" s="6" t="n">
        <v>23.3863</v>
      </c>
      <c r="L68" s="6" t="n">
        <v>21.35</v>
      </c>
      <c r="M68" s="6" t="n">
        <v>0.15</v>
      </c>
      <c r="N68" s="6" t="n">
        <v>0.18</v>
      </c>
    </row>
    <row collapsed="false" customFormat="false" customHeight="false" hidden="false" ht="12.1" outlineLevel="0" r="69">
      <c r="A69" s="37" t="n">
        <v>45665</v>
      </c>
      <c r="B69" s="16" t="s">
        <v>1083</v>
      </c>
      <c r="C69" s="16" t="s">
        <v>39</v>
      </c>
      <c r="D69" s="16" t="s">
        <v>40</v>
      </c>
      <c r="E69" s="7" t="n">
        <v>68</v>
      </c>
      <c r="F69" s="16" t="s">
        <v>19</v>
      </c>
      <c r="G69" s="6" t="n">
        <v>17.39</v>
      </c>
      <c r="H69" s="6" t="n">
        <v>645.5</v>
      </c>
      <c r="I69" s="6" t="n">
        <v>622.89</v>
      </c>
      <c r="J69" s="6" t="n">
        <v>154</v>
      </c>
      <c r="K69" s="6" t="n">
        <v>1182.52</v>
      </c>
      <c r="L69" s="6" t="n">
        <v>1028.52</v>
      </c>
      <c r="M69" s="6" t="n">
        <v>2.43</v>
      </c>
      <c r="N69" s="6" t="n">
        <v>2.34</v>
      </c>
    </row>
    <row collapsed="false" customFormat="false" customHeight="false" hidden="false" ht="12.1" outlineLevel="0" r="70">
      <c r="A70" s="37" t="n">
        <v>45665</v>
      </c>
      <c r="B70" s="16" t="s">
        <v>1083</v>
      </c>
      <c r="C70" s="16" t="s">
        <v>36</v>
      </c>
      <c r="D70" s="16" t="s">
        <v>37</v>
      </c>
      <c r="E70" s="7" t="n">
        <v>95</v>
      </c>
      <c r="F70" s="16" t="s">
        <v>19</v>
      </c>
      <c r="G70" s="6" t="n">
        <v>17.39</v>
      </c>
      <c r="H70" s="6" t="n">
        <v>654.7</v>
      </c>
      <c r="I70" s="6" t="n">
        <v>666.25</v>
      </c>
      <c r="J70" s="6" t="n">
        <v>215</v>
      </c>
      <c r="K70" s="6" t="n">
        <v>1652.05</v>
      </c>
      <c r="L70" s="6" t="n">
        <v>1437.05</v>
      </c>
      <c r="M70" s="6" t="n">
        <v>2.27</v>
      </c>
      <c r="N70" s="6" t="n">
        <v>2.31</v>
      </c>
    </row>
    <row collapsed="false" customFormat="false" customHeight="false" hidden="false" ht="12.1" outlineLevel="0" r="71">
      <c r="A71" s="37" t="n">
        <v>45667</v>
      </c>
      <c r="B71" s="16" t="s">
        <v>1083</v>
      </c>
      <c r="C71" s="16" t="s">
        <v>33</v>
      </c>
      <c r="D71" s="16" t="s">
        <v>34</v>
      </c>
      <c r="E71" s="7" t="n">
        <v>107</v>
      </c>
      <c r="F71" s="16" t="s">
        <v>19</v>
      </c>
      <c r="G71" s="6" t="n">
        <v>36.47</v>
      </c>
      <c r="H71" s="6" t="n">
        <v>562.95</v>
      </c>
      <c r="I71" s="6" t="n">
        <v>513.57</v>
      </c>
      <c r="J71" s="6" t="n">
        <v>507</v>
      </c>
      <c r="K71" s="6" t="n">
        <v>3902.29</v>
      </c>
      <c r="L71" s="6" t="n">
        <v>3395.29</v>
      </c>
      <c r="M71" s="6" t="n">
        <v>6.18</v>
      </c>
      <c r="N71" s="6" t="n">
        <v>5.64</v>
      </c>
    </row>
    <row collapsed="false" customFormat="false" customHeight="false" hidden="false" ht="12.1" outlineLevel="0" r="72">
      <c r="A72" s="37" t="n">
        <v>45747</v>
      </c>
      <c r="B72" s="16" t="s">
        <v>1083</v>
      </c>
      <c r="C72" s="16" t="s">
        <v>75</v>
      </c>
      <c r="D72" s="16" t="s">
        <v>76</v>
      </c>
      <c r="E72" s="7" t="n">
        <v>2</v>
      </c>
      <c r="F72" s="16" t="s">
        <v>64</v>
      </c>
      <c r="G72" s="6" t="n">
        <v>9.6233</v>
      </c>
      <c r="H72" s="6" t="n">
        <v>5798</v>
      </c>
      <c r="I72" s="6" t="n">
        <v>6999.84</v>
      </c>
      <c r="J72" s="6" t="n">
        <v>0.02</v>
      </c>
      <c r="K72" s="6" t="n">
        <v>19.2467</v>
      </c>
      <c r="L72" s="6" t="n">
        <v>17.57</v>
      </c>
      <c r="M72" s="6" t="n">
        <v>0.13</v>
      </c>
      <c r="N72" s="6" t="n">
        <v>0.15</v>
      </c>
    </row>
    <row collapsed="false" customFormat="false" customHeight="false" hidden="false" ht="12.1" outlineLevel="0" r="73">
      <c r="A73" s="37" t="n">
        <v>45775</v>
      </c>
      <c r="B73" s="16" t="s">
        <v>1083</v>
      </c>
      <c r="C73" s="16" t="s">
        <v>24</v>
      </c>
      <c r="D73" s="16" t="s">
        <v>25</v>
      </c>
      <c r="E73" s="7" t="n">
        <v>70</v>
      </c>
      <c r="F73" s="16" t="s">
        <v>19</v>
      </c>
      <c r="G73" s="6" t="n">
        <v>46.65</v>
      </c>
      <c r="H73" s="6" t="n">
        <v>1266.2</v>
      </c>
      <c r="I73" s="6" t="n">
        <v>1181</v>
      </c>
      <c r="J73" s="6" t="n">
        <v>425</v>
      </c>
      <c r="K73" s="6" t="n">
        <v>3265.5</v>
      </c>
      <c r="L73" s="6" t="n">
        <v>2840.5</v>
      </c>
      <c r="M73" s="6" t="n">
        <v>3.44</v>
      </c>
      <c r="N73" s="6" t="n">
        <v>3.2</v>
      </c>
    </row>
    <row collapsed="false" customFormat="false" customHeight="false" hidden="false" ht="12.1" outlineLevel="0" r="74">
      <c r="A74" s="37" t="n">
        <v>45782</v>
      </c>
      <c r="B74" s="16" t="s">
        <v>1083</v>
      </c>
      <c r="C74" s="16" t="s">
        <v>77</v>
      </c>
      <c r="D74" s="16" t="s">
        <v>78</v>
      </c>
      <c r="E74" s="7" t="n">
        <v>20</v>
      </c>
      <c r="F74" s="16" t="s">
        <v>19</v>
      </c>
      <c r="G74" s="6" t="n">
        <v>29.72</v>
      </c>
      <c r="H74" s="6" t="n">
        <v>378.42</v>
      </c>
      <c r="I74" s="6" t="n">
        <v>348.05</v>
      </c>
      <c r="J74" s="6" t="n">
        <v>77</v>
      </c>
      <c r="K74" s="6" t="n">
        <v>594.4</v>
      </c>
      <c r="L74" s="6" t="n">
        <v>517.4</v>
      </c>
      <c r="M74" s="6" t="n">
        <v>7.43</v>
      </c>
      <c r="N74" s="6" t="n">
        <v>6.84</v>
      </c>
    </row>
    <row collapsed="false" customFormat="false" customHeight="false" hidden="false" ht="12.1" outlineLevel="0" r="75">
      <c r="A75" s="37" t="n">
        <v>45793</v>
      </c>
      <c r="B75" s="16" t="s">
        <v>1083</v>
      </c>
      <c r="C75" s="16" t="s">
        <v>45</v>
      </c>
      <c r="D75" s="16" t="s">
        <v>46</v>
      </c>
      <c r="E75" s="7" t="n">
        <v>6</v>
      </c>
      <c r="F75" s="16" t="s">
        <v>19</v>
      </c>
      <c r="G75" s="6" t="n">
        <v>32</v>
      </c>
      <c r="H75" s="6" t="n">
        <v>3072.8</v>
      </c>
      <c r="I75" s="6" t="n">
        <v>3443.98</v>
      </c>
      <c r="J75" s="6" t="n">
        <v>25</v>
      </c>
      <c r="K75" s="6" t="n">
        <v>192</v>
      </c>
      <c r="L75" s="6" t="n">
        <v>167</v>
      </c>
      <c r="M75" s="6" t="n">
        <v>0.81</v>
      </c>
      <c r="N75" s="6" t="n">
        <v>0.91</v>
      </c>
    </row>
    <row collapsed="false" customFormat="false" customHeight="false" hidden="false" ht="12.1" outlineLevel="0" r="76">
      <c r="A76" s="37" t="n">
        <v>45810</v>
      </c>
      <c r="B76" s="16" t="s">
        <v>1083</v>
      </c>
      <c r="C76" s="16" t="s">
        <v>39</v>
      </c>
      <c r="D76" s="16" t="s">
        <v>40</v>
      </c>
      <c r="E76" s="7" t="n">
        <v>70</v>
      </c>
      <c r="F76" s="16" t="s">
        <v>19</v>
      </c>
      <c r="G76" s="6" t="n">
        <v>43.11</v>
      </c>
      <c r="H76" s="6" t="n">
        <v>627.6</v>
      </c>
      <c r="I76" s="6" t="n">
        <v>624.79</v>
      </c>
      <c r="J76" s="6" t="n">
        <v>392</v>
      </c>
      <c r="K76" s="6" t="n">
        <v>3017.7</v>
      </c>
      <c r="L76" s="6" t="n">
        <v>2625.7</v>
      </c>
      <c r="M76" s="6" t="n">
        <v>6</v>
      </c>
      <c r="N76" s="6" t="n">
        <v>5.98</v>
      </c>
    </row>
    <row collapsed="false" customFormat="false" customHeight="false" hidden="false" ht="12.1" outlineLevel="0" r="77">
      <c r="A77" s="37" t="n">
        <v>45810</v>
      </c>
      <c r="B77" s="16" t="s">
        <v>1083</v>
      </c>
      <c r="C77" s="16" t="s">
        <v>36</v>
      </c>
      <c r="D77" s="16" t="s">
        <v>37</v>
      </c>
      <c r="E77" s="7" t="n">
        <v>95</v>
      </c>
      <c r="F77" s="16" t="s">
        <v>19</v>
      </c>
      <c r="G77" s="6" t="n">
        <v>43.11</v>
      </c>
      <c r="H77" s="6" t="n">
        <v>656.5</v>
      </c>
      <c r="I77" s="6" t="n">
        <v>666.25</v>
      </c>
      <c r="J77" s="6" t="n">
        <v>532</v>
      </c>
      <c r="K77" s="6" t="n">
        <v>4095.45</v>
      </c>
      <c r="L77" s="6" t="n">
        <v>3563.45</v>
      </c>
      <c r="M77" s="6" t="n">
        <v>5.63</v>
      </c>
      <c r="N77" s="6" t="n">
        <v>5.71</v>
      </c>
    </row>
    <row collapsed="false" customFormat="false" customHeight="false" hidden="false" ht="12.1" outlineLevel="0" r="78">
      <c r="A78" s="37" t="n">
        <v>45811</v>
      </c>
      <c r="B78" s="16" t="s">
        <v>1083</v>
      </c>
      <c r="C78" s="16" t="s">
        <v>21</v>
      </c>
      <c r="D78" s="16" t="s">
        <v>22</v>
      </c>
      <c r="E78" s="7" t="n">
        <v>41</v>
      </c>
      <c r="F78" s="16" t="s">
        <v>19</v>
      </c>
      <c r="G78" s="6" t="n">
        <v>541</v>
      </c>
      <c r="H78" s="6" t="n">
        <v>6473</v>
      </c>
      <c r="I78" s="6" t="n">
        <v>6342.32</v>
      </c>
      <c r="J78" s="6" t="n">
        <v>2884</v>
      </c>
      <c r="K78" s="6" t="n">
        <v>22181</v>
      </c>
      <c r="L78" s="6" t="n">
        <v>19297</v>
      </c>
      <c r="M78" s="6" t="n">
        <v>7.42</v>
      </c>
      <c r="N78" s="6" t="n">
        <v>7.27</v>
      </c>
    </row>
    <row collapsed="false" customFormat="false" customHeight="false" hidden="false" ht="12.1" outlineLevel="0" r="79">
      <c r="A79" s="37" t="n">
        <v>45841</v>
      </c>
      <c r="B79" s="16" t="s">
        <v>1083</v>
      </c>
      <c r="C79" s="16" t="s">
        <v>27</v>
      </c>
      <c r="D79" s="16" t="s">
        <v>28</v>
      </c>
      <c r="E79" s="7" t="n">
        <v>160</v>
      </c>
      <c r="F79" s="16" t="s">
        <v>19</v>
      </c>
      <c r="G79" s="6" t="n">
        <v>25.9523</v>
      </c>
      <c r="H79" s="6" t="n">
        <v>217.3</v>
      </c>
      <c r="I79" s="6" t="n">
        <v>189.77</v>
      </c>
      <c r="J79" s="6" t="n">
        <v>540</v>
      </c>
      <c r="K79" s="6" t="n">
        <v>4152.368</v>
      </c>
      <c r="L79" s="6" t="n">
        <v>3612.37</v>
      </c>
      <c r="M79" s="6" t="n">
        <v>11.9</v>
      </c>
      <c r="N79" s="6" t="n">
        <v>10.39</v>
      </c>
    </row>
    <row collapsed="false" customFormat="false" customHeight="false" hidden="false" ht="12.1" outlineLevel="0" r="80">
      <c r="A80" s="37" t="n">
        <v>45845</v>
      </c>
      <c r="B80" s="16" t="s">
        <v>1083</v>
      </c>
      <c r="C80" s="16" t="s">
        <v>69</v>
      </c>
      <c r="D80" s="16" t="s">
        <v>70</v>
      </c>
      <c r="E80" s="7" t="n">
        <v>60</v>
      </c>
      <c r="F80" s="16" t="s">
        <v>19</v>
      </c>
      <c r="G80" s="6" t="n">
        <v>35</v>
      </c>
      <c r="H80" s="6" t="n">
        <v>193.8</v>
      </c>
      <c r="I80" s="6" t="n">
        <v>197.74</v>
      </c>
      <c r="J80" s="6" t="n">
        <v>273</v>
      </c>
      <c r="K80" s="6" t="n">
        <v>2100</v>
      </c>
      <c r="L80" s="6" t="n">
        <v>1827</v>
      </c>
      <c r="M80" s="6" t="n">
        <v>15.4</v>
      </c>
      <c r="N80" s="6" t="n">
        <v>15.71</v>
      </c>
    </row>
    <row collapsed="false" customFormat="false" customHeight="false" hidden="false" ht="12.1" outlineLevel="0" r="81">
      <c r="A81" s="37" t="n">
        <v>45845</v>
      </c>
      <c r="B81" s="16" t="s">
        <v>1083</v>
      </c>
      <c r="C81" s="16" t="s">
        <v>75</v>
      </c>
      <c r="D81" s="16" t="s">
        <v>76</v>
      </c>
      <c r="E81" s="7" t="n">
        <v>2</v>
      </c>
      <c r="F81" s="16" t="s">
        <v>64</v>
      </c>
      <c r="G81" s="6" t="n">
        <v>9.0661</v>
      </c>
      <c r="H81" s="6" t="n">
        <v>5798</v>
      </c>
      <c r="I81" s="6" t="n">
        <v>6999.84</v>
      </c>
      <c r="J81" s="6" t="n">
        <v>0.02</v>
      </c>
      <c r="K81" s="6" t="n">
        <v>18.1321</v>
      </c>
      <c r="L81" s="6" t="n">
        <v>16.56</v>
      </c>
      <c r="M81" s="6" t="n">
        <v>0.12</v>
      </c>
      <c r="N81" s="6" t="n">
        <v>0.14</v>
      </c>
    </row>
    <row collapsed="false" customFormat="false" customHeight="false" hidden="false" ht="12.1" outlineLevel="0" r="82">
      <c r="A82" s="37" t="n">
        <v>45846</v>
      </c>
      <c r="B82" s="16" t="s">
        <v>1083</v>
      </c>
      <c r="C82" s="16" t="s">
        <v>42</v>
      </c>
      <c r="D82" s="16" t="s">
        <v>43</v>
      </c>
      <c r="E82" s="7" t="n">
        <v>80</v>
      </c>
      <c r="F82" s="16" t="s">
        <v>19</v>
      </c>
      <c r="G82" s="6" t="n">
        <v>27.21</v>
      </c>
      <c r="H82" s="6" t="n">
        <v>507.5</v>
      </c>
      <c r="I82" s="6" t="n">
        <v>613.01</v>
      </c>
      <c r="J82" s="6" t="n">
        <v>283</v>
      </c>
      <c r="K82" s="6" t="n">
        <v>2176.8</v>
      </c>
      <c r="L82" s="6" t="n">
        <v>1893.8</v>
      </c>
      <c r="M82" s="6" t="n">
        <v>3.86</v>
      </c>
      <c r="N82" s="6" t="n">
        <v>4.66</v>
      </c>
    </row>
    <row collapsed="false" customFormat="false" customHeight="false" hidden="false" ht="12.1" outlineLevel="0" r="83">
      <c r="A83" s="37" t="n">
        <v>45848</v>
      </c>
      <c r="B83" s="16" t="s">
        <v>1083</v>
      </c>
      <c r="C83" s="16" t="s">
        <v>62</v>
      </c>
      <c r="D83" s="16" t="s">
        <v>63</v>
      </c>
      <c r="E83" s="7" t="n">
        <v>100</v>
      </c>
      <c r="F83" s="16" t="s">
        <v>19</v>
      </c>
      <c r="G83" s="6" t="n">
        <v>26.11</v>
      </c>
      <c r="H83" s="6" t="n">
        <v>172.73</v>
      </c>
      <c r="I83" s="6" t="n">
        <v>211.25</v>
      </c>
      <c r="J83" s="6" t="n">
        <v>339</v>
      </c>
      <c r="K83" s="6" t="n">
        <v>2611</v>
      </c>
      <c r="L83" s="6" t="n">
        <v>2272</v>
      </c>
      <c r="M83" s="6" t="n">
        <v>10.76</v>
      </c>
      <c r="N83" s="6" t="n">
        <v>13.15</v>
      </c>
    </row>
    <row collapsed="false" customFormat="false" customHeight="false" hidden="false" ht="12.1" outlineLevel="0" r="84">
      <c r="A84" s="37" t="n">
        <v>45855</v>
      </c>
      <c r="B84" s="16" t="s">
        <v>1083</v>
      </c>
      <c r="C84" s="16" t="s">
        <v>48</v>
      </c>
      <c r="D84" s="16" t="s">
        <v>49</v>
      </c>
      <c r="E84" s="7" t="n">
        <v>900</v>
      </c>
      <c r="F84" s="16" t="s">
        <v>19</v>
      </c>
      <c r="G84" s="6" t="n">
        <v>8.5</v>
      </c>
      <c r="H84" s="6" t="n">
        <v>45.38</v>
      </c>
      <c r="I84" s="6" t="n">
        <v>56.22</v>
      </c>
      <c r="J84" s="6" t="n">
        <v>995</v>
      </c>
      <c r="K84" s="6" t="n">
        <v>7650</v>
      </c>
      <c r="L84" s="6" t="n">
        <v>6655</v>
      </c>
      <c r="M84" s="6" t="n">
        <v>13.15</v>
      </c>
      <c r="N84" s="6" t="n">
        <v>16.29</v>
      </c>
    </row>
    <row collapsed="false" customFormat="false" customHeight="false" hidden="false" ht="12.1" outlineLevel="0" r="85">
      <c r="A85" s="37" t="n">
        <v>45855</v>
      </c>
      <c r="B85" s="16" t="s">
        <v>1083</v>
      </c>
      <c r="C85" s="16" t="s">
        <v>45</v>
      </c>
      <c r="D85" s="16" t="s">
        <v>46</v>
      </c>
      <c r="E85" s="7" t="n">
        <v>6</v>
      </c>
      <c r="F85" s="16" t="s">
        <v>19</v>
      </c>
      <c r="G85" s="6" t="n">
        <v>33</v>
      </c>
      <c r="H85" s="6" t="n">
        <v>3281.6</v>
      </c>
      <c r="I85" s="6" t="n">
        <v>3443.98</v>
      </c>
      <c r="J85" s="6" t="n">
        <v>26</v>
      </c>
      <c r="K85" s="6" t="n">
        <v>198</v>
      </c>
      <c r="L85" s="6" t="n">
        <v>172</v>
      </c>
      <c r="M85" s="6" t="n">
        <v>0.83</v>
      </c>
      <c r="N85" s="6" t="n">
        <v>0.87</v>
      </c>
    </row>
    <row collapsed="false" customFormat="false" customHeight="false" hidden="false" ht="12.1" outlineLevel="0" r="86">
      <c r="A86" s="37" t="n">
        <v>45855</v>
      </c>
      <c r="B86" s="16" t="s">
        <v>1083</v>
      </c>
      <c r="C86" s="16" t="s">
        <v>71</v>
      </c>
      <c r="D86" s="16" t="s">
        <v>72</v>
      </c>
      <c r="E86" s="7" t="n">
        <v>13</v>
      </c>
      <c r="F86" s="16" t="s">
        <v>19</v>
      </c>
      <c r="G86" s="6" t="n">
        <v>198.25</v>
      </c>
      <c r="H86" s="6" t="n">
        <v>1306</v>
      </c>
      <c r="I86" s="6" t="n">
        <v>1343.32</v>
      </c>
      <c r="J86" s="6" t="n">
        <v>335</v>
      </c>
      <c r="K86" s="6" t="n">
        <v>2577.25</v>
      </c>
      <c r="L86" s="6" t="n">
        <v>2242.25</v>
      </c>
      <c r="M86" s="6" t="n">
        <v>12.84</v>
      </c>
      <c r="N86" s="6" t="n">
        <v>13.21</v>
      </c>
    </row>
    <row collapsed="false" customFormat="false" customHeight="false" hidden="false" ht="12.1" outlineLevel="0" r="87">
      <c r="A87" s="37" t="n">
        <v>45856</v>
      </c>
      <c r="B87" s="16" t="s">
        <v>1083</v>
      </c>
      <c r="C87" s="16" t="s">
        <v>16</v>
      </c>
      <c r="D87" s="16" t="s">
        <v>18</v>
      </c>
      <c r="E87" s="7" t="n">
        <v>600</v>
      </c>
      <c r="F87" s="16" t="s">
        <v>19</v>
      </c>
      <c r="G87" s="6" t="n">
        <v>34.84</v>
      </c>
      <c r="H87" s="6" t="n">
        <v>309</v>
      </c>
      <c r="I87" s="6" t="n">
        <v>256.93</v>
      </c>
      <c r="J87" s="6" t="n">
        <v>2718</v>
      </c>
      <c r="K87" s="6" t="n">
        <v>20904</v>
      </c>
      <c r="L87" s="6" t="n">
        <v>18186</v>
      </c>
      <c r="M87" s="6" t="n">
        <v>11.8</v>
      </c>
      <c r="N87" s="6" t="n">
        <v>9.81</v>
      </c>
    </row>
    <row collapsed="false" customFormat="false" customHeight="false" hidden="false" ht="12.1" outlineLevel="0" r="88">
      <c r="A88" s="37" t="n">
        <v>45858</v>
      </c>
      <c r="B88" s="16" t="s">
        <v>1083</v>
      </c>
      <c r="C88" s="16" t="s">
        <v>33</v>
      </c>
      <c r="D88" s="16" t="s">
        <v>34</v>
      </c>
      <c r="E88" s="7" t="n">
        <v>135</v>
      </c>
      <c r="F88" s="16" t="s">
        <v>19</v>
      </c>
      <c r="G88" s="6" t="n">
        <v>14.68</v>
      </c>
      <c r="H88" s="6" t="n">
        <v>418.25</v>
      </c>
      <c r="I88" s="6" t="n">
        <v>501.96</v>
      </c>
      <c r="J88" s="6" t="n">
        <v>258</v>
      </c>
      <c r="K88" s="6" t="n">
        <v>1981.8</v>
      </c>
      <c r="L88" s="6" t="n">
        <v>1723.8</v>
      </c>
      <c r="M88" s="6" t="n">
        <v>2.54</v>
      </c>
      <c r="N88" s="6" t="n">
        <v>3.05</v>
      </c>
    </row>
    <row collapsed="false" customFormat="false" customHeight="false" hidden="false" ht="12.1" outlineLevel="0" r="89">
      <c r="A89" s="37" t="n">
        <v>45856</v>
      </c>
      <c r="B89" s="16" t="s">
        <v>1083</v>
      </c>
      <c r="C89" s="16" t="s">
        <v>30</v>
      </c>
      <c r="D89" s="16" t="s">
        <v>31</v>
      </c>
      <c r="E89" s="7" t="n">
        <v>210</v>
      </c>
      <c r="F89" s="16" t="s">
        <v>19</v>
      </c>
      <c r="G89" s="6" t="n">
        <v>34.84</v>
      </c>
      <c r="H89" s="6" t="n">
        <v>308.4</v>
      </c>
      <c r="I89" s="6" t="n">
        <v>275.29</v>
      </c>
      <c r="J89" s="6" t="n">
        <v>951</v>
      </c>
      <c r="K89" s="6" t="n">
        <v>7316.4</v>
      </c>
      <c r="L89" s="6" t="n">
        <v>6365.4</v>
      </c>
      <c r="M89" s="6" t="n">
        <v>11.01</v>
      </c>
      <c r="N89" s="6" t="n">
        <v>9.83</v>
      </c>
    </row>
    <row collapsed="false" customFormat="false" customHeight="false" hidden="false" ht="12.1" outlineLevel="0" r="90">
      <c r="A90" s="37" t="n">
        <v>45936</v>
      </c>
      <c r="B90" s="16" t="s">
        <v>1083</v>
      </c>
      <c r="C90" s="16" t="s">
        <v>24</v>
      </c>
      <c r="D90" s="16" t="s">
        <v>25</v>
      </c>
      <c r="E90" s="7" t="n">
        <v>85</v>
      </c>
      <c r="F90" s="16" t="s">
        <v>19</v>
      </c>
      <c r="G90" s="6" t="n">
        <v>35.5</v>
      </c>
      <c r="H90" s="6" t="n">
        <v>1083.2</v>
      </c>
      <c r="I90" s="6" t="n">
        <v>1187.11</v>
      </c>
      <c r="J90" s="6" t="n">
        <v>392</v>
      </c>
      <c r="K90" s="6" t="n">
        <v>3017.5</v>
      </c>
      <c r="L90" s="6" t="n">
        <v>2625.5</v>
      </c>
      <c r="M90" s="6" t="n">
        <v>2.6</v>
      </c>
      <c r="N90" s="6" t="n">
        <v>2.85</v>
      </c>
    </row>
    <row collapsed="false" customFormat="false" customHeight="false" hidden="false" ht="12.1" outlineLevel="0" r="91">
      <c r="A91" s="37" t="n">
        <v>45933</v>
      </c>
      <c r="B91" s="16" t="s">
        <v>1083</v>
      </c>
      <c r="C91" s="16" t="s">
        <v>75</v>
      </c>
      <c r="D91" s="16" t="s">
        <v>76</v>
      </c>
      <c r="E91" s="7" t="n">
        <v>2</v>
      </c>
      <c r="F91" s="16" t="s">
        <v>64</v>
      </c>
      <c r="G91" s="6" t="n">
        <v>9.316</v>
      </c>
      <c r="H91" s="6" t="n">
        <v>5798</v>
      </c>
      <c r="I91" s="6" t="n">
        <v>6999.84</v>
      </c>
      <c r="J91" s="6" t="n">
        <v>0.02</v>
      </c>
      <c r="K91" s="6" t="n">
        <v>18.632</v>
      </c>
      <c r="L91" s="6" t="n">
        <v>17.01</v>
      </c>
      <c r="M91" s="6" t="n">
        <v>0.12</v>
      </c>
      <c r="N91" s="6" t="n">
        <v>0.15</v>
      </c>
    </row>
    <row collapsed="false" customFormat="false" customHeight="false" hidden="false" ht="12.1" outlineLevel="0" r="92">
      <c r="A92" s="37" t="n">
        <v>45936</v>
      </c>
      <c r="B92" s="16" t="s">
        <v>1083</v>
      </c>
      <c r="C92" s="16" t="s">
        <v>45</v>
      </c>
      <c r="D92" s="16" t="s">
        <v>46</v>
      </c>
      <c r="E92" s="7" t="n">
        <v>6</v>
      </c>
      <c r="F92" s="16" t="s">
        <v>19</v>
      </c>
      <c r="G92" s="6" t="n">
        <v>35</v>
      </c>
      <c r="H92" s="6" t="n">
        <v>3021.2</v>
      </c>
      <c r="I92" s="6" t="n">
        <v>3443.98</v>
      </c>
      <c r="J92" s="6" t="n">
        <v>27</v>
      </c>
      <c r="K92" s="6" t="n">
        <v>210</v>
      </c>
      <c r="L92" s="6" t="n">
        <v>183</v>
      </c>
      <c r="M92" s="6" t="n">
        <v>0.89</v>
      </c>
      <c r="N92" s="6" t="n">
        <v>1.01</v>
      </c>
    </row>
    <row collapsed="false" customFormat="false" customHeight="false" hidden="false" ht="12.1" outlineLevel="0" r="93">
      <c r="A93" s="37" t="n">
        <v>45936</v>
      </c>
      <c r="B93" s="16" t="s">
        <v>1083</v>
      </c>
      <c r="C93" s="16" t="s">
        <v>77</v>
      </c>
      <c r="D93" s="16" t="s">
        <v>78</v>
      </c>
      <c r="E93" s="7" t="n">
        <v>20</v>
      </c>
      <c r="F93" s="16" t="s">
        <v>19</v>
      </c>
      <c r="G93" s="6" t="n">
        <v>16.61</v>
      </c>
      <c r="H93" s="6" t="n">
        <v>326.96</v>
      </c>
      <c r="I93" s="6" t="n">
        <v>348.05</v>
      </c>
      <c r="J93" s="6" t="n">
        <v>43</v>
      </c>
      <c r="K93" s="6" t="n">
        <v>332.2</v>
      </c>
      <c r="L93" s="6" t="n">
        <v>289.2</v>
      </c>
      <c r="M93" s="6" t="n">
        <v>4.15</v>
      </c>
      <c r="N93" s="6" t="n">
        <v>4.42</v>
      </c>
    </row>
    <row collapsed="false" customFormat="false" customHeight="false" hidden="false" ht="12.1" outlineLevel="0" r="94">
      <c r="A94" s="37" t="n">
        <v>45943</v>
      </c>
      <c r="B94" s="16" t="s">
        <v>1083</v>
      </c>
      <c r="C94" s="16" t="s">
        <v>42</v>
      </c>
      <c r="D94" s="16" t="s">
        <v>43</v>
      </c>
      <c r="E94" s="7" t="n">
        <v>92</v>
      </c>
      <c r="F94" s="16" t="s">
        <v>19</v>
      </c>
      <c r="G94" s="6" t="n">
        <v>17.3</v>
      </c>
      <c r="H94" s="6" t="n">
        <v>477.45</v>
      </c>
      <c r="I94" s="6" t="n">
        <v>601.27</v>
      </c>
      <c r="J94" s="6" t="n">
        <v>207</v>
      </c>
      <c r="K94" s="6" t="n">
        <v>1591.6</v>
      </c>
      <c r="L94" s="6" t="n">
        <v>1384.6</v>
      </c>
      <c r="M94" s="6" t="n">
        <v>2.5</v>
      </c>
      <c r="N94" s="6" t="n">
        <v>3.15</v>
      </c>
    </row>
    <row collapsed="false" customFormat="false" customHeight="false" hidden="false" ht="12.1" outlineLevel="0" r="95">
      <c r="A95" s="37" t="n">
        <v>45944</v>
      </c>
      <c r="B95" s="16" t="s">
        <v>1083</v>
      </c>
      <c r="C95" s="16" t="s">
        <v>39</v>
      </c>
      <c r="D95" s="16" t="s">
        <v>40</v>
      </c>
      <c r="E95" s="7" t="n">
        <v>95</v>
      </c>
      <c r="F95" s="16" t="s">
        <v>19</v>
      </c>
      <c r="G95" s="6" t="n">
        <v>14.35</v>
      </c>
      <c r="H95" s="6" t="n">
        <v>525.2</v>
      </c>
      <c r="I95" s="6" t="n">
        <v>618.23</v>
      </c>
      <c r="J95" s="6" t="n">
        <v>177</v>
      </c>
      <c r="K95" s="6" t="n">
        <v>1363.25</v>
      </c>
      <c r="L95" s="6" t="n">
        <v>1186.25</v>
      </c>
      <c r="M95" s="6" t="n">
        <v>2.02</v>
      </c>
      <c r="N95" s="6" t="n">
        <v>2.38</v>
      </c>
    </row>
    <row collapsed="false" customFormat="false" customHeight="false" hidden="false" ht="12.1" outlineLevel="0" r="96">
      <c r="A96" s="37" t="n">
        <v>45944</v>
      </c>
      <c r="B96" s="16" t="s">
        <v>1083</v>
      </c>
      <c r="C96" s="16" t="s">
        <v>36</v>
      </c>
      <c r="D96" s="16" t="s">
        <v>37</v>
      </c>
      <c r="E96" s="7" t="n">
        <v>105</v>
      </c>
      <c r="F96" s="16" t="s">
        <v>19</v>
      </c>
      <c r="G96" s="6" t="n">
        <v>14.35</v>
      </c>
      <c r="H96" s="6" t="n">
        <v>557.5</v>
      </c>
      <c r="I96" s="6" t="n">
        <v>664.76</v>
      </c>
      <c r="J96" s="6" t="n">
        <v>196</v>
      </c>
      <c r="K96" s="6" t="n">
        <v>1506.75</v>
      </c>
      <c r="L96" s="6" t="n">
        <v>1310.75</v>
      </c>
      <c r="M96" s="6" t="n">
        <v>1.88</v>
      </c>
      <c r="N96" s="6" t="n">
        <v>2.24</v>
      </c>
    </row>
    <row collapsed="false" customFormat="false" customHeight="false" hidden="false" ht="12.1" outlineLevel="0" r="97">
      <c r="A97" s="37" t="n">
        <v>46020</v>
      </c>
      <c r="B97" s="16" t="s">
        <v>1083</v>
      </c>
      <c r="C97" s="16" t="s">
        <v>75</v>
      </c>
      <c r="D97" s="16" t="s">
        <v>76</v>
      </c>
      <c r="E97" s="7" t="n">
        <v>2</v>
      </c>
      <c r="F97" s="16" t="s">
        <v>64</v>
      </c>
      <c r="G97" s="6" t="n">
        <v>8.9346</v>
      </c>
      <c r="H97" s="6" t="n">
        <v>5798</v>
      </c>
      <c r="I97" s="6" t="n">
        <v>6999.84</v>
      </c>
      <c r="J97" s="6" t="n">
        <v>0.02</v>
      </c>
      <c r="K97" s="6" t="n">
        <v>17.8692</v>
      </c>
      <c r="L97" s="6" t="n">
        <v>16.32</v>
      </c>
      <c r="M97" s="6" t="n">
        <v>0.12</v>
      </c>
      <c r="N97" s="6" t="n">
        <v>0.14</v>
      </c>
    </row>
    <row collapsed="false" customFormat="false" customHeight="false" hidden="false" ht="12.1" outlineLevel="0" r="98">
      <c r="A98" s="37" t="n">
        <v>46030</v>
      </c>
      <c r="B98" s="16" t="s">
        <v>1083</v>
      </c>
      <c r="C98" s="16" t="s">
        <v>45</v>
      </c>
      <c r="D98" s="16" t="s">
        <v>46</v>
      </c>
      <c r="E98" s="7" t="n">
        <v>7</v>
      </c>
      <c r="F98" s="16" t="s">
        <v>19</v>
      </c>
      <c r="G98" s="6" t="n">
        <v>36</v>
      </c>
      <c r="H98" s="6" t="n">
        <v>3236.2</v>
      </c>
      <c r="I98" s="6" t="n">
        <v>3392.53</v>
      </c>
      <c r="J98" s="6" t="n">
        <v>33</v>
      </c>
      <c r="K98" s="6" t="n">
        <v>252</v>
      </c>
      <c r="L98" s="6" t="n">
        <v>219</v>
      </c>
      <c r="M98" s="6" t="n">
        <v>0.92</v>
      </c>
      <c r="N98" s="6" t="n">
        <v>0.97</v>
      </c>
    </row>
    <row collapsed="false" customFormat="false" customHeight="false" hidden="false" ht="12.1" outlineLevel="0" r="99">
      <c r="A99" s="37" t="n">
        <v>46033</v>
      </c>
      <c r="B99" s="16" t="s">
        <v>1083</v>
      </c>
      <c r="C99" s="16" t="s">
        <v>39</v>
      </c>
      <c r="D99" s="16" t="s">
        <v>40</v>
      </c>
      <c r="E99" s="7" t="n">
        <v>105</v>
      </c>
      <c r="F99" s="16" t="s">
        <v>19</v>
      </c>
      <c r="G99" s="6" t="n">
        <v>8.13</v>
      </c>
      <c r="H99" s="6" t="n">
        <v>527</v>
      </c>
      <c r="I99" s="6" t="n">
        <v>610.23</v>
      </c>
      <c r="J99" s="6" t="n">
        <v>111</v>
      </c>
      <c r="K99" s="6" t="n">
        <v>853.65</v>
      </c>
      <c r="L99" s="6" t="n">
        <v>742.65</v>
      </c>
      <c r="M99" s="6" t="n">
        <v>1.16</v>
      </c>
      <c r="N99" s="6" t="n">
        <v>1.34</v>
      </c>
    </row>
    <row collapsed="false" customFormat="false" customHeight="false" hidden="false" ht="12.1" outlineLevel="0" r="100">
      <c r="A100" s="37" t="n">
        <v>46033</v>
      </c>
      <c r="B100" s="16" t="s">
        <v>1083</v>
      </c>
      <c r="C100" s="16" t="s">
        <v>36</v>
      </c>
      <c r="D100" s="16" t="s">
        <v>37</v>
      </c>
      <c r="E100" s="7" t="n">
        <v>110</v>
      </c>
      <c r="F100" s="16" t="s">
        <v>19</v>
      </c>
      <c r="G100" s="6" t="n">
        <v>8.13</v>
      </c>
      <c r="H100" s="6" t="n">
        <v>562.4</v>
      </c>
      <c r="I100" s="6" t="n">
        <v>661.16</v>
      </c>
      <c r="J100" s="6" t="n">
        <v>116</v>
      </c>
      <c r="K100" s="6" t="n">
        <v>894.3</v>
      </c>
      <c r="L100" s="6" t="n">
        <v>778.3</v>
      </c>
      <c r="M100" s="6" t="n">
        <v>1.07</v>
      </c>
      <c r="N100" s="6" t="n">
        <v>1.26</v>
      </c>
    </row>
    <row collapsed="false" customFormat="false" customHeight="false" hidden="false" ht="12.1" outlineLevel="0" r="101">
      <c r="A101" s="37" t="n">
        <v>46034</v>
      </c>
      <c r="B101" s="16" t="s">
        <v>1083</v>
      </c>
      <c r="C101" s="16" t="s">
        <v>33</v>
      </c>
      <c r="D101" s="16" t="s">
        <v>34</v>
      </c>
      <c r="E101" s="7" t="n">
        <v>170</v>
      </c>
      <c r="F101" s="16" t="s">
        <v>19</v>
      </c>
      <c r="G101" s="6" t="n">
        <v>11.56</v>
      </c>
      <c r="H101" s="6" t="n">
        <v>392.05</v>
      </c>
      <c r="I101" s="6" t="n">
        <v>487.46</v>
      </c>
      <c r="J101" s="6" t="n">
        <v>255</v>
      </c>
      <c r="K101" s="6" t="n">
        <v>1965.2</v>
      </c>
      <c r="L101" s="6" t="n">
        <v>1710.2</v>
      </c>
      <c r="M101" s="6" t="n">
        <v>2.06</v>
      </c>
      <c r="N101" s="6" t="n">
        <v>2.57</v>
      </c>
    </row>
    <row collapsed="false" customFormat="false" customHeight="false" hidden="false" ht="12.1" outlineLevel="0" r="102">
      <c r="A102" s="37" t="n">
        <v>46034</v>
      </c>
      <c r="B102" s="16" t="s">
        <v>1083</v>
      </c>
      <c r="C102" s="16" t="s">
        <v>21</v>
      </c>
      <c r="D102" s="16" t="s">
        <v>22</v>
      </c>
      <c r="E102" s="7" t="n">
        <v>51</v>
      </c>
      <c r="F102" s="16" t="s">
        <v>19</v>
      </c>
      <c r="G102" s="6" t="n">
        <v>397</v>
      </c>
      <c r="H102" s="6" t="n">
        <v>5393</v>
      </c>
      <c r="I102" s="6" t="n">
        <v>6281.06</v>
      </c>
      <c r="J102" s="6" t="n">
        <v>2632</v>
      </c>
      <c r="K102" s="6" t="n">
        <v>20247</v>
      </c>
      <c r="L102" s="6" t="n">
        <v>17615</v>
      </c>
      <c r="M102" s="6" t="n">
        <v>5.5</v>
      </c>
      <c r="N102" s="6" t="n">
        <v>6.4</v>
      </c>
    </row>
    <row collapsed="false" customFormat="false" customHeight="false" hidden="false" ht="12.1" outlineLevel="0" r="103">
      <c r="A103" s="37" t="n">
        <v>46111</v>
      </c>
      <c r="B103" s="16" t="s">
        <v>1083</v>
      </c>
      <c r="C103" s="16" t="s">
        <v>75</v>
      </c>
      <c r="D103" s="16" t="s">
        <v>76</v>
      </c>
      <c r="E103" s="7" t="n">
        <v>2</v>
      </c>
      <c r="F103" s="16" t="s">
        <v>64</v>
      </c>
      <c r="G103" s="6" t="n">
        <v>12.1716</v>
      </c>
      <c r="H103" s="6" t="n">
        <v>5798</v>
      </c>
      <c r="I103" s="6" t="n">
        <v>6999.84</v>
      </c>
      <c r="J103" s="6" t="n">
        <v>0.03</v>
      </c>
      <c r="K103" s="6" t="n">
        <v>24.3433</v>
      </c>
      <c r="L103" s="6" t="n">
        <v>21.91</v>
      </c>
      <c r="M103" s="6" t="n">
        <v>0.16</v>
      </c>
      <c r="N103" s="6" t="n">
        <v>0.19</v>
      </c>
    </row>
    <row collapsed="false" customFormat="false" customHeight="false" hidden="false" ht="12.1" outlineLevel="0" r="104">
      <c r="A104" s="37" t="n">
        <v>46125</v>
      </c>
      <c r="B104" s="16" t="s">
        <v>1083</v>
      </c>
      <c r="C104" s="16" t="s">
        <v>24</v>
      </c>
      <c r="D104" s="16" t="s">
        <v>25</v>
      </c>
      <c r="E104" s="7" t="n">
        <v>118</v>
      </c>
      <c r="F104" s="16" t="s">
        <v>19</v>
      </c>
      <c r="G104" s="6" t="n">
        <v>47.23</v>
      </c>
      <c r="H104" s="6" t="n">
        <v>1207.5</v>
      </c>
      <c r="I104" s="6" t="n">
        <v>1233.74</v>
      </c>
      <c r="J104" s="6" t="n">
        <v>725</v>
      </c>
      <c r="K104" s="6" t="n">
        <v>5573.14</v>
      </c>
      <c r="L104" s="6" t="n">
        <v>4848.14</v>
      </c>
      <c r="M104" s="6" t="n">
        <v>3.33</v>
      </c>
      <c r="N104" s="6" t="n">
        <v>3.4</v>
      </c>
    </row>
    <row collapsed="false" customFormat="false" customHeight="false" hidden="false" ht="12.1" outlineLevel="0" r="105">
      <c r="A105" s="37" t="n">
        <v>46146</v>
      </c>
      <c r="B105" s="16" t="s">
        <v>1083</v>
      </c>
      <c r="C105" s="16" t="s">
        <v>21</v>
      </c>
      <c r="D105" s="16" t="s">
        <v>22</v>
      </c>
      <c r="E105" s="7" t="n">
        <v>52</v>
      </c>
      <c r="F105" s="16" t="s">
        <v>19</v>
      </c>
      <c r="G105" s="6" t="n">
        <v>278</v>
      </c>
      <c r="H105" s="6" t="n">
        <v>5217</v>
      </c>
      <c r="I105" s="6" t="n">
        <v>6261.78</v>
      </c>
      <c r="J105" s="6" t="n">
        <v>1879</v>
      </c>
      <c r="K105" s="6" t="n">
        <v>14456</v>
      </c>
      <c r="L105" s="6" t="n">
        <v>12577</v>
      </c>
      <c r="M105" s="6" t="n">
        <v>3.86</v>
      </c>
      <c r="N105" s="6" t="n">
        <v>4.64</v>
      </c>
    </row>
    <row collapsed="false" customFormat="false" customHeight="false" hidden="false" ht="12.1" outlineLevel="0" r="106">
      <c r="A106" s="37" t="n">
        <v>46160</v>
      </c>
      <c r="B106" s="16" t="s">
        <v>1083</v>
      </c>
      <c r="C106" s="16" t="s">
        <v>87</v>
      </c>
      <c r="D106" s="16" t="s">
        <v>88</v>
      </c>
      <c r="E106" s="7" t="n">
        <v>4</v>
      </c>
      <c r="F106" s="16" t="s">
        <v>19</v>
      </c>
      <c r="G106" s="6" t="n">
        <v>56.8</v>
      </c>
      <c r="H106" s="6" t="n">
        <v>2090.4</v>
      </c>
      <c r="I106" s="6" t="n">
        <v>2526.97</v>
      </c>
      <c r="J106" s="6" t="n">
        <v>30</v>
      </c>
      <c r="K106" s="6" t="n">
        <v>227.2</v>
      </c>
      <c r="L106" s="6" t="n">
        <v>197.2</v>
      </c>
      <c r="M106" s="6" t="n">
        <v>1.95</v>
      </c>
      <c r="N106" s="6" t="n">
        <v>2.36</v>
      </c>
    </row>
    <row collapsed="false" customFormat="false" customHeight="false" hidden="false" ht="12.1" outlineLevel="0" r="107">
      <c r="A107" s="37" t="n">
        <v>46167</v>
      </c>
      <c r="B107" s="16" t="s">
        <v>1083</v>
      </c>
      <c r="C107" s="16" t="s">
        <v>45</v>
      </c>
      <c r="D107" s="16" t="s">
        <v>46</v>
      </c>
      <c r="E107" s="7" t="n">
        <v>80</v>
      </c>
      <c r="F107" s="16" t="s">
        <v>19</v>
      </c>
      <c r="G107" s="6" t="n">
        <v>4.5</v>
      </c>
      <c r="H107" s="6" t="n">
        <v>303.22</v>
      </c>
      <c r="I107" s="6" t="n">
        <v>335.01</v>
      </c>
      <c r="J107" s="6" t="n">
        <v>47</v>
      </c>
      <c r="K107" s="6" t="n">
        <v>360</v>
      </c>
      <c r="L107" s="6" t="n">
        <v>313</v>
      </c>
      <c r="M107" s="6" t="n">
        <v>1.17</v>
      </c>
      <c r="N107" s="6" t="n">
        <v>1.29</v>
      </c>
    </row>
    <row collapsed="false" customFormat="false" customHeight="false" hidden="false" ht="12.1" outlineLevel="0" r="108">
      <c r="A108" s="37" t="n">
        <v>46190</v>
      </c>
      <c r="B108" s="16" t="s">
        <v>1083</v>
      </c>
      <c r="C108" s="16" t="s">
        <v>27</v>
      </c>
      <c r="D108" s="16" t="s">
        <v>28</v>
      </c>
      <c r="E108" s="7" t="n">
        <v>190</v>
      </c>
      <c r="F108" s="16" t="s">
        <v>19</v>
      </c>
      <c r="G108" s="6" t="n">
        <v>36.7247</v>
      </c>
      <c r="H108" s="6" t="n">
        <v>368</v>
      </c>
      <c r="I108" s="6" t="n">
        <v>199.06</v>
      </c>
      <c r="J108" s="6" t="n">
        <v>907</v>
      </c>
      <c r="K108" s="6" t="n">
        <v>6977.693</v>
      </c>
      <c r="L108" s="6" t="n">
        <v>6070.69</v>
      </c>
      <c r="M108" s="6" t="n">
        <v>16.05</v>
      </c>
      <c r="N108" s="6" t="n">
        <v>8.68</v>
      </c>
    </row>
    <row collapsed="false" customFormat="false" customHeight="false" hidden="false" ht="12.1" outlineLevel="0" r="109">
      <c r="A109" s="37" t="n">
        <v>46203</v>
      </c>
      <c r="B109" s="16" t="s">
        <v>1083</v>
      </c>
      <c r="C109" s="16" t="s">
        <v>85</v>
      </c>
      <c r="D109" s="16" t="s">
        <v>86</v>
      </c>
      <c r="E109" s="7" t="n">
        <v>10000</v>
      </c>
      <c r="F109" s="16" t="s">
        <v>19</v>
      </c>
      <c r="G109" s="6" t="n">
        <v>0.0725</v>
      </c>
      <c r="H109" s="6" t="n">
        <v>0.5215</v>
      </c>
      <c r="I109" s="6" t="n">
        <v>0.63</v>
      </c>
      <c r="J109" s="6" t="n">
        <v>94</v>
      </c>
      <c r="K109" s="6" t="n">
        <v>725</v>
      </c>
      <c r="L109" s="6" t="n">
        <v>631</v>
      </c>
      <c r="M109" s="6" t="n">
        <v>9.96</v>
      </c>
      <c r="N109" s="6" t="n">
        <v>12.1</v>
      </c>
    </row>
    <row collapsed="false" customFormat="false" customHeight="false" hidden="false" ht="12.1" outlineLevel="0" r="110">
      <c r="A110" s="37" t="n">
        <v>46209</v>
      </c>
      <c r="B110" s="16" t="s">
        <v>1083</v>
      </c>
      <c r="C110" s="16" t="s">
        <v>42</v>
      </c>
      <c r="D110" s="16" t="s">
        <v>43</v>
      </c>
      <c r="E110" s="7" t="n">
        <v>100</v>
      </c>
      <c r="F110" s="16" t="s">
        <v>19</v>
      </c>
      <c r="G110" s="6" t="n">
        <v>28.11</v>
      </c>
      <c r="H110" s="6" t="n">
        <v>403.95</v>
      </c>
      <c r="I110" s="6" t="n">
        <v>595.15</v>
      </c>
      <c r="J110" s="6" t="n">
        <v>365</v>
      </c>
      <c r="K110" s="6" t="n">
        <v>2811</v>
      </c>
      <c r="L110" s="6" t="n">
        <v>2446</v>
      </c>
      <c r="M110" s="6" t="n">
        <v>4.11</v>
      </c>
      <c r="N110" s="6" t="n">
        <v>6.06</v>
      </c>
    </row>
    <row collapsed="false" customFormat="false" customHeight="false" hidden="false" ht="12.1" outlineLevel="0" r="111">
      <c r="A111" s="37" t="n">
        <v>46209</v>
      </c>
      <c r="B111" s="16" t="s">
        <v>1083</v>
      </c>
      <c r="C111" s="16" t="s">
        <v>75</v>
      </c>
      <c r="D111" s="16" t="s">
        <v>76</v>
      </c>
      <c r="E111" s="7" t="n">
        <v>2</v>
      </c>
      <c r="F111" s="16" t="s">
        <v>64</v>
      </c>
      <c r="G111" s="6" t="n">
        <v>11.584</v>
      </c>
      <c r="H111" s="6" t="n">
        <v>5798</v>
      </c>
      <c r="I111" s="6" t="n">
        <v>6999.84</v>
      </c>
      <c r="J111" s="6" t="n">
        <v>0.03</v>
      </c>
      <c r="K111" s="6" t="n">
        <v>23.1679</v>
      </c>
      <c r="L111" s="6" t="n">
        <v>20.85</v>
      </c>
      <c r="M111" s="6" t="n">
        <v>0.15</v>
      </c>
      <c r="N111" s="6" t="n">
        <v>0.18</v>
      </c>
    </row>
    <row collapsed="false" customFormat="false" customHeight="false" hidden="false" ht="12.1" outlineLevel="0" r="112">
      <c r="A112" s="37" t="n">
        <v>46210</v>
      </c>
      <c r="B112" s="16" t="s">
        <v>1083</v>
      </c>
      <c r="C112" s="16" t="s">
        <v>53</v>
      </c>
      <c r="D112" s="16" t="s">
        <v>54</v>
      </c>
      <c r="E112" s="7" t="n">
        <v>14</v>
      </c>
      <c r="F112" s="16" t="s">
        <v>19</v>
      </c>
      <c r="G112" s="6" t="n">
        <v>245</v>
      </c>
      <c r="H112" s="6" t="n">
        <v>1863.5</v>
      </c>
      <c r="I112" s="6" t="n">
        <v>2472.54</v>
      </c>
      <c r="J112" s="6" t="n">
        <v>446</v>
      </c>
      <c r="K112" s="6" t="n">
        <v>3430</v>
      </c>
      <c r="L112" s="6" t="n">
        <v>2984</v>
      </c>
      <c r="M112" s="6" t="n">
        <v>8.62</v>
      </c>
      <c r="N112" s="6" t="n">
        <v>11.44</v>
      </c>
    </row>
    <row collapsed="false" customFormat="false" customHeight="false" hidden="false" ht="12.1" outlineLevel="0" r="113">
      <c r="A113" s="37" t="n">
        <v>46212</v>
      </c>
      <c r="B113" s="16" t="s">
        <v>1083</v>
      </c>
      <c r="C113" s="16" t="s">
        <v>69</v>
      </c>
      <c r="D113" s="16" t="s">
        <v>70</v>
      </c>
      <c r="E113" s="7" t="n">
        <v>80</v>
      </c>
      <c r="F113" s="16" t="s">
        <v>19</v>
      </c>
      <c r="G113" s="6" t="n">
        <v>35</v>
      </c>
      <c r="H113" s="6" t="n">
        <v>181.75</v>
      </c>
      <c r="I113" s="6" t="n">
        <v>200.87</v>
      </c>
      <c r="J113" s="6" t="n">
        <v>364</v>
      </c>
      <c r="K113" s="6" t="n">
        <v>2800</v>
      </c>
      <c r="L113" s="6" t="n">
        <v>2436</v>
      </c>
      <c r="M113" s="6" t="n">
        <v>15.16</v>
      </c>
      <c r="N113" s="6" t="n">
        <v>16.75</v>
      </c>
    </row>
    <row collapsed="false" customFormat="false" customHeight="false" hidden="false" ht="12.1" outlineLevel="0" r="114">
      <c r="A114" s="37" t="n">
        <v>46212</v>
      </c>
      <c r="B114" s="16" t="s">
        <v>1083</v>
      </c>
      <c r="C114" s="16" t="s">
        <v>33</v>
      </c>
      <c r="D114" s="16" t="s">
        <v>34</v>
      </c>
      <c r="E114" s="7" t="n">
        <v>184</v>
      </c>
      <c r="F114" s="16" t="s">
        <v>19</v>
      </c>
      <c r="G114" s="6" t="n">
        <v>2.27</v>
      </c>
      <c r="H114" s="6" t="n">
        <v>312.85</v>
      </c>
      <c r="I114" s="6" t="n">
        <v>477.44</v>
      </c>
      <c r="J114" s="6" t="n">
        <v>54</v>
      </c>
      <c r="K114" s="6" t="n">
        <v>417.68</v>
      </c>
      <c r="L114" s="6" t="n">
        <v>363.68</v>
      </c>
      <c r="M114" s="6" t="n">
        <v>0.41</v>
      </c>
      <c r="N114" s="6" t="n">
        <v>0.63</v>
      </c>
    </row>
    <row collapsed="false" customFormat="false" customHeight="false" hidden="false" ht="12.1" outlineLevel="0" r="115">
      <c r="A115" s="37" t="n">
        <v>46212</v>
      </c>
      <c r="B115" s="16" t="s">
        <v>1083</v>
      </c>
      <c r="C115" s="16" t="s">
        <v>62</v>
      </c>
      <c r="D115" s="16" t="s">
        <v>63</v>
      </c>
      <c r="E115" s="7" t="n">
        <v>160</v>
      </c>
      <c r="F115" s="16" t="s">
        <v>19</v>
      </c>
      <c r="G115" s="6" t="n">
        <v>19.57</v>
      </c>
      <c r="H115" s="6" t="n">
        <v>147.75</v>
      </c>
      <c r="I115" s="6" t="n">
        <v>197.59</v>
      </c>
      <c r="J115" s="6" t="n">
        <v>407</v>
      </c>
      <c r="K115" s="6" t="n">
        <v>3131.2</v>
      </c>
      <c r="L115" s="6" t="n">
        <v>2724.2</v>
      </c>
      <c r="M115" s="6" t="n">
        <v>8.62</v>
      </c>
      <c r="N115" s="6" t="n">
        <v>11.52</v>
      </c>
    </row>
    <row collapsed="false" customFormat="false" customHeight="false" hidden="false" ht="12.1" outlineLevel="0" r="116">
      <c r="A116" s="37" t="n">
        <v>46216</v>
      </c>
      <c r="B116" s="16" t="s">
        <v>1083</v>
      </c>
      <c r="C116" s="16" t="s">
        <v>87</v>
      </c>
      <c r="D116" s="16" t="s">
        <v>88</v>
      </c>
      <c r="E116" s="7" t="n">
        <v>4</v>
      </c>
      <c r="F116" s="16" t="s">
        <v>19</v>
      </c>
      <c r="G116" s="6" t="n">
        <v>29.05</v>
      </c>
      <c r="H116" s="6" t="n">
        <v>1193.4</v>
      </c>
      <c r="I116" s="6" t="n">
        <v>2526.97</v>
      </c>
      <c r="J116" s="6" t="n">
        <v>15</v>
      </c>
      <c r="K116" s="6" t="n">
        <v>116.2</v>
      </c>
      <c r="L116" s="6" t="n">
        <v>101.2</v>
      </c>
      <c r="M116" s="6" t="n">
        <v>1</v>
      </c>
      <c r="N116" s="6" t="n">
        <v>2.12</v>
      </c>
    </row>
    <row collapsed="false" customFormat="false" customHeight="false" hidden="false" ht="12.1" outlineLevel="0" r="117">
      <c r="A117" s="37" t="n">
        <v>46218</v>
      </c>
      <c r="B117" s="16" t="s">
        <v>1083</v>
      </c>
      <c r="C117" s="16" t="s">
        <v>39</v>
      </c>
      <c r="D117" s="16" t="s">
        <v>40</v>
      </c>
      <c r="E117" s="7" t="n">
        <v>105</v>
      </c>
      <c r="F117" s="16" t="s">
        <v>19</v>
      </c>
      <c r="G117" s="6" t="n">
        <v>11.61</v>
      </c>
      <c r="H117" s="6" t="n">
        <v>439.7</v>
      </c>
      <c r="I117" s="6" t="n">
        <v>610.23</v>
      </c>
      <c r="J117" s="6" t="n">
        <v>158</v>
      </c>
      <c r="K117" s="6" t="n">
        <v>1219.05</v>
      </c>
      <c r="L117" s="6" t="n">
        <v>1061.05</v>
      </c>
      <c r="M117" s="6" t="n">
        <v>1.66</v>
      </c>
      <c r="N117" s="6" t="n">
        <v>2.3</v>
      </c>
    </row>
    <row collapsed="false" customFormat="false" customHeight="false" hidden="false" ht="12.1" outlineLevel="0" r="118">
      <c r="A118" s="37" t="n">
        <v>46218</v>
      </c>
      <c r="B118" s="16" t="s">
        <v>1083</v>
      </c>
      <c r="C118" s="16" t="s">
        <v>36</v>
      </c>
      <c r="D118" s="16" t="s">
        <v>37</v>
      </c>
      <c r="E118" s="7" t="n">
        <v>110</v>
      </c>
      <c r="F118" s="16" t="s">
        <v>19</v>
      </c>
      <c r="G118" s="6" t="n">
        <v>11.61</v>
      </c>
      <c r="H118" s="6" t="n">
        <v>465.5</v>
      </c>
      <c r="I118" s="6" t="n">
        <v>661.16</v>
      </c>
      <c r="J118" s="6" t="n">
        <v>166</v>
      </c>
      <c r="K118" s="6" t="n">
        <v>1277.1</v>
      </c>
      <c r="L118" s="6" t="n">
        <v>1111.1</v>
      </c>
      <c r="M118" s="6" t="n">
        <v>1.53</v>
      </c>
      <c r="N118" s="6" t="n">
        <v>2.17</v>
      </c>
    </row>
    <row collapsed="false" customFormat="false" customHeight="false" hidden="false" ht="12.1" outlineLevel="0" r="119">
      <c r="A119" s="37" t="n">
        <v>46219</v>
      </c>
      <c r="B119" s="16" t="s">
        <v>1083</v>
      </c>
      <c r="C119" s="16" t="s">
        <v>56</v>
      </c>
      <c r="D119" s="16" t="s">
        <v>57</v>
      </c>
      <c r="E119" s="7" t="n">
        <v>450</v>
      </c>
      <c r="F119" s="16" t="s">
        <v>19</v>
      </c>
      <c r="G119" s="6" t="n">
        <v>4.87</v>
      </c>
      <c r="H119" s="6" t="n">
        <v>63.93</v>
      </c>
      <c r="I119" s="6" t="n">
        <v>77.72</v>
      </c>
      <c r="J119" s="6" t="n">
        <v>285</v>
      </c>
      <c r="K119" s="6" t="n">
        <v>2191.5</v>
      </c>
      <c r="L119" s="6" t="n">
        <v>1906.5</v>
      </c>
      <c r="M119" s="6" t="n">
        <v>5.45</v>
      </c>
      <c r="N119" s="6" t="n">
        <v>6.63</v>
      </c>
    </row>
    <row collapsed="false" customFormat="false" customHeight="false" hidden="false" ht="12.1" outlineLevel="0" r="120">
      <c r="A120" s="37" t="n">
        <v>46219</v>
      </c>
      <c r="B120" s="16" t="s">
        <v>1083</v>
      </c>
      <c r="C120" s="16" t="s">
        <v>48</v>
      </c>
      <c r="D120" s="16" t="s">
        <v>49</v>
      </c>
      <c r="E120" s="7" t="n">
        <v>1100</v>
      </c>
      <c r="F120" s="16" t="s">
        <v>19</v>
      </c>
      <c r="G120" s="6" t="n">
        <v>0.85</v>
      </c>
      <c r="H120" s="6" t="n">
        <v>35.655</v>
      </c>
      <c r="I120" s="6" t="n">
        <v>54.01</v>
      </c>
      <c r="J120" s="6" t="n">
        <v>122</v>
      </c>
      <c r="K120" s="6" t="n">
        <v>935</v>
      </c>
      <c r="L120" s="6" t="n">
        <v>813</v>
      </c>
      <c r="M120" s="6" t="n">
        <v>1.37</v>
      </c>
      <c r="N120" s="6" t="n">
        <v>2.07</v>
      </c>
    </row>
    <row collapsed="false" customFormat="false" customHeight="false" hidden="false" ht="12.1" outlineLevel="0" r="121">
      <c r="A121" s="37" t="n">
        <v>46223</v>
      </c>
      <c r="B121" s="16" t="s">
        <v>1083</v>
      </c>
      <c r="C121" s="16" t="s">
        <v>16</v>
      </c>
      <c r="D121" s="16" t="s">
        <v>18</v>
      </c>
      <c r="E121" s="7" t="n">
        <v>810</v>
      </c>
      <c r="F121" s="16" t="s">
        <v>19</v>
      </c>
      <c r="G121" s="6" t="n">
        <v>37.64</v>
      </c>
      <c r="H121" s="6" t="n">
        <v>260.99</v>
      </c>
      <c r="I121" s="6" t="n">
        <v>267.85</v>
      </c>
      <c r="J121" s="6" t="n">
        <v>3963</v>
      </c>
      <c r="K121" s="6" t="n">
        <v>30488.4</v>
      </c>
      <c r="L121" s="6" t="n">
        <v>26525.4</v>
      </c>
      <c r="M121" s="6" t="n">
        <v>12.23</v>
      </c>
      <c r="N121" s="6" t="n">
        <v>12.55</v>
      </c>
    </row>
    <row collapsed="false" customFormat="false" customHeight="false" hidden="false" ht="12.1" outlineLevel="0" r="122">
      <c r="A122" s="37" t="n">
        <v>46223</v>
      </c>
      <c r="B122" s="16" t="s">
        <v>1083</v>
      </c>
      <c r="C122" s="16" t="s">
        <v>91</v>
      </c>
      <c r="D122" s="16" t="s">
        <v>92</v>
      </c>
      <c r="E122" s="7" t="n">
        <v>20</v>
      </c>
      <c r="F122" s="16" t="s">
        <v>19</v>
      </c>
      <c r="G122" s="6" t="n">
        <v>9.71</v>
      </c>
      <c r="H122" s="6" t="n">
        <v>55.885</v>
      </c>
      <c r="I122" s="6" t="n">
        <v>88.62</v>
      </c>
      <c r="J122" s="6" t="n">
        <v>25</v>
      </c>
      <c r="K122" s="6" t="n">
        <v>194.2</v>
      </c>
      <c r="L122" s="6" t="n">
        <v>169.2</v>
      </c>
      <c r="M122" s="6" t="n">
        <v>9.55</v>
      </c>
      <c r="N122" s="6" t="n">
        <v>15.14</v>
      </c>
    </row>
    <row collapsed="false" customFormat="false" customHeight="false" hidden="false" ht="12.1" outlineLevel="0" r="123">
      <c r="A123" s="37" t="n">
        <v>46223</v>
      </c>
      <c r="B123" s="16" t="s">
        <v>1083</v>
      </c>
      <c r="C123" s="16" t="s">
        <v>30</v>
      </c>
      <c r="D123" s="16" t="s">
        <v>31</v>
      </c>
      <c r="E123" s="7" t="n">
        <v>300</v>
      </c>
      <c r="F123" s="16" t="s">
        <v>19</v>
      </c>
      <c r="G123" s="6" t="n">
        <v>37.64</v>
      </c>
      <c r="H123" s="6" t="n">
        <v>263.26</v>
      </c>
      <c r="I123" s="6" t="n">
        <v>281.46</v>
      </c>
      <c r="J123" s="6" t="n">
        <v>1468</v>
      </c>
      <c r="K123" s="6" t="n">
        <v>11292</v>
      </c>
      <c r="L123" s="6" t="n">
        <v>9824</v>
      </c>
      <c r="M123" s="6" t="n">
        <v>11.63</v>
      </c>
      <c r="N123" s="6" t="n">
        <v>12.44</v>
      </c>
    </row>
    <row collapsed="false" customFormat="false" customHeight="false" hidden="false" ht="12.1" outlineLevel="0" r="124">
      <c r="A124" s="37" t="n">
        <v>46223</v>
      </c>
      <c r="B124" s="16" t="s">
        <v>1083</v>
      </c>
      <c r="C124" s="16" t="s">
        <v>71</v>
      </c>
      <c r="D124" s="16" t="s">
        <v>72</v>
      </c>
      <c r="E124" s="7" t="n">
        <v>15</v>
      </c>
      <c r="F124" s="16" t="s">
        <v>19</v>
      </c>
      <c r="G124" s="6" t="n">
        <v>204.17</v>
      </c>
      <c r="H124" s="6" t="n">
        <v>1056.4</v>
      </c>
      <c r="I124" s="6" t="n">
        <v>1337.29</v>
      </c>
      <c r="J124" s="6" t="n">
        <v>398</v>
      </c>
      <c r="K124" s="6" t="n">
        <v>3062.55</v>
      </c>
      <c r="L124" s="6" t="n">
        <v>2664.55</v>
      </c>
      <c r="M124" s="6" t="n">
        <v>13.28</v>
      </c>
      <c r="N124" s="6" t="n">
        <v>16.82</v>
      </c>
    </row>
    <row collapsed="false" customFormat="false" customHeight="false" hidden="false" ht="12.1" outlineLevel="0" r="125">
      <c r="A125" s="37" t="n">
        <v>46240</v>
      </c>
      <c r="B125" s="16" t="s">
        <v>1083</v>
      </c>
      <c r="C125" s="16" t="s">
        <v>67</v>
      </c>
      <c r="D125" s="16" t="s">
        <v>68</v>
      </c>
      <c r="E125" s="7" t="n">
        <v>289</v>
      </c>
      <c r="F125" s="16" t="s">
        <v>19</v>
      </c>
      <c r="G125" s="6" t="n">
        <v>16.48</v>
      </c>
      <c r="H125" s="6" t="n">
        <v>91.58</v>
      </c>
      <c r="I125" s="6" t="n">
        <v>141.02</v>
      </c>
      <c r="J125" s="6" t="n">
        <v>619</v>
      </c>
      <c r="K125" s="6" t="n">
        <v>4762.72</v>
      </c>
      <c r="L125" s="6" t="n">
        <v>4143.72</v>
      </c>
      <c r="M125" s="6" t="n">
        <v>10.17</v>
      </c>
      <c r="N125" s="6" t="n">
        <v>15.66</v>
      </c>
    </row>
    <row collapsed="false" customFormat="false" customHeight="false" hidden="false" ht="12.1" outlineLevel="0" r="126">
      <c r="A126" s="37" t="n">
        <v>46244</v>
      </c>
      <c r="B126" s="16" t="s">
        <v>1083</v>
      </c>
      <c r="C126" s="16" t="s">
        <v>45</v>
      </c>
      <c r="D126" s="16" t="s">
        <v>46</v>
      </c>
      <c r="E126" s="7" t="n">
        <v>189</v>
      </c>
      <c r="F126" s="16" t="s">
        <v>19</v>
      </c>
      <c r="G126" s="6" t="n">
        <v>4.6</v>
      </c>
      <c r="H126" s="6" t="n">
        <v>278.88</v>
      </c>
      <c r="I126" s="6" t="n">
        <v>297.28</v>
      </c>
      <c r="J126" s="6" t="n">
        <v>113</v>
      </c>
      <c r="K126" s="6" t="n">
        <v>869.4</v>
      </c>
      <c r="L126" s="6" t="n">
        <v>756.4</v>
      </c>
      <c r="M126" s="6" t="n">
        <v>1.35</v>
      </c>
      <c r="N126" s="6" t="n">
        <v>1.44</v>
      </c>
    </row>
    <row collapsed="false" customFormat="false" customHeight="false" hidden="false" ht="12.1" outlineLevel="0" r="127">
      <c r="A127" s="37"/>
      <c r="B127" s="16"/>
      <c r="C127" s="16"/>
      <c r="D127" s="16"/>
      <c r="E127" s="7"/>
      <c r="F127" s="16"/>
      <c r="G127" s="6"/>
      <c r="H127" s="6"/>
      <c r="I127" s="6"/>
      <c r="J127" s="6"/>
      <c r="K127" s="6"/>
      <c r="L127" s="6"/>
      <c r="M127" s="6"/>
      <c r="N127" s="6"/>
    </row>
    <row collapsed="false" customFormat="false" customHeight="false" hidden="false" ht="12.1" outlineLevel="0" r="128">
      <c r="A128" s="37" t="n">
        <v>46154</v>
      </c>
      <c r="B128" s="16" t="s">
        <v>1083</v>
      </c>
      <c r="C128" s="16" t="s">
        <v>77</v>
      </c>
      <c r="D128" s="16" t="s">
        <v>78</v>
      </c>
      <c r="E128" s="7" t="n">
        <v>40</v>
      </c>
      <c r="F128" s="16" t="s">
        <v>19</v>
      </c>
      <c r="G128" s="6" t="n">
        <v>26.23</v>
      </c>
      <c r="H128" s="6" t="n">
        <v>321.19</v>
      </c>
      <c r="I128" s="6" t="n">
        <v>345.12</v>
      </c>
      <c r="J128" s="6" t="n">
        <v>136</v>
      </c>
      <c r="K128" s="6" t="n">
        <v>1049.2</v>
      </c>
      <c r="L128" s="6" t="n">
        <v>913.2</v>
      </c>
      <c r="M128" s="6" t="n">
        <v>6.62</v>
      </c>
      <c r="N128" s="6" t="n">
        <v>7.11</v>
      </c>
    </row>
    <row collapsed="false" customFormat="false" customHeight="false" hidden="false" ht="12.1" outlineLevel="0" r="129">
      <c r="A129" s="37" t="n">
        <v>46286</v>
      </c>
      <c r="B129" s="16" t="s">
        <v>1083</v>
      </c>
      <c r="C129" s="16" t="s">
        <v>81</v>
      </c>
      <c r="D129" s="16" t="s">
        <v>82</v>
      </c>
      <c r="E129" s="7" t="n">
        <v>2</v>
      </c>
      <c r="F129" s="16" t="s">
        <v>19</v>
      </c>
      <c r="G129" s="6" t="n">
        <v>110</v>
      </c>
      <c r="H129" s="6" t="n">
        <v>3456</v>
      </c>
      <c r="I129" s="6" t="n">
        <v>4019.47</v>
      </c>
      <c r="J129" s="6" t="n">
        <v>29</v>
      </c>
      <c r="K129" s="6" t="n">
        <v>220</v>
      </c>
      <c r="L129" s="6" t="n">
        <v>191</v>
      </c>
      <c r="M129" s="6" t="n">
        <v>2.38</v>
      </c>
      <c r="N129" s="6" t="n">
        <v>2.76</v>
      </c>
    </row>
    <row collapsed="false" customFormat="false" customHeight="false" hidden="false" ht="12.1" outlineLevel="0" r="130">
      <c r="A130" s="37" t="n">
        <v>46300</v>
      </c>
      <c r="B130" s="16" t="s">
        <v>1083</v>
      </c>
      <c r="C130" s="16" t="s">
        <v>77</v>
      </c>
      <c r="D130" s="16" t="s">
        <v>78</v>
      </c>
      <c r="E130" s="7" t="n">
        <v>40</v>
      </c>
      <c r="F130" s="16" t="s">
        <v>19</v>
      </c>
      <c r="G130" s="6" t="n">
        <v>19.17</v>
      </c>
      <c r="H130" s="6" t="n">
        <v>232.92</v>
      </c>
      <c r="I130" s="6" t="n">
        <v>345.12</v>
      </c>
      <c r="J130" s="6" t="n">
        <v>100</v>
      </c>
      <c r="K130" s="6" t="n">
        <v>766.8</v>
      </c>
      <c r="L130" s="6" t="n">
        <v>666.8</v>
      </c>
      <c r="M130" s="6" t="n">
        <v>4.83</v>
      </c>
      <c r="N130" s="6" t="n">
        <v>7.16</v>
      </c>
    </row>
    <row collapsed="false" customFormat="false" customHeight="false" hidden="false" ht="12.1" outlineLevel="0" r="131">
      <c r="A131" s="37" t="n">
        <v>46307</v>
      </c>
      <c r="B131" s="16" t="s">
        <v>1083</v>
      </c>
      <c r="C131" s="16" t="s">
        <v>24</v>
      </c>
      <c r="D131" s="16" t="s">
        <v>25</v>
      </c>
      <c r="E131" s="7" t="n">
        <v>118</v>
      </c>
      <c r="F131" s="16" t="s">
        <v>19</v>
      </c>
      <c r="G131" s="6" t="n">
        <v>35.5</v>
      </c>
      <c r="H131" s="6" t="n">
        <v>921.5</v>
      </c>
      <c r="I131" s="6" t="n">
        <v>1233.74</v>
      </c>
      <c r="J131" s="6" t="n">
        <v>545</v>
      </c>
      <c r="K131" s="6" t="n">
        <v>4189</v>
      </c>
      <c r="L131" s="6" t="n">
        <v>3644</v>
      </c>
      <c r="M131" s="6" t="n">
        <v>2.5</v>
      </c>
      <c r="N131" s="6" t="n">
        <v>3.35</v>
      </c>
    </row>
    <row collapsed="false" customFormat="false" customHeight="false" hidden="false" ht="12.1" outlineLevel="0" r="132">
      <c r="A132" s="37" t="n">
        <v>46307</v>
      </c>
      <c r="B132" s="16" t="s">
        <v>1083</v>
      </c>
      <c r="C132" s="16" t="s">
        <v>45</v>
      </c>
      <c r="D132" s="16" t="s">
        <v>46</v>
      </c>
      <c r="E132" s="7" t="n">
        <v>189</v>
      </c>
      <c r="F132" s="16" t="s">
        <v>19</v>
      </c>
      <c r="G132" s="6" t="n">
        <v>4.7</v>
      </c>
      <c r="H132" s="6" t="n">
        <v>248.64</v>
      </c>
      <c r="I132" s="6" t="n">
        <v>297.28</v>
      </c>
      <c r="J132" s="6" t="n">
        <v>115</v>
      </c>
      <c r="K132" s="6" t="n">
        <v>888.3</v>
      </c>
      <c r="L132" s="6" t="n">
        <v>773.3</v>
      </c>
      <c r="M132" s="6" t="n">
        <v>1.38</v>
      </c>
      <c r="N132" s="6" t="n">
        <v>1.65</v>
      </c>
    </row>
    <row collapsed="false" customFormat="false" customHeight="false" hidden="false" ht="12.1" outlineLevel="0" r="133">
      <c r="A133" s="37" t="n">
        <v>46307</v>
      </c>
      <c r="B133" s="16" t="s">
        <v>1083</v>
      </c>
      <c r="C133" s="16" t="s">
        <v>59</v>
      </c>
      <c r="D133" s="16" t="s">
        <v>60</v>
      </c>
      <c r="E133" s="7" t="n">
        <v>250</v>
      </c>
      <c r="F133" s="16" t="s">
        <v>19</v>
      </c>
      <c r="G133" s="6" t="n">
        <v>1.85</v>
      </c>
      <c r="H133" s="6" t="n">
        <v>116.88</v>
      </c>
      <c r="I133" s="6" t="n">
        <v>139.14</v>
      </c>
      <c r="J133" s="6" t="n">
        <v>60</v>
      </c>
      <c r="K133" s="6" t="n">
        <v>462.5</v>
      </c>
      <c r="L133" s="6" t="n">
        <v>402.5</v>
      </c>
      <c r="M133" s="6" t="n">
        <v>1.16</v>
      </c>
      <c r="N133" s="6" t="n">
        <v>1.38</v>
      </c>
    </row>
    <row collapsed="false" customFormat="false" customHeight="false" hidden="false" ht="12.1" outlineLevel="0" r="134">
      <c r="A134" s="37" t="n">
        <v>46308</v>
      </c>
      <c r="B134" s="16" t="s">
        <v>1083</v>
      </c>
      <c r="C134" s="16" t="s">
        <v>39</v>
      </c>
      <c r="D134" s="16" t="s">
        <v>40</v>
      </c>
      <c r="E134" s="7" t="n">
        <v>110</v>
      </c>
      <c r="F134" s="16" t="s">
        <v>19</v>
      </c>
      <c r="G134" s="6" t="n">
        <v>32.88</v>
      </c>
      <c r="H134" s="6" t="n">
        <v>509.9</v>
      </c>
      <c r="I134" s="6" t="n">
        <v>603.57</v>
      </c>
      <c r="J134" s="6" t="n">
        <v>470</v>
      </c>
      <c r="K134" s="6" t="n">
        <v>3616.8</v>
      </c>
      <c r="L134" s="6" t="n">
        <v>3146.8</v>
      </c>
      <c r="M134" s="6" t="n">
        <v>4.74</v>
      </c>
      <c r="N134" s="6" t="n">
        <v>5.61</v>
      </c>
    </row>
    <row collapsed="false" customFormat="false" customHeight="false" hidden="false" ht="12.1" outlineLevel="0" r="135">
      <c r="A135" s="37" t="n">
        <v>46308</v>
      </c>
      <c r="B135" s="16" t="s">
        <v>1083</v>
      </c>
      <c r="C135" s="16" t="s">
        <v>36</v>
      </c>
      <c r="D135" s="16" t="s">
        <v>37</v>
      </c>
      <c r="E135" s="7" t="n">
        <v>110</v>
      </c>
      <c r="F135" s="16" t="s">
        <v>19</v>
      </c>
      <c r="G135" s="6" t="n">
        <v>32.88</v>
      </c>
      <c r="H135" s="6" t="n">
        <v>518.9</v>
      </c>
      <c r="I135" s="6" t="n">
        <v>661.16</v>
      </c>
      <c r="J135" s="6" t="n">
        <v>470</v>
      </c>
      <c r="K135" s="6" t="n">
        <v>3616.8</v>
      </c>
      <c r="L135" s="6" t="n">
        <v>3146.8</v>
      </c>
      <c r="M135" s="6" t="n">
        <v>4.33</v>
      </c>
      <c r="N135" s="6" t="n">
        <v>5.51</v>
      </c>
    </row>
  </sheetData>
  <autoFilter ref="A1:N1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0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143</v>
      </c>
      <c r="B1" s="38" t="s">
        <v>1073</v>
      </c>
      <c r="C1" s="38" t="s">
        <v>0</v>
      </c>
      <c r="D1" s="38" t="s">
        <v>2</v>
      </c>
      <c r="E1" s="38" t="s">
        <v>6</v>
      </c>
      <c r="F1" s="38" t="s">
        <v>1074</v>
      </c>
      <c r="G1" s="38" t="s">
        <v>1092</v>
      </c>
      <c r="H1" s="38" t="s">
        <v>1078</v>
      </c>
      <c r="I1" s="38" t="s">
        <v>1079</v>
      </c>
      <c r="J1" s="38" t="s">
        <v>1080</v>
      </c>
    </row>
    <row collapsed="false" customFormat="false" customHeight="false" hidden="false" ht="12.1" outlineLevel="0" r="2">
      <c r="A2" s="39" t="n">
        <v>44789</v>
      </c>
      <c r="B2" s="16" t="s">
        <v>1083</v>
      </c>
      <c r="C2" s="16" t="s">
        <v>643</v>
      </c>
      <c r="D2" s="16" t="s">
        <v>1093</v>
      </c>
      <c r="E2" s="6" t="n">
        <v>1000</v>
      </c>
      <c r="F2" s="7" t="n">
        <v>5</v>
      </c>
      <c r="G2" s="6" t="n">
        <v>34.9</v>
      </c>
      <c r="H2" s="6" t="n">
        <v>0</v>
      </c>
      <c r="I2" s="6" t="n">
        <v>174.5</v>
      </c>
      <c r="J2" s="6" t="n">
        <v>174.5</v>
      </c>
    </row>
    <row collapsed="false" customFormat="false" customHeight="false" hidden="false" ht="12.1" outlineLevel="0" r="3">
      <c r="A3" s="39" t="n">
        <v>44860</v>
      </c>
      <c r="B3" s="16" t="s">
        <v>1083</v>
      </c>
      <c r="C3" s="16" t="s">
        <v>135</v>
      </c>
      <c r="D3" s="16" t="s">
        <v>136</v>
      </c>
      <c r="E3" s="6" t="n">
        <v>1000</v>
      </c>
      <c r="F3" s="7" t="n">
        <v>2</v>
      </c>
      <c r="G3" s="6" t="n">
        <v>16.83</v>
      </c>
      <c r="H3" s="6" t="n">
        <v>0</v>
      </c>
      <c r="I3" s="6" t="n">
        <v>33.66</v>
      </c>
      <c r="J3" s="6" t="n">
        <v>33.66</v>
      </c>
    </row>
    <row collapsed="false" customFormat="false" customHeight="false" hidden="false" ht="12.1" outlineLevel="0" r="4">
      <c r="A4" s="39" t="n">
        <v>44921</v>
      </c>
      <c r="B4" s="16" t="s">
        <v>1083</v>
      </c>
      <c r="C4" s="16" t="s">
        <v>644</v>
      </c>
      <c r="D4" s="16" t="s">
        <v>1094</v>
      </c>
      <c r="E4" s="6" t="n">
        <v>1000</v>
      </c>
      <c r="F4" s="7" t="n">
        <v>5</v>
      </c>
      <c r="G4" s="6" t="n">
        <v>22.44</v>
      </c>
      <c r="H4" s="6" t="n">
        <v>0</v>
      </c>
      <c r="I4" s="6" t="n">
        <v>112.2</v>
      </c>
      <c r="J4" s="6" t="n">
        <v>112.2</v>
      </c>
    </row>
    <row collapsed="false" customFormat="false" customHeight="false" hidden="false" ht="12.1" outlineLevel="0" r="5">
      <c r="A5" s="39" t="n">
        <v>44934</v>
      </c>
      <c r="B5" s="16" t="s">
        <v>1083</v>
      </c>
      <c r="C5" s="16" t="s">
        <v>648</v>
      </c>
      <c r="D5" s="16" t="s">
        <v>1095</v>
      </c>
      <c r="E5" s="6" t="n">
        <v>1000</v>
      </c>
      <c r="F5" s="7" t="n">
        <v>5</v>
      </c>
      <c r="G5" s="6" t="n">
        <v>20.69</v>
      </c>
      <c r="H5" s="6" t="n">
        <v>0</v>
      </c>
      <c r="I5" s="6" t="n">
        <v>103.45</v>
      </c>
      <c r="J5" s="6" t="n">
        <v>103.45</v>
      </c>
    </row>
    <row collapsed="false" customFormat="false" customHeight="false" hidden="false" ht="12.1" outlineLevel="0" r="6">
      <c r="A6" s="39" t="n">
        <v>44951</v>
      </c>
      <c r="B6" s="16" t="s">
        <v>1083</v>
      </c>
      <c r="C6" s="16" t="s">
        <v>135</v>
      </c>
      <c r="D6" s="16" t="s">
        <v>136</v>
      </c>
      <c r="E6" s="6" t="n">
        <v>1000</v>
      </c>
      <c r="F6" s="7" t="n">
        <v>2</v>
      </c>
      <c r="G6" s="6" t="n">
        <v>16.83</v>
      </c>
      <c r="H6" s="6" t="n">
        <v>0</v>
      </c>
      <c r="I6" s="6" t="n">
        <v>33.66</v>
      </c>
      <c r="J6" s="6" t="n">
        <v>33.66</v>
      </c>
    </row>
    <row collapsed="false" customFormat="false" customHeight="false" hidden="false" ht="12.1" outlineLevel="0" r="7">
      <c r="A7" s="39" t="n">
        <v>44951</v>
      </c>
      <c r="B7" s="16" t="s">
        <v>1083</v>
      </c>
      <c r="C7" s="16" t="s">
        <v>650</v>
      </c>
      <c r="D7" s="16" t="s">
        <v>1096</v>
      </c>
      <c r="E7" s="6" t="n">
        <v>1000</v>
      </c>
      <c r="F7" s="7" t="n">
        <v>5</v>
      </c>
      <c r="G7" s="6" t="n">
        <v>44.88</v>
      </c>
      <c r="H7" s="6" t="n">
        <v>0</v>
      </c>
      <c r="I7" s="6" t="n">
        <v>224.4</v>
      </c>
      <c r="J7" s="6" t="n">
        <v>224.4</v>
      </c>
    </row>
    <row collapsed="false" customFormat="false" customHeight="false" hidden="false" ht="12.1" outlineLevel="0" r="8">
      <c r="A8" s="39" t="n">
        <v>44957</v>
      </c>
      <c r="B8" s="16" t="s">
        <v>1083</v>
      </c>
      <c r="C8" s="16" t="s">
        <v>651</v>
      </c>
      <c r="D8" s="16" t="s">
        <v>1097</v>
      </c>
      <c r="E8" s="6" t="n">
        <v>1000</v>
      </c>
      <c r="F8" s="7" t="n">
        <v>2</v>
      </c>
      <c r="G8" s="6" t="n">
        <v>11.1</v>
      </c>
      <c r="H8" s="6" t="n">
        <v>0</v>
      </c>
      <c r="I8" s="6" t="n">
        <v>22.2</v>
      </c>
      <c r="J8" s="6" t="n">
        <v>22.2</v>
      </c>
    </row>
    <row collapsed="false" customFormat="false" customHeight="false" hidden="false" ht="12.1" outlineLevel="0" r="9">
      <c r="A9" s="39" t="n">
        <v>44971</v>
      </c>
      <c r="B9" s="16" t="s">
        <v>1083</v>
      </c>
      <c r="C9" s="16" t="s">
        <v>643</v>
      </c>
      <c r="D9" s="16" t="s">
        <v>1093</v>
      </c>
      <c r="E9" s="6" t="n">
        <v>1000</v>
      </c>
      <c r="F9" s="7" t="n">
        <v>10</v>
      </c>
      <c r="G9" s="6" t="n">
        <v>34.9</v>
      </c>
      <c r="H9" s="6" t="n">
        <v>0</v>
      </c>
      <c r="I9" s="6" t="n">
        <v>349</v>
      </c>
      <c r="J9" s="6" t="n">
        <v>349</v>
      </c>
    </row>
    <row collapsed="false" customFormat="false" customHeight="false" hidden="false" ht="12.1" outlineLevel="0" r="10">
      <c r="A10" s="39" t="n">
        <v>44987</v>
      </c>
      <c r="B10" s="16" t="s">
        <v>1083</v>
      </c>
      <c r="C10" s="16" t="s">
        <v>651</v>
      </c>
      <c r="D10" s="16" t="s">
        <v>1097</v>
      </c>
      <c r="E10" s="6" t="n">
        <v>1000</v>
      </c>
      <c r="F10" s="7" t="n">
        <v>2</v>
      </c>
      <c r="G10" s="6" t="n">
        <v>11.1</v>
      </c>
      <c r="H10" s="6" t="n">
        <v>0</v>
      </c>
      <c r="I10" s="6" t="n">
        <v>22.2</v>
      </c>
      <c r="J10" s="6" t="n">
        <v>22.2</v>
      </c>
    </row>
    <row collapsed="false" customFormat="false" customHeight="false" hidden="false" ht="12.1" outlineLevel="0" r="11">
      <c r="A11" s="39" t="n">
        <v>44991</v>
      </c>
      <c r="B11" s="16" t="s">
        <v>1083</v>
      </c>
      <c r="C11" s="16" t="s">
        <v>653</v>
      </c>
      <c r="D11" s="16" t="s">
        <v>1098</v>
      </c>
      <c r="E11" s="6" t="n">
        <v>1000</v>
      </c>
      <c r="F11" s="7" t="n">
        <v>1</v>
      </c>
      <c r="G11" s="6" t="n">
        <v>10.27</v>
      </c>
      <c r="H11" s="6" t="n">
        <v>0</v>
      </c>
      <c r="I11" s="6" t="n">
        <v>10.27</v>
      </c>
      <c r="J11" s="6" t="n">
        <v>10.27</v>
      </c>
    </row>
    <row collapsed="false" customFormat="false" customHeight="false" hidden="false" ht="12.1" outlineLevel="0" r="12">
      <c r="A12" s="39" t="n">
        <v>45012</v>
      </c>
      <c r="B12" s="16" t="s">
        <v>1083</v>
      </c>
      <c r="C12" s="16" t="s">
        <v>644</v>
      </c>
      <c r="D12" s="16" t="s">
        <v>1094</v>
      </c>
      <c r="E12" s="6" t="n">
        <v>1000</v>
      </c>
      <c r="F12" s="7" t="n">
        <v>5</v>
      </c>
      <c r="G12" s="6" t="n">
        <v>22.44</v>
      </c>
      <c r="H12" s="6" t="n">
        <v>0</v>
      </c>
      <c r="I12" s="6" t="n">
        <v>112.2</v>
      </c>
      <c r="J12" s="6" t="n">
        <v>112.2</v>
      </c>
    </row>
    <row collapsed="false" customFormat="false" customHeight="false" hidden="false" ht="12.1" outlineLevel="0" r="13">
      <c r="A13" s="39" t="n">
        <v>45015</v>
      </c>
      <c r="B13" s="16" t="s">
        <v>1083</v>
      </c>
      <c r="C13" s="16" t="s">
        <v>656</v>
      </c>
      <c r="D13" s="16" t="s">
        <v>1099</v>
      </c>
      <c r="E13" s="6" t="n">
        <v>800</v>
      </c>
      <c r="F13" s="7" t="n">
        <v>1</v>
      </c>
      <c r="G13" s="6" t="n">
        <v>16.95</v>
      </c>
      <c r="H13" s="6" t="n">
        <v>0</v>
      </c>
      <c r="I13" s="6" t="n">
        <v>16.95</v>
      </c>
      <c r="J13" s="6" t="n">
        <v>16.95</v>
      </c>
    </row>
    <row collapsed="false" customFormat="false" customHeight="false" hidden="false" ht="12.1" outlineLevel="0" r="14">
      <c r="A14" s="39" t="n">
        <v>45017</v>
      </c>
      <c r="B14" s="16" t="s">
        <v>1083</v>
      </c>
      <c r="C14" s="16" t="s">
        <v>651</v>
      </c>
      <c r="D14" s="16" t="s">
        <v>1097</v>
      </c>
      <c r="E14" s="6" t="n">
        <v>1000</v>
      </c>
      <c r="F14" s="7" t="n">
        <v>3</v>
      </c>
      <c r="G14" s="6" t="n">
        <v>11.1</v>
      </c>
      <c r="H14" s="6" t="n">
        <v>0</v>
      </c>
      <c r="I14" s="6" t="n">
        <v>33.3</v>
      </c>
      <c r="J14" s="6" t="n">
        <v>33.3</v>
      </c>
    </row>
    <row collapsed="false" customFormat="false" customHeight="false" hidden="false" ht="12.1" outlineLevel="0" r="15">
      <c r="A15" s="39" t="n">
        <v>45018</v>
      </c>
      <c r="B15" s="16" t="s">
        <v>1083</v>
      </c>
      <c r="C15" s="16" t="s">
        <v>655</v>
      </c>
      <c r="D15" s="16" t="s">
        <v>1100</v>
      </c>
      <c r="E15" s="6" t="n">
        <v>1000</v>
      </c>
      <c r="F15" s="7" t="n">
        <v>2</v>
      </c>
      <c r="G15" s="6" t="n">
        <v>23.93</v>
      </c>
      <c r="H15" s="6" t="n">
        <v>0</v>
      </c>
      <c r="I15" s="6" t="n">
        <v>47.86</v>
      </c>
      <c r="J15" s="6" t="n">
        <v>47.86</v>
      </c>
    </row>
    <row collapsed="false" customFormat="false" customHeight="false" hidden="false" ht="12.1" outlineLevel="0" r="16">
      <c r="A16" s="39" t="n">
        <v>45021</v>
      </c>
      <c r="B16" s="16" t="s">
        <v>1083</v>
      </c>
      <c r="C16" s="16" t="s">
        <v>653</v>
      </c>
      <c r="D16" s="16" t="s">
        <v>1098</v>
      </c>
      <c r="E16" s="6" t="n">
        <v>1000</v>
      </c>
      <c r="F16" s="7" t="n">
        <v>1</v>
      </c>
      <c r="G16" s="6" t="n">
        <v>10.27</v>
      </c>
      <c r="H16" s="6" t="n">
        <v>0</v>
      </c>
      <c r="I16" s="6" t="n">
        <v>10.27</v>
      </c>
      <c r="J16" s="6" t="n">
        <v>10.27</v>
      </c>
    </row>
    <row collapsed="false" customFormat="false" customHeight="false" hidden="false" ht="12.1" outlineLevel="0" r="17">
      <c r="A17" s="39" t="n">
        <v>45022</v>
      </c>
      <c r="B17" s="16" t="s">
        <v>1083</v>
      </c>
      <c r="C17" s="16" t="s">
        <v>645</v>
      </c>
      <c r="D17" s="16" t="s">
        <v>1101</v>
      </c>
      <c r="E17" s="6" t="n">
        <v>1000</v>
      </c>
      <c r="F17" s="7" t="n">
        <v>8</v>
      </c>
      <c r="G17" s="6" t="n">
        <v>33.16</v>
      </c>
      <c r="H17" s="6" t="n">
        <v>0</v>
      </c>
      <c r="I17" s="6" t="n">
        <v>265.28</v>
      </c>
      <c r="J17" s="6" t="n">
        <v>265.28</v>
      </c>
    </row>
    <row collapsed="false" customFormat="false" customHeight="false" hidden="false" ht="12.1" outlineLevel="0" r="18">
      <c r="A18" s="39" t="n">
        <v>45025</v>
      </c>
      <c r="B18" s="16" t="s">
        <v>1083</v>
      </c>
      <c r="C18" s="16" t="s">
        <v>648</v>
      </c>
      <c r="D18" s="16" t="s">
        <v>1095</v>
      </c>
      <c r="E18" s="6" t="n">
        <v>1000</v>
      </c>
      <c r="F18" s="7" t="n">
        <v>5</v>
      </c>
      <c r="G18" s="6" t="n">
        <v>20.69</v>
      </c>
      <c r="H18" s="6" t="n">
        <v>0</v>
      </c>
      <c r="I18" s="6" t="n">
        <v>103.45</v>
      </c>
      <c r="J18" s="6" t="n">
        <v>103.45</v>
      </c>
    </row>
    <row collapsed="false" customFormat="false" customHeight="false" hidden="false" ht="12.1" outlineLevel="0" r="19">
      <c r="A19" s="39" t="n">
        <v>45042</v>
      </c>
      <c r="B19" s="16" t="s">
        <v>1083</v>
      </c>
      <c r="C19" s="16" t="s">
        <v>135</v>
      </c>
      <c r="D19" s="16" t="s">
        <v>136</v>
      </c>
      <c r="E19" s="6" t="n">
        <v>1000</v>
      </c>
      <c r="F19" s="7" t="n">
        <v>4</v>
      </c>
      <c r="G19" s="6" t="n">
        <v>16.83</v>
      </c>
      <c r="H19" s="6" t="n">
        <v>0</v>
      </c>
      <c r="I19" s="6" t="n">
        <v>67.32</v>
      </c>
      <c r="J19" s="6" t="n">
        <v>67.32</v>
      </c>
    </row>
    <row collapsed="false" customFormat="false" customHeight="false" hidden="false" ht="12.1" outlineLevel="0" r="20">
      <c r="A20" s="39" t="n">
        <v>45042</v>
      </c>
      <c r="B20" s="16" t="s">
        <v>1083</v>
      </c>
      <c r="C20" s="16" t="s">
        <v>650</v>
      </c>
      <c r="D20" s="16" t="s">
        <v>1096</v>
      </c>
      <c r="E20" s="6" t="n">
        <v>1000</v>
      </c>
      <c r="F20" s="7" t="n">
        <v>5</v>
      </c>
      <c r="G20" s="6" t="n">
        <v>44.88</v>
      </c>
      <c r="H20" s="6" t="n">
        <v>0</v>
      </c>
      <c r="I20" s="6" t="n">
        <v>224.4</v>
      </c>
      <c r="J20" s="6" t="n">
        <v>224.4</v>
      </c>
    </row>
    <row collapsed="false" customFormat="false" customHeight="false" hidden="false" ht="12.1" outlineLevel="0" r="21">
      <c r="A21" s="39" t="n">
        <v>45042</v>
      </c>
      <c r="B21" s="16" t="s">
        <v>1083</v>
      </c>
      <c r="C21" s="16" t="s">
        <v>654</v>
      </c>
      <c r="D21" s="16" t="s">
        <v>1102</v>
      </c>
      <c r="E21" s="6" t="n">
        <v>800</v>
      </c>
      <c r="F21" s="7" t="n">
        <v>3</v>
      </c>
      <c r="G21" s="6" t="n">
        <v>16.75</v>
      </c>
      <c r="H21" s="6" t="n">
        <v>0</v>
      </c>
      <c r="I21" s="6" t="n">
        <v>50.25</v>
      </c>
      <c r="J21" s="6" t="n">
        <v>50.25</v>
      </c>
    </row>
    <row collapsed="false" customFormat="false" customHeight="false" hidden="false" ht="12.1" outlineLevel="0" r="22">
      <c r="A22" s="39" t="n">
        <v>45047</v>
      </c>
      <c r="B22" s="16" t="s">
        <v>1083</v>
      </c>
      <c r="C22" s="16" t="s">
        <v>649</v>
      </c>
      <c r="D22" s="16" t="s">
        <v>1103</v>
      </c>
      <c r="E22" s="6" t="n">
        <v>1000</v>
      </c>
      <c r="F22" s="7" t="n">
        <v>5</v>
      </c>
      <c r="G22" s="6" t="n">
        <v>39.14</v>
      </c>
      <c r="H22" s="6" t="n">
        <v>0</v>
      </c>
      <c r="I22" s="6" t="n">
        <v>195.7</v>
      </c>
      <c r="J22" s="6" t="n">
        <v>195.7</v>
      </c>
    </row>
    <row collapsed="false" customFormat="false" customHeight="false" hidden="false" ht="12.1" outlineLevel="0" r="23">
      <c r="A23" s="39" t="n">
        <v>45047</v>
      </c>
      <c r="B23" s="16" t="s">
        <v>1083</v>
      </c>
      <c r="C23" s="16" t="s">
        <v>651</v>
      </c>
      <c r="D23" s="16" t="s">
        <v>1097</v>
      </c>
      <c r="E23" s="6" t="n">
        <v>1000</v>
      </c>
      <c r="F23" s="7" t="n">
        <v>3</v>
      </c>
      <c r="G23" s="6" t="n">
        <v>11.1</v>
      </c>
      <c r="H23" s="6" t="n">
        <v>0</v>
      </c>
      <c r="I23" s="6" t="n">
        <v>33.3</v>
      </c>
      <c r="J23" s="6" t="n">
        <v>33.3</v>
      </c>
    </row>
    <row collapsed="false" customFormat="false" customHeight="false" hidden="false" ht="12.1" outlineLevel="0" r="24">
      <c r="A24" s="39" t="n">
        <v>45051</v>
      </c>
      <c r="B24" s="16" t="s">
        <v>1083</v>
      </c>
      <c r="C24" s="16" t="s">
        <v>653</v>
      </c>
      <c r="D24" s="16" t="s">
        <v>1098</v>
      </c>
      <c r="E24" s="6" t="n">
        <v>1000</v>
      </c>
      <c r="F24" s="7" t="n">
        <v>1</v>
      </c>
      <c r="G24" s="6" t="n">
        <v>10.27</v>
      </c>
      <c r="H24" s="6" t="n">
        <v>0</v>
      </c>
      <c r="I24" s="6" t="n">
        <v>10.27</v>
      </c>
      <c r="J24" s="6" t="n">
        <v>10.27</v>
      </c>
    </row>
    <row collapsed="false" customFormat="false" customHeight="false" hidden="false" ht="12.1" outlineLevel="0" r="25">
      <c r="A25" s="39" t="n">
        <v>45077</v>
      </c>
      <c r="B25" s="16" t="s">
        <v>1083</v>
      </c>
      <c r="C25" s="16" t="s">
        <v>651</v>
      </c>
      <c r="D25" s="16" t="s">
        <v>1097</v>
      </c>
      <c r="E25" s="6" t="n">
        <v>1000</v>
      </c>
      <c r="F25" s="7" t="n">
        <v>3</v>
      </c>
      <c r="G25" s="6" t="n">
        <v>11.1</v>
      </c>
      <c r="H25" s="6" t="n">
        <v>0</v>
      </c>
      <c r="I25" s="6" t="n">
        <v>33.3</v>
      </c>
      <c r="J25" s="6" t="n">
        <v>33.3</v>
      </c>
    </row>
    <row collapsed="false" customFormat="false" customHeight="false" hidden="false" ht="12.1" outlineLevel="0" r="26">
      <c r="A26" s="39" t="n">
        <v>45081</v>
      </c>
      <c r="B26" s="16" t="s">
        <v>1083</v>
      </c>
      <c r="C26" s="16" t="s">
        <v>653</v>
      </c>
      <c r="D26" s="16" t="s">
        <v>1098</v>
      </c>
      <c r="E26" s="6" t="n">
        <v>1000</v>
      </c>
      <c r="F26" s="7" t="n">
        <v>1</v>
      </c>
      <c r="G26" s="6" t="n">
        <v>10.27</v>
      </c>
      <c r="H26" s="6" t="n">
        <v>0</v>
      </c>
      <c r="I26" s="6" t="n">
        <v>10.27</v>
      </c>
      <c r="J26" s="6" t="n">
        <v>10.27</v>
      </c>
    </row>
    <row collapsed="false" customFormat="false" customHeight="false" hidden="false" ht="12.1" outlineLevel="0" r="27">
      <c r="A27" s="39" t="n">
        <v>45103</v>
      </c>
      <c r="B27" s="16" t="s">
        <v>1083</v>
      </c>
      <c r="C27" s="16" t="s">
        <v>644</v>
      </c>
      <c r="D27" s="16" t="s">
        <v>1094</v>
      </c>
      <c r="E27" s="6" t="n">
        <v>1000</v>
      </c>
      <c r="F27" s="7" t="n">
        <v>5</v>
      </c>
      <c r="G27" s="6" t="n">
        <v>22.44</v>
      </c>
      <c r="H27" s="6" t="n">
        <v>0</v>
      </c>
      <c r="I27" s="6" t="n">
        <v>112.2</v>
      </c>
      <c r="J27" s="6" t="n">
        <v>112.2</v>
      </c>
    </row>
    <row collapsed="false" customFormat="false" customHeight="false" hidden="false" ht="12.1" outlineLevel="0" r="28">
      <c r="A28" s="39" t="n">
        <v>45106</v>
      </c>
      <c r="B28" s="16" t="s">
        <v>1083</v>
      </c>
      <c r="C28" s="16" t="s">
        <v>656</v>
      </c>
      <c r="D28" s="16" t="s">
        <v>1099</v>
      </c>
      <c r="E28" s="6" t="n">
        <v>800</v>
      </c>
      <c r="F28" s="7" t="n">
        <v>2</v>
      </c>
      <c r="G28" s="6" t="n">
        <v>16.95</v>
      </c>
      <c r="H28" s="6" t="n">
        <v>0</v>
      </c>
      <c r="I28" s="6" t="n">
        <v>33.9</v>
      </c>
      <c r="J28" s="6" t="n">
        <v>33.9</v>
      </c>
    </row>
    <row collapsed="false" customFormat="false" customHeight="false" hidden="false" ht="12.1" outlineLevel="0" r="29">
      <c r="A29" s="39" t="n">
        <v>45107</v>
      </c>
      <c r="B29" s="16" t="s">
        <v>1083</v>
      </c>
      <c r="C29" s="16" t="s">
        <v>651</v>
      </c>
      <c r="D29" s="16" t="s">
        <v>1097</v>
      </c>
      <c r="E29" s="6" t="n">
        <v>1000</v>
      </c>
      <c r="F29" s="7" t="n">
        <v>3</v>
      </c>
      <c r="G29" s="6" t="n">
        <v>11.1</v>
      </c>
      <c r="H29" s="6" t="n">
        <v>0</v>
      </c>
      <c r="I29" s="6" t="n">
        <v>33.3</v>
      </c>
      <c r="J29" s="6" t="n">
        <v>33.3</v>
      </c>
    </row>
    <row collapsed="false" customFormat="false" customHeight="false" hidden="false" ht="12.1" outlineLevel="0" r="30">
      <c r="A30" s="39" t="n">
        <v>45109</v>
      </c>
      <c r="B30" s="16" t="s">
        <v>1083</v>
      </c>
      <c r="C30" s="16" t="s">
        <v>655</v>
      </c>
      <c r="D30" s="16" t="s">
        <v>1100</v>
      </c>
      <c r="E30" s="6" t="n">
        <v>1000</v>
      </c>
      <c r="F30" s="7" t="n">
        <v>3</v>
      </c>
      <c r="G30" s="6" t="n">
        <v>23.93</v>
      </c>
      <c r="H30" s="6" t="n">
        <v>0</v>
      </c>
      <c r="I30" s="6" t="n">
        <v>71.79</v>
      </c>
      <c r="J30" s="6" t="n">
        <v>71.79</v>
      </c>
    </row>
    <row collapsed="false" customFormat="false" customHeight="false" hidden="false" ht="12.1" outlineLevel="0" r="31">
      <c r="A31" s="39" t="n">
        <v>45111</v>
      </c>
      <c r="B31" s="16" t="s">
        <v>1083</v>
      </c>
      <c r="C31" s="16" t="s">
        <v>653</v>
      </c>
      <c r="D31" s="16" t="s">
        <v>1098</v>
      </c>
      <c r="E31" s="6" t="n">
        <v>1000</v>
      </c>
      <c r="F31" s="7" t="n">
        <v>1</v>
      </c>
      <c r="G31" s="6" t="n">
        <v>10.27</v>
      </c>
      <c r="H31" s="6" t="n">
        <v>0</v>
      </c>
      <c r="I31" s="6" t="n">
        <v>10.27</v>
      </c>
      <c r="J31" s="6" t="n">
        <v>10.27</v>
      </c>
    </row>
    <row collapsed="false" customFormat="false" customHeight="false" hidden="false" ht="12.1" outlineLevel="0" r="32">
      <c r="A32" s="39" t="n">
        <v>45116</v>
      </c>
      <c r="B32" s="16" t="s">
        <v>1083</v>
      </c>
      <c r="C32" s="16" t="s">
        <v>648</v>
      </c>
      <c r="D32" s="16" t="s">
        <v>1095</v>
      </c>
      <c r="E32" s="6" t="n">
        <v>1000</v>
      </c>
      <c r="F32" s="7" t="n">
        <v>5</v>
      </c>
      <c r="G32" s="6" t="n">
        <v>20.69</v>
      </c>
      <c r="H32" s="6" t="n">
        <v>0</v>
      </c>
      <c r="I32" s="6" t="n">
        <v>103.45</v>
      </c>
      <c r="J32" s="6" t="n">
        <v>103.45</v>
      </c>
    </row>
    <row collapsed="false" customFormat="false" customHeight="false" hidden="false" ht="12.1" outlineLevel="0" r="33">
      <c r="A33" s="39" t="n">
        <v>45133</v>
      </c>
      <c r="B33" s="16" t="s">
        <v>1083</v>
      </c>
      <c r="C33" s="16" t="s">
        <v>135</v>
      </c>
      <c r="D33" s="16" t="s">
        <v>136</v>
      </c>
      <c r="E33" s="6" t="n">
        <v>1000</v>
      </c>
      <c r="F33" s="7" t="n">
        <v>4</v>
      </c>
      <c r="G33" s="6" t="n">
        <v>16.83</v>
      </c>
      <c r="H33" s="6" t="n">
        <v>0</v>
      </c>
      <c r="I33" s="6" t="n">
        <v>67.32</v>
      </c>
      <c r="J33" s="6" t="n">
        <v>67.32</v>
      </c>
    </row>
    <row collapsed="false" customFormat="false" customHeight="false" hidden="false" ht="12.1" outlineLevel="0" r="34">
      <c r="A34" s="39" t="n">
        <v>45133</v>
      </c>
      <c r="B34" s="16" t="s">
        <v>1083</v>
      </c>
      <c r="C34" s="16" t="s">
        <v>650</v>
      </c>
      <c r="D34" s="16" t="s">
        <v>1096</v>
      </c>
      <c r="E34" s="6" t="n">
        <v>1000</v>
      </c>
      <c r="F34" s="7" t="n">
        <v>5</v>
      </c>
      <c r="G34" s="6" t="n">
        <v>44.88</v>
      </c>
      <c r="H34" s="6" t="n">
        <v>0</v>
      </c>
      <c r="I34" s="6" t="n">
        <v>224.4</v>
      </c>
      <c r="J34" s="6" t="n">
        <v>224.4</v>
      </c>
    </row>
    <row collapsed="false" customFormat="false" customHeight="false" hidden="false" ht="12.1" outlineLevel="0" r="35">
      <c r="A35" s="39" t="n">
        <v>45133</v>
      </c>
      <c r="B35" s="16" t="s">
        <v>1083</v>
      </c>
      <c r="C35" s="16" t="s">
        <v>654</v>
      </c>
      <c r="D35" s="16" t="s">
        <v>1102</v>
      </c>
      <c r="E35" s="6" t="n">
        <v>800</v>
      </c>
      <c r="F35" s="7" t="n">
        <v>3</v>
      </c>
      <c r="G35" s="6" t="n">
        <v>16.75</v>
      </c>
      <c r="H35" s="6" t="n">
        <v>0</v>
      </c>
      <c r="I35" s="6" t="n">
        <v>50.25</v>
      </c>
      <c r="J35" s="6" t="n">
        <v>50.25</v>
      </c>
    </row>
    <row collapsed="false" customFormat="false" customHeight="false" hidden="false" ht="12.1" outlineLevel="0" r="36">
      <c r="A36" s="39" t="n">
        <v>45137</v>
      </c>
      <c r="B36" s="16" t="s">
        <v>1083</v>
      </c>
      <c r="C36" s="16" t="s">
        <v>651</v>
      </c>
      <c r="D36" s="16" t="s">
        <v>1097</v>
      </c>
      <c r="E36" s="6" t="n">
        <v>1000</v>
      </c>
      <c r="F36" s="7" t="n">
        <v>3</v>
      </c>
      <c r="G36" s="6" t="n">
        <v>11.1</v>
      </c>
      <c r="H36" s="6" t="n">
        <v>0</v>
      </c>
      <c r="I36" s="6" t="n">
        <v>33.3</v>
      </c>
      <c r="J36" s="6" t="n">
        <v>33.3</v>
      </c>
    </row>
    <row collapsed="false" customFormat="false" customHeight="false" hidden="false" ht="12.1" outlineLevel="0" r="37">
      <c r="A37" s="39" t="n">
        <v>45141</v>
      </c>
      <c r="B37" s="16" t="s">
        <v>1083</v>
      </c>
      <c r="C37" s="16" t="s">
        <v>653</v>
      </c>
      <c r="D37" s="16" t="s">
        <v>1098</v>
      </c>
      <c r="E37" s="6" t="n">
        <v>1000</v>
      </c>
      <c r="F37" s="7" t="n">
        <v>1</v>
      </c>
      <c r="G37" s="6" t="n">
        <v>10.27</v>
      </c>
      <c r="H37" s="6" t="n">
        <v>0</v>
      </c>
      <c r="I37" s="6" t="n">
        <v>10.27</v>
      </c>
      <c r="J37" s="6" t="n">
        <v>10.27</v>
      </c>
    </row>
    <row collapsed="false" customFormat="false" customHeight="false" hidden="false" ht="12.1" outlineLevel="0" r="38">
      <c r="A38" s="39" t="n">
        <v>45153</v>
      </c>
      <c r="B38" s="16" t="s">
        <v>1083</v>
      </c>
      <c r="C38" s="16" t="s">
        <v>643</v>
      </c>
      <c r="D38" s="16" t="s">
        <v>1093</v>
      </c>
      <c r="E38" s="6" t="n">
        <v>1000</v>
      </c>
      <c r="F38" s="7" t="n">
        <v>10</v>
      </c>
      <c r="G38" s="6" t="n">
        <v>34.9</v>
      </c>
      <c r="H38" s="6" t="n">
        <v>0</v>
      </c>
      <c r="I38" s="6" t="n">
        <v>349</v>
      </c>
      <c r="J38" s="6" t="n">
        <v>349</v>
      </c>
    </row>
    <row collapsed="false" customFormat="false" customHeight="false" hidden="false" ht="12.1" outlineLevel="0" r="39">
      <c r="A39" s="39" t="n">
        <v>45167</v>
      </c>
      <c r="B39" s="16" t="s">
        <v>1083</v>
      </c>
      <c r="C39" s="16" t="s">
        <v>651</v>
      </c>
      <c r="D39" s="16" t="s">
        <v>1097</v>
      </c>
      <c r="E39" s="6" t="n">
        <v>1000</v>
      </c>
      <c r="F39" s="7" t="n">
        <v>6</v>
      </c>
      <c r="G39" s="6" t="n">
        <v>11.1</v>
      </c>
      <c r="H39" s="6" t="n">
        <v>0</v>
      </c>
      <c r="I39" s="6" t="n">
        <v>66.6</v>
      </c>
      <c r="J39" s="6" t="n">
        <v>66.6</v>
      </c>
    </row>
    <row collapsed="false" customFormat="false" customHeight="false" hidden="false" ht="12.1" outlineLevel="0" r="40">
      <c r="A40" s="39" t="n">
        <v>45171</v>
      </c>
      <c r="B40" s="16" t="s">
        <v>1083</v>
      </c>
      <c r="C40" s="16" t="s">
        <v>653</v>
      </c>
      <c r="D40" s="16" t="s">
        <v>1098</v>
      </c>
      <c r="E40" s="6" t="n">
        <v>1000</v>
      </c>
      <c r="F40" s="7" t="n">
        <v>8</v>
      </c>
      <c r="G40" s="6" t="n">
        <v>10.27</v>
      </c>
      <c r="H40" s="6" t="n">
        <v>0</v>
      </c>
      <c r="I40" s="6" t="n">
        <v>82.16</v>
      </c>
      <c r="J40" s="6" t="n">
        <v>82.16</v>
      </c>
    </row>
    <row collapsed="false" customFormat="false" customHeight="false" hidden="false" ht="12.1" outlineLevel="0" r="41">
      <c r="A41" s="39" t="n">
        <v>45194</v>
      </c>
      <c r="B41" s="16" t="s">
        <v>1083</v>
      </c>
      <c r="C41" s="16" t="s">
        <v>644</v>
      </c>
      <c r="D41" s="16" t="s">
        <v>1094</v>
      </c>
      <c r="E41" s="6" t="n">
        <v>1000</v>
      </c>
      <c r="F41" s="7" t="n">
        <v>15</v>
      </c>
      <c r="G41" s="6" t="n">
        <v>22.44</v>
      </c>
      <c r="H41" s="6" t="n">
        <v>0</v>
      </c>
      <c r="I41" s="6" t="n">
        <v>336.6</v>
      </c>
      <c r="J41" s="6" t="n">
        <v>336.6</v>
      </c>
    </row>
    <row collapsed="false" customFormat="false" customHeight="false" hidden="false" ht="12.1" outlineLevel="0" r="42">
      <c r="A42" s="39" t="n">
        <v>45197</v>
      </c>
      <c r="B42" s="16" t="s">
        <v>1083</v>
      </c>
      <c r="C42" s="16" t="s">
        <v>651</v>
      </c>
      <c r="D42" s="16" t="s">
        <v>1097</v>
      </c>
      <c r="E42" s="6" t="n">
        <v>1000</v>
      </c>
      <c r="F42" s="7" t="n">
        <v>6</v>
      </c>
      <c r="G42" s="6" t="n">
        <v>11.1</v>
      </c>
      <c r="H42" s="6" t="n">
        <v>0</v>
      </c>
      <c r="I42" s="6" t="n">
        <v>66.6</v>
      </c>
      <c r="J42" s="6" t="n">
        <v>66.6</v>
      </c>
    </row>
    <row collapsed="false" customFormat="false" customHeight="false" hidden="false" ht="12.1" outlineLevel="0" r="43">
      <c r="A43" s="39" t="n">
        <v>45197</v>
      </c>
      <c r="B43" s="16" t="s">
        <v>1083</v>
      </c>
      <c r="C43" s="16" t="s">
        <v>656</v>
      </c>
      <c r="D43" s="16" t="s">
        <v>1099</v>
      </c>
      <c r="E43" s="6" t="n">
        <v>800</v>
      </c>
      <c r="F43" s="7" t="n">
        <v>5</v>
      </c>
      <c r="G43" s="6" t="n">
        <v>16.95</v>
      </c>
      <c r="H43" s="6" t="n">
        <v>0</v>
      </c>
      <c r="I43" s="6" t="n">
        <v>84.75</v>
      </c>
      <c r="J43" s="6" t="n">
        <v>84.75</v>
      </c>
    </row>
    <row collapsed="false" customFormat="false" customHeight="false" hidden="false" ht="12.1" outlineLevel="0" r="44">
      <c r="A44" s="39" t="n">
        <v>45200</v>
      </c>
      <c r="B44" s="16" t="s">
        <v>1083</v>
      </c>
      <c r="C44" s="16" t="s">
        <v>655</v>
      </c>
      <c r="D44" s="16" t="s">
        <v>1100</v>
      </c>
      <c r="E44" s="6" t="n">
        <v>1000</v>
      </c>
      <c r="F44" s="7" t="n">
        <v>7</v>
      </c>
      <c r="G44" s="6" t="n">
        <v>23.93</v>
      </c>
      <c r="H44" s="6" t="n">
        <v>0</v>
      </c>
      <c r="I44" s="6" t="n">
        <v>167.51</v>
      </c>
      <c r="J44" s="6" t="n">
        <v>167.51</v>
      </c>
    </row>
    <row collapsed="false" customFormat="false" customHeight="false" hidden="false" ht="12.1" outlineLevel="0" r="45">
      <c r="A45" s="39" t="n">
        <v>45201</v>
      </c>
      <c r="B45" s="16" t="s">
        <v>1083</v>
      </c>
      <c r="C45" s="16" t="s">
        <v>653</v>
      </c>
      <c r="D45" s="16" t="s">
        <v>1098</v>
      </c>
      <c r="E45" s="6" t="n">
        <v>1000</v>
      </c>
      <c r="F45" s="7" t="n">
        <v>8</v>
      </c>
      <c r="G45" s="6" t="n">
        <v>10.27</v>
      </c>
      <c r="H45" s="6" t="n">
        <v>0</v>
      </c>
      <c r="I45" s="6" t="n">
        <v>82.16</v>
      </c>
      <c r="J45" s="6" t="n">
        <v>82.16</v>
      </c>
    </row>
    <row collapsed="false" customFormat="false" customHeight="false" hidden="false" ht="12.1" outlineLevel="0" r="46">
      <c r="A46" s="39" t="n">
        <v>45204</v>
      </c>
      <c r="B46" s="16" t="s">
        <v>1083</v>
      </c>
      <c r="C46" s="16" t="s">
        <v>645</v>
      </c>
      <c r="D46" s="16" t="s">
        <v>1101</v>
      </c>
      <c r="E46" s="6" t="n">
        <v>1000</v>
      </c>
      <c r="F46" s="7" t="n">
        <v>9</v>
      </c>
      <c r="G46" s="6" t="n">
        <v>33.16</v>
      </c>
      <c r="H46" s="6" t="n">
        <v>0</v>
      </c>
      <c r="I46" s="6" t="n">
        <v>298.44</v>
      </c>
      <c r="J46" s="6" t="n">
        <v>298.44</v>
      </c>
    </row>
    <row collapsed="false" customFormat="false" customHeight="false" hidden="false" ht="12.1" outlineLevel="0" r="47">
      <c r="A47" s="39" t="n">
        <v>45224</v>
      </c>
      <c r="B47" s="16" t="s">
        <v>1083</v>
      </c>
      <c r="C47" s="16" t="s">
        <v>135</v>
      </c>
      <c r="D47" s="16" t="s">
        <v>136</v>
      </c>
      <c r="E47" s="6" t="n">
        <v>1000</v>
      </c>
      <c r="F47" s="7" t="n">
        <v>4</v>
      </c>
      <c r="G47" s="6" t="n">
        <v>16.83</v>
      </c>
      <c r="H47" s="6" t="n">
        <v>0</v>
      </c>
      <c r="I47" s="6" t="n">
        <v>67.32</v>
      </c>
      <c r="J47" s="6" t="n">
        <v>67.32</v>
      </c>
    </row>
    <row collapsed="false" customFormat="false" customHeight="false" hidden="false" ht="12.1" outlineLevel="0" r="48">
      <c r="A48" s="39" t="n">
        <v>45224</v>
      </c>
      <c r="B48" s="16" t="s">
        <v>1083</v>
      </c>
      <c r="C48" s="16" t="s">
        <v>650</v>
      </c>
      <c r="D48" s="16" t="s">
        <v>1096</v>
      </c>
      <c r="E48" s="6" t="n">
        <v>1000</v>
      </c>
      <c r="F48" s="7" t="n">
        <v>5</v>
      </c>
      <c r="G48" s="6" t="n">
        <v>44.88</v>
      </c>
      <c r="H48" s="6" t="n">
        <v>0</v>
      </c>
      <c r="I48" s="6" t="n">
        <v>224.4</v>
      </c>
      <c r="J48" s="6" t="n">
        <v>224.4</v>
      </c>
    </row>
    <row collapsed="false" customFormat="false" customHeight="false" hidden="false" ht="12.1" outlineLevel="0" r="49">
      <c r="A49" s="39" t="n">
        <v>45224</v>
      </c>
      <c r="B49" s="16" t="s">
        <v>1083</v>
      </c>
      <c r="C49" s="16" t="s">
        <v>654</v>
      </c>
      <c r="D49" s="16" t="s">
        <v>1102</v>
      </c>
      <c r="E49" s="6" t="n">
        <v>800</v>
      </c>
      <c r="F49" s="7" t="n">
        <v>3</v>
      </c>
      <c r="G49" s="6" t="n">
        <v>16.75</v>
      </c>
      <c r="H49" s="6" t="n">
        <v>0</v>
      </c>
      <c r="I49" s="6" t="n">
        <v>50.25</v>
      </c>
      <c r="J49" s="6" t="n">
        <v>50.25</v>
      </c>
    </row>
    <row collapsed="false" customFormat="false" customHeight="false" hidden="false" ht="12.1" outlineLevel="0" r="50">
      <c r="A50" s="39" t="n">
        <v>45227</v>
      </c>
      <c r="B50" s="16" t="s">
        <v>1083</v>
      </c>
      <c r="C50" s="16" t="s">
        <v>651</v>
      </c>
      <c r="D50" s="16" t="s">
        <v>1097</v>
      </c>
      <c r="E50" s="6" t="n">
        <v>1000</v>
      </c>
      <c r="F50" s="7" t="n">
        <v>6</v>
      </c>
      <c r="G50" s="6" t="n">
        <v>11.1</v>
      </c>
      <c r="H50" s="6" t="n">
        <v>0</v>
      </c>
      <c r="I50" s="6" t="n">
        <v>66.6</v>
      </c>
      <c r="J50" s="6" t="n">
        <v>66.6</v>
      </c>
    </row>
    <row collapsed="false" customFormat="false" customHeight="false" hidden="false" ht="12.1" outlineLevel="0" r="51">
      <c r="A51" s="39" t="n">
        <v>45229</v>
      </c>
      <c r="B51" s="16" t="s">
        <v>1083</v>
      </c>
      <c r="C51" s="16" t="s">
        <v>649</v>
      </c>
      <c r="D51" s="16" t="s">
        <v>1103</v>
      </c>
      <c r="E51" s="6" t="n">
        <v>1000</v>
      </c>
      <c r="F51" s="7" t="n">
        <v>5</v>
      </c>
      <c r="G51" s="6" t="n">
        <v>39.14</v>
      </c>
      <c r="H51" s="6" t="n">
        <v>0</v>
      </c>
      <c r="I51" s="6" t="n">
        <v>195.7</v>
      </c>
      <c r="J51" s="6" t="n">
        <v>195.7</v>
      </c>
    </row>
    <row collapsed="false" customFormat="false" customHeight="false" hidden="false" ht="12.1" outlineLevel="0" r="52">
      <c r="A52" s="39" t="n">
        <v>45231</v>
      </c>
      <c r="B52" s="16" t="s">
        <v>1083</v>
      </c>
      <c r="C52" s="16" t="s">
        <v>653</v>
      </c>
      <c r="D52" s="16" t="s">
        <v>1098</v>
      </c>
      <c r="E52" s="6" t="n">
        <v>1000</v>
      </c>
      <c r="F52" s="7" t="n">
        <v>8</v>
      </c>
      <c r="G52" s="6" t="n">
        <v>10.27</v>
      </c>
      <c r="H52" s="6" t="n">
        <v>0</v>
      </c>
      <c r="I52" s="6" t="n">
        <v>82.16</v>
      </c>
      <c r="J52" s="6" t="n">
        <v>82.16</v>
      </c>
    </row>
    <row collapsed="false" customFormat="false" customHeight="false" hidden="false" ht="12.1" outlineLevel="0" r="53">
      <c r="A53" s="39" t="n">
        <v>45257</v>
      </c>
      <c r="B53" s="16" t="s">
        <v>1083</v>
      </c>
      <c r="C53" s="16" t="s">
        <v>651</v>
      </c>
      <c r="D53" s="16" t="s">
        <v>1097</v>
      </c>
      <c r="E53" s="6" t="n">
        <v>833.3</v>
      </c>
      <c r="F53" s="7" t="n">
        <v>7</v>
      </c>
      <c r="G53" s="6" t="n">
        <v>9.25</v>
      </c>
      <c r="H53" s="6" t="n">
        <v>0</v>
      </c>
      <c r="I53" s="6" t="n">
        <v>64.75</v>
      </c>
      <c r="J53" s="6" t="n">
        <v>64.75</v>
      </c>
    </row>
    <row collapsed="false" customFormat="false" customHeight="false" hidden="false" ht="12.1" outlineLevel="0" r="54">
      <c r="A54" s="39" t="n">
        <v>45279</v>
      </c>
      <c r="B54" s="16" t="s">
        <v>1083</v>
      </c>
      <c r="C54" s="16" t="s">
        <v>670</v>
      </c>
      <c r="D54" s="16" t="s">
        <v>1104</v>
      </c>
      <c r="E54" s="6" t="n">
        <v>1000</v>
      </c>
      <c r="F54" s="7" t="n">
        <v>8</v>
      </c>
      <c r="G54" s="6" t="n">
        <v>18.7</v>
      </c>
      <c r="H54" s="6" t="n">
        <v>0</v>
      </c>
      <c r="I54" s="6" t="n">
        <v>149.6</v>
      </c>
      <c r="J54" s="6" t="n">
        <v>149.6</v>
      </c>
    </row>
    <row collapsed="false" customFormat="false" customHeight="false" hidden="false" ht="12.1" outlineLevel="0" r="55">
      <c r="A55" s="39" t="n">
        <v>45285</v>
      </c>
      <c r="B55" s="16" t="s">
        <v>1083</v>
      </c>
      <c r="C55" s="16" t="s">
        <v>644</v>
      </c>
      <c r="D55" s="16" t="s">
        <v>1094</v>
      </c>
      <c r="E55" s="6" t="n">
        <v>1000</v>
      </c>
      <c r="F55" s="7" t="n">
        <v>15</v>
      </c>
      <c r="G55" s="6" t="n">
        <v>22.44</v>
      </c>
      <c r="H55" s="6" t="n">
        <v>0</v>
      </c>
      <c r="I55" s="6" t="n">
        <v>336.6</v>
      </c>
      <c r="J55" s="6" t="n">
        <v>336.6</v>
      </c>
    </row>
    <row collapsed="false" customFormat="false" customHeight="false" hidden="false" ht="12.1" outlineLevel="0" r="56">
      <c r="A56" s="39" t="n">
        <v>45287</v>
      </c>
      <c r="B56" s="16" t="s">
        <v>1083</v>
      </c>
      <c r="C56" s="16" t="s">
        <v>651</v>
      </c>
      <c r="D56" s="16" t="s">
        <v>1097</v>
      </c>
      <c r="E56" s="6" t="n">
        <v>666.6</v>
      </c>
      <c r="F56" s="7" t="n">
        <v>9</v>
      </c>
      <c r="G56" s="6" t="n">
        <v>7.4</v>
      </c>
      <c r="H56" s="6" t="n">
        <v>0</v>
      </c>
      <c r="I56" s="6" t="n">
        <v>66.6</v>
      </c>
      <c r="J56" s="6" t="n">
        <v>66.6</v>
      </c>
    </row>
    <row collapsed="false" customFormat="false" customHeight="false" hidden="false" ht="12.1" outlineLevel="0" r="57">
      <c r="A57" s="39" t="n">
        <v>45287</v>
      </c>
      <c r="B57" s="16" t="s">
        <v>1083</v>
      </c>
      <c r="C57" s="16" t="s">
        <v>661</v>
      </c>
      <c r="D57" s="16" t="s">
        <v>1105</v>
      </c>
      <c r="E57" s="6" t="n">
        <v>1000</v>
      </c>
      <c r="F57" s="7" t="n">
        <v>9</v>
      </c>
      <c r="G57" s="6" t="n">
        <v>36.15</v>
      </c>
      <c r="H57" s="6" t="n">
        <v>0</v>
      </c>
      <c r="I57" s="6" t="n">
        <v>325.35</v>
      </c>
      <c r="J57" s="6" t="n">
        <v>325.35</v>
      </c>
    </row>
    <row collapsed="false" customFormat="false" customHeight="false" hidden="false" ht="12.1" outlineLevel="0" r="58">
      <c r="A58" s="39" t="n">
        <v>45288</v>
      </c>
      <c r="B58" s="16" t="s">
        <v>1083</v>
      </c>
      <c r="C58" s="16" t="s">
        <v>656</v>
      </c>
      <c r="D58" s="16" t="s">
        <v>1099</v>
      </c>
      <c r="E58" s="6" t="n">
        <v>400</v>
      </c>
      <c r="F58" s="7" t="n">
        <v>13</v>
      </c>
      <c r="G58" s="6" t="n">
        <v>8.48</v>
      </c>
      <c r="H58" s="6" t="n">
        <v>0</v>
      </c>
      <c r="I58" s="6" t="n">
        <v>110.24</v>
      </c>
      <c r="J58" s="6" t="n">
        <v>110.24</v>
      </c>
    </row>
    <row collapsed="false" customFormat="false" customHeight="false" hidden="false" ht="12.1" outlineLevel="0" r="59">
      <c r="A59" s="39" t="n">
        <v>45291</v>
      </c>
      <c r="B59" s="16" t="s">
        <v>1083</v>
      </c>
      <c r="C59" s="16" t="s">
        <v>655</v>
      </c>
      <c r="D59" s="16" t="s">
        <v>1100</v>
      </c>
      <c r="E59" s="6" t="n">
        <v>1000</v>
      </c>
      <c r="F59" s="7" t="n">
        <v>13</v>
      </c>
      <c r="G59" s="6" t="n">
        <v>23.93</v>
      </c>
      <c r="H59" s="6" t="n">
        <v>0</v>
      </c>
      <c r="I59" s="6" t="n">
        <v>311.09</v>
      </c>
      <c r="J59" s="6" t="n">
        <v>311.09</v>
      </c>
    </row>
    <row collapsed="false" customFormat="false" customHeight="false" hidden="false" ht="12.1" outlineLevel="0" r="60">
      <c r="A60" s="39" t="n">
        <v>45315</v>
      </c>
      <c r="B60" s="16" t="s">
        <v>1083</v>
      </c>
      <c r="C60" s="16" t="s">
        <v>135</v>
      </c>
      <c r="D60" s="16" t="s">
        <v>136</v>
      </c>
      <c r="E60" s="6" t="n">
        <v>1000</v>
      </c>
      <c r="F60" s="7" t="n">
        <v>4</v>
      </c>
      <c r="G60" s="6" t="n">
        <v>16.83</v>
      </c>
      <c r="H60" s="6" t="n">
        <v>0</v>
      </c>
      <c r="I60" s="6" t="n">
        <v>67.32</v>
      </c>
      <c r="J60" s="6" t="n">
        <v>67.32</v>
      </c>
    </row>
    <row collapsed="false" customFormat="false" customHeight="false" hidden="false" ht="12.1" outlineLevel="0" r="61">
      <c r="A61" s="39" t="n">
        <v>45315</v>
      </c>
      <c r="B61" s="16" t="s">
        <v>1083</v>
      </c>
      <c r="C61" s="16" t="s">
        <v>650</v>
      </c>
      <c r="D61" s="16" t="s">
        <v>1096</v>
      </c>
      <c r="E61" s="6" t="n">
        <v>1000</v>
      </c>
      <c r="F61" s="7" t="n">
        <v>5</v>
      </c>
      <c r="G61" s="6" t="n">
        <v>44.88</v>
      </c>
      <c r="H61" s="6" t="n">
        <v>0</v>
      </c>
      <c r="I61" s="6" t="n">
        <v>224.4</v>
      </c>
      <c r="J61" s="6" t="n">
        <v>224.4</v>
      </c>
    </row>
    <row collapsed="false" customFormat="false" customHeight="false" hidden="false" ht="12.1" outlineLevel="0" r="62">
      <c r="A62" s="39" t="n">
        <v>45315</v>
      </c>
      <c r="B62" s="16" t="s">
        <v>1083</v>
      </c>
      <c r="C62" s="16" t="s">
        <v>654</v>
      </c>
      <c r="D62" s="16" t="s">
        <v>1102</v>
      </c>
      <c r="E62" s="6" t="n">
        <v>400</v>
      </c>
      <c r="F62" s="7" t="n">
        <v>3</v>
      </c>
      <c r="G62" s="6" t="n">
        <v>8.38</v>
      </c>
      <c r="H62" s="6" t="n">
        <v>0</v>
      </c>
      <c r="I62" s="6" t="n">
        <v>25.14</v>
      </c>
      <c r="J62" s="6" t="n">
        <v>25.14</v>
      </c>
    </row>
    <row collapsed="false" customFormat="false" customHeight="false" hidden="false" ht="12.1" outlineLevel="0" r="63">
      <c r="A63" s="39" t="n">
        <v>45317</v>
      </c>
      <c r="B63" s="16" t="s">
        <v>1083</v>
      </c>
      <c r="C63" s="16" t="s">
        <v>651</v>
      </c>
      <c r="D63" s="16" t="s">
        <v>1097</v>
      </c>
      <c r="E63" s="6" t="n">
        <v>499.9</v>
      </c>
      <c r="F63" s="7" t="n">
        <v>9</v>
      </c>
      <c r="G63" s="6" t="n">
        <v>5.55</v>
      </c>
      <c r="H63" s="6" t="n">
        <v>0</v>
      </c>
      <c r="I63" s="6" t="n">
        <v>49.95</v>
      </c>
      <c r="J63" s="6" t="n">
        <v>49.95</v>
      </c>
    </row>
    <row collapsed="false" customFormat="false" customHeight="false" hidden="false" ht="12.1" outlineLevel="0" r="64">
      <c r="A64" s="39" t="n">
        <v>45347</v>
      </c>
      <c r="B64" s="16" t="s">
        <v>1083</v>
      </c>
      <c r="C64" s="16" t="s">
        <v>651</v>
      </c>
      <c r="D64" s="16" t="s">
        <v>1097</v>
      </c>
      <c r="E64" s="6" t="n">
        <v>333.2</v>
      </c>
      <c r="F64" s="7" t="n">
        <v>9</v>
      </c>
      <c r="G64" s="6" t="n">
        <v>3.7</v>
      </c>
      <c r="H64" s="6" t="n">
        <v>0</v>
      </c>
      <c r="I64" s="6" t="n">
        <v>33.3</v>
      </c>
      <c r="J64" s="6" t="n">
        <v>33.3</v>
      </c>
    </row>
    <row collapsed="false" customFormat="false" customHeight="false" hidden="false" ht="12.1" outlineLevel="0" r="65">
      <c r="A65" s="39" t="n">
        <v>45369</v>
      </c>
      <c r="B65" s="16" t="s">
        <v>1083</v>
      </c>
      <c r="C65" s="16" t="s">
        <v>104</v>
      </c>
      <c r="D65" s="16" t="s">
        <v>106</v>
      </c>
      <c r="E65" s="6" t="n">
        <v>1000</v>
      </c>
      <c r="F65" s="7" t="n">
        <v>3</v>
      </c>
      <c r="G65" s="6" t="n">
        <v>193.93</v>
      </c>
      <c r="H65" s="6" t="n">
        <v>0</v>
      </c>
      <c r="I65" s="6" t="n">
        <v>581.79</v>
      </c>
      <c r="J65" s="6" t="n">
        <v>581.79</v>
      </c>
    </row>
    <row collapsed="false" customFormat="false" customHeight="false" hidden="false" ht="12.1" outlineLevel="0" r="66">
      <c r="A66" s="39" t="n">
        <v>45370</v>
      </c>
      <c r="B66" s="16" t="s">
        <v>1083</v>
      </c>
      <c r="C66" s="16" t="s">
        <v>670</v>
      </c>
      <c r="D66" s="16" t="s">
        <v>1104</v>
      </c>
      <c r="E66" s="6" t="n">
        <v>1000</v>
      </c>
      <c r="F66" s="7" t="n">
        <v>11</v>
      </c>
      <c r="G66" s="6" t="n">
        <v>18.7</v>
      </c>
      <c r="H66" s="6" t="n">
        <v>0</v>
      </c>
      <c r="I66" s="6" t="n">
        <v>205.7</v>
      </c>
      <c r="J66" s="6" t="n">
        <v>205.7</v>
      </c>
    </row>
    <row collapsed="false" customFormat="false" customHeight="false" hidden="false" ht="12.1" outlineLevel="0" r="67">
      <c r="A67" s="39" t="n">
        <v>45377</v>
      </c>
      <c r="B67" s="16" t="s">
        <v>1083</v>
      </c>
      <c r="C67" s="16" t="s">
        <v>651</v>
      </c>
      <c r="D67" s="16" t="s">
        <v>1097</v>
      </c>
      <c r="E67" s="6" t="n">
        <v>166.5</v>
      </c>
      <c r="F67" s="7" t="n">
        <v>9</v>
      </c>
      <c r="G67" s="6" t="n">
        <v>1.85</v>
      </c>
      <c r="H67" s="6" t="n">
        <v>0</v>
      </c>
      <c r="I67" s="6" t="n">
        <v>16.65</v>
      </c>
      <c r="J67" s="6" t="n">
        <v>16.65</v>
      </c>
    </row>
    <row collapsed="false" customFormat="false" customHeight="false" hidden="false" ht="12.1" outlineLevel="0" r="68">
      <c r="A68" s="39" t="n">
        <v>45378</v>
      </c>
      <c r="B68" s="16" t="s">
        <v>1083</v>
      </c>
      <c r="C68" s="16" t="s">
        <v>661</v>
      </c>
      <c r="D68" s="16" t="s">
        <v>1105</v>
      </c>
      <c r="E68" s="6" t="n">
        <v>1000</v>
      </c>
      <c r="F68" s="7" t="n">
        <v>9</v>
      </c>
      <c r="G68" s="6" t="n">
        <v>36.15</v>
      </c>
      <c r="H68" s="6" t="n">
        <v>0</v>
      </c>
      <c r="I68" s="6" t="n">
        <v>325.35</v>
      </c>
      <c r="J68" s="6" t="n">
        <v>325.35</v>
      </c>
    </row>
    <row collapsed="false" customFormat="false" customHeight="false" hidden="false" ht="12.1" outlineLevel="0" r="69">
      <c r="A69" s="39" t="n">
        <v>45379</v>
      </c>
      <c r="B69" s="16" t="s">
        <v>1083</v>
      </c>
      <c r="C69" s="16" t="s">
        <v>656</v>
      </c>
      <c r="D69" s="16" t="s">
        <v>1099</v>
      </c>
      <c r="E69" s="6" t="n">
        <v>400</v>
      </c>
      <c r="F69" s="7" t="n">
        <v>13</v>
      </c>
      <c r="G69" s="6" t="n">
        <v>8.48</v>
      </c>
      <c r="H69" s="6" t="n">
        <v>0</v>
      </c>
      <c r="I69" s="6" t="n">
        <v>110.24</v>
      </c>
      <c r="J69" s="6" t="n">
        <v>110.24</v>
      </c>
    </row>
    <row collapsed="false" customFormat="false" customHeight="false" hidden="false" ht="12.1" outlineLevel="0" r="70">
      <c r="A70" s="39" t="n">
        <v>45382</v>
      </c>
      <c r="B70" s="16" t="s">
        <v>1083</v>
      </c>
      <c r="C70" s="16" t="s">
        <v>655</v>
      </c>
      <c r="D70" s="16" t="s">
        <v>1100</v>
      </c>
      <c r="E70" s="6" t="n">
        <v>1000</v>
      </c>
      <c r="F70" s="7" t="n">
        <v>16</v>
      </c>
      <c r="G70" s="6" t="n">
        <v>23.93</v>
      </c>
      <c r="H70" s="6" t="n">
        <v>0</v>
      </c>
      <c r="I70" s="6" t="n">
        <v>382.88</v>
      </c>
      <c r="J70" s="6" t="n">
        <v>382.88</v>
      </c>
    </row>
    <row collapsed="false" customFormat="false" customHeight="false" hidden="false" ht="12.1" outlineLevel="0" r="71">
      <c r="A71" s="39" t="n">
        <v>45406</v>
      </c>
      <c r="B71" s="16" t="s">
        <v>1083</v>
      </c>
      <c r="C71" s="16" t="s">
        <v>135</v>
      </c>
      <c r="D71" s="16" t="s">
        <v>136</v>
      </c>
      <c r="E71" s="6" t="n">
        <v>1000</v>
      </c>
      <c r="F71" s="7" t="n">
        <v>4</v>
      </c>
      <c r="G71" s="6" t="n">
        <v>16.83</v>
      </c>
      <c r="H71" s="6" t="n">
        <v>0</v>
      </c>
      <c r="I71" s="6" t="n">
        <v>67.32</v>
      </c>
      <c r="J71" s="6" t="n">
        <v>67.32</v>
      </c>
    </row>
    <row collapsed="false" customFormat="false" customHeight="false" hidden="false" ht="12.1" outlineLevel="0" r="72">
      <c r="A72" s="39" t="n">
        <v>45406</v>
      </c>
      <c r="B72" s="16" t="s">
        <v>1083</v>
      </c>
      <c r="C72" s="16" t="s">
        <v>650</v>
      </c>
      <c r="D72" s="16" t="s">
        <v>1096</v>
      </c>
      <c r="E72" s="6" t="n">
        <v>1000</v>
      </c>
      <c r="F72" s="7" t="n">
        <v>8</v>
      </c>
      <c r="G72" s="6" t="n">
        <v>44.88</v>
      </c>
      <c r="H72" s="6" t="n">
        <v>0</v>
      </c>
      <c r="I72" s="6" t="n">
        <v>359.04</v>
      </c>
      <c r="J72" s="6" t="n">
        <v>359.04</v>
      </c>
    </row>
    <row collapsed="false" customFormat="false" customHeight="false" hidden="false" ht="12.1" outlineLevel="0" r="73">
      <c r="A73" s="39" t="n">
        <v>45406</v>
      </c>
      <c r="B73" s="16" t="s">
        <v>1083</v>
      </c>
      <c r="C73" s="16" t="s">
        <v>654</v>
      </c>
      <c r="D73" s="16" t="s">
        <v>1102</v>
      </c>
      <c r="E73" s="6" t="n">
        <v>400</v>
      </c>
      <c r="F73" s="7" t="n">
        <v>3</v>
      </c>
      <c r="G73" s="6" t="n">
        <v>8.38</v>
      </c>
      <c r="H73" s="6" t="n">
        <v>0</v>
      </c>
      <c r="I73" s="6" t="n">
        <v>25.14</v>
      </c>
      <c r="J73" s="6" t="n">
        <v>25.14</v>
      </c>
    </row>
    <row collapsed="false" customFormat="false" customHeight="false" hidden="false" ht="12.1" outlineLevel="0" r="74">
      <c r="A74" s="39" t="n">
        <v>45411</v>
      </c>
      <c r="B74" s="16" t="s">
        <v>1083</v>
      </c>
      <c r="C74" s="16" t="s">
        <v>649</v>
      </c>
      <c r="D74" s="16" t="s">
        <v>1103</v>
      </c>
      <c r="E74" s="6" t="n">
        <v>1000</v>
      </c>
      <c r="F74" s="7" t="n">
        <v>5</v>
      </c>
      <c r="G74" s="6" t="n">
        <v>39.14</v>
      </c>
      <c r="H74" s="6" t="n">
        <v>0</v>
      </c>
      <c r="I74" s="6" t="n">
        <v>195.7</v>
      </c>
      <c r="J74" s="6" t="n">
        <v>195.7</v>
      </c>
    </row>
    <row collapsed="false" customFormat="false" customHeight="false" hidden="false" ht="12.1" outlineLevel="0" r="75">
      <c r="A75" s="39" t="n">
        <v>45421</v>
      </c>
      <c r="B75" s="16" t="s">
        <v>1083</v>
      </c>
      <c r="C75" s="16" t="s">
        <v>672</v>
      </c>
      <c r="D75" s="16" t="s">
        <v>1106</v>
      </c>
      <c r="E75" s="6" t="n">
        <v>1000</v>
      </c>
      <c r="F75" s="7" t="n">
        <v>3</v>
      </c>
      <c r="G75" s="6" t="n">
        <v>421.78</v>
      </c>
      <c r="H75" s="6" t="n">
        <v>0</v>
      </c>
      <c r="I75" s="6" t="n">
        <v>1265.34</v>
      </c>
      <c r="J75" s="6" t="n">
        <v>1265.34</v>
      </c>
    </row>
    <row collapsed="false" customFormat="false" customHeight="false" hidden="false" ht="12.1" outlineLevel="0" r="76">
      <c r="A76" s="39" t="n">
        <v>45465</v>
      </c>
      <c r="B76" s="16" t="s">
        <v>1083</v>
      </c>
      <c r="C76" s="16" t="s">
        <v>673</v>
      </c>
      <c r="D76" s="16" t="s">
        <v>1107</v>
      </c>
      <c r="E76" s="6" t="n">
        <v>1000</v>
      </c>
      <c r="F76" s="7" t="n">
        <v>3</v>
      </c>
      <c r="G76" s="6" t="n">
        <v>241.5123</v>
      </c>
      <c r="H76" s="6" t="n">
        <v>0</v>
      </c>
      <c r="I76" s="6" t="n">
        <v>724.5368</v>
      </c>
      <c r="J76" s="6" t="n">
        <v>724.54</v>
      </c>
    </row>
    <row collapsed="false" customFormat="false" customHeight="false" hidden="false" ht="12.1" outlineLevel="0" r="77">
      <c r="A77" s="39" t="n">
        <v>45469</v>
      </c>
      <c r="B77" s="16" t="s">
        <v>1083</v>
      </c>
      <c r="C77" s="16" t="s">
        <v>661</v>
      </c>
      <c r="D77" s="16" t="s">
        <v>1105</v>
      </c>
      <c r="E77" s="6" t="n">
        <v>666.67</v>
      </c>
      <c r="F77" s="7" t="n">
        <v>9</v>
      </c>
      <c r="G77" s="6" t="n">
        <v>24.1</v>
      </c>
      <c r="H77" s="6" t="n">
        <v>0</v>
      </c>
      <c r="I77" s="6" t="n">
        <v>216.9</v>
      </c>
      <c r="J77" s="6" t="n">
        <v>216.9</v>
      </c>
    </row>
    <row collapsed="false" customFormat="false" customHeight="false" hidden="false" ht="12.1" outlineLevel="0" r="78">
      <c r="A78" s="39" t="n">
        <v>45470</v>
      </c>
      <c r="B78" s="16" t="s">
        <v>1083</v>
      </c>
      <c r="C78" s="16" t="s">
        <v>656</v>
      </c>
      <c r="D78" s="16" t="s">
        <v>1099</v>
      </c>
      <c r="E78" s="6" t="n">
        <v>400</v>
      </c>
      <c r="F78" s="7" t="n">
        <v>13</v>
      </c>
      <c r="G78" s="6" t="n">
        <v>8.48</v>
      </c>
      <c r="H78" s="6" t="n">
        <v>0</v>
      </c>
      <c r="I78" s="6" t="n">
        <v>110.24</v>
      </c>
      <c r="J78" s="6" t="n">
        <v>110.24</v>
      </c>
    </row>
    <row collapsed="false" customFormat="false" customHeight="false" hidden="false" ht="12.1" outlineLevel="0" r="79">
      <c r="A79" s="39" t="n">
        <v>45497</v>
      </c>
      <c r="B79" s="16" t="s">
        <v>1083</v>
      </c>
      <c r="C79" s="16" t="s">
        <v>135</v>
      </c>
      <c r="D79" s="16" t="s">
        <v>136</v>
      </c>
      <c r="E79" s="6" t="n">
        <v>1000</v>
      </c>
      <c r="F79" s="7" t="n">
        <v>4</v>
      </c>
      <c r="G79" s="6" t="n">
        <v>16.83</v>
      </c>
      <c r="H79" s="6" t="n">
        <v>0</v>
      </c>
      <c r="I79" s="6" t="n">
        <v>67.32</v>
      </c>
      <c r="J79" s="6" t="n">
        <v>67.32</v>
      </c>
    </row>
    <row collapsed="false" customFormat="false" customHeight="false" hidden="false" ht="12.1" outlineLevel="0" r="80">
      <c r="A80" s="39" t="n">
        <v>45497</v>
      </c>
      <c r="B80" s="16" t="s">
        <v>1083</v>
      </c>
      <c r="C80" s="16" t="s">
        <v>650</v>
      </c>
      <c r="D80" s="16" t="s">
        <v>1096</v>
      </c>
      <c r="E80" s="6" t="n">
        <v>1000</v>
      </c>
      <c r="F80" s="7" t="n">
        <v>8</v>
      </c>
      <c r="G80" s="6" t="n">
        <v>44.88</v>
      </c>
      <c r="H80" s="6" t="n">
        <v>0</v>
      </c>
      <c r="I80" s="6" t="n">
        <v>359.04</v>
      </c>
      <c r="J80" s="6" t="n">
        <v>359.04</v>
      </c>
    </row>
    <row collapsed="false" customFormat="false" customHeight="false" hidden="false" ht="12.1" outlineLevel="0" r="81">
      <c r="A81" s="39" t="n">
        <v>45497</v>
      </c>
      <c r="B81" s="16" t="s">
        <v>1083</v>
      </c>
      <c r="C81" s="16" t="s">
        <v>654</v>
      </c>
      <c r="D81" s="16" t="s">
        <v>1102</v>
      </c>
      <c r="E81" s="6" t="n">
        <v>400</v>
      </c>
      <c r="F81" s="7" t="n">
        <v>3</v>
      </c>
      <c r="G81" s="6" t="n">
        <v>8.38</v>
      </c>
      <c r="H81" s="6" t="n">
        <v>0</v>
      </c>
      <c r="I81" s="6" t="n">
        <v>25.14</v>
      </c>
      <c r="J81" s="6" t="n">
        <v>25.14</v>
      </c>
    </row>
    <row collapsed="false" customFormat="false" customHeight="false" hidden="false" ht="12.1" outlineLevel="0" r="82">
      <c r="A82" s="39" t="n">
        <v>45551</v>
      </c>
      <c r="B82" s="16" t="s">
        <v>1083</v>
      </c>
      <c r="C82" s="16" t="s">
        <v>104</v>
      </c>
      <c r="D82" s="16" t="s">
        <v>106</v>
      </c>
      <c r="E82" s="6" t="n">
        <v>1000</v>
      </c>
      <c r="F82" s="7" t="n">
        <v>3</v>
      </c>
      <c r="G82" s="6" t="n">
        <v>194.33</v>
      </c>
      <c r="H82" s="6" t="n">
        <v>0</v>
      </c>
      <c r="I82" s="6" t="n">
        <v>582.99</v>
      </c>
      <c r="J82" s="6" t="n">
        <v>582.99</v>
      </c>
    </row>
    <row collapsed="false" customFormat="false" customHeight="false" hidden="false" ht="12.1" outlineLevel="0" r="83">
      <c r="A83" s="39" t="n">
        <v>45561</v>
      </c>
      <c r="B83" s="16" t="s">
        <v>1083</v>
      </c>
      <c r="C83" s="16" t="s">
        <v>656</v>
      </c>
      <c r="D83" s="16" t="s">
        <v>1099</v>
      </c>
      <c r="E83" s="6" t="n">
        <v>400</v>
      </c>
      <c r="F83" s="7" t="n">
        <v>13</v>
      </c>
      <c r="G83" s="6" t="n">
        <v>8.48</v>
      </c>
      <c r="H83" s="6" t="n">
        <v>0</v>
      </c>
      <c r="I83" s="6" t="n">
        <v>110.24</v>
      </c>
      <c r="J83" s="6" t="n">
        <v>110.24</v>
      </c>
    </row>
    <row collapsed="false" customFormat="false" customHeight="false" hidden="false" ht="12.1" outlineLevel="0" r="84">
      <c r="A84" s="39" t="n">
        <v>45587</v>
      </c>
      <c r="B84" s="16" t="s">
        <v>1083</v>
      </c>
      <c r="C84" s="16" t="s">
        <v>120</v>
      </c>
      <c r="D84" s="16" t="s">
        <v>121</v>
      </c>
      <c r="E84" s="6" t="n">
        <v>1000</v>
      </c>
      <c r="F84" s="7" t="n">
        <v>5</v>
      </c>
      <c r="G84" s="6" t="n">
        <v>16.6</v>
      </c>
      <c r="H84" s="6" t="n">
        <v>0</v>
      </c>
      <c r="I84" s="6" t="n">
        <v>83</v>
      </c>
      <c r="J84" s="6" t="n">
        <v>83</v>
      </c>
    </row>
    <row collapsed="false" customFormat="false" customHeight="false" hidden="false" ht="12.1" outlineLevel="0" r="85">
      <c r="A85" s="39" t="n">
        <v>45588</v>
      </c>
      <c r="B85" s="16" t="s">
        <v>1083</v>
      </c>
      <c r="C85" s="16" t="s">
        <v>135</v>
      </c>
      <c r="D85" s="16" t="s">
        <v>136</v>
      </c>
      <c r="E85" s="6" t="n">
        <v>1000</v>
      </c>
      <c r="F85" s="7" t="n">
        <v>4</v>
      </c>
      <c r="G85" s="6" t="n">
        <v>16.83</v>
      </c>
      <c r="H85" s="6" t="n">
        <v>0</v>
      </c>
      <c r="I85" s="6" t="n">
        <v>67.32</v>
      </c>
      <c r="J85" s="6" t="n">
        <v>67.32</v>
      </c>
    </row>
    <row collapsed="false" customFormat="false" customHeight="false" hidden="false" ht="12.1" outlineLevel="0" r="86">
      <c r="A86" s="39" t="n">
        <v>45588</v>
      </c>
      <c r="B86" s="16" t="s">
        <v>1083</v>
      </c>
      <c r="C86" s="16" t="s">
        <v>650</v>
      </c>
      <c r="D86" s="16" t="s">
        <v>1096</v>
      </c>
      <c r="E86" s="6" t="n">
        <v>1000</v>
      </c>
      <c r="F86" s="7" t="n">
        <v>8</v>
      </c>
      <c r="G86" s="6" t="n">
        <v>44.88</v>
      </c>
      <c r="H86" s="6" t="n">
        <v>0</v>
      </c>
      <c r="I86" s="6" t="n">
        <v>359.04</v>
      </c>
      <c r="J86" s="6" t="n">
        <v>359.04</v>
      </c>
    </row>
    <row collapsed="false" customFormat="false" customHeight="false" hidden="false" ht="12.1" outlineLevel="0" r="87">
      <c r="A87" s="39" t="n">
        <v>45588</v>
      </c>
      <c r="B87" s="16" t="s">
        <v>1083</v>
      </c>
      <c r="C87" s="16" t="s">
        <v>654</v>
      </c>
      <c r="D87" s="16" t="s">
        <v>1102</v>
      </c>
      <c r="E87" s="6" t="n">
        <v>400</v>
      </c>
      <c r="F87" s="7" t="n">
        <v>3</v>
      </c>
      <c r="G87" s="6" t="n">
        <v>8.38</v>
      </c>
      <c r="H87" s="6" t="n">
        <v>0</v>
      </c>
      <c r="I87" s="6" t="n">
        <v>25.14</v>
      </c>
      <c r="J87" s="6" t="n">
        <v>25.14</v>
      </c>
    </row>
    <row collapsed="false" customFormat="false" customHeight="false" hidden="false" ht="12.1" outlineLevel="0" r="88">
      <c r="A88" s="39" t="n">
        <v>45593</v>
      </c>
      <c r="B88" s="16" t="s">
        <v>1083</v>
      </c>
      <c r="C88" s="16" t="s">
        <v>649</v>
      </c>
      <c r="D88" s="16" t="s">
        <v>1103</v>
      </c>
      <c r="E88" s="6" t="n">
        <v>1000</v>
      </c>
      <c r="F88" s="7" t="n">
        <v>6</v>
      </c>
      <c r="G88" s="6" t="n">
        <v>39.14</v>
      </c>
      <c r="H88" s="6" t="n">
        <v>0</v>
      </c>
      <c r="I88" s="6" t="n">
        <v>234.84</v>
      </c>
      <c r="J88" s="6" t="n">
        <v>234.84</v>
      </c>
    </row>
    <row collapsed="false" customFormat="false" customHeight="false" hidden="false" ht="12.1" outlineLevel="0" r="89">
      <c r="A89" s="39" t="n">
        <v>45603</v>
      </c>
      <c r="B89" s="16" t="s">
        <v>1083</v>
      </c>
      <c r="C89" s="16" t="s">
        <v>672</v>
      </c>
      <c r="D89" s="16" t="s">
        <v>1106</v>
      </c>
      <c r="E89" s="6" t="n">
        <v>1000</v>
      </c>
      <c r="F89" s="7" t="n">
        <v>4</v>
      </c>
      <c r="G89" s="6" t="n">
        <v>455.18</v>
      </c>
      <c r="H89" s="6" t="n">
        <v>0</v>
      </c>
      <c r="I89" s="6" t="n">
        <v>1820.72</v>
      </c>
      <c r="J89" s="6" t="n">
        <v>1820.72</v>
      </c>
    </row>
    <row collapsed="false" customFormat="false" customHeight="false" hidden="false" ht="12.1" outlineLevel="0" r="90">
      <c r="A90" s="39" t="n">
        <v>45617</v>
      </c>
      <c r="B90" s="16" t="s">
        <v>1083</v>
      </c>
      <c r="C90" s="16" t="s">
        <v>120</v>
      </c>
      <c r="D90" s="16" t="s">
        <v>121</v>
      </c>
      <c r="E90" s="6" t="n">
        <v>1000</v>
      </c>
      <c r="F90" s="7" t="n">
        <v>6</v>
      </c>
      <c r="G90" s="6" t="n">
        <v>17.75</v>
      </c>
      <c r="H90" s="6" t="n">
        <v>0</v>
      </c>
      <c r="I90" s="6" t="n">
        <v>106.5</v>
      </c>
      <c r="J90" s="6" t="n">
        <v>106.5</v>
      </c>
    </row>
    <row collapsed="false" customFormat="false" customHeight="false" hidden="false" ht="12.1" outlineLevel="0" r="91">
      <c r="A91" s="39" t="n">
        <v>45629</v>
      </c>
      <c r="B91" s="16" t="s">
        <v>1083</v>
      </c>
      <c r="C91" s="16" t="s">
        <v>117</v>
      </c>
      <c r="D91" s="16" t="s">
        <v>118</v>
      </c>
      <c r="E91" s="6" t="n">
        <v>1000</v>
      </c>
      <c r="F91" s="7" t="n">
        <v>10</v>
      </c>
      <c r="G91" s="6" t="n">
        <v>68.13</v>
      </c>
      <c r="H91" s="6" t="n">
        <v>0</v>
      </c>
      <c r="I91" s="6" t="n">
        <v>681.3</v>
      </c>
      <c r="J91" s="6" t="n">
        <v>681.3</v>
      </c>
    </row>
    <row collapsed="false" customFormat="false" customHeight="false" hidden="false" ht="12.1" outlineLevel="0" r="92">
      <c r="A92" s="39" t="n">
        <v>45647</v>
      </c>
      <c r="B92" s="16" t="s">
        <v>1083</v>
      </c>
      <c r="C92" s="16" t="s">
        <v>120</v>
      </c>
      <c r="D92" s="16" t="s">
        <v>121</v>
      </c>
      <c r="E92" s="6" t="n">
        <v>1000</v>
      </c>
      <c r="F92" s="7" t="n">
        <v>6</v>
      </c>
      <c r="G92" s="6" t="n">
        <v>18.25</v>
      </c>
      <c r="H92" s="6" t="n">
        <v>0</v>
      </c>
      <c r="I92" s="6" t="n">
        <v>109.5</v>
      </c>
      <c r="J92" s="6" t="n">
        <v>109.5</v>
      </c>
    </row>
    <row collapsed="false" customFormat="false" customHeight="false" hidden="false" ht="12.1" outlineLevel="0" r="93">
      <c r="A93" s="39" t="n">
        <v>45648</v>
      </c>
      <c r="B93" s="16" t="s">
        <v>1083</v>
      </c>
      <c r="C93" s="16" t="s">
        <v>673</v>
      </c>
      <c r="D93" s="16" t="s">
        <v>1107</v>
      </c>
      <c r="E93" s="6" t="n">
        <v>1000</v>
      </c>
      <c r="F93" s="7" t="n">
        <v>3</v>
      </c>
      <c r="G93" s="6" t="n">
        <v>280.4935</v>
      </c>
      <c r="H93" s="6" t="n">
        <v>0</v>
      </c>
      <c r="I93" s="6" t="n">
        <v>841.4805</v>
      </c>
      <c r="J93" s="6" t="n">
        <v>841.48</v>
      </c>
    </row>
    <row collapsed="false" customFormat="false" customHeight="false" hidden="false" ht="12.1" outlineLevel="0" r="94">
      <c r="A94" s="39" t="n">
        <v>45677</v>
      </c>
      <c r="B94" s="16" t="s">
        <v>1083</v>
      </c>
      <c r="C94" s="16" t="s">
        <v>120</v>
      </c>
      <c r="D94" s="16" t="s">
        <v>121</v>
      </c>
      <c r="E94" s="6" t="n">
        <v>1000</v>
      </c>
      <c r="F94" s="7" t="n">
        <v>6</v>
      </c>
      <c r="G94" s="6" t="n">
        <v>18.25</v>
      </c>
      <c r="H94" s="6" t="n">
        <v>0</v>
      </c>
      <c r="I94" s="6" t="n">
        <v>109.5</v>
      </c>
      <c r="J94" s="6" t="n">
        <v>109.5</v>
      </c>
    </row>
    <row collapsed="false" customFormat="false" customHeight="false" hidden="false" ht="12.1" outlineLevel="0" r="95">
      <c r="A95" s="39" t="n">
        <v>45679</v>
      </c>
      <c r="B95" s="16" t="s">
        <v>1083</v>
      </c>
      <c r="C95" s="16" t="s">
        <v>135</v>
      </c>
      <c r="D95" s="16" t="s">
        <v>136</v>
      </c>
      <c r="E95" s="6" t="n">
        <v>1000</v>
      </c>
      <c r="F95" s="7" t="n">
        <v>4</v>
      </c>
      <c r="G95" s="6" t="n">
        <v>16.83</v>
      </c>
      <c r="H95" s="6" t="n">
        <v>0</v>
      </c>
      <c r="I95" s="6" t="n">
        <v>67.32</v>
      </c>
      <c r="J95" s="6" t="n">
        <v>67.32</v>
      </c>
    </row>
    <row collapsed="false" customFormat="false" customHeight="false" hidden="false" ht="12.1" outlineLevel="0" r="96">
      <c r="A96" s="39" t="n">
        <v>45679</v>
      </c>
      <c r="B96" s="16" t="s">
        <v>1083</v>
      </c>
      <c r="C96" s="16" t="s">
        <v>650</v>
      </c>
      <c r="D96" s="16" t="s">
        <v>1096</v>
      </c>
      <c r="E96" s="6" t="n">
        <v>1000</v>
      </c>
      <c r="F96" s="7" t="n">
        <v>8</v>
      </c>
      <c r="G96" s="6" t="n">
        <v>44.88</v>
      </c>
      <c r="H96" s="6" t="n">
        <v>0</v>
      </c>
      <c r="I96" s="6" t="n">
        <v>359.04</v>
      </c>
      <c r="J96" s="6" t="n">
        <v>359.04</v>
      </c>
    </row>
    <row collapsed="false" customFormat="false" customHeight="false" hidden="false" ht="12.1" outlineLevel="0" r="97">
      <c r="A97" s="39" t="n">
        <v>45707</v>
      </c>
      <c r="B97" s="16" t="s">
        <v>1083</v>
      </c>
      <c r="C97" s="16" t="s">
        <v>120</v>
      </c>
      <c r="D97" s="16" t="s">
        <v>121</v>
      </c>
      <c r="E97" s="6" t="n">
        <v>1000</v>
      </c>
      <c r="F97" s="7" t="n">
        <v>6</v>
      </c>
      <c r="G97" s="6" t="n">
        <v>18.25</v>
      </c>
      <c r="H97" s="6" t="n">
        <v>0</v>
      </c>
      <c r="I97" s="6" t="n">
        <v>109.5</v>
      </c>
      <c r="J97" s="6" t="n">
        <v>109.5</v>
      </c>
    </row>
    <row collapsed="false" customFormat="false" customHeight="false" hidden="false" ht="12.1" outlineLevel="0" r="98">
      <c r="A98" s="39" t="n">
        <v>45733</v>
      </c>
      <c r="B98" s="16" t="s">
        <v>1083</v>
      </c>
      <c r="C98" s="16" t="s">
        <v>104</v>
      </c>
      <c r="D98" s="16" t="s">
        <v>106</v>
      </c>
      <c r="E98" s="6" t="n">
        <v>1000</v>
      </c>
      <c r="F98" s="7" t="n">
        <v>5</v>
      </c>
      <c r="G98" s="6" t="n">
        <v>520.61</v>
      </c>
      <c r="H98" s="6" t="n">
        <v>0</v>
      </c>
      <c r="I98" s="6" t="n">
        <v>2603.05</v>
      </c>
      <c r="J98" s="6" t="n">
        <v>2603.05</v>
      </c>
    </row>
    <row collapsed="false" customFormat="false" customHeight="false" hidden="false" ht="12.1" outlineLevel="0" r="99">
      <c r="A99" s="39" t="n">
        <v>45737</v>
      </c>
      <c r="B99" s="16" t="s">
        <v>1083</v>
      </c>
      <c r="C99" s="16" t="s">
        <v>120</v>
      </c>
      <c r="D99" s="16" t="s">
        <v>121</v>
      </c>
      <c r="E99" s="6" t="n">
        <v>1000</v>
      </c>
      <c r="F99" s="7" t="n">
        <v>6</v>
      </c>
      <c r="G99" s="6" t="n">
        <v>18.25</v>
      </c>
      <c r="H99" s="6" t="n">
        <v>0</v>
      </c>
      <c r="I99" s="6" t="n">
        <v>109.5</v>
      </c>
      <c r="J99" s="6" t="n">
        <v>109.5</v>
      </c>
    </row>
    <row collapsed="false" customFormat="false" customHeight="false" hidden="false" ht="12.1" outlineLevel="0" r="100">
      <c r="A100" s="39" t="n">
        <v>45767</v>
      </c>
      <c r="B100" s="16" t="s">
        <v>1083</v>
      </c>
      <c r="C100" s="16" t="s">
        <v>120</v>
      </c>
      <c r="D100" s="16" t="s">
        <v>121</v>
      </c>
      <c r="E100" s="6" t="n">
        <v>1000</v>
      </c>
      <c r="F100" s="7" t="n">
        <v>6</v>
      </c>
      <c r="G100" s="6" t="n">
        <v>18.25</v>
      </c>
      <c r="H100" s="6" t="n">
        <v>0</v>
      </c>
      <c r="I100" s="6" t="n">
        <v>109.5</v>
      </c>
      <c r="J100" s="6" t="n">
        <v>109.5</v>
      </c>
    </row>
    <row collapsed="false" customFormat="false" customHeight="false" hidden="false" ht="12.1" outlineLevel="0" r="101">
      <c r="A101" s="39" t="n">
        <v>45770</v>
      </c>
      <c r="B101" s="16" t="s">
        <v>1083</v>
      </c>
      <c r="C101" s="16" t="s">
        <v>135</v>
      </c>
      <c r="D101" s="16" t="s">
        <v>136</v>
      </c>
      <c r="E101" s="6" t="n">
        <v>1000</v>
      </c>
      <c r="F101" s="7" t="n">
        <v>4</v>
      </c>
      <c r="G101" s="6" t="n">
        <v>16.83</v>
      </c>
      <c r="H101" s="6" t="n">
        <v>0</v>
      </c>
      <c r="I101" s="6" t="n">
        <v>67.32</v>
      </c>
      <c r="J101" s="6" t="n">
        <v>67.32</v>
      </c>
    </row>
    <row collapsed="false" customFormat="false" customHeight="false" hidden="false" ht="12.1" outlineLevel="0" r="102">
      <c r="A102" s="39" t="n">
        <v>45770</v>
      </c>
      <c r="B102" s="16" t="s">
        <v>1083</v>
      </c>
      <c r="C102" s="16" t="s">
        <v>650</v>
      </c>
      <c r="D102" s="16" t="s">
        <v>1096</v>
      </c>
      <c r="E102" s="6" t="n">
        <v>750</v>
      </c>
      <c r="F102" s="7" t="n">
        <v>8</v>
      </c>
      <c r="G102" s="6" t="n">
        <v>33.66</v>
      </c>
      <c r="H102" s="6" t="n">
        <v>0</v>
      </c>
      <c r="I102" s="6" t="n">
        <v>269.28</v>
      </c>
      <c r="J102" s="6" t="n">
        <v>269.28</v>
      </c>
    </row>
    <row collapsed="false" customFormat="false" customHeight="false" hidden="false" ht="12.1" outlineLevel="0" r="103">
      <c r="A103" s="39" t="n">
        <v>45775</v>
      </c>
      <c r="B103" s="16" t="s">
        <v>1083</v>
      </c>
      <c r="C103" s="16" t="s">
        <v>649</v>
      </c>
      <c r="D103" s="16" t="s">
        <v>1103</v>
      </c>
      <c r="E103" s="6" t="n">
        <v>1000</v>
      </c>
      <c r="F103" s="7" t="n">
        <v>7</v>
      </c>
      <c r="G103" s="6" t="n">
        <v>104.71</v>
      </c>
      <c r="H103" s="6" t="n">
        <v>0</v>
      </c>
      <c r="I103" s="6" t="n">
        <v>732.97</v>
      </c>
      <c r="J103" s="6" t="n">
        <v>732.97</v>
      </c>
    </row>
    <row collapsed="false" customFormat="false" customHeight="false" hidden="false" ht="12.1" outlineLevel="0" r="104">
      <c r="A104" s="39" t="n">
        <v>45785</v>
      </c>
      <c r="B104" s="16" t="s">
        <v>1083</v>
      </c>
      <c r="C104" s="16" t="s">
        <v>672</v>
      </c>
      <c r="D104" s="16" t="s">
        <v>1106</v>
      </c>
      <c r="E104" s="6" t="n">
        <v>1000</v>
      </c>
      <c r="F104" s="7" t="n">
        <v>6</v>
      </c>
      <c r="G104" s="6" t="n">
        <v>373.59</v>
      </c>
      <c r="H104" s="6" t="n">
        <v>0</v>
      </c>
      <c r="I104" s="6" t="n">
        <v>2241.54</v>
      </c>
      <c r="J104" s="6" t="n">
        <v>2241.54</v>
      </c>
    </row>
    <row collapsed="false" customFormat="false" customHeight="false" hidden="false" ht="12.1" outlineLevel="0" r="105">
      <c r="A105" s="39" t="n">
        <v>45797</v>
      </c>
      <c r="B105" s="16" t="s">
        <v>1083</v>
      </c>
      <c r="C105" s="16" t="s">
        <v>120</v>
      </c>
      <c r="D105" s="16" t="s">
        <v>121</v>
      </c>
      <c r="E105" s="6" t="n">
        <v>1000</v>
      </c>
      <c r="F105" s="7" t="n">
        <v>6</v>
      </c>
      <c r="G105" s="6" t="n">
        <v>18.25</v>
      </c>
      <c r="H105" s="6" t="n">
        <v>0</v>
      </c>
      <c r="I105" s="6" t="n">
        <v>109.5</v>
      </c>
      <c r="J105" s="6" t="n">
        <v>109.5</v>
      </c>
    </row>
    <row collapsed="false" customFormat="false" customHeight="false" hidden="false" ht="12.1" outlineLevel="0" r="106">
      <c r="A106" s="39" t="n">
        <v>45811</v>
      </c>
      <c r="B106" s="16" t="s">
        <v>1083</v>
      </c>
      <c r="C106" s="16" t="s">
        <v>117</v>
      </c>
      <c r="D106" s="16" t="s">
        <v>118</v>
      </c>
      <c r="E106" s="6" t="n">
        <v>1000</v>
      </c>
      <c r="F106" s="7" t="n">
        <v>10</v>
      </c>
      <c r="G106" s="6" t="n">
        <v>61.08</v>
      </c>
      <c r="H106" s="6" t="n">
        <v>0</v>
      </c>
      <c r="I106" s="6" t="n">
        <v>610.8</v>
      </c>
      <c r="J106" s="6" t="n">
        <v>610.8</v>
      </c>
    </row>
    <row collapsed="false" customFormat="false" customHeight="false" hidden="false" ht="12.1" outlineLevel="0" r="107">
      <c r="A107" s="39" t="n">
        <v>45827</v>
      </c>
      <c r="B107" s="16" t="s">
        <v>1083</v>
      </c>
      <c r="C107" s="16" t="s">
        <v>120</v>
      </c>
      <c r="D107" s="16" t="s">
        <v>121</v>
      </c>
      <c r="E107" s="6" t="n">
        <v>1000</v>
      </c>
      <c r="F107" s="7" t="n">
        <v>6</v>
      </c>
      <c r="G107" s="6" t="n">
        <v>18.05</v>
      </c>
      <c r="H107" s="6" t="n">
        <v>0</v>
      </c>
      <c r="I107" s="6" t="n">
        <v>108.3</v>
      </c>
      <c r="J107" s="6" t="n">
        <v>108.3</v>
      </c>
    </row>
    <row collapsed="false" customFormat="false" customHeight="false" hidden="false" ht="12.1" outlineLevel="0" r="108">
      <c r="A108" s="39" t="n">
        <v>45857</v>
      </c>
      <c r="B108" s="16" t="s">
        <v>1083</v>
      </c>
      <c r="C108" s="16" t="s">
        <v>120</v>
      </c>
      <c r="D108" s="16" t="s">
        <v>121</v>
      </c>
      <c r="E108" s="6" t="n">
        <v>1000</v>
      </c>
      <c r="F108" s="7" t="n">
        <v>6</v>
      </c>
      <c r="G108" s="6" t="n">
        <v>17.42</v>
      </c>
      <c r="H108" s="6" t="n">
        <v>0</v>
      </c>
      <c r="I108" s="6" t="n">
        <v>104.52</v>
      </c>
      <c r="J108" s="6" t="n">
        <v>104.52</v>
      </c>
    </row>
    <row collapsed="false" customFormat="false" customHeight="false" hidden="false" ht="12.1" outlineLevel="0" r="109">
      <c r="A109" s="39" t="n">
        <v>45861</v>
      </c>
      <c r="B109" s="16" t="s">
        <v>1083</v>
      </c>
      <c r="C109" s="16" t="s">
        <v>135</v>
      </c>
      <c r="D109" s="16" t="s">
        <v>136</v>
      </c>
      <c r="E109" s="6" t="n">
        <v>1000</v>
      </c>
      <c r="F109" s="7" t="n">
        <v>4</v>
      </c>
      <c r="G109" s="6" t="n">
        <v>16.83</v>
      </c>
      <c r="H109" s="6" t="n">
        <v>0</v>
      </c>
      <c r="I109" s="6" t="n">
        <v>67.32</v>
      </c>
      <c r="J109" s="6" t="n">
        <v>67.32</v>
      </c>
    </row>
    <row collapsed="false" customFormat="false" customHeight="false" hidden="false" ht="12.1" outlineLevel="0" r="110">
      <c r="A110" s="39" t="n">
        <v>45861</v>
      </c>
      <c r="B110" s="16" t="s">
        <v>1083</v>
      </c>
      <c r="C110" s="16" t="s">
        <v>650</v>
      </c>
      <c r="D110" s="16" t="s">
        <v>1096</v>
      </c>
      <c r="E110" s="6" t="n">
        <v>500</v>
      </c>
      <c r="F110" s="7" t="n">
        <v>8</v>
      </c>
      <c r="G110" s="6" t="n">
        <v>22.44</v>
      </c>
      <c r="H110" s="6" t="n">
        <v>0</v>
      </c>
      <c r="I110" s="6" t="n">
        <v>179.52</v>
      </c>
      <c r="J110" s="6" t="n">
        <v>179.52</v>
      </c>
    </row>
    <row collapsed="false" customFormat="false" customHeight="false" hidden="false" ht="12.1" outlineLevel="0" r="111">
      <c r="A111" s="39" t="n">
        <v>45887</v>
      </c>
      <c r="B111" s="16" t="s">
        <v>1083</v>
      </c>
      <c r="C111" s="16" t="s">
        <v>120</v>
      </c>
      <c r="D111" s="16" t="s">
        <v>121</v>
      </c>
      <c r="E111" s="6" t="n">
        <v>1000</v>
      </c>
      <c r="F111" s="7" t="n">
        <v>8</v>
      </c>
      <c r="G111" s="6" t="n">
        <v>16.44</v>
      </c>
      <c r="H111" s="6" t="n">
        <v>0</v>
      </c>
      <c r="I111" s="6" t="n">
        <v>131.52</v>
      </c>
      <c r="J111" s="6" t="n">
        <v>131.52</v>
      </c>
    </row>
    <row collapsed="false" customFormat="false" customHeight="false" hidden="false" ht="12.1" outlineLevel="0" r="112">
      <c r="A112" s="39" t="n">
        <v>45915</v>
      </c>
      <c r="B112" s="16" t="s">
        <v>1083</v>
      </c>
      <c r="C112" s="16" t="s">
        <v>104</v>
      </c>
      <c r="D112" s="16" t="s">
        <v>106</v>
      </c>
      <c r="E112" s="6" t="n">
        <v>1000</v>
      </c>
      <c r="F112" s="7" t="n">
        <v>5</v>
      </c>
      <c r="G112" s="6" t="n">
        <v>520.38</v>
      </c>
      <c r="H112" s="6" t="n">
        <v>0</v>
      </c>
      <c r="I112" s="6" t="n">
        <v>2601.9</v>
      </c>
      <c r="J112" s="6" t="n">
        <v>2601.9</v>
      </c>
    </row>
    <row collapsed="false" customFormat="false" customHeight="false" hidden="false" ht="12.1" outlineLevel="0" r="113">
      <c r="A113" s="39" t="n">
        <v>45917</v>
      </c>
      <c r="B113" s="16" t="s">
        <v>1083</v>
      </c>
      <c r="C113" s="16" t="s">
        <v>120</v>
      </c>
      <c r="D113" s="16" t="s">
        <v>121</v>
      </c>
      <c r="E113" s="6" t="n">
        <v>1000</v>
      </c>
      <c r="F113" s="7" t="n">
        <v>8</v>
      </c>
      <c r="G113" s="6" t="n">
        <v>15.78</v>
      </c>
      <c r="H113" s="6" t="n">
        <v>0</v>
      </c>
      <c r="I113" s="6" t="n">
        <v>126.24</v>
      </c>
      <c r="J113" s="6" t="n">
        <v>126.24</v>
      </c>
    </row>
    <row collapsed="false" customFormat="false" customHeight="false" hidden="false" ht="12.1" outlineLevel="0" r="114">
      <c r="A114" s="39" t="n">
        <v>45947</v>
      </c>
      <c r="B114" s="16" t="s">
        <v>1083</v>
      </c>
      <c r="C114" s="16" t="s">
        <v>120</v>
      </c>
      <c r="D114" s="16" t="s">
        <v>121</v>
      </c>
      <c r="E114" s="6" t="n">
        <v>1000</v>
      </c>
      <c r="F114" s="7" t="n">
        <v>8</v>
      </c>
      <c r="G114" s="6" t="n">
        <v>14.99</v>
      </c>
      <c r="H114" s="6" t="n">
        <v>0</v>
      </c>
      <c r="I114" s="6" t="n">
        <v>119.92</v>
      </c>
      <c r="J114" s="6" t="n">
        <v>119.92</v>
      </c>
    </row>
    <row collapsed="false" customFormat="false" customHeight="false" hidden="false" ht="12.1" outlineLevel="0" r="115">
      <c r="A115" s="39" t="n">
        <v>45952</v>
      </c>
      <c r="B115" s="16" t="s">
        <v>1083</v>
      </c>
      <c r="C115" s="16" t="s">
        <v>135</v>
      </c>
      <c r="D115" s="16" t="s">
        <v>136</v>
      </c>
      <c r="E115" s="6" t="n">
        <v>1000</v>
      </c>
      <c r="F115" s="7" t="n">
        <v>4</v>
      </c>
      <c r="G115" s="6" t="n">
        <v>16.83</v>
      </c>
      <c r="H115" s="6" t="n">
        <v>0</v>
      </c>
      <c r="I115" s="6" t="n">
        <v>67.32</v>
      </c>
      <c r="J115" s="6" t="n">
        <v>67.32</v>
      </c>
    </row>
    <row collapsed="false" customFormat="false" customHeight="false" hidden="false" ht="12.1" outlineLevel="0" r="116">
      <c r="A116" s="39" t="n">
        <v>45952</v>
      </c>
      <c r="B116" s="16" t="s">
        <v>1083</v>
      </c>
      <c r="C116" s="16" t="s">
        <v>650</v>
      </c>
      <c r="D116" s="16" t="s">
        <v>1096</v>
      </c>
      <c r="E116" s="6" t="n">
        <v>250</v>
      </c>
      <c r="F116" s="7" t="n">
        <v>8</v>
      </c>
      <c r="G116" s="6" t="n">
        <v>11.22</v>
      </c>
      <c r="H116" s="6" t="n">
        <v>0</v>
      </c>
      <c r="I116" s="6" t="n">
        <v>89.76</v>
      </c>
      <c r="J116" s="6" t="n">
        <v>89.76</v>
      </c>
    </row>
    <row collapsed="false" customFormat="false" customHeight="false" hidden="false" ht="12.1" outlineLevel="0" r="117">
      <c r="A117" s="39" t="n">
        <v>45956</v>
      </c>
      <c r="B117" s="16" t="s">
        <v>1083</v>
      </c>
      <c r="C117" s="16" t="s">
        <v>108</v>
      </c>
      <c r="D117" s="16" t="s">
        <v>109</v>
      </c>
      <c r="E117" s="6" t="n">
        <v>1000</v>
      </c>
      <c r="F117" s="7" t="n">
        <v>2</v>
      </c>
      <c r="G117" s="6" t="n">
        <v>11.26</v>
      </c>
      <c r="H117" s="6" t="n">
        <v>0</v>
      </c>
      <c r="I117" s="6" t="n">
        <v>22.52</v>
      </c>
      <c r="J117" s="6" t="n">
        <v>22.52</v>
      </c>
    </row>
    <row collapsed="false" customFormat="false" customHeight="false" hidden="false" ht="12.1" outlineLevel="0" r="118">
      <c r="A118" s="39" t="n">
        <v>45957</v>
      </c>
      <c r="B118" s="16" t="s">
        <v>1083</v>
      </c>
      <c r="C118" s="16" t="s">
        <v>649</v>
      </c>
      <c r="D118" s="16" t="s">
        <v>1103</v>
      </c>
      <c r="E118" s="6" t="n">
        <v>1000</v>
      </c>
      <c r="F118" s="7" t="n">
        <v>7</v>
      </c>
      <c r="G118" s="6" t="n">
        <v>104.71</v>
      </c>
      <c r="H118" s="6" t="n">
        <v>0</v>
      </c>
      <c r="I118" s="6" t="n">
        <v>732.97</v>
      </c>
      <c r="J118" s="6" t="n">
        <v>732.97</v>
      </c>
    </row>
    <row collapsed="false" customFormat="false" customHeight="false" hidden="false" ht="12.1" outlineLevel="0" r="119">
      <c r="A119" s="39" t="n">
        <v>45967</v>
      </c>
      <c r="B119" s="16" t="s">
        <v>1083</v>
      </c>
      <c r="C119" s="16" t="s">
        <v>672</v>
      </c>
      <c r="D119" s="16" t="s">
        <v>1106</v>
      </c>
      <c r="E119" s="6" t="n">
        <v>1000</v>
      </c>
      <c r="F119" s="7" t="n">
        <v>6</v>
      </c>
      <c r="G119" s="6" t="n">
        <v>379.78</v>
      </c>
      <c r="H119" s="6" t="n">
        <v>0</v>
      </c>
      <c r="I119" s="6" t="n">
        <v>2278.68</v>
      </c>
      <c r="J119" s="6" t="n">
        <v>2278.68</v>
      </c>
    </row>
    <row collapsed="false" customFormat="false" customHeight="false" hidden="false" ht="12.1" outlineLevel="0" r="120">
      <c r="A120" s="39" t="n">
        <v>45977</v>
      </c>
      <c r="B120" s="16" t="s">
        <v>1083</v>
      </c>
      <c r="C120" s="16" t="s">
        <v>120</v>
      </c>
      <c r="D120" s="16" t="s">
        <v>121</v>
      </c>
      <c r="E120" s="6" t="n">
        <v>1000</v>
      </c>
      <c r="F120" s="7" t="n">
        <v>8</v>
      </c>
      <c r="G120" s="6" t="n">
        <v>14.73</v>
      </c>
      <c r="H120" s="6" t="n">
        <v>0</v>
      </c>
      <c r="I120" s="6" t="n">
        <v>117.84</v>
      </c>
      <c r="J120" s="6" t="n">
        <v>117.84</v>
      </c>
    </row>
    <row collapsed="false" customFormat="false" customHeight="false" hidden="false" ht="12.1" outlineLevel="0" r="121">
      <c r="A121" s="39" t="n">
        <v>45986</v>
      </c>
      <c r="B121" s="16" t="s">
        <v>1083</v>
      </c>
      <c r="C121" s="16" t="s">
        <v>108</v>
      </c>
      <c r="D121" s="16" t="s">
        <v>109</v>
      </c>
      <c r="E121" s="6" t="n">
        <v>1000</v>
      </c>
      <c r="F121" s="7" t="n">
        <v>11</v>
      </c>
      <c r="G121" s="6" t="n">
        <v>11.26</v>
      </c>
      <c r="H121" s="6" t="n">
        <v>0</v>
      </c>
      <c r="I121" s="6" t="n">
        <v>123.86</v>
      </c>
      <c r="J121" s="6" t="n">
        <v>123.86</v>
      </c>
    </row>
    <row collapsed="false" customFormat="false" customHeight="false" hidden="false" ht="12.1" outlineLevel="0" r="122">
      <c r="A122" s="39" t="n">
        <v>45993</v>
      </c>
      <c r="B122" s="16" t="s">
        <v>1083</v>
      </c>
      <c r="C122" s="16" t="s">
        <v>117</v>
      </c>
      <c r="D122" s="16" t="s">
        <v>118</v>
      </c>
      <c r="E122" s="6" t="n">
        <v>1000</v>
      </c>
      <c r="F122" s="7" t="n">
        <v>10</v>
      </c>
      <c r="G122" s="6" t="n">
        <v>61.08</v>
      </c>
      <c r="H122" s="6" t="n">
        <v>0</v>
      </c>
      <c r="I122" s="6" t="n">
        <v>610.8</v>
      </c>
      <c r="J122" s="6" t="n">
        <v>610.8</v>
      </c>
    </row>
    <row collapsed="false" customFormat="false" customHeight="false" hidden="false" ht="12.1" outlineLevel="0" r="123">
      <c r="A123" s="39" t="n">
        <v>46007</v>
      </c>
      <c r="B123" s="16" t="s">
        <v>1083</v>
      </c>
      <c r="C123" s="16" t="s">
        <v>120</v>
      </c>
      <c r="D123" s="16" t="s">
        <v>121</v>
      </c>
      <c r="E123" s="6" t="n">
        <v>1000</v>
      </c>
      <c r="F123" s="7" t="n">
        <v>8</v>
      </c>
      <c r="G123" s="6" t="n">
        <v>14.55</v>
      </c>
      <c r="H123" s="6" t="n">
        <v>0</v>
      </c>
      <c r="I123" s="6" t="n">
        <v>116.4</v>
      </c>
      <c r="J123" s="6" t="n">
        <v>116.4</v>
      </c>
    </row>
    <row collapsed="false" customFormat="false" customHeight="false" hidden="false" ht="12.1" outlineLevel="0" r="124">
      <c r="A124" s="39" t="n">
        <v>46016</v>
      </c>
      <c r="B124" s="16" t="s">
        <v>1083</v>
      </c>
      <c r="C124" s="16" t="s">
        <v>108</v>
      </c>
      <c r="D124" s="16" t="s">
        <v>109</v>
      </c>
      <c r="E124" s="6" t="n">
        <v>1000</v>
      </c>
      <c r="F124" s="7" t="n">
        <v>36</v>
      </c>
      <c r="G124" s="6" t="n">
        <v>11.26</v>
      </c>
      <c r="H124" s="6" t="n">
        <v>0</v>
      </c>
      <c r="I124" s="6" t="n">
        <v>405.36</v>
      </c>
      <c r="J124" s="6" t="n">
        <v>405.36</v>
      </c>
    </row>
    <row collapsed="false" customFormat="false" customHeight="false" hidden="false" ht="12.1" outlineLevel="0" r="125">
      <c r="A125" s="39" t="n">
        <v>46037</v>
      </c>
      <c r="B125" s="16" t="s">
        <v>1083</v>
      </c>
      <c r="C125" s="16" t="s">
        <v>120</v>
      </c>
      <c r="D125" s="16" t="s">
        <v>121</v>
      </c>
      <c r="E125" s="6" t="n">
        <v>1000</v>
      </c>
      <c r="F125" s="7" t="n">
        <v>8</v>
      </c>
      <c r="G125" s="6" t="n">
        <v>14.26</v>
      </c>
      <c r="H125" s="6" t="n">
        <v>0</v>
      </c>
      <c r="I125" s="6" t="n">
        <v>114.08</v>
      </c>
      <c r="J125" s="6" t="n">
        <v>114.08</v>
      </c>
    </row>
    <row collapsed="false" customFormat="false" customHeight="false" hidden="false" ht="12.1" outlineLevel="0" r="126">
      <c r="A126" s="39" t="n">
        <v>46043</v>
      </c>
      <c r="B126" s="16" t="s">
        <v>1083</v>
      </c>
      <c r="C126" s="16" t="s">
        <v>135</v>
      </c>
      <c r="D126" s="16" t="s">
        <v>136</v>
      </c>
      <c r="E126" s="6" t="n">
        <v>1000</v>
      </c>
      <c r="F126" s="7" t="n">
        <v>4</v>
      </c>
      <c r="G126" s="6" t="n">
        <v>16.83</v>
      </c>
      <c r="H126" s="6" t="n">
        <v>0</v>
      </c>
      <c r="I126" s="6" t="n">
        <v>67.32</v>
      </c>
      <c r="J126" s="6" t="n">
        <v>67.32</v>
      </c>
    </row>
    <row collapsed="false" customFormat="false" customHeight="false" hidden="false" ht="12.1" outlineLevel="0" r="127">
      <c r="A127" s="39" t="n">
        <v>46046</v>
      </c>
      <c r="B127" s="16" t="s">
        <v>1083</v>
      </c>
      <c r="C127" s="16" t="s">
        <v>108</v>
      </c>
      <c r="D127" s="16" t="s">
        <v>109</v>
      </c>
      <c r="E127" s="6" t="n">
        <v>1000</v>
      </c>
      <c r="F127" s="7" t="n">
        <v>36</v>
      </c>
      <c r="G127" s="6" t="n">
        <v>11.26</v>
      </c>
      <c r="H127" s="6" t="n">
        <v>0</v>
      </c>
      <c r="I127" s="6" t="n">
        <v>405.36</v>
      </c>
      <c r="J127" s="6" t="n">
        <v>405.36</v>
      </c>
    </row>
    <row collapsed="false" customFormat="false" customHeight="false" hidden="false" ht="12.1" outlineLevel="0" r="128">
      <c r="A128" s="39" t="n">
        <v>46067</v>
      </c>
      <c r="B128" s="16" t="s">
        <v>1083</v>
      </c>
      <c r="C128" s="16" t="s">
        <v>120</v>
      </c>
      <c r="D128" s="16" t="s">
        <v>121</v>
      </c>
      <c r="E128" s="6" t="n">
        <v>1000</v>
      </c>
      <c r="F128" s="7" t="n">
        <v>8</v>
      </c>
      <c r="G128" s="6" t="n">
        <v>14.14</v>
      </c>
      <c r="H128" s="6" t="n">
        <v>0</v>
      </c>
      <c r="I128" s="6" t="n">
        <v>113.12</v>
      </c>
      <c r="J128" s="6" t="n">
        <v>113.12</v>
      </c>
    </row>
    <row collapsed="false" customFormat="false" customHeight="false" hidden="false" ht="12.1" outlineLevel="0" r="129">
      <c r="A129" s="39" t="n">
        <v>46076</v>
      </c>
      <c r="B129" s="16" t="s">
        <v>1083</v>
      </c>
      <c r="C129" s="16" t="s">
        <v>108</v>
      </c>
      <c r="D129" s="16" t="s">
        <v>109</v>
      </c>
      <c r="E129" s="6" t="n">
        <v>1000</v>
      </c>
      <c r="F129" s="7" t="n">
        <v>36</v>
      </c>
      <c r="G129" s="6" t="n">
        <v>11.26</v>
      </c>
      <c r="H129" s="6" t="n">
        <v>0</v>
      </c>
      <c r="I129" s="6" t="n">
        <v>405.36</v>
      </c>
      <c r="J129" s="6" t="n">
        <v>405.36</v>
      </c>
    </row>
    <row collapsed="false" customFormat="false" customHeight="false" hidden="false" ht="12.1" outlineLevel="0" r="130">
      <c r="A130" s="39" t="n">
        <v>46095</v>
      </c>
      <c r="B130" s="16" t="s">
        <v>1083</v>
      </c>
      <c r="C130" s="16" t="s">
        <v>111</v>
      </c>
      <c r="D130" s="16" t="s">
        <v>112</v>
      </c>
      <c r="E130" s="6" t="n">
        <v>100</v>
      </c>
      <c r="F130" s="7" t="n">
        <v>2</v>
      </c>
      <c r="G130" s="6" t="n">
        <v>41.91</v>
      </c>
      <c r="H130" s="6" t="n">
        <v>0</v>
      </c>
      <c r="I130" s="6" t="n">
        <v>83.82</v>
      </c>
      <c r="J130" s="6" t="n">
        <v>83.82</v>
      </c>
    </row>
    <row collapsed="false" customFormat="false" customHeight="false" hidden="false" ht="12.1" outlineLevel="0" r="131">
      <c r="A131" s="39" t="n">
        <v>46097</v>
      </c>
      <c r="B131" s="16" t="s">
        <v>1083</v>
      </c>
      <c r="C131" s="16" t="s">
        <v>104</v>
      </c>
      <c r="D131" s="16" t="s">
        <v>106</v>
      </c>
      <c r="E131" s="6" t="n">
        <v>1000</v>
      </c>
      <c r="F131" s="7" t="n">
        <v>7</v>
      </c>
      <c r="G131" s="6" t="n">
        <v>380.63</v>
      </c>
      <c r="H131" s="6" t="n">
        <v>0</v>
      </c>
      <c r="I131" s="6" t="n">
        <v>2664.41</v>
      </c>
      <c r="J131" s="6" t="n">
        <v>2664.41</v>
      </c>
    </row>
    <row collapsed="false" customFormat="false" customHeight="false" hidden="false" ht="12.1" outlineLevel="0" r="132">
      <c r="A132" s="39" t="n">
        <v>46097</v>
      </c>
      <c r="B132" s="16" t="s">
        <v>1083</v>
      </c>
      <c r="C132" s="16" t="s">
        <v>120</v>
      </c>
      <c r="D132" s="16" t="s">
        <v>121</v>
      </c>
      <c r="E132" s="6" t="n">
        <v>1000</v>
      </c>
      <c r="F132" s="7" t="n">
        <v>8</v>
      </c>
      <c r="G132" s="6" t="n">
        <v>13.79</v>
      </c>
      <c r="H132" s="6" t="n">
        <v>0</v>
      </c>
      <c r="I132" s="6" t="n">
        <v>110.32</v>
      </c>
      <c r="J132" s="6" t="n">
        <v>110.32</v>
      </c>
    </row>
    <row collapsed="false" customFormat="false" customHeight="false" hidden="false" ht="12.1" outlineLevel="0" r="133">
      <c r="A133" s="39" t="n">
        <v>46106</v>
      </c>
      <c r="B133" s="16" t="s">
        <v>1083</v>
      </c>
      <c r="C133" s="16" t="s">
        <v>108</v>
      </c>
      <c r="D133" s="16" t="s">
        <v>109</v>
      </c>
      <c r="E133" s="6" t="n">
        <v>1000</v>
      </c>
      <c r="F133" s="7" t="n">
        <v>20</v>
      </c>
      <c r="G133" s="6" t="n">
        <v>11.26</v>
      </c>
      <c r="H133" s="6" t="n">
        <v>0</v>
      </c>
      <c r="I133" s="6" t="n">
        <v>225.2</v>
      </c>
      <c r="J133" s="6" t="n">
        <v>225.2</v>
      </c>
    </row>
    <row collapsed="false" customFormat="false" customHeight="false" hidden="false" ht="12.1" outlineLevel="0" r="134">
      <c r="A134" s="39" t="n">
        <v>46125</v>
      </c>
      <c r="B134" s="16" t="s">
        <v>1083</v>
      </c>
      <c r="C134" s="16" t="s">
        <v>111</v>
      </c>
      <c r="D134" s="16" t="s">
        <v>112</v>
      </c>
      <c r="E134" s="6" t="n">
        <v>100</v>
      </c>
      <c r="F134" s="7" t="n">
        <v>2</v>
      </c>
      <c r="G134" s="6" t="n">
        <v>40.8</v>
      </c>
      <c r="H134" s="6" t="n">
        <v>0</v>
      </c>
      <c r="I134" s="6" t="n">
        <v>81.6</v>
      </c>
      <c r="J134" s="6" t="n">
        <v>81.6</v>
      </c>
    </row>
    <row collapsed="false" customFormat="false" customHeight="false" hidden="false" ht="12.1" outlineLevel="0" r="135">
      <c r="A135" s="39" t="n">
        <v>46127</v>
      </c>
      <c r="B135" s="16" t="s">
        <v>1083</v>
      </c>
      <c r="C135" s="16" t="s">
        <v>120</v>
      </c>
      <c r="D135" s="16" t="s">
        <v>121</v>
      </c>
      <c r="E135" s="6" t="n">
        <v>1000</v>
      </c>
      <c r="F135" s="7" t="n">
        <v>8</v>
      </c>
      <c r="G135" s="6" t="n">
        <v>13.45</v>
      </c>
      <c r="H135" s="6" t="n">
        <v>0</v>
      </c>
      <c r="I135" s="6" t="n">
        <v>107.6</v>
      </c>
      <c r="J135" s="6" t="n">
        <v>107.6</v>
      </c>
    </row>
    <row collapsed="false" customFormat="false" customHeight="false" hidden="false" ht="12.1" outlineLevel="0" r="136">
      <c r="A136" s="39" t="n">
        <v>46134</v>
      </c>
      <c r="B136" s="16" t="s">
        <v>1083</v>
      </c>
      <c r="C136" s="16" t="s">
        <v>135</v>
      </c>
      <c r="D136" s="16" t="s">
        <v>136</v>
      </c>
      <c r="E136" s="6" t="n">
        <v>1000</v>
      </c>
      <c r="F136" s="7" t="n">
        <v>4</v>
      </c>
      <c r="G136" s="6" t="n">
        <v>16.83</v>
      </c>
      <c r="H136" s="6" t="n">
        <v>0</v>
      </c>
      <c r="I136" s="6" t="n">
        <v>67.32</v>
      </c>
      <c r="J136" s="6" t="n">
        <v>67.32</v>
      </c>
    </row>
    <row collapsed="false" customFormat="false" customHeight="false" hidden="false" ht="12.1" outlineLevel="0" r="137">
      <c r="A137" s="39" t="n">
        <v>46136</v>
      </c>
      <c r="B137" s="16" t="s">
        <v>1083</v>
      </c>
      <c r="C137" s="16" t="s">
        <v>108</v>
      </c>
      <c r="D137" s="16" t="s">
        <v>109</v>
      </c>
      <c r="E137" s="6" t="n">
        <v>1000</v>
      </c>
      <c r="F137" s="7" t="n">
        <v>20</v>
      </c>
      <c r="G137" s="6" t="n">
        <v>11.26</v>
      </c>
      <c r="H137" s="6" t="n">
        <v>0</v>
      </c>
      <c r="I137" s="6" t="n">
        <v>225.2</v>
      </c>
      <c r="J137" s="6" t="n">
        <v>225.2</v>
      </c>
    </row>
    <row collapsed="false" customFormat="false" customHeight="false" hidden="false" ht="12.1" outlineLevel="0" r="138">
      <c r="A138" s="39" t="n">
        <v>46149</v>
      </c>
      <c r="B138" s="16" t="s">
        <v>1083</v>
      </c>
      <c r="C138" s="16" t="s">
        <v>672</v>
      </c>
      <c r="D138" s="16" t="s">
        <v>1106</v>
      </c>
      <c r="E138" s="6" t="n">
        <v>1000</v>
      </c>
      <c r="F138" s="7" t="n">
        <v>7</v>
      </c>
      <c r="G138" s="6" t="n">
        <v>366.54</v>
      </c>
      <c r="H138" s="6" t="n">
        <v>0</v>
      </c>
      <c r="I138" s="6" t="n">
        <v>2565.78</v>
      </c>
      <c r="J138" s="6" t="n">
        <v>2565.78</v>
      </c>
    </row>
    <row collapsed="false" customFormat="false" customHeight="false" hidden="false" ht="12.1" outlineLevel="0" r="139">
      <c r="A139" s="39" t="n">
        <v>46155</v>
      </c>
      <c r="B139" s="16" t="s">
        <v>1083</v>
      </c>
      <c r="C139" s="16" t="s">
        <v>111</v>
      </c>
      <c r="D139" s="16" t="s">
        <v>112</v>
      </c>
      <c r="E139" s="6" t="n">
        <v>100</v>
      </c>
      <c r="F139" s="7" t="n">
        <v>2</v>
      </c>
      <c r="G139" s="6" t="n">
        <v>39.11</v>
      </c>
      <c r="H139" s="6" t="n">
        <v>0</v>
      </c>
      <c r="I139" s="6" t="n">
        <v>78.22</v>
      </c>
      <c r="J139" s="6" t="n">
        <v>78.22</v>
      </c>
    </row>
    <row collapsed="false" customFormat="false" customHeight="false" hidden="false" ht="12.1" outlineLevel="0" r="140">
      <c r="A140" s="39" t="n">
        <v>46157</v>
      </c>
      <c r="B140" s="16" t="s">
        <v>1083</v>
      </c>
      <c r="C140" s="16" t="s">
        <v>120</v>
      </c>
      <c r="D140" s="16" t="s">
        <v>121</v>
      </c>
      <c r="E140" s="6" t="n">
        <v>1000</v>
      </c>
      <c r="F140" s="7" t="n">
        <v>8</v>
      </c>
      <c r="G140" s="6" t="n">
        <v>13.11</v>
      </c>
      <c r="H140" s="6" t="n">
        <v>0</v>
      </c>
      <c r="I140" s="6" t="n">
        <v>104.88</v>
      </c>
      <c r="J140" s="6" t="n">
        <v>104.88</v>
      </c>
    </row>
    <row collapsed="false" customFormat="false" customHeight="false" hidden="false" ht="12.1" outlineLevel="0" r="141">
      <c r="A141" s="39" t="n">
        <v>46166</v>
      </c>
      <c r="B141" s="16" t="s">
        <v>1083</v>
      </c>
      <c r="C141" s="16" t="s">
        <v>108</v>
      </c>
      <c r="D141" s="16" t="s">
        <v>109</v>
      </c>
      <c r="E141" s="6" t="n">
        <v>1000</v>
      </c>
      <c r="F141" s="7" t="n">
        <v>24</v>
      </c>
      <c r="G141" s="6" t="n">
        <v>11.26</v>
      </c>
      <c r="H141" s="6" t="n">
        <v>0</v>
      </c>
      <c r="I141" s="6" t="n">
        <v>270.24</v>
      </c>
      <c r="J141" s="6" t="n">
        <v>270.24</v>
      </c>
    </row>
    <row collapsed="false" customFormat="false" customHeight="false" hidden="false" ht="12.1" outlineLevel="0" r="142">
      <c r="A142" s="39" t="n">
        <v>46175</v>
      </c>
      <c r="B142" s="16" t="s">
        <v>1083</v>
      </c>
      <c r="C142" s="16" t="s">
        <v>117</v>
      </c>
      <c r="D142" s="16" t="s">
        <v>118</v>
      </c>
      <c r="E142" s="6" t="n">
        <v>1000</v>
      </c>
      <c r="F142" s="7" t="n">
        <v>10</v>
      </c>
      <c r="G142" s="6" t="n">
        <v>61.08</v>
      </c>
      <c r="H142" s="6" t="n">
        <v>0</v>
      </c>
      <c r="I142" s="6" t="n">
        <v>610.8</v>
      </c>
      <c r="J142" s="6" t="n">
        <v>610.8</v>
      </c>
    </row>
    <row collapsed="false" customFormat="false" customHeight="false" hidden="false" ht="12.1" outlineLevel="0" r="143">
      <c r="A143" s="39" t="n">
        <v>46185</v>
      </c>
      <c r="B143" s="16" t="s">
        <v>1083</v>
      </c>
      <c r="C143" s="16" t="s">
        <v>111</v>
      </c>
      <c r="D143" s="16" t="s">
        <v>112</v>
      </c>
      <c r="E143" s="6" t="n">
        <v>100</v>
      </c>
      <c r="F143" s="7" t="n">
        <v>2</v>
      </c>
      <c r="G143" s="6" t="n">
        <v>38.05</v>
      </c>
      <c r="H143" s="6" t="n">
        <v>0</v>
      </c>
      <c r="I143" s="6" t="n">
        <v>76.1</v>
      </c>
      <c r="J143" s="6" t="n">
        <v>76.1</v>
      </c>
    </row>
    <row collapsed="false" customFormat="false" customHeight="false" hidden="false" ht="12.1" outlineLevel="0" r="144">
      <c r="A144" s="39" t="n">
        <v>46187</v>
      </c>
      <c r="B144" s="16" t="s">
        <v>1083</v>
      </c>
      <c r="C144" s="16" t="s">
        <v>120</v>
      </c>
      <c r="D144" s="16" t="s">
        <v>121</v>
      </c>
      <c r="E144" s="6" t="n">
        <v>1000</v>
      </c>
      <c r="F144" s="7" t="n">
        <v>8</v>
      </c>
      <c r="G144" s="6" t="n">
        <v>12.9</v>
      </c>
      <c r="H144" s="6" t="n">
        <v>0</v>
      </c>
      <c r="I144" s="6" t="n">
        <v>103.2</v>
      </c>
      <c r="J144" s="6" t="n">
        <v>103.2</v>
      </c>
    </row>
    <row collapsed="false" customFormat="false" customHeight="false" hidden="false" ht="12.1" outlineLevel="0" r="145">
      <c r="A145" s="39" t="n">
        <v>46196</v>
      </c>
      <c r="B145" s="16" t="s">
        <v>1083</v>
      </c>
      <c r="C145" s="16" t="s">
        <v>108</v>
      </c>
      <c r="D145" s="16" t="s">
        <v>109</v>
      </c>
      <c r="E145" s="6" t="n">
        <v>1000</v>
      </c>
      <c r="F145" s="7" t="n">
        <v>24</v>
      </c>
      <c r="G145" s="6" t="n">
        <v>11.26</v>
      </c>
      <c r="H145" s="6" t="n">
        <v>0</v>
      </c>
      <c r="I145" s="6" t="n">
        <v>270.24</v>
      </c>
      <c r="J145" s="6" t="n">
        <v>270.24</v>
      </c>
    </row>
    <row collapsed="false" customFormat="false" customHeight="false" hidden="false" ht="12.1" outlineLevel="0" r="146">
      <c r="A146" s="39" t="n">
        <v>46215</v>
      </c>
      <c r="B146" s="16" t="s">
        <v>1083</v>
      </c>
      <c r="C146" s="16" t="s">
        <v>111</v>
      </c>
      <c r="D146" s="16" t="s">
        <v>112</v>
      </c>
      <c r="E146" s="6" t="n">
        <v>100</v>
      </c>
      <c r="F146" s="7" t="n">
        <v>2</v>
      </c>
      <c r="G146" s="6" t="n">
        <v>40.63</v>
      </c>
      <c r="H146" s="6" t="n">
        <v>0</v>
      </c>
      <c r="I146" s="6" t="n">
        <v>81.26</v>
      </c>
      <c r="J146" s="6" t="n">
        <v>81.26</v>
      </c>
    </row>
    <row collapsed="false" customFormat="false" customHeight="false" hidden="false" ht="12.1" outlineLevel="0" r="147">
      <c r="A147" s="39" t="n">
        <v>46217</v>
      </c>
      <c r="B147" s="16" t="s">
        <v>1083</v>
      </c>
      <c r="C147" s="16" t="s">
        <v>120</v>
      </c>
      <c r="D147" s="16" t="s">
        <v>121</v>
      </c>
      <c r="E147" s="6" t="n">
        <v>1000</v>
      </c>
      <c r="F147" s="7" t="n">
        <v>8</v>
      </c>
      <c r="G147" s="6" t="n">
        <v>12.77</v>
      </c>
      <c r="H147" s="6" t="n">
        <v>0</v>
      </c>
      <c r="I147" s="6" t="n">
        <v>102.16</v>
      </c>
      <c r="J147" s="6" t="n">
        <v>102.16</v>
      </c>
    </row>
    <row collapsed="false" customFormat="false" customHeight="false" hidden="false" ht="12.1" outlineLevel="0" r="148">
      <c r="A148" s="39" t="n">
        <v>46225</v>
      </c>
      <c r="B148" s="16" t="s">
        <v>1083</v>
      </c>
      <c r="C148" s="16" t="s">
        <v>135</v>
      </c>
      <c r="D148" s="16" t="s">
        <v>136</v>
      </c>
      <c r="E148" s="6" t="n">
        <v>1000</v>
      </c>
      <c r="F148" s="7" t="n">
        <v>4</v>
      </c>
      <c r="G148" s="6" t="n">
        <v>16.83</v>
      </c>
      <c r="H148" s="6" t="n">
        <v>0</v>
      </c>
      <c r="I148" s="6" t="n">
        <v>67.32</v>
      </c>
      <c r="J148" s="6" t="n">
        <v>67.32</v>
      </c>
    </row>
    <row collapsed="false" customFormat="false" customHeight="false" hidden="false" ht="12.1" outlineLevel="0" r="149">
      <c r="A149" s="39" t="n">
        <v>46226</v>
      </c>
      <c r="B149" s="16" t="s">
        <v>1083</v>
      </c>
      <c r="C149" s="16" t="s">
        <v>108</v>
      </c>
      <c r="D149" s="16" t="s">
        <v>109</v>
      </c>
      <c r="E149" s="6" t="n">
        <v>1000</v>
      </c>
      <c r="F149" s="7" t="n">
        <v>24</v>
      </c>
      <c r="G149" s="6" t="n">
        <v>11.26</v>
      </c>
      <c r="H149" s="6" t="n">
        <v>0</v>
      </c>
      <c r="I149" s="6" t="n">
        <v>270.24</v>
      </c>
      <c r="J149" s="6" t="n">
        <v>270.24</v>
      </c>
    </row>
    <row collapsed="false" customFormat="false" customHeight="false" hidden="false" ht="12.1" outlineLevel="0" r="150">
      <c r="A150" s="39" t="n">
        <v>46245</v>
      </c>
      <c r="B150" s="16" t="s">
        <v>1083</v>
      </c>
      <c r="C150" s="16" t="s">
        <v>111</v>
      </c>
      <c r="D150" s="16" t="s">
        <v>112</v>
      </c>
      <c r="E150" s="6" t="n">
        <v>100</v>
      </c>
      <c r="F150" s="7" t="n">
        <v>2</v>
      </c>
      <c r="G150" s="6" t="n">
        <v>43.66</v>
      </c>
      <c r="H150" s="6" t="n">
        <v>0</v>
      </c>
      <c r="I150" s="6" t="n">
        <v>87.32</v>
      </c>
      <c r="J150" s="6" t="n">
        <v>87.32</v>
      </c>
    </row>
    <row collapsed="false" customFormat="false" customHeight="false" hidden="false" ht="12.1" outlineLevel="0" r="151">
      <c r="A151" s="39" t="n">
        <v>46247</v>
      </c>
      <c r="B151" s="16" t="s">
        <v>1083</v>
      </c>
      <c r="C151" s="16" t="s">
        <v>120</v>
      </c>
      <c r="D151" s="16" t="s">
        <v>121</v>
      </c>
      <c r="E151" s="6" t="n">
        <v>1000</v>
      </c>
      <c r="F151" s="7" t="n">
        <v>8</v>
      </c>
      <c r="G151" s="6" t="n">
        <v>12.6</v>
      </c>
      <c r="H151" s="6" t="n">
        <v>0</v>
      </c>
      <c r="I151" s="6" t="n">
        <v>100.8</v>
      </c>
      <c r="J151" s="6" t="n">
        <v>100.8</v>
      </c>
    </row>
    <row collapsed="false" customFormat="false" customHeight="false" hidden="false" ht="12.1" outlineLevel="0" r="152">
      <c r="A152" s="39" t="n">
        <v>46250</v>
      </c>
      <c r="B152" s="16" t="s">
        <v>1083</v>
      </c>
      <c r="C152" s="16" t="s">
        <v>129</v>
      </c>
      <c r="D152" s="16" t="s">
        <v>130</v>
      </c>
      <c r="E152" s="6" t="n">
        <v>1000</v>
      </c>
      <c r="F152" s="7" t="n">
        <v>5</v>
      </c>
      <c r="G152" s="6" t="n">
        <v>13.56</v>
      </c>
      <c r="H152" s="6" t="n">
        <v>0</v>
      </c>
      <c r="I152" s="6" t="n">
        <v>67.8</v>
      </c>
      <c r="J152" s="6" t="n">
        <v>67.8</v>
      </c>
    </row>
    <row collapsed="false" customFormat="false" customHeight="false" hidden="false" ht="12.1" outlineLevel="0" r="153">
      <c r="A153" s="39" t="n">
        <v>46256</v>
      </c>
      <c r="B153" s="16" t="s">
        <v>1083</v>
      </c>
      <c r="C153" s="16" t="s">
        <v>108</v>
      </c>
      <c r="D153" s="16" t="s">
        <v>109</v>
      </c>
      <c r="E153" s="6" t="n">
        <v>1000</v>
      </c>
      <c r="F153" s="7" t="n">
        <v>26</v>
      </c>
      <c r="G153" s="6" t="n">
        <v>11.26</v>
      </c>
      <c r="H153" s="6" t="n">
        <v>0</v>
      </c>
      <c r="I153" s="6" t="n">
        <v>292.76</v>
      </c>
      <c r="J153" s="6" t="n">
        <v>292.76</v>
      </c>
    </row>
    <row collapsed="false" customFormat="false" customHeight="false" hidden="false" ht="12.1" outlineLevel="0" r="154">
      <c r="A154" s="39" t="n">
        <v>46256</v>
      </c>
      <c r="B154" s="16" t="s">
        <v>1083</v>
      </c>
      <c r="C154" s="16" t="s">
        <v>123</v>
      </c>
      <c r="D154" s="16" t="s">
        <v>124</v>
      </c>
      <c r="E154" s="6" t="n">
        <v>1000</v>
      </c>
      <c r="F154" s="7" t="n">
        <v>8</v>
      </c>
      <c r="G154" s="6" t="n">
        <v>14.67</v>
      </c>
      <c r="H154" s="6" t="n">
        <v>0</v>
      </c>
      <c r="I154" s="6" t="n">
        <v>117.36</v>
      </c>
      <c r="J154" s="6" t="n">
        <v>117.36</v>
      </c>
    </row>
    <row collapsed="false" customFormat="false" customHeight="false" hidden="false" ht="12.1" outlineLevel="0" r="155">
      <c r="A155" s="39" t="n">
        <v>46258</v>
      </c>
      <c r="B155" s="16" t="s">
        <v>1083</v>
      </c>
      <c r="C155" s="16" t="s">
        <v>132</v>
      </c>
      <c r="D155" s="16" t="s">
        <v>133</v>
      </c>
      <c r="E155" s="6" t="n">
        <v>1000</v>
      </c>
      <c r="F155" s="7" t="n">
        <v>5</v>
      </c>
      <c r="G155" s="6" t="n">
        <v>13.56</v>
      </c>
      <c r="H155" s="6" t="n">
        <v>0</v>
      </c>
      <c r="I155" s="6" t="n">
        <v>67.8</v>
      </c>
      <c r="J155" s="6" t="n">
        <v>67.8</v>
      </c>
    </row>
    <row collapsed="false" customFormat="false" customHeight="false" hidden="false" ht="12.1" outlineLevel="0" r="156">
      <c r="A156" s="39"/>
      <c r="B156" s="16"/>
      <c r="C156" s="16"/>
      <c r="D156" s="16"/>
      <c r="E156" s="6"/>
      <c r="F156" s="7"/>
      <c r="G156" s="6"/>
      <c r="H156" s="6"/>
      <c r="I156" s="6"/>
      <c r="J156" s="6"/>
    </row>
    <row collapsed="false" customFormat="false" customHeight="false" hidden="false" ht="12.1" outlineLevel="0" r="157">
      <c r="A157" s="39" t="n">
        <v>46264</v>
      </c>
      <c r="B157" s="16" t="s">
        <v>1083</v>
      </c>
      <c r="C157" s="16" t="s">
        <v>114</v>
      </c>
      <c r="D157" s="16" t="s">
        <v>115</v>
      </c>
      <c r="E157" s="6" t="n">
        <v>1000</v>
      </c>
      <c r="F157" s="7" t="n">
        <v>10</v>
      </c>
      <c r="G157" s="6" t="n">
        <v>14.59</v>
      </c>
      <c r="H157" s="6" t="n">
        <v>0</v>
      </c>
      <c r="I157" s="6" t="n">
        <v>145.9</v>
      </c>
      <c r="J157" s="6" t="n">
        <v>145.9</v>
      </c>
    </row>
    <row collapsed="false" customFormat="false" customHeight="false" hidden="false" ht="12.1" outlineLevel="0" r="158">
      <c r="A158" s="39" t="n">
        <v>46275</v>
      </c>
      <c r="B158" s="16" t="s">
        <v>1083</v>
      </c>
      <c r="C158" s="16" t="s">
        <v>111</v>
      </c>
      <c r="D158" s="16" t="s">
        <v>112</v>
      </c>
      <c r="E158" s="6" t="n">
        <v>100</v>
      </c>
      <c r="F158" s="7" t="n">
        <v>2</v>
      </c>
      <c r="G158" s="6" t="n">
        <v>44.67</v>
      </c>
      <c r="H158" s="6" t="n">
        <v>0</v>
      </c>
      <c r="I158" s="6" t="n">
        <v>89.34</v>
      </c>
      <c r="J158" s="6" t="n">
        <v>89.34</v>
      </c>
    </row>
    <row collapsed="false" customFormat="false" customHeight="false" hidden="false" ht="12.1" outlineLevel="0" r="159">
      <c r="A159" s="39" t="n">
        <v>46277</v>
      </c>
      <c r="B159" s="16" t="s">
        <v>1083</v>
      </c>
      <c r="C159" s="16" t="s">
        <v>120</v>
      </c>
      <c r="D159" s="16" t="s">
        <v>121</v>
      </c>
      <c r="E159" s="6" t="n">
        <v>1000</v>
      </c>
      <c r="F159" s="7" t="n">
        <v>8</v>
      </c>
      <c r="G159" s="6" t="n">
        <v>12.6</v>
      </c>
      <c r="H159" s="6" t="n">
        <v>0</v>
      </c>
      <c r="I159" s="6" t="n">
        <v>100.8</v>
      </c>
      <c r="J159" s="6" t="n">
        <v>100.8</v>
      </c>
    </row>
    <row collapsed="false" customFormat="false" customHeight="false" hidden="false" ht="12.1" outlineLevel="0" r="160">
      <c r="A160" s="39" t="n">
        <v>46277</v>
      </c>
      <c r="B160" s="16" t="s">
        <v>1083</v>
      </c>
      <c r="C160" s="16" t="s">
        <v>126</v>
      </c>
      <c r="D160" s="16" t="s">
        <v>127</v>
      </c>
      <c r="E160" s="6" t="n">
        <v>1000</v>
      </c>
      <c r="F160" s="7" t="n">
        <v>5</v>
      </c>
      <c r="G160" s="6" t="n">
        <v>14.79</v>
      </c>
      <c r="H160" s="6" t="n">
        <v>0</v>
      </c>
      <c r="I160" s="6" t="n">
        <v>73.95</v>
      </c>
      <c r="J160" s="6" t="n">
        <v>73.95</v>
      </c>
    </row>
    <row collapsed="false" customFormat="false" customHeight="false" hidden="false" ht="12.1" outlineLevel="0" r="161">
      <c r="A161" s="39" t="n">
        <v>46279</v>
      </c>
      <c r="B161" s="16" t="s">
        <v>1083</v>
      </c>
      <c r="C161" s="16" t="s">
        <v>104</v>
      </c>
      <c r="D161" s="16" t="s">
        <v>106</v>
      </c>
      <c r="E161" s="6" t="n">
        <v>1000</v>
      </c>
      <c r="F161" s="7" t="n">
        <v>14</v>
      </c>
      <c r="G161" s="6" t="n">
        <v>406.08</v>
      </c>
      <c r="H161" s="6" t="n">
        <v>0</v>
      </c>
      <c r="I161" s="6" t="n">
        <v>5685.12</v>
      </c>
      <c r="J161" s="6" t="n">
        <v>5685.12</v>
      </c>
    </row>
    <row collapsed="false" customFormat="false" customHeight="false" hidden="false" ht="12.1" outlineLevel="0" r="162">
      <c r="A162" s="39" t="n">
        <v>46280</v>
      </c>
      <c r="B162" s="16" t="s">
        <v>1083</v>
      </c>
      <c r="C162" s="16" t="s">
        <v>129</v>
      </c>
      <c r="D162" s="16" t="s">
        <v>130</v>
      </c>
      <c r="E162" s="6" t="n">
        <v>1000</v>
      </c>
      <c r="F162" s="7" t="n">
        <v>5</v>
      </c>
      <c r="G162" s="6" t="n">
        <v>13.56</v>
      </c>
      <c r="H162" s="6" t="n">
        <v>0</v>
      </c>
      <c r="I162" s="6" t="n">
        <v>67.8</v>
      </c>
      <c r="J162" s="6" t="n">
        <v>67.8</v>
      </c>
    </row>
    <row collapsed="false" customFormat="false" customHeight="false" hidden="false" ht="12.1" outlineLevel="0" r="163">
      <c r="A163" s="39" t="n">
        <v>46286</v>
      </c>
      <c r="B163" s="16" t="s">
        <v>1083</v>
      </c>
      <c r="C163" s="16" t="s">
        <v>108</v>
      </c>
      <c r="D163" s="16" t="s">
        <v>109</v>
      </c>
      <c r="E163" s="6" t="n">
        <v>1000</v>
      </c>
      <c r="F163" s="7" t="n">
        <v>26</v>
      </c>
      <c r="G163" s="6" t="n">
        <v>11.26</v>
      </c>
      <c r="H163" s="6" t="n">
        <v>0</v>
      </c>
      <c r="I163" s="6" t="n">
        <v>292.76</v>
      </c>
      <c r="J163" s="6" t="n">
        <v>292.76</v>
      </c>
    </row>
    <row collapsed="false" customFormat="false" customHeight="false" hidden="false" ht="12.1" outlineLevel="0" r="164">
      <c r="A164" s="39" t="n">
        <v>46286</v>
      </c>
      <c r="B164" s="16" t="s">
        <v>1083</v>
      </c>
      <c r="C164" s="16" t="s">
        <v>123</v>
      </c>
      <c r="D164" s="16" t="s">
        <v>124</v>
      </c>
      <c r="E164" s="6" t="n">
        <v>1000</v>
      </c>
      <c r="F164" s="7" t="n">
        <v>8</v>
      </c>
      <c r="G164" s="6" t="n">
        <v>14.67</v>
      </c>
      <c r="H164" s="6" t="n">
        <v>0</v>
      </c>
      <c r="I164" s="6" t="n">
        <v>117.36</v>
      </c>
      <c r="J164" s="6" t="n">
        <v>117.36</v>
      </c>
    </row>
    <row collapsed="false" customFormat="false" customHeight="false" hidden="false" ht="12.1" outlineLevel="0" r="165">
      <c r="A165" s="39" t="n">
        <v>46288</v>
      </c>
      <c r="B165" s="16" t="s">
        <v>1083</v>
      </c>
      <c r="C165" s="16" t="s">
        <v>132</v>
      </c>
      <c r="D165" s="16" t="s">
        <v>133</v>
      </c>
      <c r="E165" s="6" t="n">
        <v>1000</v>
      </c>
      <c r="F165" s="7" t="n">
        <v>5</v>
      </c>
      <c r="G165" s="6" t="n">
        <v>13.56</v>
      </c>
      <c r="H165" s="6" t="n">
        <v>0</v>
      </c>
      <c r="I165" s="6" t="n">
        <v>67.8</v>
      </c>
      <c r="J165" s="6" t="n">
        <v>67.8</v>
      </c>
    </row>
    <row collapsed="false" customFormat="false" customHeight="false" hidden="false" ht="12.1" outlineLevel="0" r="166">
      <c r="A166" s="39" t="n">
        <v>46294</v>
      </c>
      <c r="B166" s="16" t="s">
        <v>1083</v>
      </c>
      <c r="C166" s="16" t="s">
        <v>114</v>
      </c>
      <c r="D166" s="16" t="s">
        <v>115</v>
      </c>
      <c r="E166" s="6" t="n">
        <v>1000</v>
      </c>
      <c r="F166" s="7" t="n">
        <v>10</v>
      </c>
      <c r="G166" s="6" t="n">
        <v>14.59</v>
      </c>
      <c r="H166" s="6" t="n">
        <v>0</v>
      </c>
      <c r="I166" s="6" t="n">
        <v>145.9</v>
      </c>
      <c r="J166" s="6" t="n">
        <v>145.9</v>
      </c>
    </row>
    <row collapsed="false" customFormat="false" customHeight="false" hidden="false" ht="12.1" outlineLevel="0" r="167">
      <c r="A167" s="39" t="n">
        <v>46305</v>
      </c>
      <c r="B167" s="16" t="s">
        <v>1083</v>
      </c>
      <c r="C167" s="16" t="s">
        <v>111</v>
      </c>
      <c r="D167" s="16" t="s">
        <v>112</v>
      </c>
      <c r="E167" s="6" t="n">
        <v>100</v>
      </c>
      <c r="F167" s="7" t="n">
        <v>2</v>
      </c>
      <c r="G167" s="6" t="n">
        <v>44.67</v>
      </c>
      <c r="H167" s="6" t="n">
        <v>0</v>
      </c>
      <c r="I167" s="6" t="n">
        <v>89.34</v>
      </c>
      <c r="J167" s="6" t="n">
        <v>89.34</v>
      </c>
    </row>
    <row collapsed="false" customFormat="false" customHeight="false" hidden="false" ht="12.1" outlineLevel="0" r="168">
      <c r="A168" s="39" t="n">
        <v>46307</v>
      </c>
      <c r="B168" s="16" t="s">
        <v>1083</v>
      </c>
      <c r="C168" s="16" t="s">
        <v>120</v>
      </c>
      <c r="D168" s="16" t="s">
        <v>121</v>
      </c>
      <c r="E168" s="6" t="n">
        <v>1000</v>
      </c>
      <c r="F168" s="7" t="n">
        <v>8</v>
      </c>
      <c r="G168" s="6" t="n">
        <v>12.6</v>
      </c>
      <c r="H168" s="6" t="n">
        <v>0</v>
      </c>
      <c r="I168" s="6" t="n">
        <v>100.8</v>
      </c>
      <c r="J168" s="6" t="n">
        <v>100.8</v>
      </c>
    </row>
    <row collapsed="false" customFormat="false" customHeight="false" hidden="false" ht="12.1" outlineLevel="0" r="169">
      <c r="A169" s="39" t="n">
        <v>46307</v>
      </c>
      <c r="B169" s="16" t="s">
        <v>1083</v>
      </c>
      <c r="C169" s="16" t="s">
        <v>126</v>
      </c>
      <c r="D169" s="16" t="s">
        <v>127</v>
      </c>
      <c r="E169" s="6" t="n">
        <v>1000</v>
      </c>
      <c r="F169" s="7" t="n">
        <v>5</v>
      </c>
      <c r="G169" s="6" t="n">
        <v>14.79</v>
      </c>
      <c r="H169" s="6" t="n">
        <v>0</v>
      </c>
      <c r="I169" s="6" t="n">
        <v>73.95</v>
      </c>
      <c r="J169" s="6" t="n">
        <v>73.95</v>
      </c>
    </row>
    <row collapsed="false" customFormat="false" customHeight="false" hidden="false" ht="12.1" outlineLevel="0" r="170">
      <c r="A170" s="39" t="n">
        <v>46310</v>
      </c>
      <c r="B170" s="16" t="s">
        <v>1083</v>
      </c>
      <c r="C170" s="16" t="s">
        <v>129</v>
      </c>
      <c r="D170" s="16" t="s">
        <v>130</v>
      </c>
      <c r="E170" s="6" t="n">
        <v>1000</v>
      </c>
      <c r="F170" s="7" t="n">
        <v>5</v>
      </c>
      <c r="G170" s="6" t="n">
        <v>13.56</v>
      </c>
      <c r="H170" s="6" t="n">
        <v>0</v>
      </c>
      <c r="I170" s="6" t="n">
        <v>67.8</v>
      </c>
      <c r="J170" s="6" t="n">
        <v>67.8</v>
      </c>
    </row>
    <row collapsed="false" customFormat="false" customHeight="false" hidden="false" ht="12.1" outlineLevel="0" r="171">
      <c r="A171" s="39" t="n">
        <v>46316</v>
      </c>
      <c r="B171" s="16" t="s">
        <v>1083</v>
      </c>
      <c r="C171" s="16" t="s">
        <v>135</v>
      </c>
      <c r="D171" s="16" t="s">
        <v>136</v>
      </c>
      <c r="E171" s="6" t="n">
        <v>1000</v>
      </c>
      <c r="F171" s="7" t="n">
        <v>4</v>
      </c>
      <c r="G171" s="6" t="n">
        <v>16.83</v>
      </c>
      <c r="H171" s="6" t="n">
        <v>0</v>
      </c>
      <c r="I171" s="6" t="n">
        <v>67.32</v>
      </c>
      <c r="J171" s="6" t="n">
        <v>67.32</v>
      </c>
    </row>
    <row collapsed="false" customFormat="false" customHeight="false" hidden="false" ht="12.1" outlineLevel="0" r="172">
      <c r="A172" s="39" t="n">
        <v>46316</v>
      </c>
      <c r="B172" s="16" t="s">
        <v>1083</v>
      </c>
      <c r="C172" s="16" t="s">
        <v>108</v>
      </c>
      <c r="D172" s="16" t="s">
        <v>109</v>
      </c>
      <c r="E172" s="6" t="n">
        <v>1000</v>
      </c>
      <c r="F172" s="7" t="n">
        <v>26</v>
      </c>
      <c r="G172" s="6" t="n">
        <v>11.26</v>
      </c>
      <c r="H172" s="6" t="n">
        <v>0</v>
      </c>
      <c r="I172" s="6" t="n">
        <v>292.76</v>
      </c>
      <c r="J172" s="6" t="n">
        <v>292.76</v>
      </c>
    </row>
    <row collapsed="false" customFormat="false" customHeight="false" hidden="false" ht="12.1" outlineLevel="0" r="173">
      <c r="A173" s="39" t="n">
        <v>46316</v>
      </c>
      <c r="B173" s="16" t="s">
        <v>1083</v>
      </c>
      <c r="C173" s="16" t="s">
        <v>123</v>
      </c>
      <c r="D173" s="16" t="s">
        <v>124</v>
      </c>
      <c r="E173" s="6" t="n">
        <v>1000</v>
      </c>
      <c r="F173" s="7" t="n">
        <v>8</v>
      </c>
      <c r="G173" s="6" t="n">
        <v>14.67</v>
      </c>
      <c r="H173" s="6" t="n">
        <v>0</v>
      </c>
      <c r="I173" s="6" t="n">
        <v>117.36</v>
      </c>
      <c r="J173" s="6" t="n">
        <v>117.36</v>
      </c>
    </row>
    <row collapsed="false" customFormat="false" customHeight="false" hidden="false" ht="12.1" outlineLevel="0" r="174">
      <c r="A174" s="39" t="n">
        <v>46318</v>
      </c>
      <c r="B174" s="16" t="s">
        <v>1083</v>
      </c>
      <c r="C174" s="16" t="s">
        <v>132</v>
      </c>
      <c r="D174" s="16" t="s">
        <v>133</v>
      </c>
      <c r="E174" s="6" t="n">
        <v>1000</v>
      </c>
      <c r="F174" s="7" t="n">
        <v>5</v>
      </c>
      <c r="G174" s="6" t="n">
        <v>13.56</v>
      </c>
      <c r="H174" s="6" t="n">
        <v>0</v>
      </c>
      <c r="I174" s="6" t="n">
        <v>67.8</v>
      </c>
      <c r="J174" s="6" t="n">
        <v>67.8</v>
      </c>
    </row>
    <row collapsed="false" customFormat="false" customHeight="false" hidden="false" ht="12.1" outlineLevel="0" r="175">
      <c r="A175" s="39" t="n">
        <v>46324</v>
      </c>
      <c r="B175" s="16" t="s">
        <v>1083</v>
      </c>
      <c r="C175" s="16" t="s">
        <v>114</v>
      </c>
      <c r="D175" s="16" t="s">
        <v>115</v>
      </c>
      <c r="E175" s="6" t="n">
        <v>1000</v>
      </c>
      <c r="F175" s="7" t="n">
        <v>10</v>
      </c>
      <c r="G175" s="6" t="n">
        <v>14.59</v>
      </c>
      <c r="H175" s="6" t="n">
        <v>0</v>
      </c>
      <c r="I175" s="6" t="n">
        <v>145.9</v>
      </c>
      <c r="J175" s="6" t="n">
        <v>145.9</v>
      </c>
    </row>
    <row collapsed="false" customFormat="false" customHeight="false" hidden="false" ht="12.1" outlineLevel="0" r="176">
      <c r="A176" s="39" t="n">
        <v>46335</v>
      </c>
      <c r="B176" s="16" t="s">
        <v>1083</v>
      </c>
      <c r="C176" s="16" t="s">
        <v>111</v>
      </c>
      <c r="D176" s="16" t="s">
        <v>112</v>
      </c>
      <c r="E176" s="6" t="n">
        <v>100</v>
      </c>
      <c r="F176" s="7" t="n">
        <v>2</v>
      </c>
      <c r="G176" s="6" t="n">
        <v>44.67</v>
      </c>
      <c r="H176" s="6" t="n">
        <v>0</v>
      </c>
      <c r="I176" s="6" t="n">
        <v>89.34</v>
      </c>
      <c r="J176" s="6" t="n">
        <v>89.34</v>
      </c>
    </row>
    <row collapsed="false" customFormat="false" customHeight="false" hidden="false" ht="12.1" outlineLevel="0" r="177">
      <c r="A177" s="39" t="n">
        <v>46337</v>
      </c>
      <c r="B177" s="16" t="s">
        <v>1083</v>
      </c>
      <c r="C177" s="16" t="s">
        <v>120</v>
      </c>
      <c r="D177" s="16" t="s">
        <v>121</v>
      </c>
      <c r="E177" s="6" t="n">
        <v>1000</v>
      </c>
      <c r="F177" s="7" t="n">
        <v>8</v>
      </c>
      <c r="G177" s="6" t="n">
        <v>12.6</v>
      </c>
      <c r="H177" s="6" t="n">
        <v>0</v>
      </c>
      <c r="I177" s="6" t="n">
        <v>100.8</v>
      </c>
      <c r="J177" s="6" t="n">
        <v>100.8</v>
      </c>
    </row>
    <row collapsed="false" customFormat="false" customHeight="false" hidden="false" ht="12.1" outlineLevel="0" r="178">
      <c r="A178" s="39" t="n">
        <v>46337</v>
      </c>
      <c r="B178" s="16" t="s">
        <v>1083</v>
      </c>
      <c r="C178" s="16" t="s">
        <v>126</v>
      </c>
      <c r="D178" s="16" t="s">
        <v>127</v>
      </c>
      <c r="E178" s="6" t="n">
        <v>1000</v>
      </c>
      <c r="F178" s="7" t="n">
        <v>5</v>
      </c>
      <c r="G178" s="6" t="n">
        <v>14.79</v>
      </c>
      <c r="H178" s="6" t="n">
        <v>0</v>
      </c>
      <c r="I178" s="6" t="n">
        <v>73.95</v>
      </c>
      <c r="J178" s="6" t="n">
        <v>73.95</v>
      </c>
    </row>
    <row collapsed="false" customFormat="false" customHeight="false" hidden="false" ht="12.1" outlineLevel="0" r="179">
      <c r="A179" s="39" t="n">
        <v>46340</v>
      </c>
      <c r="B179" s="16" t="s">
        <v>1083</v>
      </c>
      <c r="C179" s="16" t="s">
        <v>129</v>
      </c>
      <c r="D179" s="16" t="s">
        <v>130</v>
      </c>
      <c r="E179" s="6" t="n">
        <v>1000</v>
      </c>
      <c r="F179" s="7" t="n">
        <v>5</v>
      </c>
      <c r="G179" s="6" t="n">
        <v>13.56</v>
      </c>
      <c r="H179" s="6" t="n">
        <v>0</v>
      </c>
      <c r="I179" s="6" t="n">
        <v>67.8</v>
      </c>
      <c r="J179" s="6" t="n">
        <v>67.8</v>
      </c>
    </row>
    <row collapsed="false" customFormat="false" customHeight="false" hidden="false" ht="12.1" outlineLevel="0" r="180">
      <c r="A180" s="39" t="n">
        <v>46346</v>
      </c>
      <c r="B180" s="16" t="s">
        <v>1083</v>
      </c>
      <c r="C180" s="16" t="s">
        <v>108</v>
      </c>
      <c r="D180" s="16" t="s">
        <v>109</v>
      </c>
      <c r="E180" s="6" t="n">
        <v>1000</v>
      </c>
      <c r="F180" s="7" t="n">
        <v>26</v>
      </c>
      <c r="G180" s="6" t="n">
        <v>11.26</v>
      </c>
      <c r="H180" s="6" t="n">
        <v>0</v>
      </c>
      <c r="I180" s="6" t="n">
        <v>292.76</v>
      </c>
      <c r="J180" s="6" t="n">
        <v>292.76</v>
      </c>
    </row>
    <row collapsed="false" customFormat="false" customHeight="false" hidden="false" ht="12.1" outlineLevel="0" r="181">
      <c r="A181" s="39" t="n">
        <v>46346</v>
      </c>
      <c r="B181" s="16" t="s">
        <v>1083</v>
      </c>
      <c r="C181" s="16" t="s">
        <v>123</v>
      </c>
      <c r="D181" s="16" t="s">
        <v>124</v>
      </c>
      <c r="E181" s="6" t="n">
        <v>1000</v>
      </c>
      <c r="F181" s="7" t="n">
        <v>8</v>
      </c>
      <c r="G181" s="6" t="n">
        <v>14.67</v>
      </c>
      <c r="H181" s="6" t="n">
        <v>0</v>
      </c>
      <c r="I181" s="6" t="n">
        <v>117.36</v>
      </c>
      <c r="J181" s="6" t="n">
        <v>117.36</v>
      </c>
    </row>
    <row collapsed="false" customFormat="false" customHeight="false" hidden="false" ht="12.1" outlineLevel="0" r="182">
      <c r="A182" s="39" t="n">
        <v>46348</v>
      </c>
      <c r="B182" s="16" t="s">
        <v>1083</v>
      </c>
      <c r="C182" s="16" t="s">
        <v>132</v>
      </c>
      <c r="D182" s="16" t="s">
        <v>133</v>
      </c>
      <c r="E182" s="6" t="n">
        <v>1000</v>
      </c>
      <c r="F182" s="7" t="n">
        <v>5</v>
      </c>
      <c r="G182" s="6" t="n">
        <v>13.56</v>
      </c>
      <c r="H182" s="6" t="n">
        <v>0</v>
      </c>
      <c r="I182" s="6" t="n">
        <v>67.8</v>
      </c>
      <c r="J182" s="6" t="n">
        <v>67.8</v>
      </c>
    </row>
    <row collapsed="false" customFormat="false" customHeight="false" hidden="false" ht="12.1" outlineLevel="0" r="183">
      <c r="A183" s="39" t="n">
        <v>46354</v>
      </c>
      <c r="B183" s="16" t="s">
        <v>1083</v>
      </c>
      <c r="C183" s="16" t="s">
        <v>114</v>
      </c>
      <c r="D183" s="16" t="s">
        <v>115</v>
      </c>
      <c r="E183" s="6" t="n">
        <v>1000</v>
      </c>
      <c r="F183" s="7" t="n">
        <v>10</v>
      </c>
      <c r="G183" s="6" t="n">
        <v>14.59</v>
      </c>
      <c r="H183" s="6" t="n">
        <v>0</v>
      </c>
      <c r="I183" s="6" t="n">
        <v>145.9</v>
      </c>
      <c r="J183" s="6" t="n">
        <v>145.9</v>
      </c>
    </row>
    <row collapsed="false" customFormat="false" customHeight="false" hidden="false" ht="12.1" outlineLevel="0" r="184">
      <c r="A184" s="39" t="n">
        <v>46357</v>
      </c>
      <c r="B184" s="16" t="s">
        <v>1083</v>
      </c>
      <c r="C184" s="16" t="s">
        <v>117</v>
      </c>
      <c r="D184" s="16" t="s">
        <v>118</v>
      </c>
      <c r="E184" s="6" t="n">
        <v>1000</v>
      </c>
      <c r="F184" s="7" t="n">
        <v>11</v>
      </c>
      <c r="G184" s="6" t="n">
        <v>61.08</v>
      </c>
      <c r="H184" s="6" t="n">
        <v>0</v>
      </c>
      <c r="I184" s="6" t="n">
        <v>671.88</v>
      </c>
      <c r="J184" s="6" t="n">
        <v>671.88</v>
      </c>
    </row>
    <row collapsed="false" customFormat="false" customHeight="false" hidden="false" ht="12.1" outlineLevel="0" r="185">
      <c r="A185" s="39" t="n">
        <v>46365</v>
      </c>
      <c r="B185" s="16" t="s">
        <v>1083</v>
      </c>
      <c r="C185" s="16" t="s">
        <v>111</v>
      </c>
      <c r="D185" s="16" t="s">
        <v>112</v>
      </c>
      <c r="E185" s="6" t="n">
        <v>100</v>
      </c>
      <c r="F185" s="7" t="n">
        <v>2</v>
      </c>
      <c r="G185" s="6" t="n">
        <v>44.67</v>
      </c>
      <c r="H185" s="6" t="n">
        <v>0</v>
      </c>
      <c r="I185" s="6" t="n">
        <v>89.34</v>
      </c>
      <c r="J185" s="6" t="n">
        <v>89.34</v>
      </c>
    </row>
    <row collapsed="false" customFormat="false" customHeight="false" hidden="false" ht="12.1" outlineLevel="0" r="186">
      <c r="A186" s="39" t="n">
        <v>46367</v>
      </c>
      <c r="B186" s="16" t="s">
        <v>1083</v>
      </c>
      <c r="C186" s="16" t="s">
        <v>120</v>
      </c>
      <c r="D186" s="16" t="s">
        <v>121</v>
      </c>
      <c r="E186" s="6" t="n">
        <v>1000</v>
      </c>
      <c r="F186" s="7" t="n">
        <v>8</v>
      </c>
      <c r="G186" s="6" t="n">
        <v>12.6</v>
      </c>
      <c r="H186" s="6" t="n">
        <v>0</v>
      </c>
      <c r="I186" s="6" t="n">
        <v>100.8</v>
      </c>
      <c r="J186" s="6" t="n">
        <v>100.8</v>
      </c>
    </row>
    <row collapsed="false" customFormat="false" customHeight="false" hidden="false" ht="12.1" outlineLevel="0" r="187">
      <c r="A187" s="39" t="n">
        <v>46367</v>
      </c>
      <c r="B187" s="16" t="s">
        <v>1083</v>
      </c>
      <c r="C187" s="16" t="s">
        <v>126</v>
      </c>
      <c r="D187" s="16" t="s">
        <v>127</v>
      </c>
      <c r="E187" s="6" t="n">
        <v>1000</v>
      </c>
      <c r="F187" s="7" t="n">
        <v>5</v>
      </c>
      <c r="G187" s="6" t="n">
        <v>14.79</v>
      </c>
      <c r="H187" s="6" t="n">
        <v>0</v>
      </c>
      <c r="I187" s="6" t="n">
        <v>73.95</v>
      </c>
      <c r="J187" s="6" t="n">
        <v>73.95</v>
      </c>
    </row>
    <row collapsed="false" customFormat="false" customHeight="false" hidden="false" ht="12.1" outlineLevel="0" r="188">
      <c r="A188" s="39" t="n">
        <v>46370</v>
      </c>
      <c r="B188" s="16" t="s">
        <v>1083</v>
      </c>
      <c r="C188" s="16" t="s">
        <v>129</v>
      </c>
      <c r="D188" s="16" t="s">
        <v>130</v>
      </c>
      <c r="E188" s="6" t="n">
        <v>1000</v>
      </c>
      <c r="F188" s="7" t="n">
        <v>5</v>
      </c>
      <c r="G188" s="6" t="n">
        <v>13.56</v>
      </c>
      <c r="H188" s="6" t="n">
        <v>0</v>
      </c>
      <c r="I188" s="6" t="n">
        <v>67.8</v>
      </c>
      <c r="J188" s="6" t="n">
        <v>67.8</v>
      </c>
    </row>
    <row collapsed="false" customFormat="false" customHeight="false" hidden="false" ht="12.1" outlineLevel="0" r="189">
      <c r="A189" s="39" t="n">
        <v>46376</v>
      </c>
      <c r="B189" s="16" t="s">
        <v>1083</v>
      </c>
      <c r="C189" s="16" t="s">
        <v>108</v>
      </c>
      <c r="D189" s="16" t="s">
        <v>109</v>
      </c>
      <c r="E189" s="6" t="n">
        <v>1000</v>
      </c>
      <c r="F189" s="7" t="n">
        <v>26</v>
      </c>
      <c r="G189" s="6" t="n">
        <v>11.26</v>
      </c>
      <c r="H189" s="6" t="n">
        <v>0</v>
      </c>
      <c r="I189" s="6" t="n">
        <v>292.76</v>
      </c>
      <c r="J189" s="6" t="n">
        <v>292.76</v>
      </c>
    </row>
    <row collapsed="false" customFormat="false" customHeight="false" hidden="false" ht="12.1" outlineLevel="0" r="190">
      <c r="A190" s="39" t="n">
        <v>46376</v>
      </c>
      <c r="B190" s="16" t="s">
        <v>1083</v>
      </c>
      <c r="C190" s="16" t="s">
        <v>123</v>
      </c>
      <c r="D190" s="16" t="s">
        <v>124</v>
      </c>
      <c r="E190" s="6" t="n">
        <v>1000</v>
      </c>
      <c r="F190" s="7" t="n">
        <v>8</v>
      </c>
      <c r="G190" s="6" t="n">
        <v>14.67</v>
      </c>
      <c r="H190" s="6" t="n">
        <v>0</v>
      </c>
      <c r="I190" s="6" t="n">
        <v>117.36</v>
      </c>
      <c r="J190" s="6" t="n">
        <v>117.36</v>
      </c>
    </row>
    <row collapsed="false" customFormat="false" customHeight="false" hidden="false" ht="12.1" outlineLevel="0" r="191">
      <c r="A191" s="39" t="n">
        <v>46378</v>
      </c>
      <c r="B191" s="16" t="s">
        <v>1083</v>
      </c>
      <c r="C191" s="16" t="s">
        <v>132</v>
      </c>
      <c r="D191" s="16" t="s">
        <v>133</v>
      </c>
      <c r="E191" s="6" t="n">
        <v>1000</v>
      </c>
      <c r="F191" s="7" t="n">
        <v>5</v>
      </c>
      <c r="G191" s="6" t="n">
        <v>13.56</v>
      </c>
      <c r="H191" s="6" t="n">
        <v>0</v>
      </c>
      <c r="I191" s="6" t="n">
        <v>67.8</v>
      </c>
      <c r="J191" s="6" t="n">
        <v>67.8</v>
      </c>
    </row>
    <row collapsed="false" customFormat="false" customHeight="false" hidden="false" ht="12.1" outlineLevel="0" r="192">
      <c r="A192" s="39" t="n">
        <v>46384</v>
      </c>
      <c r="B192" s="16" t="s">
        <v>1083</v>
      </c>
      <c r="C192" s="16" t="s">
        <v>114</v>
      </c>
      <c r="D192" s="16" t="s">
        <v>115</v>
      </c>
      <c r="E192" s="6" t="n">
        <v>1000</v>
      </c>
      <c r="F192" s="7" t="n">
        <v>10</v>
      </c>
      <c r="G192" s="6" t="n">
        <v>14.59</v>
      </c>
      <c r="H192" s="6" t="n">
        <v>0</v>
      </c>
      <c r="I192" s="6" t="n">
        <v>145.9</v>
      </c>
      <c r="J192" s="6" t="n">
        <v>145.9</v>
      </c>
    </row>
    <row collapsed="false" customFormat="false" customHeight="false" hidden="false" ht="12.1" outlineLevel="0" r="193">
      <c r="A193" s="39" t="n">
        <v>46395</v>
      </c>
      <c r="B193" s="16" t="s">
        <v>1083</v>
      </c>
      <c r="C193" s="16" t="s">
        <v>111</v>
      </c>
      <c r="D193" s="16" t="s">
        <v>112</v>
      </c>
      <c r="E193" s="6" t="n">
        <v>100</v>
      </c>
      <c r="F193" s="7" t="n">
        <v>2</v>
      </c>
      <c r="G193" s="6" t="n">
        <v>44.67</v>
      </c>
      <c r="H193" s="6" t="n">
        <v>0</v>
      </c>
      <c r="I193" s="6" t="n">
        <v>89.34</v>
      </c>
      <c r="J193" s="6" t="n">
        <v>89.34</v>
      </c>
    </row>
    <row collapsed="false" customFormat="false" customHeight="false" hidden="false" ht="12.1" outlineLevel="0" r="194">
      <c r="A194" s="39" t="n">
        <v>46397</v>
      </c>
      <c r="B194" s="16" t="s">
        <v>1083</v>
      </c>
      <c r="C194" s="16" t="s">
        <v>120</v>
      </c>
      <c r="D194" s="16" t="s">
        <v>121</v>
      </c>
      <c r="E194" s="6" t="n">
        <v>1000</v>
      </c>
      <c r="F194" s="7" t="n">
        <v>8</v>
      </c>
      <c r="G194" s="6" t="n">
        <v>12.6</v>
      </c>
      <c r="H194" s="6" t="n">
        <v>0</v>
      </c>
      <c r="I194" s="6" t="n">
        <v>100.8</v>
      </c>
      <c r="J194" s="6" t="n">
        <v>100.8</v>
      </c>
    </row>
    <row collapsed="false" customFormat="false" customHeight="false" hidden="false" ht="12.1" outlineLevel="0" r="195">
      <c r="A195" s="39" t="n">
        <v>46397</v>
      </c>
      <c r="B195" s="16" t="s">
        <v>1083</v>
      </c>
      <c r="C195" s="16" t="s">
        <v>126</v>
      </c>
      <c r="D195" s="16" t="s">
        <v>127</v>
      </c>
      <c r="E195" s="6" t="n">
        <v>1000</v>
      </c>
      <c r="F195" s="7" t="n">
        <v>5</v>
      </c>
      <c r="G195" s="6" t="n">
        <v>14.79</v>
      </c>
      <c r="H195" s="6" t="n">
        <v>0</v>
      </c>
      <c r="I195" s="6" t="n">
        <v>73.95</v>
      </c>
      <c r="J195" s="6" t="n">
        <v>73.95</v>
      </c>
    </row>
    <row collapsed="false" customFormat="false" customHeight="false" hidden="false" ht="12.1" outlineLevel="0" r="196">
      <c r="A196" s="39" t="n">
        <v>46400</v>
      </c>
      <c r="B196" s="16" t="s">
        <v>1083</v>
      </c>
      <c r="C196" s="16" t="s">
        <v>129</v>
      </c>
      <c r="D196" s="16" t="s">
        <v>130</v>
      </c>
      <c r="E196" s="6" t="n">
        <v>1000</v>
      </c>
      <c r="F196" s="7" t="n">
        <v>5</v>
      </c>
      <c r="G196" s="6" t="n">
        <v>13.56</v>
      </c>
      <c r="H196" s="6" t="n">
        <v>0</v>
      </c>
      <c r="I196" s="6" t="n">
        <v>67.8</v>
      </c>
      <c r="J196" s="6" t="n">
        <v>67.8</v>
      </c>
    </row>
    <row collapsed="false" customFormat="false" customHeight="false" hidden="false" ht="12.1" outlineLevel="0" r="197">
      <c r="A197" s="39" t="n">
        <v>46406</v>
      </c>
      <c r="B197" s="16" t="s">
        <v>1083</v>
      </c>
      <c r="C197" s="16" t="s">
        <v>108</v>
      </c>
      <c r="D197" s="16" t="s">
        <v>109</v>
      </c>
      <c r="E197" s="6" t="n">
        <v>1000</v>
      </c>
      <c r="F197" s="7" t="n">
        <v>26</v>
      </c>
      <c r="G197" s="6" t="n">
        <v>11.26</v>
      </c>
      <c r="H197" s="6" t="n">
        <v>0</v>
      </c>
      <c r="I197" s="6" t="n">
        <v>292.76</v>
      </c>
      <c r="J197" s="6" t="n">
        <v>292.76</v>
      </c>
    </row>
    <row collapsed="false" customFormat="false" customHeight="false" hidden="false" ht="12.1" outlineLevel="0" r="198">
      <c r="A198" s="39" t="n">
        <v>46406</v>
      </c>
      <c r="B198" s="16" t="s">
        <v>1083</v>
      </c>
      <c r="C198" s="16" t="s">
        <v>123</v>
      </c>
      <c r="D198" s="16" t="s">
        <v>124</v>
      </c>
      <c r="E198" s="6" t="n">
        <v>1000</v>
      </c>
      <c r="F198" s="7" t="n">
        <v>8</v>
      </c>
      <c r="G198" s="6" t="n">
        <v>14.67</v>
      </c>
      <c r="H198" s="6" t="n">
        <v>0</v>
      </c>
      <c r="I198" s="6" t="n">
        <v>117.36</v>
      </c>
      <c r="J198" s="6" t="n">
        <v>117.36</v>
      </c>
    </row>
    <row collapsed="false" customFormat="false" customHeight="false" hidden="false" ht="12.1" outlineLevel="0" r="199">
      <c r="A199" s="39" t="n">
        <v>46407</v>
      </c>
      <c r="B199" s="16" t="s">
        <v>1083</v>
      </c>
      <c r="C199" s="16" t="s">
        <v>135</v>
      </c>
      <c r="D199" s="16" t="s">
        <v>136</v>
      </c>
      <c r="E199" s="6" t="n">
        <v>1000</v>
      </c>
      <c r="F199" s="7" t="n">
        <v>4</v>
      </c>
      <c r="G199" s="6" t="n">
        <v>16.83</v>
      </c>
      <c r="H199" s="6" t="n">
        <v>0</v>
      </c>
      <c r="I199" s="6" t="n">
        <v>67.32</v>
      </c>
      <c r="J199" s="6" t="n">
        <v>67.32</v>
      </c>
    </row>
    <row collapsed="false" customFormat="false" customHeight="false" hidden="false" ht="12.1" outlineLevel="0" r="200">
      <c r="A200" s="39" t="n">
        <v>46408</v>
      </c>
      <c r="B200" s="16" t="s">
        <v>1083</v>
      </c>
      <c r="C200" s="16" t="s">
        <v>132</v>
      </c>
      <c r="D200" s="16" t="s">
        <v>133</v>
      </c>
      <c r="E200" s="6" t="n">
        <v>1000</v>
      </c>
      <c r="F200" s="7" t="n">
        <v>5</v>
      </c>
      <c r="G200" s="6" t="n">
        <v>13.56</v>
      </c>
      <c r="H200" s="6" t="n">
        <v>0</v>
      </c>
      <c r="I200" s="6" t="n">
        <v>67.8</v>
      </c>
      <c r="J200" s="6" t="n">
        <v>67.8</v>
      </c>
    </row>
    <row collapsed="false" customFormat="false" customHeight="false" hidden="false" ht="12.1" outlineLevel="0" r="201">
      <c r="A201" s="39" t="n">
        <v>46414</v>
      </c>
      <c r="B201" s="16" t="s">
        <v>1083</v>
      </c>
      <c r="C201" s="16" t="s">
        <v>114</v>
      </c>
      <c r="D201" s="16" t="s">
        <v>115</v>
      </c>
      <c r="E201" s="6" t="n">
        <v>1000</v>
      </c>
      <c r="F201" s="7" t="n">
        <v>10</v>
      </c>
      <c r="G201" s="6" t="n">
        <v>14.59</v>
      </c>
      <c r="H201" s="6" t="n">
        <v>0</v>
      </c>
      <c r="I201" s="6" t="n">
        <v>145.9</v>
      </c>
      <c r="J201" s="6" t="n">
        <v>145.9</v>
      </c>
    </row>
    <row collapsed="false" customFormat="false" customHeight="false" hidden="false" ht="12.1" outlineLevel="0" r="202">
      <c r="A202" s="39" t="n">
        <v>46425</v>
      </c>
      <c r="B202" s="16" t="s">
        <v>1083</v>
      </c>
      <c r="C202" s="16" t="s">
        <v>111</v>
      </c>
      <c r="D202" s="16" t="s">
        <v>112</v>
      </c>
      <c r="E202" s="6" t="n">
        <v>100</v>
      </c>
      <c r="F202" s="7" t="n">
        <v>2</v>
      </c>
      <c r="G202" s="6" t="n">
        <v>44.67</v>
      </c>
      <c r="H202" s="6" t="n">
        <v>0</v>
      </c>
      <c r="I202" s="6" t="n">
        <v>89.34</v>
      </c>
      <c r="J202" s="6" t="n">
        <v>89.34</v>
      </c>
    </row>
    <row collapsed="false" customFormat="false" customHeight="false" hidden="false" ht="12.1" outlineLevel="0" r="203">
      <c r="A203" s="39" t="n">
        <v>46427</v>
      </c>
      <c r="B203" s="16" t="s">
        <v>1083</v>
      </c>
      <c r="C203" s="16" t="s">
        <v>120</v>
      </c>
      <c r="D203" s="16" t="s">
        <v>121</v>
      </c>
      <c r="E203" s="6" t="n">
        <v>1000</v>
      </c>
      <c r="F203" s="7" t="n">
        <v>8</v>
      </c>
      <c r="G203" s="6" t="n">
        <v>12.6</v>
      </c>
      <c r="H203" s="6" t="n">
        <v>0</v>
      </c>
      <c r="I203" s="6" t="n">
        <v>100.8</v>
      </c>
      <c r="J203" s="6" t="n">
        <v>100.8</v>
      </c>
    </row>
    <row collapsed="false" customFormat="false" customHeight="false" hidden="false" ht="12.1" outlineLevel="0" r="204">
      <c r="A204" s="39" t="n">
        <v>46427</v>
      </c>
      <c r="B204" s="16" t="s">
        <v>1083</v>
      </c>
      <c r="C204" s="16" t="s">
        <v>126</v>
      </c>
      <c r="D204" s="16" t="s">
        <v>127</v>
      </c>
      <c r="E204" s="6" t="n">
        <v>1000</v>
      </c>
      <c r="F204" s="7" t="n">
        <v>5</v>
      </c>
      <c r="G204" s="6" t="n">
        <v>14.79</v>
      </c>
      <c r="H204" s="6" t="n">
        <v>0</v>
      </c>
      <c r="I204" s="6" t="n">
        <v>73.95</v>
      </c>
      <c r="J204" s="6" t="n">
        <v>73.95</v>
      </c>
    </row>
    <row collapsed="false" customFormat="false" customHeight="false" hidden="false" ht="12.1" outlineLevel="0" r="205">
      <c r="A205" s="39" t="n">
        <v>46430</v>
      </c>
      <c r="B205" s="16" t="s">
        <v>1083</v>
      </c>
      <c r="C205" s="16" t="s">
        <v>129</v>
      </c>
      <c r="D205" s="16" t="s">
        <v>130</v>
      </c>
      <c r="E205" s="6" t="n">
        <v>1000</v>
      </c>
      <c r="F205" s="7" t="n">
        <v>5</v>
      </c>
      <c r="G205" s="6" t="n">
        <v>13.56</v>
      </c>
      <c r="H205" s="6" t="n">
        <v>0</v>
      </c>
      <c r="I205" s="6" t="n">
        <v>67.8</v>
      </c>
      <c r="J205" s="6" t="n">
        <v>67.8</v>
      </c>
    </row>
    <row collapsed="false" customFormat="false" customHeight="false" hidden="false" ht="12.1" outlineLevel="0" r="206">
      <c r="A206" s="39" t="n">
        <v>46436</v>
      </c>
      <c r="B206" s="16" t="s">
        <v>1083</v>
      </c>
      <c r="C206" s="16" t="s">
        <v>108</v>
      </c>
      <c r="D206" s="16" t="s">
        <v>109</v>
      </c>
      <c r="E206" s="6" t="n">
        <v>1000</v>
      </c>
      <c r="F206" s="7" t="n">
        <v>26</v>
      </c>
      <c r="G206" s="6" t="n">
        <v>11.26</v>
      </c>
      <c r="H206" s="6" t="n">
        <v>0</v>
      </c>
      <c r="I206" s="6" t="n">
        <v>292.76</v>
      </c>
      <c r="J206" s="6" t="n">
        <v>292.76</v>
      </c>
    </row>
    <row collapsed="false" customFormat="false" customHeight="false" hidden="false" ht="12.1" outlineLevel="0" r="207">
      <c r="A207" s="39" t="n">
        <v>46436</v>
      </c>
      <c r="B207" s="16" t="s">
        <v>1083</v>
      </c>
      <c r="C207" s="16" t="s">
        <v>123</v>
      </c>
      <c r="D207" s="16" t="s">
        <v>124</v>
      </c>
      <c r="E207" s="6" t="n">
        <v>1000</v>
      </c>
      <c r="F207" s="7" t="n">
        <v>8</v>
      </c>
      <c r="G207" s="6" t="n">
        <v>14.67</v>
      </c>
      <c r="H207" s="6" t="n">
        <v>0</v>
      </c>
      <c r="I207" s="6" t="n">
        <v>117.36</v>
      </c>
      <c r="J207" s="6" t="n">
        <v>117.36</v>
      </c>
    </row>
    <row collapsed="false" customFormat="false" customHeight="false" hidden="false" ht="12.1" outlineLevel="0" r="208">
      <c r="A208" s="39" t="n">
        <v>46438</v>
      </c>
      <c r="B208" s="16" t="s">
        <v>1083</v>
      </c>
      <c r="C208" s="16" t="s">
        <v>132</v>
      </c>
      <c r="D208" s="16" t="s">
        <v>133</v>
      </c>
      <c r="E208" s="6" t="n">
        <v>1000</v>
      </c>
      <c r="F208" s="7" t="n">
        <v>5</v>
      </c>
      <c r="G208" s="6" t="n">
        <v>13.56</v>
      </c>
      <c r="H208" s="6" t="n">
        <v>0</v>
      </c>
      <c r="I208" s="6" t="n">
        <v>67.8</v>
      </c>
      <c r="J208" s="6" t="n">
        <v>67.8</v>
      </c>
    </row>
    <row collapsed="false" customFormat="false" customHeight="false" hidden="false" ht="12.1" outlineLevel="0" r="209">
      <c r="A209" s="39" t="n">
        <v>46444</v>
      </c>
      <c r="B209" s="16" t="s">
        <v>1083</v>
      </c>
      <c r="C209" s="16" t="s">
        <v>114</v>
      </c>
      <c r="D209" s="16" t="s">
        <v>115</v>
      </c>
      <c r="E209" s="6" t="n">
        <v>1000</v>
      </c>
      <c r="F209" s="7" t="n">
        <v>10</v>
      </c>
      <c r="G209" s="6" t="n">
        <v>14.59</v>
      </c>
      <c r="H209" s="6" t="n">
        <v>0</v>
      </c>
      <c r="I209" s="6" t="n">
        <v>145.9</v>
      </c>
      <c r="J209" s="6" t="n">
        <v>145.9</v>
      </c>
    </row>
    <row collapsed="false" customFormat="false" customHeight="false" hidden="false" ht="12.1" outlineLevel="0" r="210">
      <c r="A210" s="39" t="n">
        <v>46455</v>
      </c>
      <c r="B210" s="16" t="s">
        <v>1083</v>
      </c>
      <c r="C210" s="16" t="s">
        <v>111</v>
      </c>
      <c r="D210" s="16" t="s">
        <v>112</v>
      </c>
      <c r="E210" s="6" t="n">
        <v>100</v>
      </c>
      <c r="F210" s="7" t="n">
        <v>2</v>
      </c>
      <c r="G210" s="6" t="n">
        <v>44.67</v>
      </c>
      <c r="H210" s="6" t="n">
        <v>0</v>
      </c>
      <c r="I210" s="6" t="n">
        <v>89.34</v>
      </c>
      <c r="J210" s="6" t="n">
        <v>89.34</v>
      </c>
    </row>
    <row collapsed="false" customFormat="false" customHeight="false" hidden="false" ht="12.1" outlineLevel="0" r="211">
      <c r="A211" s="39" t="n">
        <v>46457</v>
      </c>
      <c r="B211" s="16" t="s">
        <v>1083</v>
      </c>
      <c r="C211" s="16" t="s">
        <v>120</v>
      </c>
      <c r="D211" s="16" t="s">
        <v>121</v>
      </c>
      <c r="E211" s="6" t="n">
        <v>1000</v>
      </c>
      <c r="F211" s="7" t="n">
        <v>8</v>
      </c>
      <c r="G211" s="6" t="n">
        <v>12.6</v>
      </c>
      <c r="H211" s="6" t="n">
        <v>0</v>
      </c>
      <c r="I211" s="6" t="n">
        <v>100.8</v>
      </c>
      <c r="J211" s="6" t="n">
        <v>100.8</v>
      </c>
    </row>
    <row collapsed="false" customFormat="false" customHeight="false" hidden="false" ht="12.1" outlineLevel="0" r="212">
      <c r="A212" s="39" t="n">
        <v>46457</v>
      </c>
      <c r="B212" s="16" t="s">
        <v>1083</v>
      </c>
      <c r="C212" s="16" t="s">
        <v>126</v>
      </c>
      <c r="D212" s="16" t="s">
        <v>127</v>
      </c>
      <c r="E212" s="6" t="n">
        <v>1000</v>
      </c>
      <c r="F212" s="7" t="n">
        <v>5</v>
      </c>
      <c r="G212" s="6" t="n">
        <v>14.79</v>
      </c>
      <c r="H212" s="6" t="n">
        <v>0</v>
      </c>
      <c r="I212" s="6" t="n">
        <v>73.95</v>
      </c>
      <c r="J212" s="6" t="n">
        <v>73.95</v>
      </c>
    </row>
    <row collapsed="false" customFormat="false" customHeight="false" hidden="false" ht="12.1" outlineLevel="0" r="213">
      <c r="A213" s="39" t="n">
        <v>46460</v>
      </c>
      <c r="B213" s="16" t="s">
        <v>1083</v>
      </c>
      <c r="C213" s="16" t="s">
        <v>129</v>
      </c>
      <c r="D213" s="16" t="s">
        <v>130</v>
      </c>
      <c r="E213" s="6" t="n">
        <v>1000</v>
      </c>
      <c r="F213" s="7" t="n">
        <v>5</v>
      </c>
      <c r="G213" s="6" t="n">
        <v>13.56</v>
      </c>
      <c r="H213" s="6" t="n">
        <v>0</v>
      </c>
      <c r="I213" s="6" t="n">
        <v>67.8</v>
      </c>
      <c r="J213" s="6" t="n">
        <v>67.8</v>
      </c>
    </row>
    <row collapsed="false" customFormat="false" customHeight="false" hidden="false" ht="12.1" outlineLevel="0" r="214">
      <c r="A214" s="39" t="n">
        <v>46466</v>
      </c>
      <c r="B214" s="16" t="s">
        <v>1083</v>
      </c>
      <c r="C214" s="16" t="s">
        <v>108</v>
      </c>
      <c r="D214" s="16" t="s">
        <v>109</v>
      </c>
      <c r="E214" s="6" t="n">
        <v>1000</v>
      </c>
      <c r="F214" s="7" t="n">
        <v>26</v>
      </c>
      <c r="G214" s="6" t="n">
        <v>11.26</v>
      </c>
      <c r="H214" s="6" t="n">
        <v>0</v>
      </c>
      <c r="I214" s="6" t="n">
        <v>292.76</v>
      </c>
      <c r="J214" s="6" t="n">
        <v>292.76</v>
      </c>
    </row>
    <row collapsed="false" customFormat="false" customHeight="false" hidden="false" ht="12.1" outlineLevel="0" r="215">
      <c r="A215" s="39" t="n">
        <v>46466</v>
      </c>
      <c r="B215" s="16" t="s">
        <v>1083</v>
      </c>
      <c r="C215" s="16" t="s">
        <v>123</v>
      </c>
      <c r="D215" s="16" t="s">
        <v>124</v>
      </c>
      <c r="E215" s="6" t="n">
        <v>1000</v>
      </c>
      <c r="F215" s="7" t="n">
        <v>8</v>
      </c>
      <c r="G215" s="6" t="n">
        <v>14.67</v>
      </c>
      <c r="H215" s="6" t="n">
        <v>0</v>
      </c>
      <c r="I215" s="6" t="n">
        <v>117.36</v>
      </c>
      <c r="J215" s="6" t="n">
        <v>117.36</v>
      </c>
    </row>
    <row collapsed="false" customFormat="false" customHeight="false" hidden="false" ht="12.1" outlineLevel="0" r="216">
      <c r="A216" s="39" t="n">
        <v>46468</v>
      </c>
      <c r="B216" s="16" t="s">
        <v>1083</v>
      </c>
      <c r="C216" s="16" t="s">
        <v>132</v>
      </c>
      <c r="D216" s="16" t="s">
        <v>133</v>
      </c>
      <c r="E216" s="6" t="n">
        <v>1000</v>
      </c>
      <c r="F216" s="7" t="n">
        <v>5</v>
      </c>
      <c r="G216" s="6" t="n">
        <v>13.56</v>
      </c>
      <c r="H216" s="6" t="n">
        <v>0</v>
      </c>
      <c r="I216" s="6" t="n">
        <v>67.8</v>
      </c>
      <c r="J216" s="6" t="n">
        <v>67.8</v>
      </c>
    </row>
    <row collapsed="false" customFormat="false" customHeight="false" hidden="false" ht="12.1" outlineLevel="0" r="217">
      <c r="A217" s="39" t="n">
        <v>46474</v>
      </c>
      <c r="B217" s="16" t="s">
        <v>1083</v>
      </c>
      <c r="C217" s="16" t="s">
        <v>114</v>
      </c>
      <c r="D217" s="16" t="s">
        <v>115</v>
      </c>
      <c r="E217" s="6" t="n">
        <v>1000</v>
      </c>
      <c r="F217" s="7" t="n">
        <v>10</v>
      </c>
      <c r="G217" s="6" t="n">
        <v>14.59</v>
      </c>
      <c r="H217" s="6" t="n">
        <v>0</v>
      </c>
      <c r="I217" s="6" t="n">
        <v>145.9</v>
      </c>
      <c r="J217" s="6" t="n">
        <v>145.9</v>
      </c>
    </row>
    <row collapsed="false" customFormat="false" customHeight="false" hidden="false" ht="12.1" outlineLevel="0" r="218">
      <c r="A218" s="39" t="n">
        <v>46485</v>
      </c>
      <c r="B218" s="16" t="s">
        <v>1083</v>
      </c>
      <c r="C218" s="16" t="s">
        <v>111</v>
      </c>
      <c r="D218" s="16" t="s">
        <v>112</v>
      </c>
      <c r="E218" s="6" t="n">
        <v>100</v>
      </c>
      <c r="F218" s="7" t="n">
        <v>2</v>
      </c>
      <c r="G218" s="6" t="n">
        <v>44.67</v>
      </c>
      <c r="H218" s="6" t="n">
        <v>0</v>
      </c>
      <c r="I218" s="6" t="n">
        <v>89.34</v>
      </c>
      <c r="J218" s="6" t="n">
        <v>89.34</v>
      </c>
    </row>
    <row collapsed="false" customFormat="false" customHeight="false" hidden="false" ht="12.1" outlineLevel="0" r="219">
      <c r="A219" s="39" t="n">
        <v>46487</v>
      </c>
      <c r="B219" s="16" t="s">
        <v>1083</v>
      </c>
      <c r="C219" s="16" t="s">
        <v>120</v>
      </c>
      <c r="D219" s="16" t="s">
        <v>121</v>
      </c>
      <c r="E219" s="6" t="n">
        <v>1000</v>
      </c>
      <c r="F219" s="7" t="n">
        <v>8</v>
      </c>
      <c r="G219" s="6" t="n">
        <v>12.6</v>
      </c>
      <c r="H219" s="6" t="n">
        <v>0</v>
      </c>
      <c r="I219" s="6" t="n">
        <v>100.8</v>
      </c>
      <c r="J219" s="6" t="n">
        <v>100.8</v>
      </c>
    </row>
    <row collapsed="false" customFormat="false" customHeight="false" hidden="false" ht="12.1" outlineLevel="0" r="220">
      <c r="A220" s="39" t="n">
        <v>46487</v>
      </c>
      <c r="B220" s="16" t="s">
        <v>1083</v>
      </c>
      <c r="C220" s="16" t="s">
        <v>126</v>
      </c>
      <c r="D220" s="16" t="s">
        <v>127</v>
      </c>
      <c r="E220" s="6" t="n">
        <v>1000</v>
      </c>
      <c r="F220" s="7" t="n">
        <v>5</v>
      </c>
      <c r="G220" s="6" t="n">
        <v>14.79</v>
      </c>
      <c r="H220" s="6" t="n">
        <v>0</v>
      </c>
      <c r="I220" s="6" t="n">
        <v>73.95</v>
      </c>
      <c r="J220" s="6" t="n">
        <v>73.95</v>
      </c>
    </row>
    <row collapsed="false" customFormat="false" customHeight="false" hidden="false" ht="12.1" outlineLevel="0" r="221">
      <c r="A221" s="39" t="n">
        <v>46490</v>
      </c>
      <c r="B221" s="16" t="s">
        <v>1083</v>
      </c>
      <c r="C221" s="16" t="s">
        <v>129</v>
      </c>
      <c r="D221" s="16" t="s">
        <v>130</v>
      </c>
      <c r="E221" s="6" t="n">
        <v>1000</v>
      </c>
      <c r="F221" s="7" t="n">
        <v>5</v>
      </c>
      <c r="G221" s="6" t="n">
        <v>13.56</v>
      </c>
      <c r="H221" s="6" t="n">
        <v>0</v>
      </c>
      <c r="I221" s="6" t="n">
        <v>67.8</v>
      </c>
      <c r="J221" s="6" t="n">
        <v>67.8</v>
      </c>
    </row>
    <row collapsed="false" customFormat="false" customHeight="false" hidden="false" ht="12.1" outlineLevel="0" r="222">
      <c r="A222" s="39" t="n">
        <v>46496</v>
      </c>
      <c r="B222" s="16" t="s">
        <v>1083</v>
      </c>
      <c r="C222" s="16" t="s">
        <v>108</v>
      </c>
      <c r="D222" s="16" t="s">
        <v>109</v>
      </c>
      <c r="E222" s="6" t="n">
        <v>1000</v>
      </c>
      <c r="F222" s="7" t="n">
        <v>26</v>
      </c>
      <c r="G222" s="6" t="n">
        <v>11.26</v>
      </c>
      <c r="H222" s="6" t="n">
        <v>0</v>
      </c>
      <c r="I222" s="6" t="n">
        <v>292.76</v>
      </c>
      <c r="J222" s="6" t="n">
        <v>292.76</v>
      </c>
    </row>
    <row collapsed="false" customFormat="false" customHeight="false" hidden="false" ht="12.1" outlineLevel="0" r="223">
      <c r="A223" s="39" t="n">
        <v>46496</v>
      </c>
      <c r="B223" s="16" t="s">
        <v>1083</v>
      </c>
      <c r="C223" s="16" t="s">
        <v>123</v>
      </c>
      <c r="D223" s="16" t="s">
        <v>124</v>
      </c>
      <c r="E223" s="6" t="n">
        <v>1000</v>
      </c>
      <c r="F223" s="7" t="n">
        <v>8</v>
      </c>
      <c r="G223" s="6" t="n">
        <v>14.67</v>
      </c>
      <c r="H223" s="6" t="n">
        <v>0</v>
      </c>
      <c r="I223" s="6" t="n">
        <v>117.36</v>
      </c>
      <c r="J223" s="6" t="n">
        <v>117.36</v>
      </c>
    </row>
    <row collapsed="false" customFormat="false" customHeight="false" hidden="false" ht="12.1" outlineLevel="0" r="224">
      <c r="A224" s="39" t="n">
        <v>46498</v>
      </c>
      <c r="B224" s="16" t="s">
        <v>1083</v>
      </c>
      <c r="C224" s="16" t="s">
        <v>135</v>
      </c>
      <c r="D224" s="16" t="s">
        <v>136</v>
      </c>
      <c r="E224" s="6" t="n">
        <v>1000</v>
      </c>
      <c r="F224" s="7" t="n">
        <v>4</v>
      </c>
      <c r="G224" s="6" t="n">
        <v>16.83</v>
      </c>
      <c r="H224" s="6" t="n">
        <v>0</v>
      </c>
      <c r="I224" s="6" t="n">
        <v>67.32</v>
      </c>
      <c r="J224" s="6" t="n">
        <v>67.32</v>
      </c>
    </row>
    <row collapsed="false" customFormat="false" customHeight="false" hidden="false" ht="12.1" outlineLevel="0" r="225">
      <c r="A225" s="39" t="n">
        <v>46498</v>
      </c>
      <c r="B225" s="16" t="s">
        <v>1083</v>
      </c>
      <c r="C225" s="16" t="s">
        <v>132</v>
      </c>
      <c r="D225" s="16" t="s">
        <v>133</v>
      </c>
      <c r="E225" s="6" t="n">
        <v>1000</v>
      </c>
      <c r="F225" s="7" t="n">
        <v>5</v>
      </c>
      <c r="G225" s="6" t="n">
        <v>13.56</v>
      </c>
      <c r="H225" s="6" t="n">
        <v>0</v>
      </c>
      <c r="I225" s="6" t="n">
        <v>67.8</v>
      </c>
      <c r="J225" s="6" t="n">
        <v>67.8</v>
      </c>
    </row>
    <row collapsed="false" customFormat="false" customHeight="false" hidden="false" ht="12.1" outlineLevel="0" r="226">
      <c r="A226" s="39" t="n">
        <v>46504</v>
      </c>
      <c r="B226" s="16" t="s">
        <v>1083</v>
      </c>
      <c r="C226" s="16" t="s">
        <v>114</v>
      </c>
      <c r="D226" s="16" t="s">
        <v>115</v>
      </c>
      <c r="E226" s="6" t="n">
        <v>1000</v>
      </c>
      <c r="F226" s="7" t="n">
        <v>10</v>
      </c>
      <c r="G226" s="6" t="n">
        <v>14.59</v>
      </c>
      <c r="H226" s="6" t="n">
        <v>0</v>
      </c>
      <c r="I226" s="6" t="n">
        <v>145.9</v>
      </c>
      <c r="J226" s="6" t="n">
        <v>145.9</v>
      </c>
    </row>
    <row collapsed="false" customFormat="false" customHeight="false" hidden="false" ht="12.1" outlineLevel="0" r="227">
      <c r="A227" s="39" t="n">
        <v>46515</v>
      </c>
      <c r="B227" s="16" t="s">
        <v>1083</v>
      </c>
      <c r="C227" s="16" t="s">
        <v>111</v>
      </c>
      <c r="D227" s="16" t="s">
        <v>112</v>
      </c>
      <c r="E227" s="6" t="n">
        <v>100</v>
      </c>
      <c r="F227" s="7" t="n">
        <v>2</v>
      </c>
      <c r="G227" s="6" t="n">
        <v>44.67</v>
      </c>
      <c r="H227" s="6" t="n">
        <v>0</v>
      </c>
      <c r="I227" s="6" t="n">
        <v>89.34</v>
      </c>
      <c r="J227" s="6" t="n">
        <v>89.34</v>
      </c>
    </row>
    <row collapsed="false" customFormat="false" customHeight="false" hidden="false" ht="12.1" outlineLevel="0" r="228">
      <c r="A228" s="39" t="n">
        <v>46517</v>
      </c>
      <c r="B228" s="16" t="s">
        <v>1083</v>
      </c>
      <c r="C228" s="16" t="s">
        <v>120</v>
      </c>
      <c r="D228" s="16" t="s">
        <v>121</v>
      </c>
      <c r="E228" s="6" t="n">
        <v>1000</v>
      </c>
      <c r="F228" s="7" t="n">
        <v>8</v>
      </c>
      <c r="G228" s="6" t="n">
        <v>12.6</v>
      </c>
      <c r="H228" s="6" t="n">
        <v>0</v>
      </c>
      <c r="I228" s="6" t="n">
        <v>100.8</v>
      </c>
      <c r="J228" s="6" t="n">
        <v>100.8</v>
      </c>
    </row>
    <row collapsed="false" customFormat="false" customHeight="false" hidden="false" ht="12.1" outlineLevel="0" r="229">
      <c r="A229" s="39" t="n">
        <v>46517</v>
      </c>
      <c r="B229" s="16" t="s">
        <v>1083</v>
      </c>
      <c r="C229" s="16" t="s">
        <v>126</v>
      </c>
      <c r="D229" s="16" t="s">
        <v>127</v>
      </c>
      <c r="E229" s="6" t="n">
        <v>1000</v>
      </c>
      <c r="F229" s="7" t="n">
        <v>5</v>
      </c>
      <c r="G229" s="6" t="n">
        <v>14.79</v>
      </c>
      <c r="H229" s="6" t="n">
        <v>0</v>
      </c>
      <c r="I229" s="6" t="n">
        <v>73.95</v>
      </c>
      <c r="J229" s="6" t="n">
        <v>73.95</v>
      </c>
    </row>
    <row collapsed="false" customFormat="false" customHeight="false" hidden="false" ht="12.1" outlineLevel="0" r="230">
      <c r="A230" s="39" t="n">
        <v>46520</v>
      </c>
      <c r="B230" s="16" t="s">
        <v>1083</v>
      </c>
      <c r="C230" s="16" t="s">
        <v>129</v>
      </c>
      <c r="D230" s="16" t="s">
        <v>130</v>
      </c>
      <c r="E230" s="6" t="n">
        <v>1000</v>
      </c>
      <c r="F230" s="7" t="n">
        <v>5</v>
      </c>
      <c r="G230" s="6" t="n">
        <v>13.56</v>
      </c>
      <c r="H230" s="6" t="n">
        <v>0</v>
      </c>
      <c r="I230" s="6" t="n">
        <v>67.8</v>
      </c>
      <c r="J230" s="6" t="n">
        <v>67.8</v>
      </c>
    </row>
    <row collapsed="false" customFormat="false" customHeight="false" hidden="false" ht="12.1" outlineLevel="0" r="231">
      <c r="A231" s="39" t="n">
        <v>46526</v>
      </c>
      <c r="B231" s="16" t="s">
        <v>1083</v>
      </c>
      <c r="C231" s="16" t="s">
        <v>108</v>
      </c>
      <c r="D231" s="16" t="s">
        <v>109</v>
      </c>
      <c r="E231" s="6" t="n">
        <v>1000</v>
      </c>
      <c r="F231" s="7" t="n">
        <v>26</v>
      </c>
      <c r="G231" s="6" t="n">
        <v>11.26</v>
      </c>
      <c r="H231" s="6" t="n">
        <v>0</v>
      </c>
      <c r="I231" s="6" t="n">
        <v>292.76</v>
      </c>
      <c r="J231" s="6" t="n">
        <v>292.76</v>
      </c>
    </row>
    <row collapsed="false" customFormat="false" customHeight="false" hidden="false" ht="12.1" outlineLevel="0" r="232">
      <c r="A232" s="39" t="n">
        <v>46526</v>
      </c>
      <c r="B232" s="16" t="s">
        <v>1083</v>
      </c>
      <c r="C232" s="16" t="s">
        <v>123</v>
      </c>
      <c r="D232" s="16" t="s">
        <v>124</v>
      </c>
      <c r="E232" s="6" t="n">
        <v>1000</v>
      </c>
      <c r="F232" s="7" t="n">
        <v>8</v>
      </c>
      <c r="G232" s="6" t="n">
        <v>14.67</v>
      </c>
      <c r="H232" s="6" t="n">
        <v>0</v>
      </c>
      <c r="I232" s="6" t="n">
        <v>117.36</v>
      </c>
      <c r="J232" s="6" t="n">
        <v>117.36</v>
      </c>
    </row>
    <row collapsed="false" customFormat="false" customHeight="false" hidden="false" ht="12.1" outlineLevel="0" r="233">
      <c r="A233" s="39" t="n">
        <v>46528</v>
      </c>
      <c r="B233" s="16" t="s">
        <v>1083</v>
      </c>
      <c r="C233" s="16" t="s">
        <v>132</v>
      </c>
      <c r="D233" s="16" t="s">
        <v>133</v>
      </c>
      <c r="E233" s="6" t="n">
        <v>1000</v>
      </c>
      <c r="F233" s="7" t="n">
        <v>5</v>
      </c>
      <c r="G233" s="6" t="n">
        <v>13.56</v>
      </c>
      <c r="H233" s="6" t="n">
        <v>0</v>
      </c>
      <c r="I233" s="6" t="n">
        <v>67.8</v>
      </c>
      <c r="J233" s="6" t="n">
        <v>67.8</v>
      </c>
    </row>
    <row collapsed="false" customFormat="false" customHeight="false" hidden="false" ht="12.1" outlineLevel="0" r="234">
      <c r="A234" s="39" t="n">
        <v>46534</v>
      </c>
      <c r="B234" s="16" t="s">
        <v>1083</v>
      </c>
      <c r="C234" s="16" t="s">
        <v>114</v>
      </c>
      <c r="D234" s="16" t="s">
        <v>115</v>
      </c>
      <c r="E234" s="6" t="n">
        <v>1000</v>
      </c>
      <c r="F234" s="7" t="n">
        <v>10</v>
      </c>
      <c r="G234" s="6" t="n">
        <v>14.59</v>
      </c>
      <c r="H234" s="6" t="n">
        <v>0</v>
      </c>
      <c r="I234" s="6" t="n">
        <v>145.9</v>
      </c>
      <c r="J234" s="6" t="n">
        <v>145.9</v>
      </c>
    </row>
    <row collapsed="false" customFormat="false" customHeight="false" hidden="false" ht="12.1" outlineLevel="0" r="235">
      <c r="A235" s="39" t="n">
        <v>46539</v>
      </c>
      <c r="B235" s="16" t="s">
        <v>1083</v>
      </c>
      <c r="C235" s="16" t="s">
        <v>117</v>
      </c>
      <c r="D235" s="16" t="s">
        <v>118</v>
      </c>
      <c r="E235" s="6" t="n">
        <v>1000</v>
      </c>
      <c r="F235" s="7" t="n">
        <v>11</v>
      </c>
      <c r="G235" s="6" t="n">
        <v>61.08</v>
      </c>
      <c r="H235" s="6" t="n">
        <v>0</v>
      </c>
      <c r="I235" s="6" t="n">
        <v>671.88</v>
      </c>
      <c r="J235" s="6" t="n">
        <v>671.88</v>
      </c>
    </row>
    <row collapsed="false" customFormat="false" customHeight="false" hidden="false" ht="12.1" outlineLevel="0" r="236">
      <c r="A236" s="39" t="n">
        <v>46545</v>
      </c>
      <c r="B236" s="16" t="s">
        <v>1083</v>
      </c>
      <c r="C236" s="16" t="s">
        <v>111</v>
      </c>
      <c r="D236" s="16" t="s">
        <v>112</v>
      </c>
      <c r="E236" s="6" t="n">
        <v>100</v>
      </c>
      <c r="F236" s="7" t="n">
        <v>2</v>
      </c>
      <c r="G236" s="6" t="n">
        <v>44.67</v>
      </c>
      <c r="H236" s="6" t="n">
        <v>0</v>
      </c>
      <c r="I236" s="6" t="n">
        <v>89.34</v>
      </c>
      <c r="J236" s="6" t="n">
        <v>89.34</v>
      </c>
    </row>
    <row collapsed="false" customFormat="false" customHeight="false" hidden="false" ht="12.1" outlineLevel="0" r="237">
      <c r="A237" s="39" t="n">
        <v>46547</v>
      </c>
      <c r="B237" s="16" t="s">
        <v>1083</v>
      </c>
      <c r="C237" s="16" t="s">
        <v>120</v>
      </c>
      <c r="D237" s="16" t="s">
        <v>121</v>
      </c>
      <c r="E237" s="6" t="n">
        <v>1000</v>
      </c>
      <c r="F237" s="7" t="n">
        <v>8</v>
      </c>
      <c r="G237" s="6" t="n">
        <v>12.6</v>
      </c>
      <c r="H237" s="6" t="n">
        <v>0</v>
      </c>
      <c r="I237" s="6" t="n">
        <v>100.8</v>
      </c>
      <c r="J237" s="6" t="n">
        <v>100.8</v>
      </c>
    </row>
    <row collapsed="false" customFormat="false" customHeight="false" hidden="false" ht="12.1" outlineLevel="0" r="238">
      <c r="A238" s="39" t="n">
        <v>46547</v>
      </c>
      <c r="B238" s="16" t="s">
        <v>1083</v>
      </c>
      <c r="C238" s="16" t="s">
        <v>126</v>
      </c>
      <c r="D238" s="16" t="s">
        <v>127</v>
      </c>
      <c r="E238" s="6" t="n">
        <v>1000</v>
      </c>
      <c r="F238" s="7" t="n">
        <v>5</v>
      </c>
      <c r="G238" s="6" t="n">
        <v>14.79</v>
      </c>
      <c r="H238" s="6" t="n">
        <v>0</v>
      </c>
      <c r="I238" s="6" t="n">
        <v>73.95</v>
      </c>
      <c r="J238" s="6" t="n">
        <v>73.95</v>
      </c>
    </row>
    <row collapsed="false" customFormat="false" customHeight="false" hidden="false" ht="12.1" outlineLevel="0" r="239">
      <c r="A239" s="39" t="n">
        <v>46550</v>
      </c>
      <c r="B239" s="16" t="s">
        <v>1083</v>
      </c>
      <c r="C239" s="16" t="s">
        <v>129</v>
      </c>
      <c r="D239" s="16" t="s">
        <v>130</v>
      </c>
      <c r="E239" s="6" t="n">
        <v>1000</v>
      </c>
      <c r="F239" s="7" t="n">
        <v>5</v>
      </c>
      <c r="G239" s="6" t="n">
        <v>13.56</v>
      </c>
      <c r="H239" s="6" t="n">
        <v>0</v>
      </c>
      <c r="I239" s="6" t="n">
        <v>67.8</v>
      </c>
      <c r="J239" s="6" t="n">
        <v>67.8</v>
      </c>
    </row>
    <row collapsed="false" customFormat="false" customHeight="false" hidden="false" ht="12.1" outlineLevel="0" r="240">
      <c r="A240" s="39" t="n">
        <v>46556</v>
      </c>
      <c r="B240" s="16" t="s">
        <v>1083</v>
      </c>
      <c r="C240" s="16" t="s">
        <v>108</v>
      </c>
      <c r="D240" s="16" t="s">
        <v>109</v>
      </c>
      <c r="E240" s="6" t="n">
        <v>1000</v>
      </c>
      <c r="F240" s="7" t="n">
        <v>26</v>
      </c>
      <c r="G240" s="6" t="n">
        <v>11.26</v>
      </c>
      <c r="H240" s="6" t="n">
        <v>0</v>
      </c>
      <c r="I240" s="6" t="n">
        <v>292.76</v>
      </c>
      <c r="J240" s="6" t="n">
        <v>292.76</v>
      </c>
    </row>
    <row collapsed="false" customFormat="false" customHeight="false" hidden="false" ht="12.1" outlineLevel="0" r="241">
      <c r="A241" s="39" t="n">
        <v>46556</v>
      </c>
      <c r="B241" s="16" t="s">
        <v>1083</v>
      </c>
      <c r="C241" s="16" t="s">
        <v>123</v>
      </c>
      <c r="D241" s="16" t="s">
        <v>124</v>
      </c>
      <c r="E241" s="6" t="n">
        <v>1000</v>
      </c>
      <c r="F241" s="7" t="n">
        <v>8</v>
      </c>
      <c r="G241" s="6" t="n">
        <v>14.67</v>
      </c>
      <c r="H241" s="6" t="n">
        <v>0</v>
      </c>
      <c r="I241" s="6" t="n">
        <v>117.36</v>
      </c>
      <c r="J241" s="6" t="n">
        <v>117.36</v>
      </c>
    </row>
    <row collapsed="false" customFormat="false" customHeight="false" hidden="false" ht="12.1" outlineLevel="0" r="242">
      <c r="A242" s="39" t="n">
        <v>46558</v>
      </c>
      <c r="B242" s="16" t="s">
        <v>1083</v>
      </c>
      <c r="C242" s="16" t="s">
        <v>132</v>
      </c>
      <c r="D242" s="16" t="s">
        <v>133</v>
      </c>
      <c r="E242" s="6" t="n">
        <v>1000</v>
      </c>
      <c r="F242" s="7" t="n">
        <v>5</v>
      </c>
      <c r="G242" s="6" t="n">
        <v>13.56</v>
      </c>
      <c r="H242" s="6" t="n">
        <v>0</v>
      </c>
      <c r="I242" s="6" t="n">
        <v>67.8</v>
      </c>
      <c r="J242" s="6" t="n">
        <v>67.8</v>
      </c>
    </row>
    <row collapsed="false" customFormat="false" customHeight="false" hidden="false" ht="12.1" outlineLevel="0" r="243">
      <c r="A243" s="39" t="n">
        <v>46564</v>
      </c>
      <c r="B243" s="16" t="s">
        <v>1083</v>
      </c>
      <c r="C243" s="16" t="s">
        <v>114</v>
      </c>
      <c r="D243" s="16" t="s">
        <v>115</v>
      </c>
      <c r="E243" s="6" t="n">
        <v>1000</v>
      </c>
      <c r="F243" s="7" t="n">
        <v>10</v>
      </c>
      <c r="G243" s="6" t="n">
        <v>14.59</v>
      </c>
      <c r="H243" s="6" t="n">
        <v>0</v>
      </c>
      <c r="I243" s="6" t="n">
        <v>145.9</v>
      </c>
      <c r="J243" s="6" t="n">
        <v>145.9</v>
      </c>
    </row>
    <row collapsed="false" customFormat="false" customHeight="false" hidden="false" ht="12.1" outlineLevel="0" r="244">
      <c r="A244" s="39" t="n">
        <v>46575</v>
      </c>
      <c r="B244" s="16" t="s">
        <v>1083</v>
      </c>
      <c r="C244" s="16" t="s">
        <v>111</v>
      </c>
      <c r="D244" s="16" t="s">
        <v>112</v>
      </c>
      <c r="E244" s="6" t="n">
        <v>100</v>
      </c>
      <c r="F244" s="7" t="n">
        <v>2</v>
      </c>
      <c r="G244" s="6" t="n">
        <v>44.67</v>
      </c>
      <c r="H244" s="6" t="n">
        <v>0</v>
      </c>
      <c r="I244" s="6" t="n">
        <v>89.34</v>
      </c>
      <c r="J244" s="6" t="n">
        <v>89.34</v>
      </c>
    </row>
    <row collapsed="false" customFormat="false" customHeight="false" hidden="false" ht="12.1" outlineLevel="0" r="245">
      <c r="A245" s="39" t="n">
        <v>46577</v>
      </c>
      <c r="B245" s="16" t="s">
        <v>1083</v>
      </c>
      <c r="C245" s="16" t="s">
        <v>120</v>
      </c>
      <c r="D245" s="16" t="s">
        <v>121</v>
      </c>
      <c r="E245" s="6" t="n">
        <v>1000</v>
      </c>
      <c r="F245" s="7" t="n">
        <v>8</v>
      </c>
      <c r="G245" s="6" t="n">
        <v>12.6</v>
      </c>
      <c r="H245" s="6" t="n">
        <v>0</v>
      </c>
      <c r="I245" s="6" t="n">
        <v>100.8</v>
      </c>
      <c r="J245" s="6" t="n">
        <v>100.8</v>
      </c>
    </row>
    <row collapsed="false" customFormat="false" customHeight="false" hidden="false" ht="12.1" outlineLevel="0" r="246">
      <c r="A246" s="39" t="n">
        <v>46580</v>
      </c>
      <c r="B246" s="16" t="s">
        <v>1083</v>
      </c>
      <c r="C246" s="16" t="s">
        <v>129</v>
      </c>
      <c r="D246" s="16" t="s">
        <v>130</v>
      </c>
      <c r="E246" s="6" t="n">
        <v>1000</v>
      </c>
      <c r="F246" s="7" t="n">
        <v>5</v>
      </c>
      <c r="G246" s="6" t="n">
        <v>13.56</v>
      </c>
      <c r="H246" s="6" t="n">
        <v>0</v>
      </c>
      <c r="I246" s="6" t="n">
        <v>67.8</v>
      </c>
      <c r="J246" s="6" t="n">
        <v>67.8</v>
      </c>
    </row>
    <row collapsed="false" customFormat="false" customHeight="false" hidden="false" ht="12.1" outlineLevel="0" r="247">
      <c r="A247" s="39" t="n">
        <v>46586</v>
      </c>
      <c r="B247" s="16" t="s">
        <v>1083</v>
      </c>
      <c r="C247" s="16" t="s">
        <v>108</v>
      </c>
      <c r="D247" s="16" t="s">
        <v>109</v>
      </c>
      <c r="E247" s="6" t="n">
        <v>1000</v>
      </c>
      <c r="F247" s="7" t="n">
        <v>26</v>
      </c>
      <c r="G247" s="6" t="n">
        <v>11.26</v>
      </c>
      <c r="H247" s="6" t="n">
        <v>0</v>
      </c>
      <c r="I247" s="6" t="n">
        <v>292.76</v>
      </c>
      <c r="J247" s="6" t="n">
        <v>292.76</v>
      </c>
    </row>
    <row collapsed="false" customFormat="false" customHeight="false" hidden="false" ht="12.1" outlineLevel="0" r="248">
      <c r="A248" s="39" t="n">
        <v>46586</v>
      </c>
      <c r="B248" s="16" t="s">
        <v>1083</v>
      </c>
      <c r="C248" s="16" t="s">
        <v>123</v>
      </c>
      <c r="D248" s="16" t="s">
        <v>124</v>
      </c>
      <c r="E248" s="6" t="n">
        <v>1000</v>
      </c>
      <c r="F248" s="7" t="n">
        <v>8</v>
      </c>
      <c r="G248" s="6" t="n">
        <v>14.67</v>
      </c>
      <c r="H248" s="6" t="n">
        <v>0</v>
      </c>
      <c r="I248" s="6" t="n">
        <v>117.36</v>
      </c>
      <c r="J248" s="6" t="n">
        <v>117.36</v>
      </c>
    </row>
    <row collapsed="false" customFormat="false" customHeight="false" hidden="false" ht="12.1" outlineLevel="0" r="249">
      <c r="A249" s="39" t="n">
        <v>46588</v>
      </c>
      <c r="B249" s="16" t="s">
        <v>1083</v>
      </c>
      <c r="C249" s="16" t="s">
        <v>132</v>
      </c>
      <c r="D249" s="16" t="s">
        <v>133</v>
      </c>
      <c r="E249" s="6" t="n">
        <v>1000</v>
      </c>
      <c r="F249" s="7" t="n">
        <v>5</v>
      </c>
      <c r="G249" s="6" t="n">
        <v>13.56</v>
      </c>
      <c r="H249" s="6" t="n">
        <v>0</v>
      </c>
      <c r="I249" s="6" t="n">
        <v>67.8</v>
      </c>
      <c r="J249" s="6" t="n">
        <v>67.8</v>
      </c>
    </row>
    <row collapsed="false" customFormat="false" customHeight="false" hidden="false" ht="12.1" outlineLevel="0" r="250">
      <c r="A250" s="39" t="n">
        <v>46589</v>
      </c>
      <c r="B250" s="16" t="s">
        <v>1083</v>
      </c>
      <c r="C250" s="16" t="s">
        <v>135</v>
      </c>
      <c r="D250" s="16" t="s">
        <v>136</v>
      </c>
      <c r="E250" s="6" t="n">
        <v>1000</v>
      </c>
      <c r="F250" s="7" t="n">
        <v>4</v>
      </c>
      <c r="G250" s="6" t="n">
        <v>16.83</v>
      </c>
      <c r="H250" s="6" t="n">
        <v>0</v>
      </c>
      <c r="I250" s="6" t="n">
        <v>67.32</v>
      </c>
      <c r="J250" s="6" t="n">
        <v>67.32</v>
      </c>
    </row>
    <row collapsed="false" customFormat="false" customHeight="false" hidden="false" ht="12.1" outlineLevel="0" r="251">
      <c r="A251" s="39" t="n">
        <v>46594</v>
      </c>
      <c r="B251" s="16" t="s">
        <v>1083</v>
      </c>
      <c r="C251" s="16" t="s">
        <v>114</v>
      </c>
      <c r="D251" s="16" t="s">
        <v>115</v>
      </c>
      <c r="E251" s="6" t="n">
        <v>1000</v>
      </c>
      <c r="F251" s="7" t="n">
        <v>10</v>
      </c>
      <c r="G251" s="6" t="n">
        <v>14.59</v>
      </c>
      <c r="H251" s="6" t="n">
        <v>0</v>
      </c>
      <c r="I251" s="6" t="n">
        <v>145.9</v>
      </c>
      <c r="J251" s="6" t="n">
        <v>145.9</v>
      </c>
    </row>
    <row collapsed="false" customFormat="false" customHeight="false" hidden="false" ht="12.1" outlineLevel="0" r="252">
      <c r="A252" s="39" t="n">
        <v>46605</v>
      </c>
      <c r="B252" s="16" t="s">
        <v>1083</v>
      </c>
      <c r="C252" s="16" t="s">
        <v>111</v>
      </c>
      <c r="D252" s="16" t="s">
        <v>112</v>
      </c>
      <c r="E252" s="6" t="n">
        <v>100</v>
      </c>
      <c r="F252" s="7" t="n">
        <v>2</v>
      </c>
      <c r="G252" s="6" t="n">
        <v>44.67</v>
      </c>
      <c r="H252" s="6" t="n">
        <v>0</v>
      </c>
      <c r="I252" s="6" t="n">
        <v>89.34</v>
      </c>
      <c r="J252" s="6" t="n">
        <v>89.34</v>
      </c>
    </row>
    <row collapsed="false" customFormat="false" customHeight="false" hidden="false" ht="12.1" outlineLevel="0" r="253">
      <c r="A253" s="39" t="n">
        <v>46607</v>
      </c>
      <c r="B253" s="16" t="s">
        <v>1083</v>
      </c>
      <c r="C253" s="16" t="s">
        <v>120</v>
      </c>
      <c r="D253" s="16" t="s">
        <v>121</v>
      </c>
      <c r="E253" s="6" t="n">
        <v>1000</v>
      </c>
      <c r="F253" s="7" t="n">
        <v>8</v>
      </c>
      <c r="G253" s="6" t="n">
        <v>12.6</v>
      </c>
      <c r="H253" s="6" t="n">
        <v>0</v>
      </c>
      <c r="I253" s="6" t="n">
        <v>100.8</v>
      </c>
      <c r="J253" s="6" t="n">
        <v>100.8</v>
      </c>
    </row>
    <row collapsed="false" customFormat="false" customHeight="false" hidden="false" ht="12.1" outlineLevel="0" r="254">
      <c r="A254" s="39" t="n">
        <v>46610</v>
      </c>
      <c r="B254" s="16" t="s">
        <v>1083</v>
      </c>
      <c r="C254" s="16" t="s">
        <v>129</v>
      </c>
      <c r="D254" s="16" t="s">
        <v>130</v>
      </c>
      <c r="E254" s="6" t="n">
        <v>1000</v>
      </c>
      <c r="F254" s="7" t="n">
        <v>5</v>
      </c>
      <c r="G254" s="6" t="n">
        <v>13.56</v>
      </c>
      <c r="H254" s="6" t="n">
        <v>0</v>
      </c>
      <c r="I254" s="6" t="n">
        <v>67.8</v>
      </c>
      <c r="J254" s="6" t="n">
        <v>67.8</v>
      </c>
    </row>
    <row collapsed="false" customFormat="false" customHeight="false" hidden="false" ht="12.1" outlineLevel="0" r="255">
      <c r="A255" s="39" t="n">
        <v>46616</v>
      </c>
      <c r="B255" s="16" t="s">
        <v>1083</v>
      </c>
      <c r="C255" s="16" t="s">
        <v>108</v>
      </c>
      <c r="D255" s="16" t="s">
        <v>109</v>
      </c>
      <c r="E255" s="6" t="n">
        <v>1000</v>
      </c>
      <c r="F255" s="7" t="n">
        <v>26</v>
      </c>
      <c r="G255" s="6" t="n">
        <v>11.26</v>
      </c>
      <c r="H255" s="6" t="n">
        <v>0</v>
      </c>
      <c r="I255" s="6" t="n">
        <v>292.76</v>
      </c>
      <c r="J255" s="6" t="n">
        <v>292.76</v>
      </c>
    </row>
    <row collapsed="false" customFormat="false" customHeight="false" hidden="false" ht="12.1" outlineLevel="0" r="256">
      <c r="A256" s="39" t="n">
        <v>46616</v>
      </c>
      <c r="B256" s="16" t="s">
        <v>1083</v>
      </c>
      <c r="C256" s="16" t="s">
        <v>123</v>
      </c>
      <c r="D256" s="16" t="s">
        <v>124</v>
      </c>
      <c r="E256" s="6" t="n">
        <v>1000</v>
      </c>
      <c r="F256" s="7" t="n">
        <v>8</v>
      </c>
      <c r="G256" s="6" t="n">
        <v>14.67</v>
      </c>
      <c r="H256" s="6" t="n">
        <v>0</v>
      </c>
      <c r="I256" s="6" t="n">
        <v>117.36</v>
      </c>
      <c r="J256" s="6" t="n">
        <v>117.36</v>
      </c>
    </row>
    <row collapsed="false" customFormat="false" customHeight="false" hidden="false" ht="12.1" outlineLevel="0" r="257">
      <c r="A257" s="39" t="n">
        <v>46618</v>
      </c>
      <c r="B257" s="16" t="s">
        <v>1083</v>
      </c>
      <c r="C257" s="16" t="s">
        <v>132</v>
      </c>
      <c r="D257" s="16" t="s">
        <v>133</v>
      </c>
      <c r="E257" s="6" t="n">
        <v>1000</v>
      </c>
      <c r="F257" s="7" t="n">
        <v>5</v>
      </c>
      <c r="G257" s="6" t="n">
        <v>13.56</v>
      </c>
      <c r="H257" s="6" t="n">
        <v>0</v>
      </c>
      <c r="I257" s="6" t="n">
        <v>67.8</v>
      </c>
      <c r="J257" s="6" t="n">
        <v>67.8</v>
      </c>
    </row>
    <row collapsed="false" customFormat="false" customHeight="false" hidden="false" ht="12.1" outlineLevel="0" r="258">
      <c r="A258" s="39" t="n">
        <v>46624</v>
      </c>
      <c r="B258" s="16" t="s">
        <v>1083</v>
      </c>
      <c r="C258" s="16" t="s">
        <v>114</v>
      </c>
      <c r="D258" s="16" t="s">
        <v>115</v>
      </c>
      <c r="E258" s="6" t="n">
        <v>1000</v>
      </c>
      <c r="F258" s="7" t="n">
        <v>10</v>
      </c>
      <c r="G258" s="6" t="n">
        <v>14.59</v>
      </c>
      <c r="H258" s="6" t="n">
        <v>0</v>
      </c>
      <c r="I258" s="6" t="n">
        <v>145.9</v>
      </c>
      <c r="J258" s="6" t="n">
        <v>145.9</v>
      </c>
    </row>
    <row collapsed="false" customFormat="false" customHeight="false" hidden="false" ht="12.1" outlineLevel="0" r="259">
      <c r="A259" s="39" t="n">
        <v>46635</v>
      </c>
      <c r="B259" s="16" t="s">
        <v>1083</v>
      </c>
      <c r="C259" s="16" t="s">
        <v>111</v>
      </c>
      <c r="D259" s="16" t="s">
        <v>112</v>
      </c>
      <c r="E259" s="6" t="n">
        <v>100</v>
      </c>
      <c r="F259" s="7" t="n">
        <v>2</v>
      </c>
      <c r="G259" s="6" t="n">
        <v>44.67</v>
      </c>
      <c r="H259" s="6" t="n">
        <v>0</v>
      </c>
      <c r="I259" s="6" t="n">
        <v>89.34</v>
      </c>
      <c r="J259" s="6" t="n">
        <v>89.34</v>
      </c>
    </row>
    <row collapsed="false" customFormat="false" customHeight="false" hidden="false" ht="12.1" outlineLevel="0" r="260">
      <c r="A260" s="39" t="n">
        <v>46637</v>
      </c>
      <c r="B260" s="16" t="s">
        <v>1083</v>
      </c>
      <c r="C260" s="16" t="s">
        <v>120</v>
      </c>
      <c r="D260" s="16" t="s">
        <v>121</v>
      </c>
      <c r="E260" s="6" t="n">
        <v>1000</v>
      </c>
      <c r="F260" s="7" t="n">
        <v>8</v>
      </c>
      <c r="G260" s="6" t="n">
        <v>0</v>
      </c>
      <c r="H260" s="6" t="n">
        <v>0</v>
      </c>
      <c r="I260" s="6" t="n">
        <v>0</v>
      </c>
      <c r="J260" s="6" t="n">
        <v>0</v>
      </c>
    </row>
    <row collapsed="false" customFormat="false" customHeight="false" hidden="false" ht="12.1" outlineLevel="0" r="261">
      <c r="A261" s="39" t="n">
        <v>46640</v>
      </c>
      <c r="B261" s="16" t="s">
        <v>1083</v>
      </c>
      <c r="C261" s="16" t="s">
        <v>129</v>
      </c>
      <c r="D261" s="16" t="s">
        <v>130</v>
      </c>
      <c r="E261" s="6" t="n">
        <v>1000</v>
      </c>
      <c r="F261" s="7" t="n">
        <v>5</v>
      </c>
      <c r="G261" s="6" t="n">
        <v>13.56</v>
      </c>
      <c r="H261" s="6" t="n">
        <v>0</v>
      </c>
      <c r="I261" s="6" t="n">
        <v>67.8</v>
      </c>
      <c r="J261" s="6" t="n">
        <v>67.8</v>
      </c>
    </row>
    <row collapsed="false" customFormat="false" customHeight="false" hidden="false" ht="12.1" outlineLevel="0" r="262">
      <c r="A262" s="39" t="n">
        <v>46646</v>
      </c>
      <c r="B262" s="16" t="s">
        <v>1083</v>
      </c>
      <c r="C262" s="16" t="s">
        <v>123</v>
      </c>
      <c r="D262" s="16" t="s">
        <v>124</v>
      </c>
      <c r="E262" s="6" t="n">
        <v>1000</v>
      </c>
      <c r="F262" s="7" t="n">
        <v>8</v>
      </c>
      <c r="G262" s="6" t="n">
        <v>14.67</v>
      </c>
      <c r="H262" s="6" t="n">
        <v>0</v>
      </c>
      <c r="I262" s="6" t="n">
        <v>117.36</v>
      </c>
      <c r="J262" s="6" t="n">
        <v>117.36</v>
      </c>
    </row>
    <row collapsed="false" customFormat="false" customHeight="false" hidden="false" ht="12.1" outlineLevel="0" r="263">
      <c r="A263" s="39" t="n">
        <v>46648</v>
      </c>
      <c r="B263" s="16" t="s">
        <v>1083</v>
      </c>
      <c r="C263" s="16" t="s">
        <v>132</v>
      </c>
      <c r="D263" s="16" t="s">
        <v>133</v>
      </c>
      <c r="E263" s="6" t="n">
        <v>1000</v>
      </c>
      <c r="F263" s="7" t="n">
        <v>5</v>
      </c>
      <c r="G263" s="6" t="n">
        <v>13.56</v>
      </c>
      <c r="H263" s="6" t="n">
        <v>0</v>
      </c>
      <c r="I263" s="6" t="n">
        <v>67.8</v>
      </c>
      <c r="J263" s="6" t="n">
        <v>67.8</v>
      </c>
    </row>
    <row collapsed="false" customFormat="false" customHeight="false" hidden="false" ht="12.1" outlineLevel="0" r="264">
      <c r="A264" s="39" t="n">
        <v>46654</v>
      </c>
      <c r="B264" s="16" t="s">
        <v>1083</v>
      </c>
      <c r="C264" s="16" t="s">
        <v>114</v>
      </c>
      <c r="D264" s="16" t="s">
        <v>115</v>
      </c>
      <c r="E264" s="6" t="n">
        <v>1000</v>
      </c>
      <c r="F264" s="7" t="n">
        <v>10</v>
      </c>
      <c r="G264" s="6" t="n">
        <v>14.59</v>
      </c>
      <c r="H264" s="6" t="n">
        <v>0</v>
      </c>
      <c r="I264" s="6" t="n">
        <v>145.9</v>
      </c>
      <c r="J264" s="6" t="n">
        <v>145.9</v>
      </c>
    </row>
    <row collapsed="false" customFormat="false" customHeight="false" hidden="false" ht="12.1" outlineLevel="0" r="265">
      <c r="A265" s="39" t="n">
        <v>46665</v>
      </c>
      <c r="B265" s="16" t="s">
        <v>1083</v>
      </c>
      <c r="C265" s="16" t="s">
        <v>111</v>
      </c>
      <c r="D265" s="16" t="s">
        <v>112</v>
      </c>
      <c r="E265" s="6" t="n">
        <v>100</v>
      </c>
      <c r="F265" s="7" t="n">
        <v>2</v>
      </c>
      <c r="G265" s="6" t="n">
        <v>44.67</v>
      </c>
      <c r="H265" s="6" t="n">
        <v>0</v>
      </c>
      <c r="I265" s="6" t="n">
        <v>89.34</v>
      </c>
      <c r="J265" s="6" t="n">
        <v>89.34</v>
      </c>
    </row>
    <row collapsed="false" customFormat="false" customHeight="false" hidden="false" ht="12.1" outlineLevel="0" r="266">
      <c r="A266" s="39" t="n">
        <v>46667</v>
      </c>
      <c r="B266" s="16" t="s">
        <v>1083</v>
      </c>
      <c r="C266" s="16" t="s">
        <v>120</v>
      </c>
      <c r="D266" s="16" t="s">
        <v>121</v>
      </c>
      <c r="E266" s="6" t="n">
        <v>1000</v>
      </c>
      <c r="F266" s="7" t="n">
        <v>8</v>
      </c>
      <c r="G266" s="6" t="n">
        <v>0</v>
      </c>
      <c r="H266" s="6" t="n">
        <v>0</v>
      </c>
      <c r="I266" s="6" t="n">
        <v>0</v>
      </c>
      <c r="J266" s="6" t="n">
        <v>0</v>
      </c>
    </row>
    <row collapsed="false" customFormat="false" customHeight="false" hidden="false" ht="12.1" outlineLevel="0" r="267">
      <c r="A267" s="39" t="n">
        <v>46670</v>
      </c>
      <c r="B267" s="16" t="s">
        <v>1083</v>
      </c>
      <c r="C267" s="16" t="s">
        <v>129</v>
      </c>
      <c r="D267" s="16" t="s">
        <v>130</v>
      </c>
      <c r="E267" s="6" t="n">
        <v>1000</v>
      </c>
      <c r="F267" s="7" t="n">
        <v>5</v>
      </c>
      <c r="G267" s="6" t="n">
        <v>13.56</v>
      </c>
      <c r="H267" s="6" t="n">
        <v>0</v>
      </c>
      <c r="I267" s="6" t="n">
        <v>67.8</v>
      </c>
      <c r="J267" s="6" t="n">
        <v>67.8</v>
      </c>
    </row>
    <row collapsed="false" customFormat="false" customHeight="false" hidden="false" ht="12.1" outlineLevel="0" r="268">
      <c r="A268" s="39" t="n">
        <v>46676</v>
      </c>
      <c r="B268" s="16" t="s">
        <v>1083</v>
      </c>
      <c r="C268" s="16" t="s">
        <v>123</v>
      </c>
      <c r="D268" s="16" t="s">
        <v>124</v>
      </c>
      <c r="E268" s="6" t="n">
        <v>1000</v>
      </c>
      <c r="F268" s="7" t="n">
        <v>8</v>
      </c>
      <c r="G268" s="6" t="n">
        <v>14.67</v>
      </c>
      <c r="H268" s="6" t="n">
        <v>0</v>
      </c>
      <c r="I268" s="6" t="n">
        <v>117.36</v>
      </c>
      <c r="J268" s="6" t="n">
        <v>117.36</v>
      </c>
    </row>
    <row collapsed="false" customFormat="false" customHeight="false" hidden="false" ht="12.1" outlineLevel="0" r="269">
      <c r="A269" s="39" t="n">
        <v>46678</v>
      </c>
      <c r="B269" s="16" t="s">
        <v>1083</v>
      </c>
      <c r="C269" s="16" t="s">
        <v>132</v>
      </c>
      <c r="D269" s="16" t="s">
        <v>133</v>
      </c>
      <c r="E269" s="6" t="n">
        <v>1000</v>
      </c>
      <c r="F269" s="7" t="n">
        <v>5</v>
      </c>
      <c r="G269" s="6" t="n">
        <v>13.56</v>
      </c>
      <c r="H269" s="6" t="n">
        <v>0</v>
      </c>
      <c r="I269" s="6" t="n">
        <v>67.8</v>
      </c>
      <c r="J269" s="6" t="n">
        <v>67.8</v>
      </c>
    </row>
    <row collapsed="false" customFormat="false" customHeight="false" hidden="false" ht="12.1" outlineLevel="0" r="270">
      <c r="A270" s="39" t="n">
        <v>46680</v>
      </c>
      <c r="B270" s="16" t="s">
        <v>1083</v>
      </c>
      <c r="C270" s="16" t="s">
        <v>135</v>
      </c>
      <c r="D270" s="16" t="s">
        <v>136</v>
      </c>
      <c r="E270" s="6" t="n">
        <v>1000</v>
      </c>
      <c r="F270" s="7" t="n">
        <v>4</v>
      </c>
      <c r="G270" s="6" t="n">
        <v>16.83</v>
      </c>
      <c r="H270" s="6" t="n">
        <v>0</v>
      </c>
      <c r="I270" s="6" t="n">
        <v>67.32</v>
      </c>
      <c r="J270" s="6" t="n">
        <v>67.32</v>
      </c>
    </row>
    <row collapsed="false" customFormat="false" customHeight="false" hidden="false" ht="12.1" outlineLevel="0" r="271">
      <c r="A271" s="39" t="n">
        <v>46684</v>
      </c>
      <c r="B271" s="16" t="s">
        <v>1083</v>
      </c>
      <c r="C271" s="16" t="s">
        <v>114</v>
      </c>
      <c r="D271" s="16" t="s">
        <v>115</v>
      </c>
      <c r="E271" s="6" t="n">
        <v>1000</v>
      </c>
      <c r="F271" s="7" t="n">
        <v>10</v>
      </c>
      <c r="G271" s="6" t="n">
        <v>14.59</v>
      </c>
      <c r="H271" s="6" t="n">
        <v>0</v>
      </c>
      <c r="I271" s="6" t="n">
        <v>145.9</v>
      </c>
      <c r="J271" s="6" t="n">
        <v>145.9</v>
      </c>
    </row>
    <row collapsed="false" customFormat="false" customHeight="false" hidden="false" ht="12.1" outlineLevel="0" r="272">
      <c r="A272" s="39" t="n">
        <v>46695</v>
      </c>
      <c r="B272" s="16" t="s">
        <v>1083</v>
      </c>
      <c r="C272" s="16" t="s">
        <v>111</v>
      </c>
      <c r="D272" s="16" t="s">
        <v>112</v>
      </c>
      <c r="E272" s="6" t="n">
        <v>100</v>
      </c>
      <c r="F272" s="7" t="n">
        <v>2</v>
      </c>
      <c r="G272" s="6" t="n">
        <v>44.67</v>
      </c>
      <c r="H272" s="6" t="n">
        <v>0</v>
      </c>
      <c r="I272" s="6" t="n">
        <v>89.34</v>
      </c>
      <c r="J272" s="6" t="n">
        <v>89.34</v>
      </c>
    </row>
    <row collapsed="false" customFormat="false" customHeight="false" hidden="false" ht="12.1" outlineLevel="0" r="273">
      <c r="A273" s="39" t="n">
        <v>46697</v>
      </c>
      <c r="B273" s="16" t="s">
        <v>1083</v>
      </c>
      <c r="C273" s="16" t="s">
        <v>120</v>
      </c>
      <c r="D273" s="16" t="s">
        <v>121</v>
      </c>
      <c r="E273" s="6" t="n">
        <v>1000</v>
      </c>
      <c r="F273" s="7" t="n">
        <v>8</v>
      </c>
      <c r="G273" s="6" t="n">
        <v>0</v>
      </c>
      <c r="H273" s="6" t="n">
        <v>0</v>
      </c>
      <c r="I273" s="6" t="n">
        <v>0</v>
      </c>
      <c r="J273" s="6" t="n">
        <v>0</v>
      </c>
    </row>
    <row collapsed="false" customFormat="false" customHeight="false" hidden="false" ht="12.1" outlineLevel="0" r="274">
      <c r="A274" s="39" t="n">
        <v>46700</v>
      </c>
      <c r="B274" s="16" t="s">
        <v>1083</v>
      </c>
      <c r="C274" s="16" t="s">
        <v>129</v>
      </c>
      <c r="D274" s="16" t="s">
        <v>130</v>
      </c>
      <c r="E274" s="6" t="n">
        <v>1000</v>
      </c>
      <c r="F274" s="7" t="n">
        <v>5</v>
      </c>
      <c r="G274" s="6" t="n">
        <v>13.56</v>
      </c>
      <c r="H274" s="6" t="n">
        <v>0</v>
      </c>
      <c r="I274" s="6" t="n">
        <v>67.8</v>
      </c>
      <c r="J274" s="6" t="n">
        <v>67.8</v>
      </c>
    </row>
    <row collapsed="false" customFormat="false" customHeight="false" hidden="false" ht="12.1" outlineLevel="0" r="275">
      <c r="A275" s="39" t="n">
        <v>46706</v>
      </c>
      <c r="B275" s="16" t="s">
        <v>1083</v>
      </c>
      <c r="C275" s="16" t="s">
        <v>123</v>
      </c>
      <c r="D275" s="16" t="s">
        <v>124</v>
      </c>
      <c r="E275" s="6" t="n">
        <v>1000</v>
      </c>
      <c r="F275" s="7" t="n">
        <v>8</v>
      </c>
      <c r="G275" s="6" t="n">
        <v>14.67</v>
      </c>
      <c r="H275" s="6" t="n">
        <v>0</v>
      </c>
      <c r="I275" s="6" t="n">
        <v>117.36</v>
      </c>
      <c r="J275" s="6" t="n">
        <v>117.36</v>
      </c>
    </row>
    <row collapsed="false" customFormat="false" customHeight="false" hidden="false" ht="12.1" outlineLevel="0" r="276">
      <c r="A276" s="39" t="n">
        <v>46708</v>
      </c>
      <c r="B276" s="16" t="s">
        <v>1083</v>
      </c>
      <c r="C276" s="16" t="s">
        <v>132</v>
      </c>
      <c r="D276" s="16" t="s">
        <v>133</v>
      </c>
      <c r="E276" s="6" t="n">
        <v>1000</v>
      </c>
      <c r="F276" s="7" t="n">
        <v>5</v>
      </c>
      <c r="G276" s="6" t="n">
        <v>13.56</v>
      </c>
      <c r="H276" s="6" t="n">
        <v>0</v>
      </c>
      <c r="I276" s="6" t="n">
        <v>67.8</v>
      </c>
      <c r="J276" s="6" t="n">
        <v>67.8</v>
      </c>
    </row>
    <row collapsed="false" customFormat="false" customHeight="false" hidden="false" ht="12.1" outlineLevel="0" r="277">
      <c r="A277" s="39" t="n">
        <v>46714</v>
      </c>
      <c r="B277" s="16" t="s">
        <v>1083</v>
      </c>
      <c r="C277" s="16" t="s">
        <v>114</v>
      </c>
      <c r="D277" s="16" t="s">
        <v>115</v>
      </c>
      <c r="E277" s="6" t="n">
        <v>1000</v>
      </c>
      <c r="F277" s="7" t="n">
        <v>10</v>
      </c>
      <c r="G277" s="6" t="n">
        <v>14.59</v>
      </c>
      <c r="H277" s="6" t="n">
        <v>0</v>
      </c>
      <c r="I277" s="6" t="n">
        <v>145.9</v>
      </c>
      <c r="J277" s="6" t="n">
        <v>145.9</v>
      </c>
    </row>
    <row collapsed="false" customFormat="false" customHeight="false" hidden="false" ht="12.1" outlineLevel="0" r="278">
      <c r="A278" s="39" t="n">
        <v>46721</v>
      </c>
      <c r="B278" s="16" t="s">
        <v>1083</v>
      </c>
      <c r="C278" s="16" t="s">
        <v>117</v>
      </c>
      <c r="D278" s="16" t="s">
        <v>118</v>
      </c>
      <c r="E278" s="6" t="n">
        <v>1000</v>
      </c>
      <c r="F278" s="7" t="n">
        <v>11</v>
      </c>
      <c r="G278" s="6" t="n">
        <v>61.08</v>
      </c>
      <c r="H278" s="6" t="n">
        <v>0</v>
      </c>
      <c r="I278" s="6" t="n">
        <v>671.88</v>
      </c>
      <c r="J278" s="6" t="n">
        <v>671.88</v>
      </c>
    </row>
    <row collapsed="false" customFormat="false" customHeight="false" hidden="false" ht="12.1" outlineLevel="0" r="279">
      <c r="A279" s="39" t="n">
        <v>46725</v>
      </c>
      <c r="B279" s="16" t="s">
        <v>1083</v>
      </c>
      <c r="C279" s="16" t="s">
        <v>111</v>
      </c>
      <c r="D279" s="16" t="s">
        <v>112</v>
      </c>
      <c r="E279" s="6" t="n">
        <v>100</v>
      </c>
      <c r="F279" s="7" t="n">
        <v>2</v>
      </c>
      <c r="G279" s="6" t="n">
        <v>44.67</v>
      </c>
      <c r="H279" s="6" t="n">
        <v>0</v>
      </c>
      <c r="I279" s="6" t="n">
        <v>89.34</v>
      </c>
      <c r="J279" s="6" t="n">
        <v>89.34</v>
      </c>
    </row>
    <row collapsed="false" customFormat="false" customHeight="false" hidden="false" ht="12.1" outlineLevel="0" r="280">
      <c r="A280" s="39" t="n">
        <v>46727</v>
      </c>
      <c r="B280" s="16" t="s">
        <v>1083</v>
      </c>
      <c r="C280" s="16" t="s">
        <v>120</v>
      </c>
      <c r="D280" s="16" t="s">
        <v>121</v>
      </c>
      <c r="E280" s="6" t="n">
        <v>1000</v>
      </c>
      <c r="F280" s="7" t="n">
        <v>8</v>
      </c>
      <c r="G280" s="6" t="n">
        <v>0</v>
      </c>
      <c r="H280" s="6" t="n">
        <v>0</v>
      </c>
      <c r="I280" s="6" t="n">
        <v>0</v>
      </c>
      <c r="J280" s="6" t="n">
        <v>0</v>
      </c>
    </row>
    <row collapsed="false" customFormat="false" customHeight="false" hidden="false" ht="12.1" outlineLevel="0" r="281">
      <c r="A281" s="39" t="n">
        <v>46730</v>
      </c>
      <c r="B281" s="16" t="s">
        <v>1083</v>
      </c>
      <c r="C281" s="16" t="s">
        <v>129</v>
      </c>
      <c r="D281" s="16" t="s">
        <v>130</v>
      </c>
      <c r="E281" s="6" t="n">
        <v>1000</v>
      </c>
      <c r="F281" s="7" t="n">
        <v>5</v>
      </c>
      <c r="G281" s="6" t="n">
        <v>13.56</v>
      </c>
      <c r="H281" s="6" t="n">
        <v>0</v>
      </c>
      <c r="I281" s="6" t="n">
        <v>67.8</v>
      </c>
      <c r="J281" s="6" t="n">
        <v>67.8</v>
      </c>
    </row>
    <row collapsed="false" customFormat="false" customHeight="false" hidden="false" ht="12.1" outlineLevel="0" r="282">
      <c r="A282" s="39" t="n">
        <v>46736</v>
      </c>
      <c r="B282" s="16" t="s">
        <v>1083</v>
      </c>
      <c r="C282" s="16" t="s">
        <v>123</v>
      </c>
      <c r="D282" s="16" t="s">
        <v>124</v>
      </c>
      <c r="E282" s="6" t="n">
        <v>1000</v>
      </c>
      <c r="F282" s="7" t="n">
        <v>8</v>
      </c>
      <c r="G282" s="6" t="n">
        <v>14.67</v>
      </c>
      <c r="H282" s="6" t="n">
        <v>0</v>
      </c>
      <c r="I282" s="6" t="n">
        <v>117.36</v>
      </c>
      <c r="J282" s="6" t="n">
        <v>117.36</v>
      </c>
    </row>
    <row collapsed="false" customFormat="false" customHeight="false" hidden="false" ht="12.1" outlineLevel="0" r="283">
      <c r="A283" s="39" t="n">
        <v>46738</v>
      </c>
      <c r="B283" s="16" t="s">
        <v>1083</v>
      </c>
      <c r="C283" s="16" t="s">
        <v>132</v>
      </c>
      <c r="D283" s="16" t="s">
        <v>133</v>
      </c>
      <c r="E283" s="6" t="n">
        <v>1000</v>
      </c>
      <c r="F283" s="7" t="n">
        <v>5</v>
      </c>
      <c r="G283" s="6" t="n">
        <v>13.56</v>
      </c>
      <c r="H283" s="6" t="n">
        <v>0</v>
      </c>
      <c r="I283" s="6" t="n">
        <v>67.8</v>
      </c>
      <c r="J283" s="6" t="n">
        <v>67.8</v>
      </c>
    </row>
    <row collapsed="false" customFormat="false" customHeight="false" hidden="false" ht="12.1" outlineLevel="0" r="284">
      <c r="A284" s="39" t="n">
        <v>46744</v>
      </c>
      <c r="B284" s="16" t="s">
        <v>1083</v>
      </c>
      <c r="C284" s="16" t="s">
        <v>114</v>
      </c>
      <c r="D284" s="16" t="s">
        <v>115</v>
      </c>
      <c r="E284" s="6" t="n">
        <v>1000</v>
      </c>
      <c r="F284" s="7" t="n">
        <v>10</v>
      </c>
      <c r="G284" s="6" t="n">
        <v>14.59</v>
      </c>
      <c r="H284" s="6" t="n">
        <v>0</v>
      </c>
      <c r="I284" s="6" t="n">
        <v>145.9</v>
      </c>
      <c r="J284" s="6" t="n">
        <v>145.9</v>
      </c>
    </row>
    <row collapsed="false" customFormat="false" customHeight="false" hidden="false" ht="12.1" outlineLevel="0" r="285">
      <c r="A285" s="39" t="n">
        <v>46755</v>
      </c>
      <c r="B285" s="16" t="s">
        <v>1083</v>
      </c>
      <c r="C285" s="16" t="s">
        <v>111</v>
      </c>
      <c r="D285" s="16" t="s">
        <v>112</v>
      </c>
      <c r="E285" s="6" t="n">
        <v>100</v>
      </c>
      <c r="F285" s="7" t="n">
        <v>2</v>
      </c>
      <c r="G285" s="6" t="n">
        <v>44.67</v>
      </c>
      <c r="H285" s="6" t="n">
        <v>0</v>
      </c>
      <c r="I285" s="6" t="n">
        <v>89.34</v>
      </c>
      <c r="J285" s="6" t="n">
        <v>89.34</v>
      </c>
    </row>
    <row collapsed="false" customFormat="false" customHeight="false" hidden="false" ht="12.1" outlineLevel="0" r="286">
      <c r="A286" s="39" t="n">
        <v>46757</v>
      </c>
      <c r="B286" s="16" t="s">
        <v>1083</v>
      </c>
      <c r="C286" s="16" t="s">
        <v>120</v>
      </c>
      <c r="D286" s="16" t="s">
        <v>121</v>
      </c>
      <c r="E286" s="6" t="n">
        <v>1000</v>
      </c>
      <c r="F286" s="7" t="n">
        <v>8</v>
      </c>
      <c r="G286" s="6" t="n">
        <v>0</v>
      </c>
      <c r="H286" s="6" t="n">
        <v>0</v>
      </c>
      <c r="I286" s="6" t="n">
        <v>0</v>
      </c>
      <c r="J286" s="6" t="n">
        <v>0</v>
      </c>
    </row>
    <row collapsed="false" customFormat="false" customHeight="false" hidden="false" ht="12.1" outlineLevel="0" r="287">
      <c r="A287" s="39" t="n">
        <v>46760</v>
      </c>
      <c r="B287" s="16" t="s">
        <v>1083</v>
      </c>
      <c r="C287" s="16" t="s">
        <v>129</v>
      </c>
      <c r="D287" s="16" t="s">
        <v>130</v>
      </c>
      <c r="E287" s="6" t="n">
        <v>1000</v>
      </c>
      <c r="F287" s="7" t="n">
        <v>5</v>
      </c>
      <c r="G287" s="6" t="n">
        <v>13.56</v>
      </c>
      <c r="H287" s="6" t="n">
        <v>0</v>
      </c>
      <c r="I287" s="6" t="n">
        <v>67.8</v>
      </c>
      <c r="J287" s="6" t="n">
        <v>67.8</v>
      </c>
    </row>
    <row collapsed="false" customFormat="false" customHeight="false" hidden="false" ht="12.1" outlineLevel="0" r="288">
      <c r="A288" s="39" t="n">
        <v>46766</v>
      </c>
      <c r="B288" s="16" t="s">
        <v>1083</v>
      </c>
      <c r="C288" s="16" t="s">
        <v>123</v>
      </c>
      <c r="D288" s="16" t="s">
        <v>124</v>
      </c>
      <c r="E288" s="6" t="n">
        <v>1000</v>
      </c>
      <c r="F288" s="7" t="n">
        <v>8</v>
      </c>
      <c r="G288" s="6" t="n">
        <v>14.67</v>
      </c>
      <c r="H288" s="6" t="n">
        <v>0</v>
      </c>
      <c r="I288" s="6" t="n">
        <v>117.36</v>
      </c>
      <c r="J288" s="6" t="n">
        <v>117.36</v>
      </c>
    </row>
    <row collapsed="false" customFormat="false" customHeight="false" hidden="false" ht="12.1" outlineLevel="0" r="289">
      <c r="A289" s="39" t="n">
        <v>46768</v>
      </c>
      <c r="B289" s="16" t="s">
        <v>1083</v>
      </c>
      <c r="C289" s="16" t="s">
        <v>132</v>
      </c>
      <c r="D289" s="16" t="s">
        <v>133</v>
      </c>
      <c r="E289" s="6" t="n">
        <v>1000</v>
      </c>
      <c r="F289" s="7" t="n">
        <v>5</v>
      </c>
      <c r="G289" s="6" t="n">
        <v>13.56</v>
      </c>
      <c r="H289" s="6" t="n">
        <v>0</v>
      </c>
      <c r="I289" s="6" t="n">
        <v>67.8</v>
      </c>
      <c r="J289" s="6" t="n">
        <v>67.8</v>
      </c>
    </row>
    <row collapsed="false" customFormat="false" customHeight="false" hidden="false" ht="12.1" outlineLevel="0" r="290">
      <c r="A290" s="39" t="n">
        <v>46771</v>
      </c>
      <c r="B290" s="16" t="s">
        <v>1083</v>
      </c>
      <c r="C290" s="16" t="s">
        <v>135</v>
      </c>
      <c r="D290" s="16" t="s">
        <v>136</v>
      </c>
      <c r="E290" s="6" t="n">
        <v>1000</v>
      </c>
      <c r="F290" s="7" t="n">
        <v>4</v>
      </c>
      <c r="G290" s="6" t="n">
        <v>16.83</v>
      </c>
      <c r="H290" s="6" t="n">
        <v>0</v>
      </c>
      <c r="I290" s="6" t="n">
        <v>67.32</v>
      </c>
      <c r="J290" s="6" t="n">
        <v>67.32</v>
      </c>
    </row>
    <row collapsed="false" customFormat="false" customHeight="false" hidden="false" ht="12.1" outlineLevel="0" r="291">
      <c r="A291" s="39" t="n">
        <v>46774</v>
      </c>
      <c r="B291" s="16" t="s">
        <v>1083</v>
      </c>
      <c r="C291" s="16" t="s">
        <v>114</v>
      </c>
      <c r="D291" s="16" t="s">
        <v>115</v>
      </c>
      <c r="E291" s="6" t="n">
        <v>1000</v>
      </c>
      <c r="F291" s="7" t="n">
        <v>10</v>
      </c>
      <c r="G291" s="6" t="n">
        <v>14.59</v>
      </c>
      <c r="H291" s="6" t="n">
        <v>0</v>
      </c>
      <c r="I291" s="6" t="n">
        <v>145.9</v>
      </c>
      <c r="J291" s="6" t="n">
        <v>145.9</v>
      </c>
    </row>
    <row collapsed="false" customFormat="false" customHeight="false" hidden="false" ht="12.1" outlineLevel="0" r="292">
      <c r="A292" s="39" t="n">
        <v>46785</v>
      </c>
      <c r="B292" s="16" t="s">
        <v>1083</v>
      </c>
      <c r="C292" s="16" t="s">
        <v>111</v>
      </c>
      <c r="D292" s="16" t="s">
        <v>112</v>
      </c>
      <c r="E292" s="6" t="n">
        <v>100</v>
      </c>
      <c r="F292" s="7" t="n">
        <v>2</v>
      </c>
      <c r="G292" s="6" t="n">
        <v>44.67</v>
      </c>
      <c r="H292" s="6" t="n">
        <v>0</v>
      </c>
      <c r="I292" s="6" t="n">
        <v>89.34</v>
      </c>
      <c r="J292" s="6" t="n">
        <v>89.34</v>
      </c>
    </row>
    <row collapsed="false" customFormat="false" customHeight="false" hidden="false" ht="12.1" outlineLevel="0" r="293">
      <c r="A293" s="39" t="n">
        <v>46787</v>
      </c>
      <c r="B293" s="16" t="s">
        <v>1083</v>
      </c>
      <c r="C293" s="16" t="s">
        <v>120</v>
      </c>
      <c r="D293" s="16" t="s">
        <v>121</v>
      </c>
      <c r="E293" s="6" t="n">
        <v>1000</v>
      </c>
      <c r="F293" s="7" t="n">
        <v>8</v>
      </c>
      <c r="G293" s="6" t="n">
        <v>0</v>
      </c>
      <c r="H293" s="6" t="n">
        <v>0</v>
      </c>
      <c r="I293" s="6" t="n">
        <v>0</v>
      </c>
      <c r="J293" s="6" t="n">
        <v>0</v>
      </c>
    </row>
    <row collapsed="false" customFormat="false" customHeight="false" hidden="false" ht="12.1" outlineLevel="0" r="294">
      <c r="A294" s="39" t="n">
        <v>46790</v>
      </c>
      <c r="B294" s="16" t="s">
        <v>1083</v>
      </c>
      <c r="C294" s="16" t="s">
        <v>129</v>
      </c>
      <c r="D294" s="16" t="s">
        <v>130</v>
      </c>
      <c r="E294" s="6" t="n">
        <v>1000</v>
      </c>
      <c r="F294" s="7" t="n">
        <v>5</v>
      </c>
      <c r="G294" s="6" t="n">
        <v>13.56</v>
      </c>
      <c r="H294" s="6" t="n">
        <v>0</v>
      </c>
      <c r="I294" s="6" t="n">
        <v>67.8</v>
      </c>
      <c r="J294" s="6" t="n">
        <v>67.8</v>
      </c>
    </row>
    <row collapsed="false" customFormat="false" customHeight="false" hidden="false" ht="12.1" outlineLevel="0" r="295">
      <c r="A295" s="39" t="n">
        <v>46796</v>
      </c>
      <c r="B295" s="16" t="s">
        <v>1083</v>
      </c>
      <c r="C295" s="16" t="s">
        <v>123</v>
      </c>
      <c r="D295" s="16" t="s">
        <v>124</v>
      </c>
      <c r="E295" s="6" t="n">
        <v>1000</v>
      </c>
      <c r="F295" s="7" t="n">
        <v>8</v>
      </c>
      <c r="G295" s="6" t="n">
        <v>14.67</v>
      </c>
      <c r="H295" s="6" t="n">
        <v>0</v>
      </c>
      <c r="I295" s="6" t="n">
        <v>117.36</v>
      </c>
      <c r="J295" s="6" t="n">
        <v>117.36</v>
      </c>
    </row>
    <row collapsed="false" customFormat="false" customHeight="false" hidden="false" ht="12.1" outlineLevel="0" r="296">
      <c r="A296" s="39" t="n">
        <v>46798</v>
      </c>
      <c r="B296" s="16" t="s">
        <v>1083</v>
      </c>
      <c r="C296" s="16" t="s">
        <v>132</v>
      </c>
      <c r="D296" s="16" t="s">
        <v>133</v>
      </c>
      <c r="E296" s="6" t="n">
        <v>1000</v>
      </c>
      <c r="F296" s="7" t="n">
        <v>5</v>
      </c>
      <c r="G296" s="6" t="n">
        <v>13.56</v>
      </c>
      <c r="H296" s="6" t="n">
        <v>0</v>
      </c>
      <c r="I296" s="6" t="n">
        <v>67.8</v>
      </c>
      <c r="J296" s="6" t="n">
        <v>67.8</v>
      </c>
    </row>
    <row collapsed="false" customFormat="false" customHeight="false" hidden="false" ht="12.1" outlineLevel="0" r="297">
      <c r="A297" s="39" t="n">
        <v>46804</v>
      </c>
      <c r="B297" s="16" t="s">
        <v>1083</v>
      </c>
      <c r="C297" s="16" t="s">
        <v>114</v>
      </c>
      <c r="D297" s="16" t="s">
        <v>115</v>
      </c>
      <c r="E297" s="6" t="n">
        <v>1000</v>
      </c>
      <c r="F297" s="7" t="n">
        <v>10</v>
      </c>
      <c r="G297" s="6" t="n">
        <v>14.59</v>
      </c>
      <c r="H297" s="6" t="n">
        <v>0</v>
      </c>
      <c r="I297" s="6" t="n">
        <v>145.9</v>
      </c>
      <c r="J297" s="6" t="n">
        <v>145.9</v>
      </c>
    </row>
    <row collapsed="false" customFormat="false" customHeight="false" hidden="false" ht="12.1" outlineLevel="0" r="298">
      <c r="A298" s="39" t="n">
        <v>46815</v>
      </c>
      <c r="B298" s="16" t="s">
        <v>1083</v>
      </c>
      <c r="C298" s="16" t="s">
        <v>111</v>
      </c>
      <c r="D298" s="16" t="s">
        <v>112</v>
      </c>
      <c r="E298" s="6" t="n">
        <v>100</v>
      </c>
      <c r="F298" s="7" t="n">
        <v>2</v>
      </c>
      <c r="G298" s="6" t="n">
        <v>44.67</v>
      </c>
      <c r="H298" s="6" t="n">
        <v>0</v>
      </c>
      <c r="I298" s="6" t="n">
        <v>89.34</v>
      </c>
      <c r="J298" s="6" t="n">
        <v>89.34</v>
      </c>
    </row>
    <row collapsed="false" customFormat="false" customHeight="false" hidden="false" ht="12.1" outlineLevel="0" r="299">
      <c r="A299" s="39" t="n">
        <v>46817</v>
      </c>
      <c r="B299" s="16" t="s">
        <v>1083</v>
      </c>
      <c r="C299" s="16" t="s">
        <v>120</v>
      </c>
      <c r="D299" s="16" t="s">
        <v>121</v>
      </c>
      <c r="E299" s="6" t="n">
        <v>1000</v>
      </c>
      <c r="F299" s="7" t="n">
        <v>8</v>
      </c>
      <c r="G299" s="6" t="n">
        <v>0</v>
      </c>
      <c r="H299" s="6" t="n">
        <v>0</v>
      </c>
      <c r="I299" s="6" t="n">
        <v>0</v>
      </c>
      <c r="J299" s="6" t="n">
        <v>0</v>
      </c>
    </row>
    <row collapsed="false" customFormat="false" customHeight="false" hidden="false" ht="12.1" outlineLevel="0" r="300">
      <c r="A300" s="39" t="n">
        <v>46820</v>
      </c>
      <c r="B300" s="16" t="s">
        <v>1083</v>
      </c>
      <c r="C300" s="16" t="s">
        <v>129</v>
      </c>
      <c r="D300" s="16" t="s">
        <v>130</v>
      </c>
      <c r="E300" s="6" t="n">
        <v>1000</v>
      </c>
      <c r="F300" s="7" t="n">
        <v>5</v>
      </c>
      <c r="G300" s="6" t="n">
        <v>13.56</v>
      </c>
      <c r="H300" s="6" t="n">
        <v>0</v>
      </c>
      <c r="I300" s="6" t="n">
        <v>67.8</v>
      </c>
      <c r="J300" s="6" t="n">
        <v>67.8</v>
      </c>
    </row>
    <row collapsed="false" customFormat="false" customHeight="false" hidden="false" ht="12.1" outlineLevel="0" r="301">
      <c r="A301" s="39" t="n">
        <v>46826</v>
      </c>
      <c r="B301" s="16" t="s">
        <v>1083</v>
      </c>
      <c r="C301" s="16" t="s">
        <v>123</v>
      </c>
      <c r="D301" s="16" t="s">
        <v>124</v>
      </c>
      <c r="E301" s="6" t="n">
        <v>1000</v>
      </c>
      <c r="F301" s="7" t="n">
        <v>8</v>
      </c>
      <c r="G301" s="6" t="n">
        <v>14.67</v>
      </c>
      <c r="H301" s="6" t="n">
        <v>0</v>
      </c>
      <c r="I301" s="6" t="n">
        <v>117.36</v>
      </c>
      <c r="J301" s="6" t="n">
        <v>117.36</v>
      </c>
    </row>
    <row collapsed="false" customFormat="false" customHeight="false" hidden="false" ht="12.1" outlineLevel="0" r="302">
      <c r="A302" s="39" t="n">
        <v>46828</v>
      </c>
      <c r="B302" s="16" t="s">
        <v>1083</v>
      </c>
      <c r="C302" s="16" t="s">
        <v>132</v>
      </c>
      <c r="D302" s="16" t="s">
        <v>133</v>
      </c>
      <c r="E302" s="6" t="n">
        <v>1000</v>
      </c>
      <c r="F302" s="7" t="n">
        <v>5</v>
      </c>
      <c r="G302" s="6" t="n">
        <v>13.56</v>
      </c>
      <c r="H302" s="6" t="n">
        <v>0</v>
      </c>
      <c r="I302" s="6" t="n">
        <v>67.8</v>
      </c>
      <c r="J302" s="6" t="n">
        <v>67.8</v>
      </c>
    </row>
    <row collapsed="false" customFormat="false" customHeight="false" hidden="false" ht="12.1" outlineLevel="0" r="303">
      <c r="A303" s="39" t="n">
        <v>46834</v>
      </c>
      <c r="B303" s="16" t="s">
        <v>1083</v>
      </c>
      <c r="C303" s="16" t="s">
        <v>114</v>
      </c>
      <c r="D303" s="16" t="s">
        <v>115</v>
      </c>
      <c r="E303" s="6" t="n">
        <v>1000</v>
      </c>
      <c r="F303" s="7" t="n">
        <v>10</v>
      </c>
      <c r="G303" s="6" t="n">
        <v>14.59</v>
      </c>
      <c r="H303" s="6" t="n">
        <v>0</v>
      </c>
      <c r="I303" s="6" t="n">
        <v>145.9</v>
      </c>
      <c r="J303" s="6" t="n">
        <v>145.9</v>
      </c>
    </row>
    <row collapsed="false" customFormat="false" customHeight="false" hidden="false" ht="12.1" outlineLevel="0" r="304">
      <c r="A304" s="39" t="n">
        <v>46845</v>
      </c>
      <c r="B304" s="16" t="s">
        <v>1083</v>
      </c>
      <c r="C304" s="16" t="s">
        <v>111</v>
      </c>
      <c r="D304" s="16" t="s">
        <v>112</v>
      </c>
      <c r="E304" s="6" t="n">
        <v>100</v>
      </c>
      <c r="F304" s="7" t="n">
        <v>2</v>
      </c>
      <c r="G304" s="6" t="n">
        <v>44.67</v>
      </c>
      <c r="H304" s="6" t="n">
        <v>0</v>
      </c>
      <c r="I304" s="6" t="n">
        <v>89.34</v>
      </c>
      <c r="J304" s="6" t="n">
        <v>89.34</v>
      </c>
    </row>
    <row collapsed="false" customFormat="false" customHeight="false" hidden="false" ht="12.1" outlineLevel="0" r="305">
      <c r="A305" s="39" t="n">
        <v>46847</v>
      </c>
      <c r="B305" s="16" t="s">
        <v>1083</v>
      </c>
      <c r="C305" s="16" t="s">
        <v>120</v>
      </c>
      <c r="D305" s="16" t="s">
        <v>121</v>
      </c>
      <c r="E305" s="6" t="n">
        <v>1000</v>
      </c>
      <c r="F305" s="7" t="n">
        <v>8</v>
      </c>
      <c r="G305" s="6" t="n">
        <v>0</v>
      </c>
      <c r="H305" s="6" t="n">
        <v>0</v>
      </c>
      <c r="I305" s="6" t="n">
        <v>0</v>
      </c>
      <c r="J305" s="6" t="n">
        <v>0</v>
      </c>
    </row>
    <row collapsed="false" customFormat="false" customHeight="false" hidden="false" ht="12.1" outlineLevel="0" r="306">
      <c r="A306" s="39" t="n">
        <v>46850</v>
      </c>
      <c r="B306" s="16" t="s">
        <v>1083</v>
      </c>
      <c r="C306" s="16" t="s">
        <v>129</v>
      </c>
      <c r="D306" s="16" t="s">
        <v>130</v>
      </c>
      <c r="E306" s="6" t="n">
        <v>1000</v>
      </c>
      <c r="F306" s="7" t="n">
        <v>5</v>
      </c>
      <c r="G306" s="6" t="n">
        <v>13.56</v>
      </c>
      <c r="H306" s="6" t="n">
        <v>0</v>
      </c>
      <c r="I306" s="6" t="n">
        <v>67.8</v>
      </c>
      <c r="J306" s="6" t="n">
        <v>67.8</v>
      </c>
    </row>
    <row collapsed="false" customFormat="false" customHeight="false" hidden="false" ht="12.1" outlineLevel="0" r="307">
      <c r="A307" s="39" t="n">
        <v>46856</v>
      </c>
      <c r="B307" s="16" t="s">
        <v>1083</v>
      </c>
      <c r="C307" s="16" t="s">
        <v>123</v>
      </c>
      <c r="D307" s="16" t="s">
        <v>124</v>
      </c>
      <c r="E307" s="6" t="n">
        <v>1000</v>
      </c>
      <c r="F307" s="7" t="n">
        <v>8</v>
      </c>
      <c r="G307" s="6" t="n">
        <v>14.67</v>
      </c>
      <c r="H307" s="6" t="n">
        <v>0</v>
      </c>
      <c r="I307" s="6" t="n">
        <v>117.36</v>
      </c>
      <c r="J307" s="6" t="n">
        <v>117.36</v>
      </c>
    </row>
    <row collapsed="false" customFormat="false" customHeight="false" hidden="false" ht="12.1" outlineLevel="0" r="308">
      <c r="A308" s="39" t="n">
        <v>46858</v>
      </c>
      <c r="B308" s="16" t="s">
        <v>1083</v>
      </c>
      <c r="C308" s="16" t="s">
        <v>132</v>
      </c>
      <c r="D308" s="16" t="s">
        <v>133</v>
      </c>
      <c r="E308" s="6" t="n">
        <v>1000</v>
      </c>
      <c r="F308" s="7" t="n">
        <v>5</v>
      </c>
      <c r="G308" s="6" t="n">
        <v>13.56</v>
      </c>
      <c r="H308" s="6" t="n">
        <v>0</v>
      </c>
      <c r="I308" s="6" t="n">
        <v>67.8</v>
      </c>
      <c r="J308" s="6" t="n">
        <v>67.8</v>
      </c>
    </row>
    <row collapsed="false" customFormat="false" customHeight="false" hidden="false" ht="12.1" outlineLevel="0" r="309">
      <c r="A309" s="39" t="n">
        <v>46862</v>
      </c>
      <c r="B309" s="16" t="s">
        <v>1083</v>
      </c>
      <c r="C309" s="16" t="s">
        <v>135</v>
      </c>
      <c r="D309" s="16" t="s">
        <v>136</v>
      </c>
      <c r="E309" s="6" t="n">
        <v>1000</v>
      </c>
      <c r="F309" s="7" t="n">
        <v>4</v>
      </c>
      <c r="G309" s="6" t="n">
        <v>16.83</v>
      </c>
      <c r="H309" s="6" t="n">
        <v>0</v>
      </c>
      <c r="I309" s="6" t="n">
        <v>67.32</v>
      </c>
      <c r="J309" s="6" t="n">
        <v>67.32</v>
      </c>
    </row>
    <row collapsed="false" customFormat="false" customHeight="false" hidden="false" ht="12.1" outlineLevel="0" r="310">
      <c r="A310" s="39" t="n">
        <v>46864</v>
      </c>
      <c r="B310" s="16" t="s">
        <v>1083</v>
      </c>
      <c r="C310" s="16" t="s">
        <v>114</v>
      </c>
      <c r="D310" s="16" t="s">
        <v>115</v>
      </c>
      <c r="E310" s="6" t="n">
        <v>1000</v>
      </c>
      <c r="F310" s="7" t="n">
        <v>10</v>
      </c>
      <c r="G310" s="6" t="n">
        <v>14.59</v>
      </c>
      <c r="H310" s="6" t="n">
        <v>0</v>
      </c>
      <c r="I310" s="6" t="n">
        <v>145.9</v>
      </c>
      <c r="J310" s="6" t="n">
        <v>145.9</v>
      </c>
    </row>
    <row collapsed="false" customFormat="false" customHeight="false" hidden="false" ht="12.1" outlineLevel="0" r="311">
      <c r="A311" s="39" t="n">
        <v>46875</v>
      </c>
      <c r="B311" s="16" t="s">
        <v>1083</v>
      </c>
      <c r="C311" s="16" t="s">
        <v>111</v>
      </c>
      <c r="D311" s="16" t="s">
        <v>112</v>
      </c>
      <c r="E311" s="6" t="n">
        <v>100</v>
      </c>
      <c r="F311" s="7" t="n">
        <v>2</v>
      </c>
      <c r="G311" s="6" t="n">
        <v>44.67</v>
      </c>
      <c r="H311" s="6" t="n">
        <v>0</v>
      </c>
      <c r="I311" s="6" t="n">
        <v>89.34</v>
      </c>
      <c r="J311" s="6" t="n">
        <v>89.34</v>
      </c>
    </row>
    <row collapsed="false" customFormat="false" customHeight="false" hidden="false" ht="12.1" outlineLevel="0" r="312">
      <c r="A312" s="39" t="n">
        <v>46877</v>
      </c>
      <c r="B312" s="16" t="s">
        <v>1083</v>
      </c>
      <c r="C312" s="16" t="s">
        <v>120</v>
      </c>
      <c r="D312" s="16" t="s">
        <v>121</v>
      </c>
      <c r="E312" s="6" t="n">
        <v>1000</v>
      </c>
      <c r="F312" s="7" t="n">
        <v>8</v>
      </c>
      <c r="G312" s="6" t="n">
        <v>0</v>
      </c>
      <c r="H312" s="6" t="n">
        <v>0</v>
      </c>
      <c r="I312" s="6" t="n">
        <v>0</v>
      </c>
      <c r="J312" s="6" t="n">
        <v>0</v>
      </c>
    </row>
    <row collapsed="false" customFormat="false" customHeight="false" hidden="false" ht="12.1" outlineLevel="0" r="313">
      <c r="A313" s="39" t="n">
        <v>46880</v>
      </c>
      <c r="B313" s="16" t="s">
        <v>1083</v>
      </c>
      <c r="C313" s="16" t="s">
        <v>129</v>
      </c>
      <c r="D313" s="16" t="s">
        <v>130</v>
      </c>
      <c r="E313" s="6" t="n">
        <v>1000</v>
      </c>
      <c r="F313" s="7" t="n">
        <v>5</v>
      </c>
      <c r="G313" s="6" t="n">
        <v>13.56</v>
      </c>
      <c r="H313" s="6" t="n">
        <v>0</v>
      </c>
      <c r="I313" s="6" t="n">
        <v>67.8</v>
      </c>
      <c r="J313" s="6" t="n">
        <v>67.8</v>
      </c>
    </row>
    <row collapsed="false" customFormat="false" customHeight="false" hidden="false" ht="12.1" outlineLevel="0" r="314">
      <c r="A314" s="39" t="n">
        <v>46886</v>
      </c>
      <c r="B314" s="16" t="s">
        <v>1083</v>
      </c>
      <c r="C314" s="16" t="s">
        <v>123</v>
      </c>
      <c r="D314" s="16" t="s">
        <v>124</v>
      </c>
      <c r="E314" s="6" t="n">
        <v>1000</v>
      </c>
      <c r="F314" s="7" t="n">
        <v>8</v>
      </c>
      <c r="G314" s="6" t="n">
        <v>14.67</v>
      </c>
      <c r="H314" s="6" t="n">
        <v>0</v>
      </c>
      <c r="I314" s="6" t="n">
        <v>117.36</v>
      </c>
      <c r="J314" s="6" t="n">
        <v>117.36</v>
      </c>
    </row>
    <row collapsed="false" customFormat="false" customHeight="false" hidden="false" ht="12.1" outlineLevel="0" r="315">
      <c r="A315" s="39" t="n">
        <v>46888</v>
      </c>
      <c r="B315" s="16" t="s">
        <v>1083</v>
      </c>
      <c r="C315" s="16" t="s">
        <v>132</v>
      </c>
      <c r="D315" s="16" t="s">
        <v>133</v>
      </c>
      <c r="E315" s="6" t="n">
        <v>1000</v>
      </c>
      <c r="F315" s="7" t="n">
        <v>5</v>
      </c>
      <c r="G315" s="6" t="n">
        <v>13.56</v>
      </c>
      <c r="H315" s="6" t="n">
        <v>0</v>
      </c>
      <c r="I315" s="6" t="n">
        <v>67.8</v>
      </c>
      <c r="J315" s="6" t="n">
        <v>67.8</v>
      </c>
    </row>
    <row collapsed="false" customFormat="false" customHeight="false" hidden="false" ht="12.1" outlineLevel="0" r="316">
      <c r="A316" s="39" t="n">
        <v>46894</v>
      </c>
      <c r="B316" s="16" t="s">
        <v>1083</v>
      </c>
      <c r="C316" s="16" t="s">
        <v>114</v>
      </c>
      <c r="D316" s="16" t="s">
        <v>115</v>
      </c>
      <c r="E316" s="6" t="n">
        <v>1000</v>
      </c>
      <c r="F316" s="7" t="n">
        <v>10</v>
      </c>
      <c r="G316" s="6" t="n">
        <v>14.59</v>
      </c>
      <c r="H316" s="6" t="n">
        <v>0</v>
      </c>
      <c r="I316" s="6" t="n">
        <v>145.9</v>
      </c>
      <c r="J316" s="6" t="n">
        <v>145.9</v>
      </c>
    </row>
    <row collapsed="false" customFormat="false" customHeight="false" hidden="false" ht="12.1" outlineLevel="0" r="317">
      <c r="A317" s="39" t="n">
        <v>46903</v>
      </c>
      <c r="B317" s="16" t="s">
        <v>1083</v>
      </c>
      <c r="C317" s="16" t="s">
        <v>117</v>
      </c>
      <c r="D317" s="16" t="s">
        <v>118</v>
      </c>
      <c r="E317" s="6" t="n">
        <v>1000</v>
      </c>
      <c r="F317" s="7" t="n">
        <v>11</v>
      </c>
      <c r="G317" s="6" t="n">
        <v>61.08</v>
      </c>
      <c r="H317" s="6" t="n">
        <v>0</v>
      </c>
      <c r="I317" s="6" t="n">
        <v>671.88</v>
      </c>
      <c r="J317" s="6" t="n">
        <v>671.88</v>
      </c>
    </row>
    <row collapsed="false" customFormat="false" customHeight="false" hidden="false" ht="12.1" outlineLevel="0" r="318">
      <c r="A318" s="39" t="n">
        <v>46905</v>
      </c>
      <c r="B318" s="16" t="s">
        <v>1083</v>
      </c>
      <c r="C318" s="16" t="s">
        <v>111</v>
      </c>
      <c r="D318" s="16" t="s">
        <v>112</v>
      </c>
      <c r="E318" s="6" t="n">
        <v>100</v>
      </c>
      <c r="F318" s="7" t="n">
        <v>2</v>
      </c>
      <c r="G318" s="6" t="n">
        <v>44.67</v>
      </c>
      <c r="H318" s="6" t="n">
        <v>0</v>
      </c>
      <c r="I318" s="6" t="n">
        <v>89.34</v>
      </c>
      <c r="J318" s="6" t="n">
        <v>89.34</v>
      </c>
    </row>
    <row collapsed="false" customFormat="false" customHeight="false" hidden="false" ht="12.1" outlineLevel="0" r="319">
      <c r="A319" s="39" t="n">
        <v>46907</v>
      </c>
      <c r="B319" s="16" t="s">
        <v>1083</v>
      </c>
      <c r="C319" s="16" t="s">
        <v>120</v>
      </c>
      <c r="D319" s="16" t="s">
        <v>121</v>
      </c>
      <c r="E319" s="6" t="n">
        <v>1000</v>
      </c>
      <c r="F319" s="7" t="n">
        <v>8</v>
      </c>
      <c r="G319" s="6" t="n">
        <v>0</v>
      </c>
      <c r="H319" s="6" t="n">
        <v>0</v>
      </c>
      <c r="I319" s="6" t="n">
        <v>0</v>
      </c>
      <c r="J319" s="6" t="n">
        <v>0</v>
      </c>
    </row>
    <row collapsed="false" customFormat="false" customHeight="false" hidden="false" ht="12.1" outlineLevel="0" r="320">
      <c r="A320" s="39" t="n">
        <v>46910</v>
      </c>
      <c r="B320" s="16" t="s">
        <v>1083</v>
      </c>
      <c r="C320" s="16" t="s">
        <v>129</v>
      </c>
      <c r="D320" s="16" t="s">
        <v>130</v>
      </c>
      <c r="E320" s="6" t="n">
        <v>1000</v>
      </c>
      <c r="F320" s="7" t="n">
        <v>5</v>
      </c>
      <c r="G320" s="6" t="n">
        <v>13.56</v>
      </c>
      <c r="H320" s="6" t="n">
        <v>0</v>
      </c>
      <c r="I320" s="6" t="n">
        <v>67.8</v>
      </c>
      <c r="J320" s="6" t="n">
        <v>67.8</v>
      </c>
    </row>
    <row collapsed="false" customFormat="false" customHeight="false" hidden="false" ht="12.1" outlineLevel="0" r="321">
      <c r="A321" s="39" t="n">
        <v>46916</v>
      </c>
      <c r="B321" s="16" t="s">
        <v>1083</v>
      </c>
      <c r="C321" s="16" t="s">
        <v>123</v>
      </c>
      <c r="D321" s="16" t="s">
        <v>124</v>
      </c>
      <c r="E321" s="6" t="n">
        <v>1000</v>
      </c>
      <c r="F321" s="7" t="n">
        <v>8</v>
      </c>
      <c r="G321" s="6" t="n">
        <v>14.67</v>
      </c>
      <c r="H321" s="6" t="n">
        <v>0</v>
      </c>
      <c r="I321" s="6" t="n">
        <v>117.36</v>
      </c>
      <c r="J321" s="6" t="n">
        <v>117.36</v>
      </c>
    </row>
    <row collapsed="false" customFormat="false" customHeight="false" hidden="false" ht="12.1" outlineLevel="0" r="322">
      <c r="A322" s="39" t="n">
        <v>46918</v>
      </c>
      <c r="B322" s="16" t="s">
        <v>1083</v>
      </c>
      <c r="C322" s="16" t="s">
        <v>132</v>
      </c>
      <c r="D322" s="16" t="s">
        <v>133</v>
      </c>
      <c r="E322" s="6" t="n">
        <v>1000</v>
      </c>
      <c r="F322" s="7" t="n">
        <v>5</v>
      </c>
      <c r="G322" s="6" t="n">
        <v>13.56</v>
      </c>
      <c r="H322" s="6" t="n">
        <v>0</v>
      </c>
      <c r="I322" s="6" t="n">
        <v>67.8</v>
      </c>
      <c r="J322" s="6" t="n">
        <v>67.8</v>
      </c>
    </row>
    <row collapsed="false" customFormat="false" customHeight="false" hidden="false" ht="12.1" outlineLevel="0" r="323">
      <c r="A323" s="39" t="n">
        <v>46935</v>
      </c>
      <c r="B323" s="16" t="s">
        <v>1083</v>
      </c>
      <c r="C323" s="16" t="s">
        <v>111</v>
      </c>
      <c r="D323" s="16" t="s">
        <v>112</v>
      </c>
      <c r="E323" s="6" t="n">
        <v>100</v>
      </c>
      <c r="F323" s="7" t="n">
        <v>2</v>
      </c>
      <c r="G323" s="6" t="n">
        <v>44.67</v>
      </c>
      <c r="H323" s="6" t="n">
        <v>0</v>
      </c>
      <c r="I323" s="6" t="n">
        <v>89.34</v>
      </c>
      <c r="J323" s="6" t="n">
        <v>89.34</v>
      </c>
    </row>
    <row collapsed="false" customFormat="false" customHeight="false" hidden="false" ht="12.1" outlineLevel="0" r="324">
      <c r="A324" s="39" t="n">
        <v>46937</v>
      </c>
      <c r="B324" s="16" t="s">
        <v>1083</v>
      </c>
      <c r="C324" s="16" t="s">
        <v>120</v>
      </c>
      <c r="D324" s="16" t="s">
        <v>121</v>
      </c>
      <c r="E324" s="6" t="n">
        <v>1000</v>
      </c>
      <c r="F324" s="7" t="n">
        <v>8</v>
      </c>
      <c r="G324" s="6" t="n">
        <v>0</v>
      </c>
      <c r="H324" s="6" t="n">
        <v>0</v>
      </c>
      <c r="I324" s="6" t="n">
        <v>0</v>
      </c>
      <c r="J324" s="6" t="n">
        <v>0</v>
      </c>
    </row>
    <row collapsed="false" customFormat="false" customHeight="false" hidden="false" ht="12.1" outlineLevel="0" r="325">
      <c r="A325" s="39" t="n">
        <v>46940</v>
      </c>
      <c r="B325" s="16" t="s">
        <v>1083</v>
      </c>
      <c r="C325" s="16" t="s">
        <v>129</v>
      </c>
      <c r="D325" s="16" t="s">
        <v>130</v>
      </c>
      <c r="E325" s="6" t="n">
        <v>1000</v>
      </c>
      <c r="F325" s="7" t="n">
        <v>5</v>
      </c>
      <c r="G325" s="6" t="n">
        <v>13.56</v>
      </c>
      <c r="H325" s="6" t="n">
        <v>0</v>
      </c>
      <c r="I325" s="6" t="n">
        <v>67.8</v>
      </c>
      <c r="J325" s="6" t="n">
        <v>67.8</v>
      </c>
    </row>
    <row collapsed="false" customFormat="false" customHeight="false" hidden="false" ht="12.1" outlineLevel="0" r="326">
      <c r="A326" s="39" t="n">
        <v>46946</v>
      </c>
      <c r="B326" s="16" t="s">
        <v>1083</v>
      </c>
      <c r="C326" s="16" t="s">
        <v>123</v>
      </c>
      <c r="D326" s="16" t="s">
        <v>124</v>
      </c>
      <c r="E326" s="6" t="n">
        <v>1000</v>
      </c>
      <c r="F326" s="7" t="n">
        <v>8</v>
      </c>
      <c r="G326" s="6" t="n">
        <v>14.67</v>
      </c>
      <c r="H326" s="6" t="n">
        <v>0</v>
      </c>
      <c r="I326" s="6" t="n">
        <v>117.36</v>
      </c>
      <c r="J326" s="6" t="n">
        <v>117.36</v>
      </c>
    </row>
    <row collapsed="false" customFormat="false" customHeight="false" hidden="false" ht="12.1" outlineLevel="0" r="327">
      <c r="A327" s="39" t="n">
        <v>46948</v>
      </c>
      <c r="B327" s="16" t="s">
        <v>1083</v>
      </c>
      <c r="C327" s="16" t="s">
        <v>132</v>
      </c>
      <c r="D327" s="16" t="s">
        <v>133</v>
      </c>
      <c r="E327" s="6" t="n">
        <v>1000</v>
      </c>
      <c r="F327" s="7" t="n">
        <v>5</v>
      </c>
      <c r="G327" s="6" t="n">
        <v>13.56</v>
      </c>
      <c r="H327" s="6" t="n">
        <v>0</v>
      </c>
      <c r="I327" s="6" t="n">
        <v>67.8</v>
      </c>
      <c r="J327" s="6" t="n">
        <v>67.8</v>
      </c>
    </row>
    <row collapsed="false" customFormat="false" customHeight="false" hidden="false" ht="12.1" outlineLevel="0" r="328">
      <c r="A328" s="39" t="n">
        <v>46953</v>
      </c>
      <c r="B328" s="16" t="s">
        <v>1083</v>
      </c>
      <c r="C328" s="16" t="s">
        <v>135</v>
      </c>
      <c r="D328" s="16" t="s">
        <v>136</v>
      </c>
      <c r="E328" s="6" t="n">
        <v>1000</v>
      </c>
      <c r="F328" s="7" t="n">
        <v>4</v>
      </c>
      <c r="G328" s="6" t="n">
        <v>16.83</v>
      </c>
      <c r="H328" s="6" t="n">
        <v>0</v>
      </c>
      <c r="I328" s="6" t="n">
        <v>67.32</v>
      </c>
      <c r="J328" s="6" t="n">
        <v>67.32</v>
      </c>
    </row>
    <row collapsed="false" customFormat="false" customHeight="false" hidden="false" ht="12.1" outlineLevel="0" r="329">
      <c r="A329" s="39" t="n">
        <v>46965</v>
      </c>
      <c r="B329" s="16" t="s">
        <v>1083</v>
      </c>
      <c r="C329" s="16" t="s">
        <v>111</v>
      </c>
      <c r="D329" s="16" t="s">
        <v>112</v>
      </c>
      <c r="E329" s="6" t="n">
        <v>100</v>
      </c>
      <c r="F329" s="7" t="n">
        <v>2</v>
      </c>
      <c r="G329" s="6" t="n">
        <v>44.67</v>
      </c>
      <c r="H329" s="6" t="n">
        <v>0</v>
      </c>
      <c r="I329" s="6" t="n">
        <v>89.34</v>
      </c>
      <c r="J329" s="6" t="n">
        <v>89.34</v>
      </c>
    </row>
    <row collapsed="false" customFormat="false" customHeight="false" hidden="false" ht="12.1" outlineLevel="0" r="330">
      <c r="A330" s="39" t="n">
        <v>46967</v>
      </c>
      <c r="B330" s="16" t="s">
        <v>1083</v>
      </c>
      <c r="C330" s="16" t="s">
        <v>120</v>
      </c>
      <c r="D330" s="16" t="s">
        <v>121</v>
      </c>
      <c r="E330" s="6" t="n">
        <v>1000</v>
      </c>
      <c r="F330" s="7" t="n">
        <v>8</v>
      </c>
      <c r="G330" s="6" t="n">
        <v>0</v>
      </c>
      <c r="H330" s="6" t="n">
        <v>0</v>
      </c>
      <c r="I330" s="6" t="n">
        <v>0</v>
      </c>
      <c r="J330" s="6" t="n">
        <v>0</v>
      </c>
    </row>
    <row collapsed="false" customFormat="false" customHeight="false" hidden="false" ht="12.1" outlineLevel="0" r="331">
      <c r="A331" s="39" t="n">
        <v>46970</v>
      </c>
      <c r="B331" s="16" t="s">
        <v>1083</v>
      </c>
      <c r="C331" s="16" t="s">
        <v>129</v>
      </c>
      <c r="D331" s="16" t="s">
        <v>130</v>
      </c>
      <c r="E331" s="6" t="n">
        <v>1000</v>
      </c>
      <c r="F331" s="7" t="n">
        <v>5</v>
      </c>
      <c r="G331" s="6" t="n">
        <v>13.56</v>
      </c>
      <c r="H331" s="6" t="n">
        <v>0</v>
      </c>
      <c r="I331" s="6" t="n">
        <v>67.8</v>
      </c>
      <c r="J331" s="6" t="n">
        <v>67.8</v>
      </c>
    </row>
    <row collapsed="false" customFormat="false" customHeight="false" hidden="false" ht="12.1" outlineLevel="0" r="332">
      <c r="A332" s="39" t="n">
        <v>46976</v>
      </c>
      <c r="B332" s="16" t="s">
        <v>1083</v>
      </c>
      <c r="C332" s="16" t="s">
        <v>123</v>
      </c>
      <c r="D332" s="16" t="s">
        <v>124</v>
      </c>
      <c r="E332" s="6" t="n">
        <v>1000</v>
      </c>
      <c r="F332" s="7" t="n">
        <v>8</v>
      </c>
      <c r="G332" s="6" t="n">
        <v>14.67</v>
      </c>
      <c r="H332" s="6" t="n">
        <v>0</v>
      </c>
      <c r="I332" s="6" t="n">
        <v>117.36</v>
      </c>
      <c r="J332" s="6" t="n">
        <v>117.36</v>
      </c>
    </row>
    <row collapsed="false" customFormat="false" customHeight="false" hidden="false" ht="12.1" outlineLevel="0" r="333">
      <c r="A333" s="39" t="n">
        <v>46978</v>
      </c>
      <c r="B333" s="16" t="s">
        <v>1083</v>
      </c>
      <c r="C333" s="16" t="s">
        <v>132</v>
      </c>
      <c r="D333" s="16" t="s">
        <v>133</v>
      </c>
      <c r="E333" s="6" t="n">
        <v>1000</v>
      </c>
      <c r="F333" s="7" t="n">
        <v>5</v>
      </c>
      <c r="G333" s="6" t="n">
        <v>13.56</v>
      </c>
      <c r="H333" s="6" t="n">
        <v>0</v>
      </c>
      <c r="I333" s="6" t="n">
        <v>67.8</v>
      </c>
      <c r="J333" s="6" t="n">
        <v>67.8</v>
      </c>
    </row>
    <row collapsed="false" customFormat="false" customHeight="false" hidden="false" ht="12.1" outlineLevel="0" r="334">
      <c r="A334" s="39" t="n">
        <v>46995</v>
      </c>
      <c r="B334" s="16" t="s">
        <v>1083</v>
      </c>
      <c r="C334" s="16" t="s">
        <v>111</v>
      </c>
      <c r="D334" s="16" t="s">
        <v>112</v>
      </c>
      <c r="E334" s="6" t="n">
        <v>100</v>
      </c>
      <c r="F334" s="7" t="n">
        <v>2</v>
      </c>
      <c r="G334" s="6" t="n">
        <v>44.67</v>
      </c>
      <c r="H334" s="6" t="n">
        <v>0</v>
      </c>
      <c r="I334" s="6" t="n">
        <v>89.34</v>
      </c>
      <c r="J334" s="6" t="n">
        <v>89.34</v>
      </c>
    </row>
    <row collapsed="false" customFormat="false" customHeight="false" hidden="false" ht="12.1" outlineLevel="0" r="335">
      <c r="A335" s="39" t="n">
        <v>46997</v>
      </c>
      <c r="B335" s="16" t="s">
        <v>1083</v>
      </c>
      <c r="C335" s="16" t="s">
        <v>120</v>
      </c>
      <c r="D335" s="16" t="s">
        <v>121</v>
      </c>
      <c r="E335" s="6" t="n">
        <v>1000</v>
      </c>
      <c r="F335" s="7" t="n">
        <v>8</v>
      </c>
      <c r="G335" s="6" t="n">
        <v>0</v>
      </c>
      <c r="H335" s="6" t="n">
        <v>0</v>
      </c>
      <c r="I335" s="6" t="n">
        <v>0</v>
      </c>
      <c r="J335" s="6" t="n">
        <v>0</v>
      </c>
    </row>
    <row collapsed="false" customFormat="false" customHeight="false" hidden="false" ht="12.1" outlineLevel="0" r="336">
      <c r="A336" s="39" t="n">
        <v>47000</v>
      </c>
      <c r="B336" s="16" t="s">
        <v>1083</v>
      </c>
      <c r="C336" s="16" t="s">
        <v>129</v>
      </c>
      <c r="D336" s="16" t="s">
        <v>130</v>
      </c>
      <c r="E336" s="6" t="n">
        <v>1000</v>
      </c>
      <c r="F336" s="7" t="n">
        <v>5</v>
      </c>
      <c r="G336" s="6" t="n">
        <v>13.56</v>
      </c>
      <c r="H336" s="6" t="n">
        <v>0</v>
      </c>
      <c r="I336" s="6" t="n">
        <v>67.8</v>
      </c>
      <c r="J336" s="6" t="n">
        <v>67.8</v>
      </c>
    </row>
    <row collapsed="false" customFormat="false" customHeight="false" hidden="false" ht="12.1" outlineLevel="0" r="337">
      <c r="A337" s="39" t="n">
        <v>47006</v>
      </c>
      <c r="B337" s="16" t="s">
        <v>1083</v>
      </c>
      <c r="C337" s="16" t="s">
        <v>123</v>
      </c>
      <c r="D337" s="16" t="s">
        <v>124</v>
      </c>
      <c r="E337" s="6" t="n">
        <v>1000</v>
      </c>
      <c r="F337" s="7" t="n">
        <v>8</v>
      </c>
      <c r="G337" s="6" t="n">
        <v>14.67</v>
      </c>
      <c r="H337" s="6" t="n">
        <v>0</v>
      </c>
      <c r="I337" s="6" t="n">
        <v>117.36</v>
      </c>
      <c r="J337" s="6" t="n">
        <v>117.36</v>
      </c>
    </row>
    <row collapsed="false" customFormat="false" customHeight="false" hidden="false" ht="12.1" outlineLevel="0" r="338">
      <c r="A338" s="39" t="n">
        <v>47008</v>
      </c>
      <c r="B338" s="16" t="s">
        <v>1083</v>
      </c>
      <c r="C338" s="16" t="s">
        <v>132</v>
      </c>
      <c r="D338" s="16" t="s">
        <v>133</v>
      </c>
      <c r="E338" s="6" t="n">
        <v>1000</v>
      </c>
      <c r="F338" s="7" t="n">
        <v>5</v>
      </c>
      <c r="G338" s="6" t="n">
        <v>13.56</v>
      </c>
      <c r="H338" s="6" t="n">
        <v>0</v>
      </c>
      <c r="I338" s="6" t="n">
        <v>67.8</v>
      </c>
      <c r="J338" s="6" t="n">
        <v>67.8</v>
      </c>
    </row>
    <row collapsed="false" customFormat="false" customHeight="false" hidden="false" ht="12.1" outlineLevel="0" r="339">
      <c r="A339" s="39" t="n">
        <v>47025</v>
      </c>
      <c r="B339" s="16" t="s">
        <v>1083</v>
      </c>
      <c r="C339" s="16" t="s">
        <v>111</v>
      </c>
      <c r="D339" s="16" t="s">
        <v>112</v>
      </c>
      <c r="E339" s="6" t="n">
        <v>100</v>
      </c>
      <c r="F339" s="7" t="n">
        <v>2</v>
      </c>
      <c r="G339" s="6" t="n">
        <v>44.67</v>
      </c>
      <c r="H339" s="6" t="n">
        <v>0</v>
      </c>
      <c r="I339" s="6" t="n">
        <v>89.34</v>
      </c>
      <c r="J339" s="6" t="n">
        <v>89.34</v>
      </c>
    </row>
    <row collapsed="false" customFormat="false" customHeight="false" hidden="false" ht="12.1" outlineLevel="0" r="340">
      <c r="A340" s="39" t="n">
        <v>47030</v>
      </c>
      <c r="B340" s="16" t="s">
        <v>1083</v>
      </c>
      <c r="C340" s="16" t="s">
        <v>129</v>
      </c>
      <c r="D340" s="16" t="s">
        <v>130</v>
      </c>
      <c r="E340" s="6" t="n">
        <v>1000</v>
      </c>
      <c r="F340" s="7" t="n">
        <v>5</v>
      </c>
      <c r="G340" s="6" t="n">
        <v>13.56</v>
      </c>
      <c r="H340" s="6" t="n">
        <v>0</v>
      </c>
      <c r="I340" s="6" t="n">
        <v>67.8</v>
      </c>
      <c r="J340" s="6" t="n">
        <v>67.8</v>
      </c>
    </row>
    <row collapsed="false" customFormat="false" customHeight="false" hidden="false" ht="12.1" outlineLevel="0" r="341">
      <c r="A341" s="39" t="n">
        <v>47036</v>
      </c>
      <c r="B341" s="16" t="s">
        <v>1083</v>
      </c>
      <c r="C341" s="16" t="s">
        <v>123</v>
      </c>
      <c r="D341" s="16" t="s">
        <v>124</v>
      </c>
      <c r="E341" s="6" t="n">
        <v>1000</v>
      </c>
      <c r="F341" s="7" t="n">
        <v>8</v>
      </c>
      <c r="G341" s="6" t="n">
        <v>14.67</v>
      </c>
      <c r="H341" s="6" t="n">
        <v>0</v>
      </c>
      <c r="I341" s="6" t="n">
        <v>117.36</v>
      </c>
      <c r="J341" s="6" t="n">
        <v>117.36</v>
      </c>
    </row>
    <row collapsed="false" customFormat="false" customHeight="false" hidden="false" ht="12.1" outlineLevel="0" r="342">
      <c r="A342" s="39" t="n">
        <v>47038</v>
      </c>
      <c r="B342" s="16" t="s">
        <v>1083</v>
      </c>
      <c r="C342" s="16" t="s">
        <v>132</v>
      </c>
      <c r="D342" s="16" t="s">
        <v>133</v>
      </c>
      <c r="E342" s="6" t="n">
        <v>1000</v>
      </c>
      <c r="F342" s="7" t="n">
        <v>5</v>
      </c>
      <c r="G342" s="6" t="n">
        <v>13.56</v>
      </c>
      <c r="H342" s="6" t="n">
        <v>0</v>
      </c>
      <c r="I342" s="6" t="n">
        <v>67.8</v>
      </c>
      <c r="J342" s="6" t="n">
        <v>67.8</v>
      </c>
    </row>
    <row collapsed="false" customFormat="false" customHeight="false" hidden="false" ht="12.1" outlineLevel="0" r="343">
      <c r="A343" s="39" t="n">
        <v>47044</v>
      </c>
      <c r="B343" s="16" t="s">
        <v>1083</v>
      </c>
      <c r="C343" s="16" t="s">
        <v>135</v>
      </c>
      <c r="D343" s="16" t="s">
        <v>136</v>
      </c>
      <c r="E343" s="6" t="n">
        <v>1000</v>
      </c>
      <c r="F343" s="7" t="n">
        <v>4</v>
      </c>
      <c r="G343" s="6" t="n">
        <v>16.83</v>
      </c>
      <c r="H343" s="6" t="n">
        <v>0</v>
      </c>
      <c r="I343" s="6" t="n">
        <v>67.32</v>
      </c>
      <c r="J343" s="6" t="n">
        <v>67.32</v>
      </c>
    </row>
    <row collapsed="false" customFormat="false" customHeight="false" hidden="false" ht="12.1" outlineLevel="0" r="344">
      <c r="A344" s="39" t="n">
        <v>47055</v>
      </c>
      <c r="B344" s="16" t="s">
        <v>1083</v>
      </c>
      <c r="C344" s="16" t="s">
        <v>111</v>
      </c>
      <c r="D344" s="16" t="s">
        <v>112</v>
      </c>
      <c r="E344" s="6" t="n">
        <v>100</v>
      </c>
      <c r="F344" s="7" t="n">
        <v>2</v>
      </c>
      <c r="G344" s="6" t="n">
        <v>44.67</v>
      </c>
      <c r="H344" s="6" t="n">
        <v>0</v>
      </c>
      <c r="I344" s="6" t="n">
        <v>89.34</v>
      </c>
      <c r="J344" s="6" t="n">
        <v>89.34</v>
      </c>
    </row>
    <row collapsed="false" customFormat="false" customHeight="false" hidden="false" ht="12.1" outlineLevel="0" r="345">
      <c r="A345" s="39" t="n">
        <v>47060</v>
      </c>
      <c r="B345" s="16" t="s">
        <v>1083</v>
      </c>
      <c r="C345" s="16" t="s">
        <v>129</v>
      </c>
      <c r="D345" s="16" t="s">
        <v>130</v>
      </c>
      <c r="E345" s="6" t="n">
        <v>1000</v>
      </c>
      <c r="F345" s="7" t="n">
        <v>5</v>
      </c>
      <c r="G345" s="6" t="n">
        <v>13.56</v>
      </c>
      <c r="H345" s="6" t="n">
        <v>0</v>
      </c>
      <c r="I345" s="6" t="n">
        <v>67.8</v>
      </c>
      <c r="J345" s="6" t="n">
        <v>67.8</v>
      </c>
    </row>
    <row collapsed="false" customFormat="false" customHeight="false" hidden="false" ht="12.1" outlineLevel="0" r="346">
      <c r="A346" s="39" t="n">
        <v>47066</v>
      </c>
      <c r="B346" s="16" t="s">
        <v>1083</v>
      </c>
      <c r="C346" s="16" t="s">
        <v>123</v>
      </c>
      <c r="D346" s="16" t="s">
        <v>124</v>
      </c>
      <c r="E346" s="6" t="n">
        <v>1000</v>
      </c>
      <c r="F346" s="7" t="n">
        <v>8</v>
      </c>
      <c r="G346" s="6" t="n">
        <v>14.67</v>
      </c>
      <c r="H346" s="6" t="n">
        <v>0</v>
      </c>
      <c r="I346" s="6" t="n">
        <v>117.36</v>
      </c>
      <c r="J346" s="6" t="n">
        <v>117.36</v>
      </c>
    </row>
    <row collapsed="false" customFormat="false" customHeight="false" hidden="false" ht="12.1" outlineLevel="0" r="347">
      <c r="A347" s="39" t="n">
        <v>47068</v>
      </c>
      <c r="B347" s="16" t="s">
        <v>1083</v>
      </c>
      <c r="C347" s="16" t="s">
        <v>132</v>
      </c>
      <c r="D347" s="16" t="s">
        <v>133</v>
      </c>
      <c r="E347" s="6" t="n">
        <v>1000</v>
      </c>
      <c r="F347" s="7" t="n">
        <v>5</v>
      </c>
      <c r="G347" s="6" t="n">
        <v>13.56</v>
      </c>
      <c r="H347" s="6" t="n">
        <v>0</v>
      </c>
      <c r="I347" s="6" t="n">
        <v>67.8</v>
      </c>
      <c r="J347" s="6" t="n">
        <v>67.8</v>
      </c>
    </row>
    <row collapsed="false" customFormat="false" customHeight="false" hidden="false" ht="12.1" outlineLevel="0" r="348">
      <c r="A348" s="39" t="n">
        <v>47085</v>
      </c>
      <c r="B348" s="16" t="s">
        <v>1083</v>
      </c>
      <c r="C348" s="16" t="s">
        <v>117</v>
      </c>
      <c r="D348" s="16" t="s">
        <v>118</v>
      </c>
      <c r="E348" s="6" t="n">
        <v>1000</v>
      </c>
      <c r="F348" s="7" t="n">
        <v>11</v>
      </c>
      <c r="G348" s="6" t="n">
        <v>61.08</v>
      </c>
      <c r="H348" s="6" t="n">
        <v>0</v>
      </c>
      <c r="I348" s="6" t="n">
        <v>671.88</v>
      </c>
      <c r="J348" s="6" t="n">
        <v>671.88</v>
      </c>
    </row>
    <row collapsed="false" customFormat="false" customHeight="false" hidden="false" ht="12.1" outlineLevel="0" r="349">
      <c r="A349" s="39" t="n">
        <v>47085</v>
      </c>
      <c r="B349" s="16" t="s">
        <v>1083</v>
      </c>
      <c r="C349" s="16" t="s">
        <v>111</v>
      </c>
      <c r="D349" s="16" t="s">
        <v>112</v>
      </c>
      <c r="E349" s="6" t="n">
        <v>100</v>
      </c>
      <c r="F349" s="7" t="n">
        <v>2</v>
      </c>
      <c r="G349" s="6" t="n">
        <v>44.67</v>
      </c>
      <c r="H349" s="6" t="n">
        <v>0</v>
      </c>
      <c r="I349" s="6" t="n">
        <v>89.34</v>
      </c>
      <c r="J349" s="6" t="n">
        <v>89.34</v>
      </c>
    </row>
    <row collapsed="false" customFormat="false" customHeight="false" hidden="false" ht="12.1" outlineLevel="0" r="350">
      <c r="A350" s="39" t="n">
        <v>47090</v>
      </c>
      <c r="B350" s="16" t="s">
        <v>1083</v>
      </c>
      <c r="C350" s="16" t="s">
        <v>129</v>
      </c>
      <c r="D350" s="16" t="s">
        <v>130</v>
      </c>
      <c r="E350" s="6" t="n">
        <v>1000</v>
      </c>
      <c r="F350" s="7" t="n">
        <v>5</v>
      </c>
      <c r="G350" s="6" t="n">
        <v>13.56</v>
      </c>
      <c r="H350" s="6" t="n">
        <v>0</v>
      </c>
      <c r="I350" s="6" t="n">
        <v>67.8</v>
      </c>
      <c r="J350" s="6" t="n">
        <v>67.8</v>
      </c>
    </row>
    <row collapsed="false" customFormat="false" customHeight="false" hidden="false" ht="12.1" outlineLevel="0" r="351">
      <c r="A351" s="39" t="n">
        <v>47096</v>
      </c>
      <c r="B351" s="16" t="s">
        <v>1083</v>
      </c>
      <c r="C351" s="16" t="s">
        <v>123</v>
      </c>
      <c r="D351" s="16" t="s">
        <v>124</v>
      </c>
      <c r="E351" s="6" t="n">
        <v>1000</v>
      </c>
      <c r="F351" s="7" t="n">
        <v>8</v>
      </c>
      <c r="G351" s="6" t="n">
        <v>14.67</v>
      </c>
      <c r="H351" s="6" t="n">
        <v>0</v>
      </c>
      <c r="I351" s="6" t="n">
        <v>117.36</v>
      </c>
      <c r="J351" s="6" t="n">
        <v>117.36</v>
      </c>
    </row>
    <row collapsed="false" customFormat="false" customHeight="false" hidden="false" ht="12.1" outlineLevel="0" r="352">
      <c r="A352" s="39" t="n">
        <v>47098</v>
      </c>
      <c r="B352" s="16" t="s">
        <v>1083</v>
      </c>
      <c r="C352" s="16" t="s">
        <v>132</v>
      </c>
      <c r="D352" s="16" t="s">
        <v>133</v>
      </c>
      <c r="E352" s="6" t="n">
        <v>1000</v>
      </c>
      <c r="F352" s="7" t="n">
        <v>5</v>
      </c>
      <c r="G352" s="6" t="n">
        <v>13.56</v>
      </c>
      <c r="H352" s="6" t="n">
        <v>0</v>
      </c>
      <c r="I352" s="6" t="n">
        <v>67.8</v>
      </c>
      <c r="J352" s="6" t="n">
        <v>67.8</v>
      </c>
    </row>
    <row collapsed="false" customFormat="false" customHeight="false" hidden="false" ht="12.1" outlineLevel="0" r="353">
      <c r="A353" s="39" t="n">
        <v>47115</v>
      </c>
      <c r="B353" s="16" t="s">
        <v>1083</v>
      </c>
      <c r="C353" s="16" t="s">
        <v>111</v>
      </c>
      <c r="D353" s="16" t="s">
        <v>112</v>
      </c>
      <c r="E353" s="6" t="n">
        <v>100</v>
      </c>
      <c r="F353" s="7" t="n">
        <v>2</v>
      </c>
      <c r="G353" s="6" t="n">
        <v>44.67</v>
      </c>
      <c r="H353" s="6" t="n">
        <v>0</v>
      </c>
      <c r="I353" s="6" t="n">
        <v>89.34</v>
      </c>
      <c r="J353" s="6" t="n">
        <v>89.34</v>
      </c>
    </row>
    <row collapsed="false" customFormat="false" customHeight="false" hidden="false" ht="12.1" outlineLevel="0" r="354">
      <c r="A354" s="39" t="n">
        <v>47120</v>
      </c>
      <c r="B354" s="16" t="s">
        <v>1083</v>
      </c>
      <c r="C354" s="16" t="s">
        <v>129</v>
      </c>
      <c r="D354" s="16" t="s">
        <v>130</v>
      </c>
      <c r="E354" s="6" t="n">
        <v>1000</v>
      </c>
      <c r="F354" s="7" t="n">
        <v>5</v>
      </c>
      <c r="G354" s="6" t="n">
        <v>13.56</v>
      </c>
      <c r="H354" s="6" t="n">
        <v>0</v>
      </c>
      <c r="I354" s="6" t="n">
        <v>67.8</v>
      </c>
      <c r="J354" s="6" t="n">
        <v>67.8</v>
      </c>
    </row>
    <row collapsed="false" customFormat="false" customHeight="false" hidden="false" ht="12.1" outlineLevel="0" r="355">
      <c r="A355" s="39" t="n">
        <v>47126</v>
      </c>
      <c r="B355" s="16" t="s">
        <v>1083</v>
      </c>
      <c r="C355" s="16" t="s">
        <v>123</v>
      </c>
      <c r="D355" s="16" t="s">
        <v>124</v>
      </c>
      <c r="E355" s="6" t="n">
        <v>1000</v>
      </c>
      <c r="F355" s="7" t="n">
        <v>8</v>
      </c>
      <c r="G355" s="6" t="n">
        <v>14.67</v>
      </c>
      <c r="H355" s="6" t="n">
        <v>0</v>
      </c>
      <c r="I355" s="6" t="n">
        <v>117.36</v>
      </c>
      <c r="J355" s="6" t="n">
        <v>117.36</v>
      </c>
    </row>
    <row collapsed="false" customFormat="false" customHeight="false" hidden="false" ht="12.1" outlineLevel="0" r="356">
      <c r="A356" s="39" t="n">
        <v>47128</v>
      </c>
      <c r="B356" s="16" t="s">
        <v>1083</v>
      </c>
      <c r="C356" s="16" t="s">
        <v>132</v>
      </c>
      <c r="D356" s="16" t="s">
        <v>133</v>
      </c>
      <c r="E356" s="6" t="n">
        <v>1000</v>
      </c>
      <c r="F356" s="7" t="n">
        <v>5</v>
      </c>
      <c r="G356" s="6" t="n">
        <v>13.56</v>
      </c>
      <c r="H356" s="6" t="n">
        <v>0</v>
      </c>
      <c r="I356" s="6" t="n">
        <v>67.8</v>
      </c>
      <c r="J356" s="6" t="n">
        <v>67.8</v>
      </c>
    </row>
    <row collapsed="false" customFormat="false" customHeight="false" hidden="false" ht="12.1" outlineLevel="0" r="357">
      <c r="A357" s="39" t="n">
        <v>47135</v>
      </c>
      <c r="B357" s="16" t="s">
        <v>1083</v>
      </c>
      <c r="C357" s="16" t="s">
        <v>135</v>
      </c>
      <c r="D357" s="16" t="s">
        <v>136</v>
      </c>
      <c r="E357" s="6" t="n">
        <v>1000</v>
      </c>
      <c r="F357" s="7" t="n">
        <v>4</v>
      </c>
      <c r="G357" s="6" t="n">
        <v>16.83</v>
      </c>
      <c r="H357" s="6" t="n">
        <v>0</v>
      </c>
      <c r="I357" s="6" t="n">
        <v>67.32</v>
      </c>
      <c r="J357" s="6" t="n">
        <v>67.32</v>
      </c>
    </row>
    <row collapsed="false" customFormat="false" customHeight="false" hidden="false" ht="12.1" outlineLevel="0" r="358">
      <c r="A358" s="39" t="n">
        <v>47145</v>
      </c>
      <c r="B358" s="16" t="s">
        <v>1083</v>
      </c>
      <c r="C358" s="16" t="s">
        <v>111</v>
      </c>
      <c r="D358" s="16" t="s">
        <v>112</v>
      </c>
      <c r="E358" s="6" t="n">
        <v>100</v>
      </c>
      <c r="F358" s="7" t="n">
        <v>2</v>
      </c>
      <c r="G358" s="6" t="n">
        <v>44.67</v>
      </c>
      <c r="H358" s="6" t="n">
        <v>0</v>
      </c>
      <c r="I358" s="6" t="n">
        <v>89.34</v>
      </c>
      <c r="J358" s="6" t="n">
        <v>89.34</v>
      </c>
    </row>
    <row collapsed="false" customFormat="false" customHeight="false" hidden="false" ht="12.1" outlineLevel="0" r="359">
      <c r="A359" s="39" t="n">
        <v>47150</v>
      </c>
      <c r="B359" s="16" t="s">
        <v>1083</v>
      </c>
      <c r="C359" s="16" t="s">
        <v>129</v>
      </c>
      <c r="D359" s="16" t="s">
        <v>130</v>
      </c>
      <c r="E359" s="6" t="n">
        <v>1000</v>
      </c>
      <c r="F359" s="7" t="n">
        <v>5</v>
      </c>
      <c r="G359" s="6" t="n">
        <v>13.56</v>
      </c>
      <c r="H359" s="6" t="n">
        <v>0</v>
      </c>
      <c r="I359" s="6" t="n">
        <v>67.8</v>
      </c>
      <c r="J359" s="6" t="n">
        <v>67.8</v>
      </c>
    </row>
    <row collapsed="false" customFormat="false" customHeight="false" hidden="false" ht="12.1" outlineLevel="0" r="360">
      <c r="A360" s="39" t="n">
        <v>47156</v>
      </c>
      <c r="B360" s="16" t="s">
        <v>1083</v>
      </c>
      <c r="C360" s="16" t="s">
        <v>123</v>
      </c>
      <c r="D360" s="16" t="s">
        <v>124</v>
      </c>
      <c r="E360" s="6" t="n">
        <v>1000</v>
      </c>
      <c r="F360" s="7" t="n">
        <v>8</v>
      </c>
      <c r="G360" s="6" t="n">
        <v>14.67</v>
      </c>
      <c r="H360" s="6" t="n">
        <v>0</v>
      </c>
      <c r="I360" s="6" t="n">
        <v>117.36</v>
      </c>
      <c r="J360" s="6" t="n">
        <v>117.36</v>
      </c>
    </row>
    <row collapsed="false" customFormat="false" customHeight="false" hidden="false" ht="12.1" outlineLevel="0" r="361">
      <c r="A361" s="39" t="n">
        <v>47158</v>
      </c>
      <c r="B361" s="16" t="s">
        <v>1083</v>
      </c>
      <c r="C361" s="16" t="s">
        <v>132</v>
      </c>
      <c r="D361" s="16" t="s">
        <v>133</v>
      </c>
      <c r="E361" s="6" t="n">
        <v>1000</v>
      </c>
      <c r="F361" s="7" t="n">
        <v>5</v>
      </c>
      <c r="G361" s="6" t="n">
        <v>13.56</v>
      </c>
      <c r="H361" s="6" t="n">
        <v>0</v>
      </c>
      <c r="I361" s="6" t="n">
        <v>67.8</v>
      </c>
      <c r="J361" s="6" t="n">
        <v>67.8</v>
      </c>
    </row>
    <row collapsed="false" customFormat="false" customHeight="false" hidden="false" ht="12.1" outlineLevel="0" r="362">
      <c r="A362" s="39" t="n">
        <v>47175</v>
      </c>
      <c r="B362" s="16" t="s">
        <v>1083</v>
      </c>
      <c r="C362" s="16" t="s">
        <v>111</v>
      </c>
      <c r="D362" s="16" t="s">
        <v>112</v>
      </c>
      <c r="E362" s="6" t="n">
        <v>100</v>
      </c>
      <c r="F362" s="7" t="n">
        <v>2</v>
      </c>
      <c r="G362" s="6" t="n">
        <v>44.67</v>
      </c>
      <c r="H362" s="6" t="n">
        <v>0</v>
      </c>
      <c r="I362" s="6" t="n">
        <v>89.34</v>
      </c>
      <c r="J362" s="6" t="n">
        <v>89.34</v>
      </c>
    </row>
    <row collapsed="false" customFormat="false" customHeight="false" hidden="false" ht="12.1" outlineLevel="0" r="363">
      <c r="A363" s="39" t="n">
        <v>47180</v>
      </c>
      <c r="B363" s="16" t="s">
        <v>1083</v>
      </c>
      <c r="C363" s="16" t="s">
        <v>129</v>
      </c>
      <c r="D363" s="16" t="s">
        <v>130</v>
      </c>
      <c r="E363" s="6" t="n">
        <v>1000</v>
      </c>
      <c r="F363" s="7" t="n">
        <v>5</v>
      </c>
      <c r="G363" s="6" t="n">
        <v>13.56</v>
      </c>
      <c r="H363" s="6" t="n">
        <v>0</v>
      </c>
      <c r="I363" s="6" t="n">
        <v>67.8</v>
      </c>
      <c r="J363" s="6" t="n">
        <v>67.8</v>
      </c>
    </row>
    <row collapsed="false" customFormat="false" customHeight="false" hidden="false" ht="12.1" outlineLevel="0" r="364">
      <c r="A364" s="39" t="n">
        <v>47186</v>
      </c>
      <c r="B364" s="16" t="s">
        <v>1083</v>
      </c>
      <c r="C364" s="16" t="s">
        <v>123</v>
      </c>
      <c r="D364" s="16" t="s">
        <v>124</v>
      </c>
      <c r="E364" s="6" t="n">
        <v>1000</v>
      </c>
      <c r="F364" s="7" t="n">
        <v>8</v>
      </c>
      <c r="G364" s="6" t="n">
        <v>14.67</v>
      </c>
      <c r="H364" s="6" t="n">
        <v>0</v>
      </c>
      <c r="I364" s="6" t="n">
        <v>117.36</v>
      </c>
      <c r="J364" s="6" t="n">
        <v>117.36</v>
      </c>
    </row>
    <row collapsed="false" customFormat="false" customHeight="false" hidden="false" ht="12.1" outlineLevel="0" r="365">
      <c r="A365" s="39" t="n">
        <v>47188</v>
      </c>
      <c r="B365" s="16" t="s">
        <v>1083</v>
      </c>
      <c r="C365" s="16" t="s">
        <v>132</v>
      </c>
      <c r="D365" s="16" t="s">
        <v>133</v>
      </c>
      <c r="E365" s="6" t="n">
        <v>1000</v>
      </c>
      <c r="F365" s="7" t="n">
        <v>5</v>
      </c>
      <c r="G365" s="6" t="n">
        <v>13.56</v>
      </c>
      <c r="H365" s="6" t="n">
        <v>0</v>
      </c>
      <c r="I365" s="6" t="n">
        <v>67.8</v>
      </c>
      <c r="J365" s="6" t="n">
        <v>67.8</v>
      </c>
    </row>
    <row collapsed="false" customFormat="false" customHeight="false" hidden="false" ht="12.1" outlineLevel="0" r="366">
      <c r="A366" s="39" t="n">
        <v>47205</v>
      </c>
      <c r="B366" s="16" t="s">
        <v>1083</v>
      </c>
      <c r="C366" s="16" t="s">
        <v>111</v>
      </c>
      <c r="D366" s="16" t="s">
        <v>112</v>
      </c>
      <c r="E366" s="6" t="n">
        <v>100</v>
      </c>
      <c r="F366" s="7" t="n">
        <v>2</v>
      </c>
      <c r="G366" s="6" t="n">
        <v>44.67</v>
      </c>
      <c r="H366" s="6" t="n">
        <v>0</v>
      </c>
      <c r="I366" s="6" t="n">
        <v>89.34</v>
      </c>
      <c r="J366" s="6" t="n">
        <v>89.34</v>
      </c>
    </row>
    <row collapsed="false" customFormat="false" customHeight="false" hidden="false" ht="12.1" outlineLevel="0" r="367">
      <c r="A367" s="39" t="n">
        <v>47210</v>
      </c>
      <c r="B367" s="16" t="s">
        <v>1083</v>
      </c>
      <c r="C367" s="16" t="s">
        <v>129</v>
      </c>
      <c r="D367" s="16" t="s">
        <v>130</v>
      </c>
      <c r="E367" s="6" t="n">
        <v>1000</v>
      </c>
      <c r="F367" s="7" t="n">
        <v>5</v>
      </c>
      <c r="G367" s="6" t="n">
        <v>13.56</v>
      </c>
      <c r="H367" s="6" t="n">
        <v>0</v>
      </c>
      <c r="I367" s="6" t="n">
        <v>67.8</v>
      </c>
      <c r="J367" s="6" t="n">
        <v>67.8</v>
      </c>
    </row>
    <row collapsed="false" customFormat="false" customHeight="false" hidden="false" ht="12.1" outlineLevel="0" r="368">
      <c r="A368" s="39" t="n">
        <v>47218</v>
      </c>
      <c r="B368" s="16" t="s">
        <v>1083</v>
      </c>
      <c r="C368" s="16" t="s">
        <v>132</v>
      </c>
      <c r="D368" s="16" t="s">
        <v>133</v>
      </c>
      <c r="E368" s="6" t="n">
        <v>1000</v>
      </c>
      <c r="F368" s="7" t="n">
        <v>5</v>
      </c>
      <c r="G368" s="6" t="n">
        <v>13.56</v>
      </c>
      <c r="H368" s="6" t="n">
        <v>0</v>
      </c>
      <c r="I368" s="6" t="n">
        <v>67.8</v>
      </c>
      <c r="J368" s="6" t="n">
        <v>67.8</v>
      </c>
    </row>
    <row collapsed="false" customFormat="false" customHeight="false" hidden="false" ht="12.1" outlineLevel="0" r="369">
      <c r="A369" s="39" t="n">
        <v>47226</v>
      </c>
      <c r="B369" s="16" t="s">
        <v>1083</v>
      </c>
      <c r="C369" s="16" t="s">
        <v>135</v>
      </c>
      <c r="D369" s="16" t="s">
        <v>136</v>
      </c>
      <c r="E369" s="6" t="n">
        <v>1000</v>
      </c>
      <c r="F369" s="7" t="n">
        <v>4</v>
      </c>
      <c r="G369" s="6" t="n">
        <v>16.83</v>
      </c>
      <c r="H369" s="6" t="n">
        <v>0</v>
      </c>
      <c r="I369" s="6" t="n">
        <v>67.32</v>
      </c>
      <c r="J369" s="6" t="n">
        <v>67.32</v>
      </c>
    </row>
    <row collapsed="false" customFormat="false" customHeight="false" hidden="false" ht="12.1" outlineLevel="0" r="370">
      <c r="A370" s="39" t="n">
        <v>47235</v>
      </c>
      <c r="B370" s="16" t="s">
        <v>1083</v>
      </c>
      <c r="C370" s="16" t="s">
        <v>111</v>
      </c>
      <c r="D370" s="16" t="s">
        <v>112</v>
      </c>
      <c r="E370" s="6" t="n">
        <v>100</v>
      </c>
      <c r="F370" s="7" t="n">
        <v>2</v>
      </c>
      <c r="G370" s="6" t="n">
        <v>44.67</v>
      </c>
      <c r="H370" s="6" t="n">
        <v>0</v>
      </c>
      <c r="I370" s="6" t="n">
        <v>89.34</v>
      </c>
      <c r="J370" s="6" t="n">
        <v>89.34</v>
      </c>
    </row>
    <row collapsed="false" customFormat="false" customHeight="false" hidden="false" ht="12.1" outlineLevel="0" r="371">
      <c r="A371" s="39" t="n">
        <v>47240</v>
      </c>
      <c r="B371" s="16" t="s">
        <v>1083</v>
      </c>
      <c r="C371" s="16" t="s">
        <v>129</v>
      </c>
      <c r="D371" s="16" t="s">
        <v>130</v>
      </c>
      <c r="E371" s="6" t="n">
        <v>1000</v>
      </c>
      <c r="F371" s="7" t="n">
        <v>5</v>
      </c>
      <c r="G371" s="6" t="n">
        <v>13.56</v>
      </c>
      <c r="H371" s="6" t="n">
        <v>0</v>
      </c>
      <c r="I371" s="6" t="n">
        <v>67.8</v>
      </c>
      <c r="J371" s="6" t="n">
        <v>67.8</v>
      </c>
    </row>
    <row collapsed="false" customFormat="false" customHeight="false" hidden="false" ht="12.1" outlineLevel="0" r="372">
      <c r="A372" s="39" t="n">
        <v>47248</v>
      </c>
      <c r="B372" s="16" t="s">
        <v>1083</v>
      </c>
      <c r="C372" s="16" t="s">
        <v>132</v>
      </c>
      <c r="D372" s="16" t="s">
        <v>133</v>
      </c>
      <c r="E372" s="6" t="n">
        <v>1000</v>
      </c>
      <c r="F372" s="7" t="n">
        <v>5</v>
      </c>
      <c r="G372" s="6" t="n">
        <v>13.56</v>
      </c>
      <c r="H372" s="6" t="n">
        <v>0</v>
      </c>
      <c r="I372" s="6" t="n">
        <v>67.8</v>
      </c>
      <c r="J372" s="6" t="n">
        <v>67.8</v>
      </c>
    </row>
    <row collapsed="false" customFormat="false" customHeight="false" hidden="false" ht="12.1" outlineLevel="0" r="373">
      <c r="A373" s="39" t="n">
        <v>47265</v>
      </c>
      <c r="B373" s="16" t="s">
        <v>1083</v>
      </c>
      <c r="C373" s="16" t="s">
        <v>111</v>
      </c>
      <c r="D373" s="16" t="s">
        <v>112</v>
      </c>
      <c r="E373" s="6" t="n">
        <v>100</v>
      </c>
      <c r="F373" s="7" t="n">
        <v>2</v>
      </c>
      <c r="G373" s="6" t="n">
        <v>44.67</v>
      </c>
      <c r="H373" s="6" t="n">
        <v>0</v>
      </c>
      <c r="I373" s="6" t="n">
        <v>89.34</v>
      </c>
      <c r="J373" s="6" t="n">
        <v>89.34</v>
      </c>
    </row>
    <row collapsed="false" customFormat="false" customHeight="false" hidden="false" ht="12.1" outlineLevel="0" r="374">
      <c r="A374" s="39" t="n">
        <v>47267</v>
      </c>
      <c r="B374" s="16" t="s">
        <v>1083</v>
      </c>
      <c r="C374" s="16" t="s">
        <v>117</v>
      </c>
      <c r="D374" s="16" t="s">
        <v>118</v>
      </c>
      <c r="E374" s="6" t="n">
        <v>1000</v>
      </c>
      <c r="F374" s="7" t="n">
        <v>11</v>
      </c>
      <c r="G374" s="6" t="n">
        <v>61.08</v>
      </c>
      <c r="H374" s="6" t="n">
        <v>0</v>
      </c>
      <c r="I374" s="6" t="n">
        <v>671.88</v>
      </c>
      <c r="J374" s="6" t="n">
        <v>671.88</v>
      </c>
    </row>
    <row collapsed="false" customFormat="false" customHeight="false" hidden="false" ht="12.1" outlineLevel="0" r="375">
      <c r="A375" s="39" t="n">
        <v>47270</v>
      </c>
      <c r="B375" s="16" t="s">
        <v>1083</v>
      </c>
      <c r="C375" s="16" t="s">
        <v>129</v>
      </c>
      <c r="D375" s="16" t="s">
        <v>130</v>
      </c>
      <c r="E375" s="6" t="n">
        <v>1000</v>
      </c>
      <c r="F375" s="7" t="n">
        <v>5</v>
      </c>
      <c r="G375" s="6" t="n">
        <v>13.56</v>
      </c>
      <c r="H375" s="6" t="n">
        <v>0</v>
      </c>
      <c r="I375" s="6" t="n">
        <v>67.8</v>
      </c>
      <c r="J375" s="6" t="n">
        <v>67.8</v>
      </c>
    </row>
    <row collapsed="false" customFormat="false" customHeight="false" hidden="false" ht="12.1" outlineLevel="0" r="376">
      <c r="A376" s="39" t="n">
        <v>47278</v>
      </c>
      <c r="B376" s="16" t="s">
        <v>1083</v>
      </c>
      <c r="C376" s="16" t="s">
        <v>132</v>
      </c>
      <c r="D376" s="16" t="s">
        <v>133</v>
      </c>
      <c r="E376" s="6" t="n">
        <v>1000</v>
      </c>
      <c r="F376" s="7" t="n">
        <v>5</v>
      </c>
      <c r="G376" s="6" t="n">
        <v>13.56</v>
      </c>
      <c r="H376" s="6" t="n">
        <v>0</v>
      </c>
      <c r="I376" s="6" t="n">
        <v>67.8</v>
      </c>
      <c r="J376" s="6" t="n">
        <v>67.8</v>
      </c>
    </row>
    <row collapsed="false" customFormat="false" customHeight="false" hidden="false" ht="12.1" outlineLevel="0" r="377">
      <c r="A377" s="39" t="n">
        <v>47295</v>
      </c>
      <c r="B377" s="16" t="s">
        <v>1083</v>
      </c>
      <c r="C377" s="16" t="s">
        <v>111</v>
      </c>
      <c r="D377" s="16" t="s">
        <v>112</v>
      </c>
      <c r="E377" s="6" t="n">
        <v>100</v>
      </c>
      <c r="F377" s="7" t="n">
        <v>2</v>
      </c>
      <c r="G377" s="6" t="n">
        <v>44.67</v>
      </c>
      <c r="H377" s="6" t="n">
        <v>0</v>
      </c>
      <c r="I377" s="6" t="n">
        <v>89.34</v>
      </c>
      <c r="J377" s="6" t="n">
        <v>89.34</v>
      </c>
    </row>
    <row collapsed="false" customFormat="false" customHeight="false" hidden="false" ht="12.1" outlineLevel="0" r="378">
      <c r="A378" s="39" t="n">
        <v>47317</v>
      </c>
      <c r="B378" s="16" t="s">
        <v>1083</v>
      </c>
      <c r="C378" s="16" t="s">
        <v>135</v>
      </c>
      <c r="D378" s="16" t="s">
        <v>136</v>
      </c>
      <c r="E378" s="6" t="n">
        <v>1000</v>
      </c>
      <c r="F378" s="7" t="n">
        <v>4</v>
      </c>
      <c r="G378" s="6" t="n">
        <v>16.83</v>
      </c>
      <c r="H378" s="6" t="n">
        <v>0</v>
      </c>
      <c r="I378" s="6" t="n">
        <v>67.32</v>
      </c>
      <c r="J378" s="6" t="n">
        <v>67.32</v>
      </c>
    </row>
    <row collapsed="false" customFormat="false" customHeight="false" hidden="false" ht="12.1" outlineLevel="0" r="379">
      <c r="A379" s="39" t="n">
        <v>47325</v>
      </c>
      <c r="B379" s="16" t="s">
        <v>1083</v>
      </c>
      <c r="C379" s="16" t="s">
        <v>111</v>
      </c>
      <c r="D379" s="16" t="s">
        <v>112</v>
      </c>
      <c r="E379" s="6" t="n">
        <v>100</v>
      </c>
      <c r="F379" s="7" t="n">
        <v>2</v>
      </c>
      <c r="G379" s="6" t="n">
        <v>44.67</v>
      </c>
      <c r="H379" s="6" t="n">
        <v>0</v>
      </c>
      <c r="I379" s="6" t="n">
        <v>89.34</v>
      </c>
      <c r="J379" s="6" t="n">
        <v>89.34</v>
      </c>
    </row>
    <row collapsed="false" customFormat="false" customHeight="false" hidden="false" ht="12.1" outlineLevel="0" r="380">
      <c r="A380" s="39" t="n">
        <v>47355</v>
      </c>
      <c r="B380" s="16" t="s">
        <v>1083</v>
      </c>
      <c r="C380" s="16" t="s">
        <v>111</v>
      </c>
      <c r="D380" s="16" t="s">
        <v>112</v>
      </c>
      <c r="E380" s="6" t="n">
        <v>100</v>
      </c>
      <c r="F380" s="7" t="n">
        <v>2</v>
      </c>
      <c r="G380" s="6" t="n">
        <v>44.67</v>
      </c>
      <c r="H380" s="6" t="n">
        <v>0</v>
      </c>
      <c r="I380" s="6" t="n">
        <v>89.34</v>
      </c>
      <c r="J380" s="6" t="n">
        <v>89.34</v>
      </c>
    </row>
    <row collapsed="false" customFormat="false" customHeight="false" hidden="false" ht="12.1" outlineLevel="0" r="381">
      <c r="A381" s="39" t="n">
        <v>47408</v>
      </c>
      <c r="B381" s="16" t="s">
        <v>1083</v>
      </c>
      <c r="C381" s="16" t="s">
        <v>135</v>
      </c>
      <c r="D381" s="16" t="s">
        <v>136</v>
      </c>
      <c r="E381" s="6" t="n">
        <v>1000</v>
      </c>
      <c r="F381" s="7" t="n">
        <v>4</v>
      </c>
      <c r="G381" s="6" t="n">
        <v>16.83</v>
      </c>
      <c r="H381" s="6" t="n">
        <v>0</v>
      </c>
      <c r="I381" s="6" t="n">
        <v>67.32</v>
      </c>
      <c r="J381" s="6" t="n">
        <v>67.32</v>
      </c>
    </row>
    <row collapsed="false" customFormat="false" customHeight="false" hidden="false" ht="12.1" outlineLevel="0" r="382">
      <c r="A382" s="39" t="n">
        <v>47449</v>
      </c>
      <c r="B382" s="16" t="s">
        <v>1083</v>
      </c>
      <c r="C382" s="16" t="s">
        <v>117</v>
      </c>
      <c r="D382" s="16" t="s">
        <v>118</v>
      </c>
      <c r="E382" s="6" t="n">
        <v>1000</v>
      </c>
      <c r="F382" s="7" t="n">
        <v>11</v>
      </c>
      <c r="G382" s="6" t="n">
        <v>61.08</v>
      </c>
      <c r="H382" s="6" t="n">
        <v>0</v>
      </c>
      <c r="I382" s="6" t="n">
        <v>671.88</v>
      </c>
      <c r="J382" s="6" t="n">
        <v>671.88</v>
      </c>
    </row>
    <row collapsed="false" customFormat="false" customHeight="false" hidden="false" ht="12.1" outlineLevel="0" r="383">
      <c r="A383" s="39" t="n">
        <v>47499</v>
      </c>
      <c r="B383" s="16" t="s">
        <v>1083</v>
      </c>
      <c r="C383" s="16" t="s">
        <v>135</v>
      </c>
      <c r="D383" s="16" t="s">
        <v>136</v>
      </c>
      <c r="E383" s="6" t="n">
        <v>1000</v>
      </c>
      <c r="F383" s="7" t="n">
        <v>4</v>
      </c>
      <c r="G383" s="6" t="n">
        <v>16.83</v>
      </c>
      <c r="H383" s="6" t="n">
        <v>0</v>
      </c>
      <c r="I383" s="6" t="n">
        <v>67.32</v>
      </c>
      <c r="J383" s="6" t="n">
        <v>67.32</v>
      </c>
    </row>
    <row collapsed="false" customFormat="false" customHeight="false" hidden="false" ht="12.1" outlineLevel="0" r="384">
      <c r="A384" s="39" t="n">
        <v>47631</v>
      </c>
      <c r="B384" s="16" t="s">
        <v>1083</v>
      </c>
      <c r="C384" s="16" t="s">
        <v>117</v>
      </c>
      <c r="D384" s="16" t="s">
        <v>118</v>
      </c>
      <c r="E384" s="6" t="n">
        <v>1000</v>
      </c>
      <c r="F384" s="7" t="n">
        <v>11</v>
      </c>
      <c r="G384" s="6" t="n">
        <v>61.08</v>
      </c>
      <c r="H384" s="6" t="n">
        <v>0</v>
      </c>
      <c r="I384" s="6" t="n">
        <v>671.88</v>
      </c>
      <c r="J384" s="6" t="n">
        <v>671.88</v>
      </c>
    </row>
    <row collapsed="false" customFormat="false" customHeight="false" hidden="false" ht="12.1" outlineLevel="0" r="385">
      <c r="A385" s="39" t="n">
        <v>47813</v>
      </c>
      <c r="B385" s="16" t="s">
        <v>1083</v>
      </c>
      <c r="C385" s="16" t="s">
        <v>117</v>
      </c>
      <c r="D385" s="16" t="s">
        <v>118</v>
      </c>
      <c r="E385" s="6" t="n">
        <v>1000</v>
      </c>
      <c r="F385" s="7" t="n">
        <v>11</v>
      </c>
      <c r="G385" s="6" t="n">
        <v>61.08</v>
      </c>
      <c r="H385" s="6" t="n">
        <v>0</v>
      </c>
      <c r="I385" s="6" t="n">
        <v>671.88</v>
      </c>
      <c r="J385" s="6" t="n">
        <v>671.88</v>
      </c>
    </row>
    <row collapsed="false" customFormat="false" customHeight="false" hidden="false" ht="12.1" outlineLevel="0" r="386">
      <c r="A386" s="39" t="n">
        <v>47995</v>
      </c>
      <c r="B386" s="16" t="s">
        <v>1083</v>
      </c>
      <c r="C386" s="16" t="s">
        <v>117</v>
      </c>
      <c r="D386" s="16" t="s">
        <v>118</v>
      </c>
      <c r="E386" s="6" t="n">
        <v>1000</v>
      </c>
      <c r="F386" s="7" t="n">
        <v>11</v>
      </c>
      <c r="G386" s="6" t="n">
        <v>61.08</v>
      </c>
      <c r="H386" s="6" t="n">
        <v>0</v>
      </c>
      <c r="I386" s="6" t="n">
        <v>671.88</v>
      </c>
      <c r="J386" s="6" t="n">
        <v>671.88</v>
      </c>
    </row>
    <row collapsed="false" customFormat="false" customHeight="false" hidden="false" ht="12.1" outlineLevel="0" r="387">
      <c r="A387" s="39" t="n">
        <v>48177</v>
      </c>
      <c r="B387" s="16" t="s">
        <v>1083</v>
      </c>
      <c r="C387" s="16" t="s">
        <v>117</v>
      </c>
      <c r="D387" s="16" t="s">
        <v>118</v>
      </c>
      <c r="E387" s="6" t="n">
        <v>1000</v>
      </c>
      <c r="F387" s="7" t="n">
        <v>11</v>
      </c>
      <c r="G387" s="6" t="n">
        <v>61.08</v>
      </c>
      <c r="H387" s="6" t="n">
        <v>0</v>
      </c>
      <c r="I387" s="6" t="n">
        <v>671.88</v>
      </c>
      <c r="J387" s="6" t="n">
        <v>671.88</v>
      </c>
    </row>
    <row collapsed="false" customFormat="false" customHeight="false" hidden="false" ht="12.1" outlineLevel="0" r="388">
      <c r="A388" s="39" t="n">
        <v>48359</v>
      </c>
      <c r="B388" s="16" t="s">
        <v>1083</v>
      </c>
      <c r="C388" s="16" t="s">
        <v>117</v>
      </c>
      <c r="D388" s="16" t="s">
        <v>118</v>
      </c>
      <c r="E388" s="6" t="n">
        <v>1000</v>
      </c>
      <c r="F388" s="7" t="n">
        <v>11</v>
      </c>
      <c r="G388" s="6" t="n">
        <v>61.08</v>
      </c>
      <c r="H388" s="6" t="n">
        <v>0</v>
      </c>
      <c r="I388" s="6" t="n">
        <v>671.88</v>
      </c>
      <c r="J388" s="6" t="n">
        <v>671.88</v>
      </c>
    </row>
    <row collapsed="false" customFormat="false" customHeight="false" hidden="false" ht="12.1" outlineLevel="0" r="389">
      <c r="A389" s="39" t="n">
        <v>48541</v>
      </c>
      <c r="B389" s="16" t="s">
        <v>1083</v>
      </c>
      <c r="C389" s="16" t="s">
        <v>117</v>
      </c>
      <c r="D389" s="16" t="s">
        <v>118</v>
      </c>
      <c r="E389" s="6" t="n">
        <v>1000</v>
      </c>
      <c r="F389" s="7" t="n">
        <v>11</v>
      </c>
      <c r="G389" s="6" t="n">
        <v>61.08</v>
      </c>
      <c r="H389" s="6" t="n">
        <v>0</v>
      </c>
      <c r="I389" s="6" t="n">
        <v>671.88</v>
      </c>
      <c r="J389" s="6" t="n">
        <v>671.88</v>
      </c>
    </row>
    <row collapsed="false" customFormat="false" customHeight="false" hidden="false" ht="12.1" outlineLevel="0" r="390">
      <c r="A390" s="39" t="n">
        <v>48723</v>
      </c>
      <c r="B390" s="16" t="s">
        <v>1083</v>
      </c>
      <c r="C390" s="16" t="s">
        <v>117</v>
      </c>
      <c r="D390" s="16" t="s">
        <v>118</v>
      </c>
      <c r="E390" s="6" t="n">
        <v>1000</v>
      </c>
      <c r="F390" s="7" t="n">
        <v>11</v>
      </c>
      <c r="G390" s="6" t="n">
        <v>61.08</v>
      </c>
      <c r="H390" s="6" t="n">
        <v>0</v>
      </c>
      <c r="I390" s="6" t="n">
        <v>671.88</v>
      </c>
      <c r="J390" s="6" t="n">
        <v>671.88</v>
      </c>
    </row>
    <row collapsed="false" customFormat="false" customHeight="false" hidden="false" ht="12.1" outlineLevel="0" r="391">
      <c r="A391" s="39" t="n">
        <v>48905</v>
      </c>
      <c r="B391" s="16" t="s">
        <v>1083</v>
      </c>
      <c r="C391" s="16" t="s">
        <v>117</v>
      </c>
      <c r="D391" s="16" t="s">
        <v>118</v>
      </c>
      <c r="E391" s="6" t="n">
        <v>1000</v>
      </c>
      <c r="F391" s="7" t="n">
        <v>11</v>
      </c>
      <c r="G391" s="6" t="n">
        <v>61.08</v>
      </c>
      <c r="H391" s="6" t="n">
        <v>0</v>
      </c>
      <c r="I391" s="6" t="n">
        <v>671.88</v>
      </c>
      <c r="J391" s="6" t="n">
        <v>671.88</v>
      </c>
    </row>
    <row collapsed="false" customFormat="false" customHeight="false" hidden="false" ht="12.1" outlineLevel="0" r="392">
      <c r="A392" s="39" t="n">
        <v>49087</v>
      </c>
      <c r="B392" s="16" t="s">
        <v>1083</v>
      </c>
      <c r="C392" s="16" t="s">
        <v>117</v>
      </c>
      <c r="D392" s="16" t="s">
        <v>118</v>
      </c>
      <c r="E392" s="6" t="n">
        <v>1000</v>
      </c>
      <c r="F392" s="7" t="n">
        <v>11</v>
      </c>
      <c r="G392" s="6" t="n">
        <v>61.08</v>
      </c>
      <c r="H392" s="6" t="n">
        <v>0</v>
      </c>
      <c r="I392" s="6" t="n">
        <v>671.88</v>
      </c>
      <c r="J392" s="6" t="n">
        <v>671.88</v>
      </c>
    </row>
    <row collapsed="false" customFormat="false" customHeight="false" hidden="false" ht="12.1" outlineLevel="0" r="393">
      <c r="A393" s="39" t="n">
        <v>49269</v>
      </c>
      <c r="B393" s="16" t="s">
        <v>1083</v>
      </c>
      <c r="C393" s="16" t="s">
        <v>117</v>
      </c>
      <c r="D393" s="16" t="s">
        <v>118</v>
      </c>
      <c r="E393" s="6" t="n">
        <v>1000</v>
      </c>
      <c r="F393" s="7" t="n">
        <v>11</v>
      </c>
      <c r="G393" s="6" t="n">
        <v>61.08</v>
      </c>
      <c r="H393" s="6" t="n">
        <v>0</v>
      </c>
      <c r="I393" s="6" t="n">
        <v>671.88</v>
      </c>
      <c r="J393" s="6" t="n">
        <v>671.88</v>
      </c>
    </row>
    <row collapsed="false" customFormat="false" customHeight="false" hidden="false" ht="12.1" outlineLevel="0" r="394">
      <c r="A394" s="39" t="n">
        <v>49451</v>
      </c>
      <c r="B394" s="16" t="s">
        <v>1083</v>
      </c>
      <c r="C394" s="16" t="s">
        <v>117</v>
      </c>
      <c r="D394" s="16" t="s">
        <v>118</v>
      </c>
      <c r="E394" s="6" t="n">
        <v>1000</v>
      </c>
      <c r="F394" s="7" t="n">
        <v>11</v>
      </c>
      <c r="G394" s="6" t="n">
        <v>61.08</v>
      </c>
      <c r="H394" s="6" t="n">
        <v>0</v>
      </c>
      <c r="I394" s="6" t="n">
        <v>671.88</v>
      </c>
      <c r="J394" s="6" t="n">
        <v>671.88</v>
      </c>
    </row>
    <row collapsed="false" customFormat="false" customHeight="false" hidden="false" ht="12.1" outlineLevel="0" r="395">
      <c r="A395" s="39" t="n">
        <v>49633</v>
      </c>
      <c r="B395" s="16" t="s">
        <v>1083</v>
      </c>
      <c r="C395" s="16" t="s">
        <v>117</v>
      </c>
      <c r="D395" s="16" t="s">
        <v>118</v>
      </c>
      <c r="E395" s="6" t="n">
        <v>1000</v>
      </c>
      <c r="F395" s="7" t="n">
        <v>11</v>
      </c>
      <c r="G395" s="6" t="n">
        <v>61.08</v>
      </c>
      <c r="H395" s="6" t="n">
        <v>0</v>
      </c>
      <c r="I395" s="6" t="n">
        <v>671.88</v>
      </c>
      <c r="J395" s="6" t="n">
        <v>671.88</v>
      </c>
    </row>
    <row collapsed="false" customFormat="false" customHeight="false" hidden="false" ht="12.1" outlineLevel="0" r="396">
      <c r="A396" s="39" t="n">
        <v>49815</v>
      </c>
      <c r="B396" s="16" t="s">
        <v>1083</v>
      </c>
      <c r="C396" s="16" t="s">
        <v>117</v>
      </c>
      <c r="D396" s="16" t="s">
        <v>118</v>
      </c>
      <c r="E396" s="6" t="n">
        <v>1000</v>
      </c>
      <c r="F396" s="7" t="n">
        <v>11</v>
      </c>
      <c r="G396" s="6" t="n">
        <v>61.08</v>
      </c>
      <c r="H396" s="6" t="n">
        <v>0</v>
      </c>
      <c r="I396" s="6" t="n">
        <v>671.88</v>
      </c>
      <c r="J396" s="6" t="n">
        <v>671.88</v>
      </c>
    </row>
    <row collapsed="false" customFormat="false" customHeight="false" hidden="false" ht="12.1" outlineLevel="0" r="397">
      <c r="A397" s="39" t="n">
        <v>49997</v>
      </c>
      <c r="B397" s="16" t="s">
        <v>1083</v>
      </c>
      <c r="C397" s="16" t="s">
        <v>117</v>
      </c>
      <c r="D397" s="16" t="s">
        <v>118</v>
      </c>
      <c r="E397" s="6" t="n">
        <v>1000</v>
      </c>
      <c r="F397" s="7" t="n">
        <v>11</v>
      </c>
      <c r="G397" s="6" t="n">
        <v>61.08</v>
      </c>
      <c r="H397" s="6" t="n">
        <v>0</v>
      </c>
      <c r="I397" s="6" t="n">
        <v>671.88</v>
      </c>
      <c r="J397" s="6" t="n">
        <v>671.88</v>
      </c>
    </row>
    <row collapsed="false" customFormat="false" customHeight="false" hidden="false" ht="12.1" outlineLevel="0" r="398">
      <c r="A398" s="39" t="n">
        <v>50179</v>
      </c>
      <c r="B398" s="16" t="s">
        <v>1083</v>
      </c>
      <c r="C398" s="16" t="s">
        <v>117</v>
      </c>
      <c r="D398" s="16" t="s">
        <v>118</v>
      </c>
      <c r="E398" s="6" t="n">
        <v>1000</v>
      </c>
      <c r="F398" s="7" t="n">
        <v>11</v>
      </c>
      <c r="G398" s="6" t="n">
        <v>61.08</v>
      </c>
      <c r="H398" s="6" t="n">
        <v>0</v>
      </c>
      <c r="I398" s="6" t="n">
        <v>671.88</v>
      </c>
      <c r="J398" s="6" t="n">
        <v>671.88</v>
      </c>
    </row>
    <row collapsed="false" customFormat="false" customHeight="false" hidden="false" ht="12.1" outlineLevel="0" r="399">
      <c r="A399" s="39" t="n">
        <v>50361</v>
      </c>
      <c r="B399" s="16" t="s">
        <v>1083</v>
      </c>
      <c r="C399" s="16" t="s">
        <v>117</v>
      </c>
      <c r="D399" s="16" t="s">
        <v>118</v>
      </c>
      <c r="E399" s="6" t="n">
        <v>1000</v>
      </c>
      <c r="F399" s="7" t="n">
        <v>11</v>
      </c>
      <c r="G399" s="6" t="n">
        <v>61.08</v>
      </c>
      <c r="H399" s="6" t="n">
        <v>0</v>
      </c>
      <c r="I399" s="6" t="n">
        <v>671.88</v>
      </c>
      <c r="J399" s="6" t="n">
        <v>671.88</v>
      </c>
    </row>
    <row collapsed="false" customFormat="false" customHeight="false" hidden="false" ht="12.1" outlineLevel="0" r="400">
      <c r="A400" s="39" t="n">
        <v>50543</v>
      </c>
      <c r="B400" s="16" t="s">
        <v>1083</v>
      </c>
      <c r="C400" s="16" t="s">
        <v>117</v>
      </c>
      <c r="D400" s="16" t="s">
        <v>118</v>
      </c>
      <c r="E400" s="6" t="n">
        <v>1000</v>
      </c>
      <c r="F400" s="7" t="n">
        <v>11</v>
      </c>
      <c r="G400" s="6" t="n">
        <v>61.08</v>
      </c>
      <c r="H400" s="6" t="n">
        <v>0</v>
      </c>
      <c r="I400" s="6" t="n">
        <v>671.88</v>
      </c>
      <c r="J400" s="6" t="n">
        <v>671.88</v>
      </c>
    </row>
    <row collapsed="false" customFormat="false" customHeight="false" hidden="false" ht="12.1" outlineLevel="0" r="401">
      <c r="A401" s="39" t="n">
        <v>50725</v>
      </c>
      <c r="B401" s="16" t="s">
        <v>1083</v>
      </c>
      <c r="C401" s="16" t="s">
        <v>117</v>
      </c>
      <c r="D401" s="16" t="s">
        <v>118</v>
      </c>
      <c r="E401" s="6" t="n">
        <v>1000</v>
      </c>
      <c r="F401" s="7" t="n">
        <v>11</v>
      </c>
      <c r="G401" s="6" t="n">
        <v>61.08</v>
      </c>
      <c r="H401" s="6" t="n">
        <v>0</v>
      </c>
      <c r="I401" s="6" t="n">
        <v>671.88</v>
      </c>
      <c r="J401" s="6" t="n">
        <v>671.88</v>
      </c>
    </row>
    <row collapsed="false" customFormat="false" customHeight="false" hidden="false" ht="12.1" outlineLevel="0" r="402">
      <c r="A402" s="39" t="n">
        <v>50907</v>
      </c>
      <c r="B402" s="16" t="s">
        <v>1083</v>
      </c>
      <c r="C402" s="16" t="s">
        <v>117</v>
      </c>
      <c r="D402" s="16" t="s">
        <v>118</v>
      </c>
      <c r="E402" s="6" t="n">
        <v>1000</v>
      </c>
      <c r="F402" s="7" t="n">
        <v>11</v>
      </c>
      <c r="G402" s="6" t="n">
        <v>61.08</v>
      </c>
      <c r="H402" s="6" t="n">
        <v>0</v>
      </c>
      <c r="I402" s="6" t="n">
        <v>671.88</v>
      </c>
      <c r="J402" s="6" t="n">
        <v>671.88</v>
      </c>
    </row>
    <row collapsed="false" customFormat="false" customHeight="false" hidden="false" ht="12.1" outlineLevel="0" r="403">
      <c r="A403" s="39" t="n">
        <v>51089</v>
      </c>
      <c r="B403" s="16" t="s">
        <v>1083</v>
      </c>
      <c r="C403" s="16" t="s">
        <v>117</v>
      </c>
      <c r="D403" s="16" t="s">
        <v>118</v>
      </c>
      <c r="E403" s="6" t="n">
        <v>1000</v>
      </c>
      <c r="F403" s="7" t="n">
        <v>11</v>
      </c>
      <c r="G403" s="6" t="n">
        <v>61.08</v>
      </c>
      <c r="H403" s="6" t="n">
        <v>0</v>
      </c>
      <c r="I403" s="6" t="n">
        <v>671.88</v>
      </c>
      <c r="J403" s="6" t="n">
        <v>671.88</v>
      </c>
    </row>
    <row collapsed="false" customFormat="false" customHeight="false" hidden="false" ht="12.1" outlineLevel="0" r="404">
      <c r="A404" s="39" t="n">
        <v>51271</v>
      </c>
      <c r="B404" s="16" t="s">
        <v>1083</v>
      </c>
      <c r="C404" s="16" t="s">
        <v>117</v>
      </c>
      <c r="D404" s="16" t="s">
        <v>118</v>
      </c>
      <c r="E404" s="6" t="n">
        <v>1000</v>
      </c>
      <c r="F404" s="7" t="n">
        <v>11</v>
      </c>
      <c r="G404" s="6" t="n">
        <v>61.08</v>
      </c>
      <c r="H404" s="6" t="n">
        <v>0</v>
      </c>
      <c r="I404" s="6" t="n">
        <v>671.88</v>
      </c>
      <c r="J404" s="6" t="n">
        <v>671.88</v>
      </c>
    </row>
  </sheetData>
  <autoFilter ref="A1:J40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143</v>
      </c>
      <c r="B1" s="38" t="s">
        <v>1073</v>
      </c>
      <c r="C1" s="38" t="s">
        <v>0</v>
      </c>
      <c r="D1" s="38" t="s">
        <v>2</v>
      </c>
      <c r="E1" s="38" t="s">
        <v>1074</v>
      </c>
      <c r="F1" s="38" t="s">
        <v>1108</v>
      </c>
      <c r="G1" s="38" t="s">
        <v>1109</v>
      </c>
      <c r="H1" s="38" t="s">
        <v>148</v>
      </c>
      <c r="I1" s="38" t="s">
        <v>1110</v>
      </c>
      <c r="J1" s="38" t="s">
        <v>1111</v>
      </c>
      <c r="K1" s="38" t="s">
        <v>1112</v>
      </c>
      <c r="L1" s="38" t="s">
        <v>1113</v>
      </c>
      <c r="M1" s="38" t="s">
        <v>1114</v>
      </c>
      <c r="N1" s="38" t="s">
        <v>1115</v>
      </c>
      <c r="O1" s="38" t="s">
        <v>1116</v>
      </c>
    </row>
    <row collapsed="false" customFormat="false" customHeight="false" hidden="false" ht="12.1" outlineLevel="0" r="2">
      <c r="A2" s="40" t="n">
        <v>44609</v>
      </c>
      <c r="B2" s="16" t="s">
        <v>1083</v>
      </c>
      <c r="C2" s="16" t="s">
        <v>16</v>
      </c>
      <c r="D2" s="16" t="s">
        <v>18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1652</v>
      </c>
      <c r="J2" s="17" t="n">
        <v>259.88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44616</v>
      </c>
      <c r="B3" s="16" t="s">
        <v>1083</v>
      </c>
      <c r="C3" s="16" t="s">
        <v>16</v>
      </c>
      <c r="D3" s="16" t="s">
        <v>18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1645</v>
      </c>
      <c r="J3" s="17" t="n">
        <v>101.85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44909</v>
      </c>
      <c r="B4" s="16" t="s">
        <v>1083</v>
      </c>
      <c r="C4" s="16" t="s">
        <v>16</v>
      </c>
      <c r="D4" s="16" t="s">
        <v>18</v>
      </c>
      <c r="E4" s="17" t="n">
        <v>20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1352</v>
      </c>
      <c r="J4" s="17" t="n">
        <v>137.082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44910</v>
      </c>
      <c r="B5" s="16" t="s">
        <v>1083</v>
      </c>
      <c r="C5" s="16" t="s">
        <v>16</v>
      </c>
      <c r="D5" s="16" t="s">
        <v>18</v>
      </c>
      <c r="E5" s="17" t="n">
        <v>10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1351</v>
      </c>
      <c r="J5" s="17" t="n">
        <v>135.181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44971</v>
      </c>
      <c r="B6" s="16" t="s">
        <v>1083</v>
      </c>
      <c r="C6" s="16" t="s">
        <v>16</v>
      </c>
      <c r="D6" s="16" t="s">
        <v>18</v>
      </c>
      <c r="E6" s="17" t="n">
        <v>20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1290</v>
      </c>
      <c r="J6" s="17" t="n">
        <v>162.032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45016</v>
      </c>
      <c r="B7" s="16" t="s">
        <v>1083</v>
      </c>
      <c r="C7" s="16" t="s">
        <v>16</v>
      </c>
      <c r="D7" s="16" t="s">
        <v>18</v>
      </c>
      <c r="E7" s="17" t="n">
        <v>10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1245</v>
      </c>
      <c r="J7" s="17" t="n">
        <v>214.328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45061</v>
      </c>
      <c r="B8" s="16" t="s">
        <v>1083</v>
      </c>
      <c r="C8" s="16" t="s">
        <v>16</v>
      </c>
      <c r="D8" s="16" t="s">
        <v>18</v>
      </c>
      <c r="E8" s="17" t="n">
        <v>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1200</v>
      </c>
      <c r="J8" s="17" t="n">
        <v>229.988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45071</v>
      </c>
      <c r="B9" s="16" t="s">
        <v>1083</v>
      </c>
      <c r="C9" s="16" t="s">
        <v>16</v>
      </c>
      <c r="D9" s="16" t="s">
        <v>18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1190</v>
      </c>
      <c r="J9" s="17" t="n">
        <v>243.056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45078</v>
      </c>
      <c r="B10" s="16" t="s">
        <v>1083</v>
      </c>
      <c r="C10" s="16" t="s">
        <v>16</v>
      </c>
      <c r="D10" s="16" t="s">
        <v>18</v>
      </c>
      <c r="E10" s="17" t="n">
        <v>10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1183</v>
      </c>
      <c r="J10" s="17" t="n">
        <v>242.656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45096</v>
      </c>
      <c r="B11" s="16" t="s">
        <v>1083</v>
      </c>
      <c r="C11" s="16" t="s">
        <v>16</v>
      </c>
      <c r="D11" s="16" t="s">
        <v>18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1165</v>
      </c>
      <c r="J11" s="17" t="n">
        <v>241.965</v>
      </c>
      <c r="K11" s="6" t="s">
        <f>=Портфель!F2*Портфель!$Q$13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45142</v>
      </c>
      <c r="B12" s="16" t="s">
        <v>1083</v>
      </c>
      <c r="C12" s="16" t="s">
        <v>16</v>
      </c>
      <c r="D12" s="16" t="s">
        <v>18</v>
      </c>
      <c r="E12" s="17" t="n">
        <v>20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1119</v>
      </c>
      <c r="J12" s="17" t="n">
        <v>268.361</v>
      </c>
      <c r="K12" s="6" t="s">
        <f>=Портфель!F2*Портфель!$Q$13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45161</v>
      </c>
      <c r="B13" s="16" t="s">
        <v>1083</v>
      </c>
      <c r="C13" s="16" t="s">
        <v>16</v>
      </c>
      <c r="D13" s="16" t="s">
        <v>18</v>
      </c>
      <c r="E13" s="17" t="n">
        <v>10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1100</v>
      </c>
      <c r="J13" s="17" t="n">
        <v>257.744</v>
      </c>
      <c r="K13" s="6" t="s">
        <f>=Портфель!F2*Портфель!$Q$13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45217</v>
      </c>
      <c r="B14" s="16" t="s">
        <v>1083</v>
      </c>
      <c r="C14" s="16" t="s">
        <v>16</v>
      </c>
      <c r="D14" s="16" t="s">
        <v>18</v>
      </c>
      <c r="E14" s="17" t="n">
        <v>30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1044</v>
      </c>
      <c r="J14" s="17" t="n">
        <v>269.245</v>
      </c>
      <c r="K14" s="6" t="s">
        <f>=Портфель!F2*Портфель!$Q$13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45244</v>
      </c>
      <c r="B15" s="16" t="s">
        <v>1083</v>
      </c>
      <c r="C15" s="16" t="s">
        <v>16</v>
      </c>
      <c r="D15" s="16" t="s">
        <v>18</v>
      </c>
      <c r="E15" s="17" t="n">
        <v>20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1017</v>
      </c>
      <c r="J15" s="17" t="n">
        <v>282.82</v>
      </c>
      <c r="K15" s="6" t="s">
        <f>=Портфель!F2*Портфель!$Q$13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45245</v>
      </c>
      <c r="B16" s="16" t="s">
        <v>1083</v>
      </c>
      <c r="C16" s="16" t="s">
        <v>16</v>
      </c>
      <c r="D16" s="16" t="s">
        <v>18</v>
      </c>
      <c r="E16" s="17" t="n">
        <v>10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1016</v>
      </c>
      <c r="J16" s="17" t="n">
        <v>279.337</v>
      </c>
      <c r="K16" s="6" t="s">
        <f>=Портфель!F2*Портфель!$Q$13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45254</v>
      </c>
      <c r="B17" s="16" t="s">
        <v>1083</v>
      </c>
      <c r="C17" s="16" t="s">
        <v>16</v>
      </c>
      <c r="D17" s="16" t="s">
        <v>18</v>
      </c>
      <c r="E17" s="17" t="n">
        <v>10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1007</v>
      </c>
      <c r="J17" s="17" t="n">
        <v>285.291</v>
      </c>
      <c r="K17" s="6" t="s">
        <f>=Портфель!F2*Портфель!$Q$13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45266</v>
      </c>
      <c r="B18" s="16" t="s">
        <v>1083</v>
      </c>
      <c r="C18" s="16" t="s">
        <v>16</v>
      </c>
      <c r="D18" s="16" t="s">
        <v>18</v>
      </c>
      <c r="E18" s="17" t="n">
        <v>10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995</v>
      </c>
      <c r="J18" s="17" t="n">
        <v>271.673</v>
      </c>
      <c r="K18" s="6" t="s">
        <f>=Портфель!F2*Портфель!$Q$13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45271</v>
      </c>
      <c r="B19" s="16" t="s">
        <v>1083</v>
      </c>
      <c r="C19" s="16" t="s">
        <v>16</v>
      </c>
      <c r="D19" s="16" t="s">
        <v>18</v>
      </c>
      <c r="E19" s="17" t="n">
        <v>40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990</v>
      </c>
      <c r="J19" s="17" t="n">
        <v>256.979</v>
      </c>
      <c r="K19" s="6" t="s">
        <f>=Портфель!F2*Портфель!$Q$13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45296</v>
      </c>
      <c r="B20" s="16" t="s">
        <v>1083</v>
      </c>
      <c r="C20" s="16" t="s">
        <v>16</v>
      </c>
      <c r="D20" s="16" t="s">
        <v>18</v>
      </c>
      <c r="E20" s="17" t="n">
        <v>30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965</v>
      </c>
      <c r="J20" s="17" t="n">
        <v>273.22366666667</v>
      </c>
      <c r="K20" s="6" t="s">
        <f>=Портфель!F2*Портфель!$Q$13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45307</v>
      </c>
      <c r="B21" s="16" t="s">
        <v>1083</v>
      </c>
      <c r="C21" s="16" t="s">
        <v>16</v>
      </c>
      <c r="D21" s="16" t="s">
        <v>18</v>
      </c>
      <c r="E21" s="17" t="n">
        <v>50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954</v>
      </c>
      <c r="J21" s="17" t="n">
        <v>276.008</v>
      </c>
      <c r="K21" s="6" t="s">
        <f>=Портфель!F2*Портфель!$Q$13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45317</v>
      </c>
      <c r="B22" s="16" t="s">
        <v>1083</v>
      </c>
      <c r="C22" s="16" t="s">
        <v>16</v>
      </c>
      <c r="D22" s="16" t="s">
        <v>18</v>
      </c>
      <c r="E22" s="17" t="n">
        <v>10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944</v>
      </c>
      <c r="J22" s="17" t="n">
        <v>273.084</v>
      </c>
      <c r="K22" s="6" t="s">
        <f>=Портфель!F2*Портфель!$Q$13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45383</v>
      </c>
      <c r="B23" s="16" t="s">
        <v>1083</v>
      </c>
      <c r="C23" s="16" t="s">
        <v>16</v>
      </c>
      <c r="D23" s="16" t="s">
        <v>18</v>
      </c>
      <c r="E23" s="17" t="n">
        <v>10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878</v>
      </c>
      <c r="J23" s="17" t="n">
        <v>299.89</v>
      </c>
      <c r="K23" s="6" t="s">
        <f>=Портфель!F2*Портфель!$Q$13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45439</v>
      </c>
      <c r="B24" s="16" t="s">
        <v>1083</v>
      </c>
      <c r="C24" s="16" t="s">
        <v>16</v>
      </c>
      <c r="D24" s="16" t="s">
        <v>18</v>
      </c>
      <c r="E24" s="17" t="n">
        <v>10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822</v>
      </c>
      <c r="J24" s="17" t="n">
        <v>315.903</v>
      </c>
      <c r="K24" s="6" t="s">
        <f>=Портфель!F2*Портфель!$Q$13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45453</v>
      </c>
      <c r="B25" s="16" t="s">
        <v>1083</v>
      </c>
      <c r="C25" s="16" t="s">
        <v>16</v>
      </c>
      <c r="D25" s="16" t="s">
        <v>18</v>
      </c>
      <c r="E25" s="17" t="n">
        <v>20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808</v>
      </c>
      <c r="J25" s="17" t="n">
        <v>317.571</v>
      </c>
      <c r="K25" s="6" t="s">
        <f>=Портфель!F2*Портфель!$Q$13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45457</v>
      </c>
      <c r="B26" s="16" t="s">
        <v>1083</v>
      </c>
      <c r="C26" s="16" t="s">
        <v>16</v>
      </c>
      <c r="D26" s="16" t="s">
        <v>18</v>
      </c>
      <c r="E26" s="17" t="n">
        <v>20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804</v>
      </c>
      <c r="J26" s="17" t="n">
        <v>316.4295</v>
      </c>
      <c r="K26" s="6" t="s">
        <f>=Портфель!F2*Портфель!$Q$13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45464</v>
      </c>
      <c r="B27" s="16" t="s">
        <v>1083</v>
      </c>
      <c r="C27" s="16" t="s">
        <v>16</v>
      </c>
      <c r="D27" s="16" t="s">
        <v>18</v>
      </c>
      <c r="E27" s="17" t="n">
        <v>10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797</v>
      </c>
      <c r="J27" s="17" t="n">
        <v>314.728</v>
      </c>
      <c r="K27" s="6" t="s">
        <f>=Портфель!F2*Портфель!$Q$13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45484</v>
      </c>
      <c r="B28" s="16" t="s">
        <v>1083</v>
      </c>
      <c r="C28" s="16" t="s">
        <v>16</v>
      </c>
      <c r="D28" s="16" t="s">
        <v>18</v>
      </c>
      <c r="E28" s="17" t="n">
        <v>40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777</v>
      </c>
      <c r="J28" s="17" t="n">
        <v>289.11975</v>
      </c>
      <c r="K28" s="6" t="s">
        <f>=Портфель!F2*Портфель!$Q$13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45541</v>
      </c>
      <c r="B29" s="16" t="s">
        <v>1083</v>
      </c>
      <c r="C29" s="16" t="s">
        <v>16</v>
      </c>
      <c r="D29" s="16" t="s">
        <v>18</v>
      </c>
      <c r="E29" s="17" t="n">
        <v>20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720</v>
      </c>
      <c r="J29" s="17" t="n">
        <v>254.042</v>
      </c>
      <c r="K29" s="6" t="s">
        <f>=Портфель!F2*Портфель!$Q$13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45590</v>
      </c>
      <c r="B30" s="16" t="s">
        <v>1083</v>
      </c>
      <c r="C30" s="16" t="s">
        <v>16</v>
      </c>
      <c r="D30" s="16" t="s">
        <v>18</v>
      </c>
      <c r="E30" s="17" t="n">
        <v>10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671</v>
      </c>
      <c r="J30" s="17" t="n">
        <v>248.939</v>
      </c>
      <c r="K30" s="6" t="s">
        <f>=Портфель!F2*Портфель!$Q$13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45610</v>
      </c>
      <c r="B31" s="16" t="s">
        <v>1083</v>
      </c>
      <c r="C31" s="16" t="s">
        <v>16</v>
      </c>
      <c r="D31" s="16" t="s">
        <v>18</v>
      </c>
      <c r="E31" s="17" t="n">
        <v>10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651</v>
      </c>
      <c r="J31" s="17" t="n">
        <v>249.44</v>
      </c>
      <c r="K31" s="6" t="s">
        <f>=Портфель!F2*Портфель!$Q$13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45639</v>
      </c>
      <c r="B32" s="16" t="s">
        <v>1083</v>
      </c>
      <c r="C32" s="16" t="s">
        <v>16</v>
      </c>
      <c r="D32" s="16" t="s">
        <v>18</v>
      </c>
      <c r="E32" s="17" t="n">
        <v>30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622</v>
      </c>
      <c r="J32" s="17" t="n">
        <v>229.14733333333</v>
      </c>
      <c r="K32" s="6" t="s">
        <f>=Портфель!F2*Портфель!$Q$13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45643</v>
      </c>
      <c r="B33" s="16" t="s">
        <v>1083</v>
      </c>
      <c r="C33" s="16" t="s">
        <v>16</v>
      </c>
      <c r="D33" s="16" t="s">
        <v>18</v>
      </c>
      <c r="E33" s="17" t="n">
        <v>30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618</v>
      </c>
      <c r="J33" s="17" t="n">
        <v>226.96966666667</v>
      </c>
      <c r="K33" s="6" t="s">
        <f>=Портфель!F2*Портфель!$Q$13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45753</v>
      </c>
      <c r="B34" s="16" t="s">
        <v>1083</v>
      </c>
      <c r="C34" s="16" t="s">
        <v>16</v>
      </c>
      <c r="D34" s="16" t="s">
        <v>18</v>
      </c>
      <c r="E34" s="17" t="n">
        <v>10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508</v>
      </c>
      <c r="J34" s="17" t="n">
        <v>286.132</v>
      </c>
      <c r="K34" s="6" t="s">
        <f>=Портфель!F2*Портфель!$Q$13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45826</v>
      </c>
      <c r="B35" s="16" t="s">
        <v>1083</v>
      </c>
      <c r="C35" s="16" t="s">
        <v>16</v>
      </c>
      <c r="D35" s="16" t="s">
        <v>18</v>
      </c>
      <c r="E35" s="17" t="n">
        <v>20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435</v>
      </c>
      <c r="J35" s="17" t="n">
        <v>313.808</v>
      </c>
      <c r="K35" s="6" t="s">
        <f>=Портфель!F2*Портфель!$Q$13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45860</v>
      </c>
      <c r="B36" s="16" t="s">
        <v>1083</v>
      </c>
      <c r="C36" s="16" t="s">
        <v>16</v>
      </c>
      <c r="D36" s="16" t="s">
        <v>18</v>
      </c>
      <c r="E36" s="17" t="n">
        <v>10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401</v>
      </c>
      <c r="J36" s="17" t="n">
        <v>310.406</v>
      </c>
      <c r="K36" s="6" t="s">
        <f>=Портфель!F2*Портфель!$Q$13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45912</v>
      </c>
      <c r="B37" s="16" t="s">
        <v>1083</v>
      </c>
      <c r="C37" s="16" t="s">
        <v>16</v>
      </c>
      <c r="D37" s="16" t="s">
        <v>18</v>
      </c>
      <c r="E37" s="17" t="n">
        <v>10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349</v>
      </c>
      <c r="J37" s="17" t="n">
        <v>303.488</v>
      </c>
      <c r="K37" s="6" t="s">
        <f>=Портфель!F2*Портфель!$Q$13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45919</v>
      </c>
      <c r="B38" s="16" t="s">
        <v>1083</v>
      </c>
      <c r="C38" s="16" t="s">
        <v>16</v>
      </c>
      <c r="D38" s="16" t="s">
        <v>18</v>
      </c>
      <c r="E38" s="17" t="n">
        <v>63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342</v>
      </c>
      <c r="J38" s="17" t="n">
        <v>295.55206349206</v>
      </c>
      <c r="K38" s="6" t="s">
        <f>=Портфель!F2*Портфель!$Q$13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45952</v>
      </c>
      <c r="B39" s="16" t="s">
        <v>1083</v>
      </c>
      <c r="C39" s="16" t="s">
        <v>16</v>
      </c>
      <c r="D39" s="16" t="s">
        <v>18</v>
      </c>
      <c r="E39" s="17" t="n">
        <v>7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309</v>
      </c>
      <c r="J39" s="17" t="n">
        <v>292.17428571429</v>
      </c>
      <c r="K39" s="6" t="s">
        <f>=Портфель!F2*Портфель!$Q$13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46161</v>
      </c>
      <c r="B40" s="16" t="s">
        <v>1083</v>
      </c>
      <c r="C40" s="16" t="s">
        <v>16</v>
      </c>
      <c r="D40" s="16" t="s">
        <v>18</v>
      </c>
      <c r="E40" s="17" t="n">
        <v>12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100</v>
      </c>
      <c r="J40" s="17" t="n">
        <v>324.02416666667</v>
      </c>
      <c r="K40" s="6" t="s">
        <f>=Портфель!F2*Портфель!$Q$13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46192</v>
      </c>
      <c r="B41" s="16" t="s">
        <v>1083</v>
      </c>
      <c r="C41" s="16" t="s">
        <v>16</v>
      </c>
      <c r="D41" s="16" t="s">
        <v>18</v>
      </c>
      <c r="E41" s="17" t="n">
        <v>18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69</v>
      </c>
      <c r="J41" s="17" t="n">
        <v>313.55666666667</v>
      </c>
      <c r="K41" s="6" t="s">
        <f>=Портфель!F2*Портфель!$Q$13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46201</v>
      </c>
      <c r="B42" s="16" t="s">
        <v>1083</v>
      </c>
      <c r="C42" s="16" t="s">
        <v>16</v>
      </c>
      <c r="D42" s="16" t="s">
        <v>18</v>
      </c>
      <c r="E42" s="17" t="n">
        <v>30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60</v>
      </c>
      <c r="J42" s="17" t="n">
        <v>300.10966666667</v>
      </c>
      <c r="K42" s="6" t="s">
        <f>=Портфель!F2*Портфель!$Q$13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 t="n">
        <v>46214</v>
      </c>
      <c r="B43" s="16" t="s">
        <v>1083</v>
      </c>
      <c r="C43" s="16" t="s">
        <v>16</v>
      </c>
      <c r="D43" s="16" t="s">
        <v>18</v>
      </c>
      <c r="E43" s="17" t="n">
        <v>60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47</v>
      </c>
      <c r="J43" s="17" t="n">
        <v>291.07616666667</v>
      </c>
      <c r="K43" s="6" t="s">
        <f>=Портфель!F2*Портфель!$Q$13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0" t="n">
        <v>46221</v>
      </c>
      <c r="B44" s="16" t="s">
        <v>1083</v>
      </c>
      <c r="C44" s="16" t="s">
        <v>16</v>
      </c>
      <c r="D44" s="16" t="s">
        <v>18</v>
      </c>
      <c r="E44" s="17" t="n">
        <v>120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40</v>
      </c>
      <c r="J44" s="17" t="n">
        <v>249.15941666667</v>
      </c>
      <c r="K44" s="6" t="s">
        <f>=Портфель!F2*Портфель!$Q$13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0" t="n">
        <v>46238</v>
      </c>
      <c r="B45" s="16" t="s">
        <v>1083</v>
      </c>
      <c r="C45" s="16" t="s">
        <v>16</v>
      </c>
      <c r="D45" s="16" t="s">
        <v>18</v>
      </c>
      <c r="E45" s="17" t="n">
        <v>100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23</v>
      </c>
      <c r="J45" s="17" t="n">
        <v>284.6861</v>
      </c>
      <c r="K45" s="6" t="s">
        <f>=Портфель!F2*Портфель!$Q$13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0" t="n">
        <v>45643</v>
      </c>
      <c r="B46" s="16" t="s">
        <v>1083</v>
      </c>
      <c r="C46" s="16" t="s">
        <v>21</v>
      </c>
      <c r="D46" s="16" t="s">
        <v>22</v>
      </c>
      <c r="E46" s="17" t="n">
        <v>36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618</v>
      </c>
      <c r="J46" s="17" t="n">
        <v>6317.2881081081</v>
      </c>
      <c r="K46" s="6" t="s">
        <f>=Портфель!F3*Портфель!$Q$13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0" t="n">
        <v>45753</v>
      </c>
      <c r="B47" s="16" t="s">
        <v>1083</v>
      </c>
      <c r="C47" s="16" t="s">
        <v>21</v>
      </c>
      <c r="D47" s="16" t="s">
        <v>22</v>
      </c>
      <c r="E47" s="17" t="n">
        <v>4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508</v>
      </c>
      <c r="J47" s="17" t="n">
        <v>6557.4325</v>
      </c>
      <c r="K47" s="6" t="s">
        <f>=Портфель!F3*Портфель!$Q$13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0" t="n">
        <v>45754</v>
      </c>
      <c r="B48" s="16" t="s">
        <v>1083</v>
      </c>
      <c r="C48" s="16" t="s">
        <v>21</v>
      </c>
      <c r="D48" s="16" t="s">
        <v>22</v>
      </c>
      <c r="E48" s="17" t="n">
        <v>1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507</v>
      </c>
      <c r="J48" s="17" t="n">
        <v>6382.83</v>
      </c>
      <c r="K48" s="6" t="s">
        <f>=Портфель!F3*Портфель!$Q$13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0" t="n">
        <v>45912</v>
      </c>
      <c r="B49" s="16" t="s">
        <v>1083</v>
      </c>
      <c r="C49" s="16" t="s">
        <v>21</v>
      </c>
      <c r="D49" s="16" t="s">
        <v>22</v>
      </c>
      <c r="E49" s="17" t="n">
        <v>1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349</v>
      </c>
      <c r="J49" s="17" t="n">
        <v>6429.36</v>
      </c>
      <c r="K49" s="6" t="s">
        <f>=Портфель!F3*Портфель!$Q$13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0" t="n">
        <v>45919</v>
      </c>
      <c r="B50" s="16" t="s">
        <v>1083</v>
      </c>
      <c r="C50" s="16" t="s">
        <v>21</v>
      </c>
      <c r="D50" s="16" t="s">
        <v>22</v>
      </c>
      <c r="E50" s="17" t="n">
        <v>5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342</v>
      </c>
      <c r="J50" s="17" t="n">
        <v>6259.454</v>
      </c>
      <c r="K50" s="6" t="s">
        <f>=Портфель!F3*Портфель!$Q$13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0" t="n">
        <v>45964</v>
      </c>
      <c r="B51" s="16" t="s">
        <v>1083</v>
      </c>
      <c r="C51" s="16" t="s">
        <v>21</v>
      </c>
      <c r="D51" s="16" t="s">
        <v>22</v>
      </c>
      <c r="E51" s="17" t="n">
        <v>2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297</v>
      </c>
      <c r="J51" s="17" t="n">
        <v>5545.325</v>
      </c>
      <c r="K51" s="6" t="s">
        <f>=Портфель!F3*Портфель!$Q$13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0" t="n">
        <v>46014</v>
      </c>
      <c r="B52" s="16" t="s">
        <v>1083</v>
      </c>
      <c r="C52" s="16" t="s">
        <v>21</v>
      </c>
      <c r="D52" s="16" t="s">
        <v>22</v>
      </c>
      <c r="E52" s="17" t="n">
        <v>2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247</v>
      </c>
      <c r="J52" s="17" t="n">
        <v>5740.94</v>
      </c>
      <c r="K52" s="6" t="s">
        <f>=Портфель!F3*Портфель!$Q$13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0" t="n">
        <v>46048</v>
      </c>
      <c r="B53" s="16" t="s">
        <v>1083</v>
      </c>
      <c r="C53" s="16" t="s">
        <v>21</v>
      </c>
      <c r="D53" s="16" t="s">
        <v>22</v>
      </c>
      <c r="E53" s="17" t="n">
        <v>1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213</v>
      </c>
      <c r="J53" s="17" t="n">
        <v>5278.67</v>
      </c>
      <c r="K53" s="6" t="s">
        <f>=Портфель!F3*Портфель!$Q$13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0" t="n">
        <v>46161</v>
      </c>
      <c r="B54" s="16" t="s">
        <v>1083</v>
      </c>
      <c r="C54" s="16" t="s">
        <v>21</v>
      </c>
      <c r="D54" s="16" t="s">
        <v>22</v>
      </c>
      <c r="E54" s="17" t="n">
        <v>3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100</v>
      </c>
      <c r="J54" s="17" t="n">
        <v>5224.6333333333</v>
      </c>
      <c r="K54" s="6" t="s">
        <f>=Портфель!F3*Портфель!$Q$13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0" t="n">
        <v>46201</v>
      </c>
      <c r="B55" s="16" t="s">
        <v>1083</v>
      </c>
      <c r="C55" s="16" t="s">
        <v>21</v>
      </c>
      <c r="D55" s="16" t="s">
        <v>22</v>
      </c>
      <c r="E55" s="17" t="n">
        <v>3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60</v>
      </c>
      <c r="J55" s="17" t="n">
        <v>4410.1466666667</v>
      </c>
      <c r="K55" s="6" t="s">
        <f>=Портфель!F3*Портфель!$Q$13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0" t="n">
        <v>44560</v>
      </c>
      <c r="B56" s="16" t="s">
        <v>1083</v>
      </c>
      <c r="C56" s="16" t="s">
        <v>24</v>
      </c>
      <c r="D56" s="16" t="s">
        <v>25</v>
      </c>
      <c r="E56" s="17" t="n">
        <v>6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1701</v>
      </c>
      <c r="J56" s="17" t="n">
        <v>1722.1933333333</v>
      </c>
      <c r="K56" s="6" t="s">
        <f>=Портфель!F4*Портфель!$Q$13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0" t="n">
        <v>44609</v>
      </c>
      <c r="B57" s="16" t="s">
        <v>1083</v>
      </c>
      <c r="C57" s="16" t="s">
        <v>24</v>
      </c>
      <c r="D57" s="16" t="s">
        <v>25</v>
      </c>
      <c r="E57" s="17" t="n">
        <v>1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1652</v>
      </c>
      <c r="J57" s="17" t="n">
        <v>1551.27</v>
      </c>
      <c r="K57" s="6" t="s">
        <f>=Портфель!F4*Портфель!$Q$13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0" t="n">
        <v>44803</v>
      </c>
      <c r="B58" s="16" t="s">
        <v>1083</v>
      </c>
      <c r="C58" s="16" t="s">
        <v>24</v>
      </c>
      <c r="D58" s="16" t="s">
        <v>25</v>
      </c>
      <c r="E58" s="17" t="n">
        <v>2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1458</v>
      </c>
      <c r="J58" s="17" t="n">
        <v>1142.99</v>
      </c>
      <c r="K58" s="6" t="s">
        <f>=Портфель!F4*Портфель!$Q$13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0" t="n">
        <v>44904</v>
      </c>
      <c r="B59" s="16" t="s">
        <v>1083</v>
      </c>
      <c r="C59" s="16" t="s">
        <v>24</v>
      </c>
      <c r="D59" s="16" t="s">
        <v>25</v>
      </c>
      <c r="E59" s="17" t="n">
        <v>1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1357</v>
      </c>
      <c r="J59" s="17" t="n">
        <v>1039.82</v>
      </c>
      <c r="K59" s="6" t="s">
        <f>=Портфель!F4*Портфель!$Q$13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0" t="n">
        <v>44907</v>
      </c>
      <c r="B60" s="16" t="s">
        <v>1083</v>
      </c>
      <c r="C60" s="16" t="s">
        <v>24</v>
      </c>
      <c r="D60" s="16" t="s">
        <v>25</v>
      </c>
      <c r="E60" s="17" t="n">
        <v>1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1354</v>
      </c>
      <c r="J60" s="17" t="n">
        <v>1034.82</v>
      </c>
      <c r="K60" s="6" t="s">
        <f>=Портфель!F4*Портфель!$Q$13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0" t="n">
        <v>45048</v>
      </c>
      <c r="B61" s="16" t="s">
        <v>1083</v>
      </c>
      <c r="C61" s="16" t="s">
        <v>24</v>
      </c>
      <c r="D61" s="16" t="s">
        <v>25</v>
      </c>
      <c r="E61" s="17" t="n">
        <v>1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1213</v>
      </c>
      <c r="J61" s="17" t="n">
        <v>1293.35</v>
      </c>
      <c r="K61" s="6" t="s">
        <f>=Портфель!F4*Портфель!$Q$13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0" t="n">
        <v>45071</v>
      </c>
      <c r="B62" s="16" t="s">
        <v>1083</v>
      </c>
      <c r="C62" s="16" t="s">
        <v>24</v>
      </c>
      <c r="D62" s="16" t="s">
        <v>25</v>
      </c>
      <c r="E62" s="17" t="n">
        <v>1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1190</v>
      </c>
      <c r="J62" s="17" t="n">
        <v>1291.97</v>
      </c>
      <c r="K62" s="6" t="s">
        <f>=Портфель!F4*Портфель!$Q$13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0" t="n">
        <v>45098</v>
      </c>
      <c r="B63" s="16" t="s">
        <v>1083</v>
      </c>
      <c r="C63" s="16" t="s">
        <v>24</v>
      </c>
      <c r="D63" s="16" t="s">
        <v>25</v>
      </c>
      <c r="E63" s="17" t="n">
        <v>1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1163</v>
      </c>
      <c r="J63" s="17" t="n">
        <v>1347.81</v>
      </c>
      <c r="K63" s="6" t="s">
        <f>=Портфель!F4*Портфель!$Q$13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0" t="n">
        <v>45245</v>
      </c>
      <c r="B64" s="16" t="s">
        <v>1083</v>
      </c>
      <c r="C64" s="16" t="s">
        <v>24</v>
      </c>
      <c r="D64" s="16" t="s">
        <v>25</v>
      </c>
      <c r="E64" s="17" t="n">
        <v>1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1016</v>
      </c>
      <c r="J64" s="17" t="n">
        <v>1578.55</v>
      </c>
      <c r="K64" s="6" t="s">
        <f>=Портфель!F4*Портфель!$Q$13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0" t="n">
        <v>45281</v>
      </c>
      <c r="B65" s="16" t="s">
        <v>1083</v>
      </c>
      <c r="C65" s="16" t="s">
        <v>24</v>
      </c>
      <c r="D65" s="16" t="s">
        <v>25</v>
      </c>
      <c r="E65" s="17" t="n">
        <v>1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980</v>
      </c>
      <c r="J65" s="17" t="n">
        <v>1512.51</v>
      </c>
      <c r="K65" s="6" t="s">
        <f>=Портфель!F4*Портфель!$Q$13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0" t="n">
        <v>45287</v>
      </c>
      <c r="B66" s="16" t="s">
        <v>1083</v>
      </c>
      <c r="C66" s="16" t="s">
        <v>24</v>
      </c>
      <c r="D66" s="16" t="s">
        <v>25</v>
      </c>
      <c r="E66" s="17" t="n">
        <v>4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974</v>
      </c>
      <c r="J66" s="17" t="n">
        <v>1455.5225</v>
      </c>
      <c r="K66" s="6" t="s">
        <f>=Портфель!F4*Портфель!$Q$13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0" t="n">
        <v>45355</v>
      </c>
      <c r="B67" s="16" t="s">
        <v>1083</v>
      </c>
      <c r="C67" s="16" t="s">
        <v>24</v>
      </c>
      <c r="D67" s="16" t="s">
        <v>25</v>
      </c>
      <c r="E67" s="17" t="n">
        <v>1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906</v>
      </c>
      <c r="J67" s="17" t="n">
        <v>1346.21</v>
      </c>
      <c r="K67" s="6" t="s">
        <f>=Портфель!F4*Портфель!$Q$13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0" t="n">
        <v>45371</v>
      </c>
      <c r="B68" s="16" t="s">
        <v>1083</v>
      </c>
      <c r="C68" s="16" t="s">
        <v>24</v>
      </c>
      <c r="D68" s="16" t="s">
        <v>25</v>
      </c>
      <c r="E68" s="17" t="n">
        <v>1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890</v>
      </c>
      <c r="J68" s="17" t="n">
        <v>1356.01</v>
      </c>
      <c r="K68" s="6" t="s">
        <f>=Портфель!F4*Портфель!$Q$13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0" t="n">
        <v>45453</v>
      </c>
      <c r="B69" s="16" t="s">
        <v>1083</v>
      </c>
      <c r="C69" s="16" t="s">
        <v>24</v>
      </c>
      <c r="D69" s="16" t="s">
        <v>25</v>
      </c>
      <c r="E69" s="17" t="n">
        <v>1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808</v>
      </c>
      <c r="J69" s="17" t="n">
        <v>1030.02</v>
      </c>
      <c r="K69" s="6" t="s">
        <f>=Портфель!F4*Портфель!$Q$13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0" t="n">
        <v>45464</v>
      </c>
      <c r="B70" s="16" t="s">
        <v>1083</v>
      </c>
      <c r="C70" s="16" t="s">
        <v>24</v>
      </c>
      <c r="D70" s="16" t="s">
        <v>25</v>
      </c>
      <c r="E70" s="17" t="n">
        <v>1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797</v>
      </c>
      <c r="J70" s="17" t="n">
        <v>1040.83</v>
      </c>
      <c r="K70" s="6" t="s">
        <f>=Портфель!F4*Портфель!$Q$13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0" t="n">
        <v>45470</v>
      </c>
      <c r="B71" s="16" t="s">
        <v>1083</v>
      </c>
      <c r="C71" s="16" t="s">
        <v>24</v>
      </c>
      <c r="D71" s="16" t="s">
        <v>25</v>
      </c>
      <c r="E71" s="17" t="n">
        <v>8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791</v>
      </c>
      <c r="J71" s="17" t="n">
        <v>1050.83</v>
      </c>
      <c r="K71" s="6" t="s">
        <f>=Портфель!F4*Портфель!$Q$13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0" t="n">
        <v>45495</v>
      </c>
      <c r="B72" s="16" t="s">
        <v>1083</v>
      </c>
      <c r="C72" s="16" t="s">
        <v>24</v>
      </c>
      <c r="D72" s="16" t="s">
        <v>25</v>
      </c>
      <c r="E72" s="17" t="n">
        <v>2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766</v>
      </c>
      <c r="J72" s="17" t="n">
        <v>1094.055</v>
      </c>
      <c r="K72" s="6" t="s">
        <f>=Портфель!F4*Портфель!$Q$13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0" t="n">
        <v>45499</v>
      </c>
      <c r="B73" s="16" t="s">
        <v>1083</v>
      </c>
      <c r="C73" s="16" t="s">
        <v>24</v>
      </c>
      <c r="D73" s="16" t="s">
        <v>25</v>
      </c>
      <c r="E73" s="17" t="n">
        <v>3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762</v>
      </c>
      <c r="J73" s="17" t="n">
        <v>1071.7766666667</v>
      </c>
      <c r="K73" s="6" t="s">
        <f>=Портфель!F4*Портфель!$Q$13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0" t="n">
        <v>45541</v>
      </c>
      <c r="B74" s="16" t="s">
        <v>1083</v>
      </c>
      <c r="C74" s="16" t="s">
        <v>24</v>
      </c>
      <c r="D74" s="16" t="s">
        <v>25</v>
      </c>
      <c r="E74" s="17" t="n">
        <v>8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720</v>
      </c>
      <c r="J74" s="17" t="n">
        <v>957.875</v>
      </c>
      <c r="K74" s="6" t="s">
        <f>=Портфель!F4*Портфель!$Q$13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0" t="n">
        <v>45545</v>
      </c>
      <c r="B75" s="16" t="s">
        <v>1083</v>
      </c>
      <c r="C75" s="16" t="s">
        <v>24</v>
      </c>
      <c r="D75" s="16" t="s">
        <v>25</v>
      </c>
      <c r="E75" s="17" t="n">
        <v>2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716</v>
      </c>
      <c r="J75" s="17" t="n">
        <v>978.79</v>
      </c>
      <c r="K75" s="6" t="s">
        <f>=Портфель!F4*Портфель!$Q$13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0" t="n">
        <v>45558</v>
      </c>
      <c r="B76" s="16" t="s">
        <v>1083</v>
      </c>
      <c r="C76" s="16" t="s">
        <v>24</v>
      </c>
      <c r="D76" s="16" t="s">
        <v>25</v>
      </c>
      <c r="E76" s="17" t="n">
        <v>3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703</v>
      </c>
      <c r="J76" s="17" t="n">
        <v>1001.2</v>
      </c>
      <c r="K76" s="6" t="s">
        <f>=Портфель!F4*Портфель!$Q$13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0" t="n">
        <v>45639</v>
      </c>
      <c r="B77" s="16" t="s">
        <v>1083</v>
      </c>
      <c r="C77" s="16" t="s">
        <v>24</v>
      </c>
      <c r="D77" s="16" t="s">
        <v>25</v>
      </c>
      <c r="E77" s="17" t="n">
        <v>5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622</v>
      </c>
      <c r="J77" s="17" t="n">
        <v>792.076</v>
      </c>
      <c r="K77" s="6" t="s">
        <f>=Портфель!F4*Портфель!$Q$13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0" t="n">
        <v>45654</v>
      </c>
      <c r="B78" s="16" t="s">
        <v>1083</v>
      </c>
      <c r="C78" s="16" t="s">
        <v>24</v>
      </c>
      <c r="D78" s="16" t="s">
        <v>25</v>
      </c>
      <c r="E78" s="17" t="n">
        <v>1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607</v>
      </c>
      <c r="J78" s="17" t="n">
        <v>950.97</v>
      </c>
      <c r="K78" s="6" t="s">
        <f>=Портфель!F4*Портфель!$Q$13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0" t="n">
        <v>45706</v>
      </c>
      <c r="B79" s="16" t="s">
        <v>1083</v>
      </c>
      <c r="C79" s="16" t="s">
        <v>24</v>
      </c>
      <c r="D79" s="16" t="s">
        <v>25</v>
      </c>
      <c r="E79" s="17" t="n">
        <v>1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555</v>
      </c>
      <c r="J79" s="17" t="n">
        <v>1252.96</v>
      </c>
      <c r="K79" s="6" t="s">
        <f>=Портфель!F4*Портфель!$Q$13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0" t="n">
        <v>45771</v>
      </c>
      <c r="B80" s="16" t="s">
        <v>1083</v>
      </c>
      <c r="C80" s="16" t="s">
        <v>24</v>
      </c>
      <c r="D80" s="16" t="s">
        <v>25</v>
      </c>
      <c r="E80" s="17" t="n">
        <v>13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490</v>
      </c>
      <c r="J80" s="17" t="n">
        <v>1246.7169230769</v>
      </c>
      <c r="K80" s="6" t="s">
        <f>=Портфель!F4*Портфель!$Q$13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0" t="n">
        <v>45883</v>
      </c>
      <c r="B81" s="16" t="s">
        <v>1083</v>
      </c>
      <c r="C81" s="16" t="s">
        <v>24</v>
      </c>
      <c r="D81" s="16" t="s">
        <v>25</v>
      </c>
      <c r="E81" s="17" t="n">
        <v>3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378</v>
      </c>
      <c r="J81" s="17" t="n">
        <v>1250.55</v>
      </c>
      <c r="K81" s="6" t="s">
        <f>=Портфель!F4*Портфель!$Q$13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0" t="n">
        <v>45885</v>
      </c>
      <c r="B82" s="16" t="s">
        <v>1083</v>
      </c>
      <c r="C82" s="16" t="s">
        <v>24</v>
      </c>
      <c r="D82" s="16" t="s">
        <v>25</v>
      </c>
      <c r="E82" s="17" t="n">
        <v>5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376</v>
      </c>
      <c r="J82" s="17" t="n">
        <v>1246.948</v>
      </c>
      <c r="K82" s="6" t="s">
        <f>=Портфель!F4*Портфель!$Q$13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0" t="n">
        <v>45912</v>
      </c>
      <c r="B83" s="16" t="s">
        <v>1083</v>
      </c>
      <c r="C83" s="16" t="s">
        <v>24</v>
      </c>
      <c r="D83" s="16" t="s">
        <v>25</v>
      </c>
      <c r="E83" s="17" t="n">
        <v>2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349</v>
      </c>
      <c r="J83" s="17" t="n">
        <v>1202.72</v>
      </c>
      <c r="K83" s="6" t="s">
        <f>=Портфель!F4*Портфель!$Q$13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0" t="n">
        <v>45919</v>
      </c>
      <c r="B84" s="16" t="s">
        <v>1083</v>
      </c>
      <c r="C84" s="16" t="s">
        <v>24</v>
      </c>
      <c r="D84" s="16" t="s">
        <v>25</v>
      </c>
      <c r="E84" s="17" t="n">
        <v>5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342</v>
      </c>
      <c r="J84" s="17" t="n">
        <v>1168.502</v>
      </c>
      <c r="K84" s="6" t="s">
        <f>=Портфель!F4*Портфель!$Q$13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0" t="n">
        <v>45952</v>
      </c>
      <c r="B85" s="16" t="s">
        <v>1083</v>
      </c>
      <c r="C85" s="16" t="s">
        <v>24</v>
      </c>
      <c r="D85" s="16" t="s">
        <v>25</v>
      </c>
      <c r="E85" s="17" t="n">
        <v>5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309</v>
      </c>
      <c r="J85" s="17" t="n">
        <v>1106.464</v>
      </c>
      <c r="K85" s="6" t="s">
        <f>=Портфель!F4*Портфель!$Q$13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0" t="n">
        <v>45982</v>
      </c>
      <c r="B86" s="16" t="s">
        <v>1083</v>
      </c>
      <c r="C86" s="16" t="s">
        <v>24</v>
      </c>
      <c r="D86" s="16" t="s">
        <v>25</v>
      </c>
      <c r="E86" s="17" t="n">
        <v>2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279</v>
      </c>
      <c r="J86" s="17" t="n">
        <v>1146.49</v>
      </c>
      <c r="K86" s="6" t="s">
        <f>=Портфель!F4*Портфель!$Q$13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0" t="n">
        <v>46099</v>
      </c>
      <c r="B87" s="16" t="s">
        <v>1083</v>
      </c>
      <c r="C87" s="16" t="s">
        <v>24</v>
      </c>
      <c r="D87" s="16" t="s">
        <v>25</v>
      </c>
      <c r="E87" s="17" t="n">
        <v>26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162</v>
      </c>
      <c r="J87" s="17" t="n">
        <v>1417.3742307692</v>
      </c>
      <c r="K87" s="6" t="s">
        <f>=Портфель!F4*Портфель!$Q$13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0" t="n">
        <v>44914</v>
      </c>
      <c r="B88" s="16" t="s">
        <v>1083</v>
      </c>
      <c r="C88" s="16" t="s">
        <v>27</v>
      </c>
      <c r="D88" s="16" t="s">
        <v>28</v>
      </c>
      <c r="E88" s="17" t="n">
        <v>30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1347</v>
      </c>
      <c r="J88" s="17" t="n">
        <v>118.67133333333</v>
      </c>
      <c r="K88" s="6" t="s">
        <f>=Портфель!F5*Портфель!$Q$13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0" t="n">
        <v>44998</v>
      </c>
      <c r="B89" s="16" t="s">
        <v>1083</v>
      </c>
      <c r="C89" s="16" t="s">
        <v>27</v>
      </c>
      <c r="D89" s="16" t="s">
        <v>28</v>
      </c>
      <c r="E89" s="17" t="n">
        <v>10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1263</v>
      </c>
      <c r="J89" s="17" t="n">
        <v>136.582</v>
      </c>
      <c r="K89" s="6" t="s">
        <f>=Портфель!F5*Портфель!$Q$13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0" t="n">
        <v>45103</v>
      </c>
      <c r="B90" s="16" t="s">
        <v>1083</v>
      </c>
      <c r="C90" s="16" t="s">
        <v>27</v>
      </c>
      <c r="D90" s="16" t="s">
        <v>28</v>
      </c>
      <c r="E90" s="17" t="n">
        <v>20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1158</v>
      </c>
      <c r="J90" s="17" t="n">
        <v>207.1365</v>
      </c>
      <c r="K90" s="6" t="s">
        <f>=Портфель!F5*Портфель!$Q$13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0" t="n">
        <v>45161</v>
      </c>
      <c r="B91" s="16" t="s">
        <v>1083</v>
      </c>
      <c r="C91" s="16" t="s">
        <v>27</v>
      </c>
      <c r="D91" s="16" t="s">
        <v>28</v>
      </c>
      <c r="E91" s="17" t="n">
        <v>10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1100</v>
      </c>
      <c r="J91" s="17" t="n">
        <v>206.474</v>
      </c>
      <c r="K91" s="6" t="s">
        <f>=Портфель!F5*Портфель!$Q$13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0" t="n">
        <v>45420</v>
      </c>
      <c r="B92" s="16" t="s">
        <v>1083</v>
      </c>
      <c r="C92" s="16" t="s">
        <v>27</v>
      </c>
      <c r="D92" s="16" t="s">
        <v>28</v>
      </c>
      <c r="E92" s="17" t="n">
        <v>20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841</v>
      </c>
      <c r="J92" s="17" t="n">
        <v>214.729</v>
      </c>
      <c r="K92" s="6" t="s">
        <f>=Портфель!F5*Портфель!$Q$13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0" t="n">
        <v>45475</v>
      </c>
      <c r="B93" s="16" t="s">
        <v>1083</v>
      </c>
      <c r="C93" s="16" t="s">
        <v>27</v>
      </c>
      <c r="D93" s="16" t="s">
        <v>28</v>
      </c>
      <c r="E93" s="17" t="n">
        <v>10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786</v>
      </c>
      <c r="J93" s="17" t="n">
        <v>201.771</v>
      </c>
      <c r="K93" s="6" t="s">
        <f>=Портфель!F5*Портфель!$Q$13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0" t="n">
        <v>45685</v>
      </c>
      <c r="B94" s="16" t="s">
        <v>1083</v>
      </c>
      <c r="C94" s="16" t="s">
        <v>27</v>
      </c>
      <c r="D94" s="16" t="s">
        <v>28</v>
      </c>
      <c r="E94" s="17" t="n">
        <v>30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576</v>
      </c>
      <c r="J94" s="17" t="n">
        <v>220.43233333333</v>
      </c>
      <c r="K94" s="6" t="s">
        <f>=Портфель!F5*Портфель!$Q$13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0" t="n">
        <v>45713</v>
      </c>
      <c r="B95" s="16" t="s">
        <v>1083</v>
      </c>
      <c r="C95" s="16" t="s">
        <v>27</v>
      </c>
      <c r="D95" s="16" t="s">
        <v>28</v>
      </c>
      <c r="E95" s="17" t="n">
        <v>30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548</v>
      </c>
      <c r="J95" s="17" t="n">
        <v>210.176</v>
      </c>
      <c r="K95" s="6" t="s">
        <f>=Портфель!F5*Портфель!$Q$13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0" t="n">
        <v>45862</v>
      </c>
      <c r="B96" s="16" t="s">
        <v>1083</v>
      </c>
      <c r="C96" s="16" t="s">
        <v>27</v>
      </c>
      <c r="D96" s="16" t="s">
        <v>28</v>
      </c>
      <c r="E96" s="17" t="n">
        <v>10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399</v>
      </c>
      <c r="J96" s="17" t="n">
        <v>226.636</v>
      </c>
      <c r="K96" s="6" t="s">
        <f>=Портфель!F5*Портфель!$Q$13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0" t="n">
        <v>45912</v>
      </c>
      <c r="B97" s="16" t="s">
        <v>1083</v>
      </c>
      <c r="C97" s="16" t="s">
        <v>27</v>
      </c>
      <c r="D97" s="16" t="s">
        <v>28</v>
      </c>
      <c r="E97" s="17" t="n">
        <v>10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349</v>
      </c>
      <c r="J97" s="17" t="n">
        <v>266.26</v>
      </c>
      <c r="K97" s="6" t="s">
        <f>=Портфель!F5*Портфель!$Q$13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40" t="n">
        <v>45919</v>
      </c>
      <c r="B98" s="16" t="s">
        <v>1083</v>
      </c>
      <c r="C98" s="16" t="s">
        <v>27</v>
      </c>
      <c r="D98" s="16" t="s">
        <v>28</v>
      </c>
      <c r="E98" s="17" t="n">
        <v>10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342</v>
      </c>
      <c r="J98" s="17" t="n">
        <v>252.901</v>
      </c>
      <c r="K98" s="6" t="s">
        <f>=Портфель!F5*Портфель!$Q$13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40" t="n">
        <v>46190</v>
      </c>
      <c r="B99" s="16" t="s">
        <v>1083</v>
      </c>
      <c r="C99" s="16" t="s">
        <v>27</v>
      </c>
      <c r="D99" s="16" t="s">
        <v>28</v>
      </c>
      <c r="E99" s="17" t="n">
        <v>30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71</v>
      </c>
      <c r="J99" s="17" t="n">
        <v>366.78666666667</v>
      </c>
      <c r="K99" s="6" t="s">
        <f>=Портфель!F5*Портфель!$Q$13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40" t="n">
        <v>46201</v>
      </c>
      <c r="B100" s="16" t="s">
        <v>1083</v>
      </c>
      <c r="C100" s="16" t="s">
        <v>27</v>
      </c>
      <c r="D100" s="16" t="s">
        <v>28</v>
      </c>
      <c r="E100" s="17" t="n">
        <v>50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60</v>
      </c>
      <c r="J100" s="17" t="n">
        <v>328.647</v>
      </c>
      <c r="K100" s="6" t="s">
        <f>=Портфель!F5*Портфель!$Q$13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40" t="n">
        <v>45209</v>
      </c>
      <c r="B101" s="16" t="s">
        <v>1083</v>
      </c>
      <c r="C101" s="16" t="s">
        <v>30</v>
      </c>
      <c r="D101" s="16" t="s">
        <v>31</v>
      </c>
      <c r="E101" s="17" t="n">
        <v>20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1052</v>
      </c>
      <c r="J101" s="17" t="n">
        <v>264.288</v>
      </c>
      <c r="K101" s="6" t="s">
        <f>=Портфель!F6*Портфель!$Q$13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40" t="n">
        <v>45217</v>
      </c>
      <c r="B102" s="16" t="s">
        <v>1083</v>
      </c>
      <c r="C102" s="16" t="s">
        <v>30</v>
      </c>
      <c r="D102" s="16" t="s">
        <v>31</v>
      </c>
      <c r="E102" s="17" t="n">
        <v>30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1044</v>
      </c>
      <c r="J102" s="17" t="n">
        <v>268.83433333333</v>
      </c>
      <c r="K102" s="6" t="s">
        <f>=Портфель!F6*Портфель!$Q$13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40" t="n">
        <v>45499</v>
      </c>
      <c r="B103" s="16" t="s">
        <v>1083</v>
      </c>
      <c r="C103" s="16" t="s">
        <v>30</v>
      </c>
      <c r="D103" s="16" t="s">
        <v>31</v>
      </c>
      <c r="E103" s="17" t="n">
        <v>10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762</v>
      </c>
      <c r="J103" s="17" t="n">
        <v>294.687</v>
      </c>
      <c r="K103" s="6" t="s">
        <f>=Портфель!F6*Портфель!$Q$13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40" t="n">
        <v>45541</v>
      </c>
      <c r="B104" s="16" t="s">
        <v>1083</v>
      </c>
      <c r="C104" s="16" t="s">
        <v>30</v>
      </c>
      <c r="D104" s="16" t="s">
        <v>31</v>
      </c>
      <c r="E104" s="17" t="n">
        <v>10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720</v>
      </c>
      <c r="J104" s="17" t="n">
        <v>254.012</v>
      </c>
      <c r="K104" s="6" t="s">
        <f>=Портфель!F6*Портфель!$Q$13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40" t="n">
        <v>45558</v>
      </c>
      <c r="B105" s="16" t="s">
        <v>1083</v>
      </c>
      <c r="C105" s="16" t="s">
        <v>30</v>
      </c>
      <c r="D105" s="16" t="s">
        <v>31</v>
      </c>
      <c r="E105" s="17" t="n">
        <v>50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703</v>
      </c>
      <c r="J105" s="17" t="n">
        <v>273.3738</v>
      </c>
      <c r="K105" s="6" t="s">
        <f>=Портфель!F6*Портфель!$Q$13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40" t="n">
        <v>45569</v>
      </c>
      <c r="B106" s="16" t="s">
        <v>1083</v>
      </c>
      <c r="C106" s="16" t="s">
        <v>30</v>
      </c>
      <c r="D106" s="16" t="s">
        <v>31</v>
      </c>
      <c r="E106" s="17" t="n">
        <v>20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692</v>
      </c>
      <c r="J106" s="17" t="n">
        <v>263.458</v>
      </c>
      <c r="K106" s="6" t="s">
        <f>=Портфель!F6*Портфель!$Q$13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40" t="n">
        <v>45590</v>
      </c>
      <c r="B107" s="16" t="s">
        <v>1083</v>
      </c>
      <c r="C107" s="16" t="s">
        <v>30</v>
      </c>
      <c r="D107" s="16" t="s">
        <v>31</v>
      </c>
      <c r="E107" s="17" t="n">
        <v>10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671</v>
      </c>
      <c r="J107" s="17" t="n">
        <v>249.26</v>
      </c>
      <c r="K107" s="6" t="s">
        <f>=Портфель!F6*Портфель!$Q$13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40" t="n">
        <v>45628</v>
      </c>
      <c r="B108" s="16" t="s">
        <v>1083</v>
      </c>
      <c r="C108" s="16" t="s">
        <v>30</v>
      </c>
      <c r="D108" s="16" t="s">
        <v>31</v>
      </c>
      <c r="E108" s="17" t="n">
        <v>10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633</v>
      </c>
      <c r="J108" s="17" t="n">
        <v>235.281</v>
      </c>
      <c r="K108" s="6" t="s">
        <f>=Портфель!F6*Портфель!$Q$13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40" t="n">
        <v>45650</v>
      </c>
      <c r="B109" s="16" t="s">
        <v>1083</v>
      </c>
      <c r="C109" s="16" t="s">
        <v>30</v>
      </c>
      <c r="D109" s="16" t="s">
        <v>31</v>
      </c>
      <c r="E109" s="17" t="n">
        <v>10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611</v>
      </c>
      <c r="J109" s="17" t="n">
        <v>263.838</v>
      </c>
      <c r="K109" s="6" t="s">
        <f>=Портфель!F6*Портфель!$Q$13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40" t="n">
        <v>45705</v>
      </c>
      <c r="B110" s="16" t="s">
        <v>1083</v>
      </c>
      <c r="C110" s="16" t="s">
        <v>30</v>
      </c>
      <c r="D110" s="16" t="s">
        <v>31</v>
      </c>
      <c r="E110" s="17" t="n">
        <v>10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556</v>
      </c>
      <c r="J110" s="17" t="n">
        <v>315.409</v>
      </c>
      <c r="K110" s="6" t="s">
        <f>=Портфель!F6*Портфель!$Q$13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40" t="n">
        <v>45723</v>
      </c>
      <c r="B111" s="16" t="s">
        <v>1083</v>
      </c>
      <c r="C111" s="16" t="s">
        <v>30</v>
      </c>
      <c r="D111" s="16" t="s">
        <v>31</v>
      </c>
      <c r="E111" s="17" t="n">
        <v>20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538</v>
      </c>
      <c r="J111" s="17" t="n">
        <v>313.8985</v>
      </c>
      <c r="K111" s="6" t="s">
        <f>=Портфель!F6*Портфель!$Q$13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40" t="n">
        <v>45826</v>
      </c>
      <c r="B112" s="16" t="s">
        <v>1083</v>
      </c>
      <c r="C112" s="16" t="s">
        <v>30</v>
      </c>
      <c r="D112" s="16" t="s">
        <v>31</v>
      </c>
      <c r="E112" s="17" t="n">
        <v>10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435</v>
      </c>
      <c r="J112" s="17" t="n">
        <v>311.847</v>
      </c>
      <c r="K112" s="6" t="s">
        <f>=Портфель!F6*Портфель!$Q$13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40" t="n">
        <v>45885</v>
      </c>
      <c r="B113" s="16" t="s">
        <v>1083</v>
      </c>
      <c r="C113" s="16" t="s">
        <v>30</v>
      </c>
      <c r="D113" s="16" t="s">
        <v>31</v>
      </c>
      <c r="E113" s="17" t="n">
        <v>2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376</v>
      </c>
      <c r="J113" s="17" t="n">
        <v>312.495</v>
      </c>
      <c r="K113" s="6" t="s">
        <f>=Портфель!F6*Портфель!$Q$13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40" t="n">
        <v>45912</v>
      </c>
      <c r="B114" s="16" t="s">
        <v>1083</v>
      </c>
      <c r="C114" s="16" t="s">
        <v>30</v>
      </c>
      <c r="D114" s="16" t="s">
        <v>31</v>
      </c>
      <c r="E114" s="17" t="n">
        <v>9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349</v>
      </c>
      <c r="J114" s="17" t="n">
        <v>303.21666666667</v>
      </c>
      <c r="K114" s="6" t="s">
        <f>=Портфель!F6*Портфель!$Q$13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40" t="n">
        <v>45919</v>
      </c>
      <c r="B115" s="16" t="s">
        <v>1083</v>
      </c>
      <c r="C115" s="16" t="s">
        <v>30</v>
      </c>
      <c r="D115" s="16" t="s">
        <v>31</v>
      </c>
      <c r="E115" s="17" t="n">
        <v>9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342</v>
      </c>
      <c r="J115" s="17" t="n">
        <v>296.08777777778</v>
      </c>
      <c r="K115" s="6" t="s">
        <f>=Портфель!F6*Портфель!$Q$13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40" t="n">
        <v>45952</v>
      </c>
      <c r="B116" s="16" t="s">
        <v>1083</v>
      </c>
      <c r="C116" s="16" t="s">
        <v>30</v>
      </c>
      <c r="D116" s="16" t="s">
        <v>31</v>
      </c>
      <c r="E116" s="17" t="n">
        <v>25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309</v>
      </c>
      <c r="J116" s="17" t="n">
        <v>291.3668</v>
      </c>
      <c r="K116" s="6" t="s">
        <f>=Портфель!F6*Портфель!$Q$13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40" t="n">
        <v>45966</v>
      </c>
      <c r="B117" s="16" t="s">
        <v>1083</v>
      </c>
      <c r="C117" s="16" t="s">
        <v>30</v>
      </c>
      <c r="D117" s="16" t="s">
        <v>31</v>
      </c>
      <c r="E117" s="17" t="n">
        <v>32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296</v>
      </c>
      <c r="J117" s="17" t="n">
        <v>294.17625</v>
      </c>
      <c r="K117" s="6" t="s">
        <f>=Портфель!F6*Портфель!$Q$13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40" t="n">
        <v>46014</v>
      </c>
      <c r="B118" s="16" t="s">
        <v>1083</v>
      </c>
      <c r="C118" s="16" t="s">
        <v>30</v>
      </c>
      <c r="D118" s="16" t="s">
        <v>31</v>
      </c>
      <c r="E118" s="17" t="n">
        <v>6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247</v>
      </c>
      <c r="J118" s="17" t="n">
        <v>298.75833333333</v>
      </c>
      <c r="K118" s="6" t="s">
        <f>=Портфель!F6*Портфель!$Q$13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40" t="n">
        <v>46048</v>
      </c>
      <c r="B119" s="16" t="s">
        <v>1083</v>
      </c>
      <c r="C119" s="16" t="s">
        <v>30</v>
      </c>
      <c r="D119" s="16" t="s">
        <v>31</v>
      </c>
      <c r="E119" s="17" t="n">
        <v>7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213</v>
      </c>
      <c r="J119" s="17" t="n">
        <v>302.80142857143</v>
      </c>
      <c r="K119" s="6" t="s">
        <f>=Портфель!F6*Портфель!$Q$13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40" t="n">
        <v>44566</v>
      </c>
      <c r="B120" s="16" t="s">
        <v>1083</v>
      </c>
      <c r="C120" s="16" t="s">
        <v>33</v>
      </c>
      <c r="D120" s="16" t="s">
        <v>34</v>
      </c>
      <c r="E120" s="17" t="n">
        <v>9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1695</v>
      </c>
      <c r="J120" s="17" t="n">
        <v>610.42222222222</v>
      </c>
      <c r="K120" s="6" t="s">
        <f>=Портфель!F7*Портфель!$Q$13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40" t="n">
        <v>44609</v>
      </c>
      <c r="B121" s="16" t="s">
        <v>1083</v>
      </c>
      <c r="C121" s="16" t="s">
        <v>33</v>
      </c>
      <c r="D121" s="16" t="s">
        <v>34</v>
      </c>
      <c r="E121" s="17" t="n">
        <v>1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1652</v>
      </c>
      <c r="J121" s="17" t="n">
        <v>553.38</v>
      </c>
      <c r="K121" s="6" t="s">
        <f>=Портфель!F7*Портфель!$Q$13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40" t="n">
        <v>44708</v>
      </c>
      <c r="B122" s="16" t="s">
        <v>1083</v>
      </c>
      <c r="C122" s="16" t="s">
        <v>33</v>
      </c>
      <c r="D122" s="16" t="s">
        <v>34</v>
      </c>
      <c r="E122" s="17" t="n">
        <v>10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1553</v>
      </c>
      <c r="J122" s="17" t="n">
        <v>403.877</v>
      </c>
      <c r="K122" s="6" t="s">
        <f>=Портфель!F7*Портфель!$Q$13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40" t="n">
        <v>44803</v>
      </c>
      <c r="B123" s="16" t="s">
        <v>1083</v>
      </c>
      <c r="C123" s="16" t="s">
        <v>33</v>
      </c>
      <c r="D123" s="16" t="s">
        <v>34</v>
      </c>
      <c r="E123" s="17" t="n">
        <v>1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1458</v>
      </c>
      <c r="J123" s="17" t="n">
        <v>363.45</v>
      </c>
      <c r="K123" s="6" t="s">
        <f>=Портфель!F7*Портфель!$Q$13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40" t="n">
        <v>45016</v>
      </c>
      <c r="B124" s="16" t="s">
        <v>1083</v>
      </c>
      <c r="C124" s="16" t="s">
        <v>33</v>
      </c>
      <c r="D124" s="16" t="s">
        <v>34</v>
      </c>
      <c r="E124" s="17" t="n">
        <v>5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1245</v>
      </c>
      <c r="J124" s="17" t="n">
        <v>380.378</v>
      </c>
      <c r="K124" s="6" t="s">
        <f>=Портфель!F7*Портфель!$Q$13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40" t="n">
        <v>45044</v>
      </c>
      <c r="B125" s="16" t="s">
        <v>1083</v>
      </c>
      <c r="C125" s="16" t="s">
        <v>33</v>
      </c>
      <c r="D125" s="16" t="s">
        <v>34</v>
      </c>
      <c r="E125" s="17" t="n">
        <v>4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1217</v>
      </c>
      <c r="J125" s="17" t="n">
        <v>394.4375</v>
      </c>
      <c r="K125" s="6" t="s">
        <f>=Портфель!F7*Портфель!$Q$13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40" t="n">
        <v>45076</v>
      </c>
      <c r="B126" s="16" t="s">
        <v>1083</v>
      </c>
      <c r="C126" s="16" t="s">
        <v>33</v>
      </c>
      <c r="D126" s="16" t="s">
        <v>34</v>
      </c>
      <c r="E126" s="17" t="n">
        <v>5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1185</v>
      </c>
      <c r="J126" s="17" t="n">
        <v>443.266</v>
      </c>
      <c r="K126" s="6" t="s">
        <f>=Портфель!F7*Портфель!$Q$13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40" t="n">
        <v>45222</v>
      </c>
      <c r="B127" s="16" t="s">
        <v>1083</v>
      </c>
      <c r="C127" s="16" t="s">
        <v>33</v>
      </c>
      <c r="D127" s="16" t="s">
        <v>34</v>
      </c>
      <c r="E127" s="17" t="n">
        <v>3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1039</v>
      </c>
      <c r="J127" s="17" t="n">
        <v>593.40666666667</v>
      </c>
      <c r="K127" s="6" t="s">
        <f>=Портфель!F7*Портфель!$Q$13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40" t="n">
        <v>45299</v>
      </c>
      <c r="B128" s="16" t="s">
        <v>1083</v>
      </c>
      <c r="C128" s="16" t="s">
        <v>33</v>
      </c>
      <c r="D128" s="16" t="s">
        <v>34</v>
      </c>
      <c r="E128" s="17" t="n">
        <v>2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962</v>
      </c>
      <c r="J128" s="17" t="n">
        <v>601.41</v>
      </c>
      <c r="K128" s="6" t="s">
        <f>=Портфель!F7*Портфель!$Q$13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40" t="n">
        <v>45439</v>
      </c>
      <c r="B129" s="16" t="s">
        <v>1083</v>
      </c>
      <c r="C129" s="16" t="s">
        <v>33</v>
      </c>
      <c r="D129" s="16" t="s">
        <v>34</v>
      </c>
      <c r="E129" s="17" t="n">
        <v>3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822</v>
      </c>
      <c r="J129" s="17" t="n">
        <v>569.79333333333</v>
      </c>
      <c r="K129" s="6" t="s">
        <f>=Портфель!F7*Портфель!$Q$13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40" t="n">
        <v>45482</v>
      </c>
      <c r="B130" s="16" t="s">
        <v>1083</v>
      </c>
      <c r="C130" s="16" t="s">
        <v>33</v>
      </c>
      <c r="D130" s="16" t="s">
        <v>34</v>
      </c>
      <c r="E130" s="17" t="n">
        <v>3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779</v>
      </c>
      <c r="J130" s="17" t="n">
        <v>526.8</v>
      </c>
      <c r="K130" s="6" t="s">
        <f>=Портфель!F7*Портфель!$Q$13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40" t="n">
        <v>45488</v>
      </c>
      <c r="B131" s="16" t="s">
        <v>1083</v>
      </c>
      <c r="C131" s="16" t="s">
        <v>33</v>
      </c>
      <c r="D131" s="16" t="s">
        <v>34</v>
      </c>
      <c r="E131" s="17" t="n">
        <v>1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773</v>
      </c>
      <c r="J131" s="17" t="n">
        <v>509.36</v>
      </c>
      <c r="K131" s="6" t="s">
        <f>=Портфель!F7*Портфель!$Q$13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40" t="n">
        <v>45499</v>
      </c>
      <c r="B132" s="16" t="s">
        <v>1083</v>
      </c>
      <c r="C132" s="16" t="s">
        <v>33</v>
      </c>
      <c r="D132" s="16" t="s">
        <v>34</v>
      </c>
      <c r="E132" s="17" t="n">
        <v>1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762</v>
      </c>
      <c r="J132" s="17" t="n">
        <v>521.21</v>
      </c>
      <c r="K132" s="6" t="s">
        <f>=Портфель!F7*Портфель!$Q$13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40" t="n">
        <v>45545</v>
      </c>
      <c r="B133" s="16" t="s">
        <v>1083</v>
      </c>
      <c r="C133" s="16" t="s">
        <v>33</v>
      </c>
      <c r="D133" s="16" t="s">
        <v>34</v>
      </c>
      <c r="E133" s="17" t="n">
        <v>2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716</v>
      </c>
      <c r="J133" s="17" t="n">
        <v>476.585</v>
      </c>
      <c r="K133" s="6" t="s">
        <f>=Портфель!F7*Портфель!$Q$13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40" t="n">
        <v>45555</v>
      </c>
      <c r="B134" s="16" t="s">
        <v>1083</v>
      </c>
      <c r="C134" s="16" t="s">
        <v>33</v>
      </c>
      <c r="D134" s="16" t="s">
        <v>34</v>
      </c>
      <c r="E134" s="17" t="n">
        <v>1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706</v>
      </c>
      <c r="J134" s="17" t="n">
        <v>526.28</v>
      </c>
      <c r="K134" s="6" t="s">
        <f>=Портфель!F7*Портфель!$Q$13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40" t="n">
        <v>45558</v>
      </c>
      <c r="B135" s="16" t="s">
        <v>1083</v>
      </c>
      <c r="C135" s="16" t="s">
        <v>33</v>
      </c>
      <c r="D135" s="16" t="s">
        <v>34</v>
      </c>
      <c r="E135" s="17" t="n">
        <v>2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703</v>
      </c>
      <c r="J135" s="17" t="n">
        <v>526.77</v>
      </c>
      <c r="K135" s="6" t="s">
        <f>=Портфель!F7*Портфель!$Q$13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40" t="n">
        <v>45573</v>
      </c>
      <c r="B136" s="16" t="s">
        <v>1083</v>
      </c>
      <c r="C136" s="16" t="s">
        <v>33</v>
      </c>
      <c r="D136" s="16" t="s">
        <v>34</v>
      </c>
      <c r="E136" s="17" t="n">
        <v>1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688</v>
      </c>
      <c r="J136" s="17" t="n">
        <v>502.8</v>
      </c>
      <c r="K136" s="6" t="s">
        <f>=Портфель!F7*Портфель!$Q$13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40" t="n">
        <v>45582</v>
      </c>
      <c r="B137" s="16" t="s">
        <v>1083</v>
      </c>
      <c r="C137" s="16" t="s">
        <v>33</v>
      </c>
      <c r="D137" s="16" t="s">
        <v>34</v>
      </c>
      <c r="E137" s="17" t="n">
        <v>3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679</v>
      </c>
      <c r="J137" s="17" t="n">
        <v>489.54333333333</v>
      </c>
      <c r="K137" s="6" t="s">
        <f>=Портфель!F7*Портфель!$Q$13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40" t="n">
        <v>45589</v>
      </c>
      <c r="B138" s="16" t="s">
        <v>1083</v>
      </c>
      <c r="C138" s="16" t="s">
        <v>33</v>
      </c>
      <c r="D138" s="16" t="s">
        <v>34</v>
      </c>
      <c r="E138" s="17" t="n">
        <v>1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672</v>
      </c>
      <c r="J138" s="17" t="n">
        <v>468.88</v>
      </c>
      <c r="K138" s="6" t="s">
        <f>=Портфель!F7*Портфель!$Q$13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40" t="n">
        <v>45590</v>
      </c>
      <c r="B139" s="16" t="s">
        <v>1083</v>
      </c>
      <c r="C139" s="16" t="s">
        <v>33</v>
      </c>
      <c r="D139" s="16" t="s">
        <v>34</v>
      </c>
      <c r="E139" s="17" t="n">
        <v>1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671</v>
      </c>
      <c r="J139" s="17" t="n">
        <v>460.58</v>
      </c>
      <c r="K139" s="6" t="s">
        <f>=Портфель!F7*Портфель!$Q$13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40" t="n">
        <v>45628</v>
      </c>
      <c r="B140" s="16" t="s">
        <v>1083</v>
      </c>
      <c r="C140" s="16" t="s">
        <v>33</v>
      </c>
      <c r="D140" s="16" t="s">
        <v>34</v>
      </c>
      <c r="E140" s="17" t="n">
        <v>2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633</v>
      </c>
      <c r="J140" s="17" t="n">
        <v>488.045</v>
      </c>
      <c r="K140" s="6" t="s">
        <f>=Портфель!F7*Портфель!$Q$13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40" t="n">
        <v>45639</v>
      </c>
      <c r="B141" s="16" t="s">
        <v>1083</v>
      </c>
      <c r="C141" s="16" t="s">
        <v>33</v>
      </c>
      <c r="D141" s="16" t="s">
        <v>34</v>
      </c>
      <c r="E141" s="17" t="n">
        <v>14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622</v>
      </c>
      <c r="J141" s="17" t="n">
        <v>483.98285714286</v>
      </c>
      <c r="K141" s="6" t="s">
        <f>=Портфель!F7*Портфель!$Q$13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40" t="n">
        <v>45649</v>
      </c>
      <c r="B142" s="16" t="s">
        <v>1083</v>
      </c>
      <c r="C142" s="16" t="s">
        <v>33</v>
      </c>
      <c r="D142" s="16" t="s">
        <v>34</v>
      </c>
      <c r="E142" s="17" t="n">
        <v>26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612</v>
      </c>
      <c r="J142" s="17" t="n">
        <v>571.16538461538</v>
      </c>
      <c r="K142" s="6" t="s">
        <f>=Портфель!F7*Портфель!$Q$13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40" t="n">
        <v>45650</v>
      </c>
      <c r="B143" s="16" t="s">
        <v>1083</v>
      </c>
      <c r="C143" s="16" t="s">
        <v>33</v>
      </c>
      <c r="D143" s="16" t="s">
        <v>34</v>
      </c>
      <c r="E143" s="17" t="n">
        <v>5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611</v>
      </c>
      <c r="J143" s="17" t="n">
        <v>572.692</v>
      </c>
      <c r="K143" s="6" t="s">
        <f>=Портфель!F7*Портфель!$Q$13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40" t="n">
        <v>45656</v>
      </c>
      <c r="B144" s="16" t="s">
        <v>1083</v>
      </c>
      <c r="C144" s="16" t="s">
        <v>33</v>
      </c>
      <c r="D144" s="16" t="s">
        <v>34</v>
      </c>
      <c r="E144" s="17" t="n">
        <v>1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605</v>
      </c>
      <c r="J144" s="17" t="n">
        <v>603.96</v>
      </c>
      <c r="K144" s="6" t="s">
        <f>=Портфель!F7*Портфель!$Q$13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40" t="n">
        <v>45723</v>
      </c>
      <c r="B145" s="16" t="s">
        <v>1083</v>
      </c>
      <c r="C145" s="16" t="s">
        <v>33</v>
      </c>
      <c r="D145" s="16" t="s">
        <v>34</v>
      </c>
      <c r="E145" s="17" t="n">
        <v>3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538</v>
      </c>
      <c r="J145" s="17" t="n">
        <v>529.86666666667</v>
      </c>
      <c r="K145" s="6" t="s">
        <f>=Портфель!F7*Портфель!$Q$13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40" t="n">
        <v>45771</v>
      </c>
      <c r="B146" s="16" t="s">
        <v>1083</v>
      </c>
      <c r="C146" s="16" t="s">
        <v>33</v>
      </c>
      <c r="D146" s="16" t="s">
        <v>34</v>
      </c>
      <c r="E146" s="17" t="n">
        <v>2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490</v>
      </c>
      <c r="J146" s="17" t="n">
        <v>469.78</v>
      </c>
      <c r="K146" s="6" t="s">
        <f>=Портфель!F7*Портфель!$Q$13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40" t="n">
        <v>45790</v>
      </c>
      <c r="B147" s="16" t="s">
        <v>1083</v>
      </c>
      <c r="C147" s="16" t="s">
        <v>33</v>
      </c>
      <c r="D147" s="16" t="s">
        <v>34</v>
      </c>
      <c r="E147" s="17" t="n">
        <v>1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471</v>
      </c>
      <c r="J147" s="17" t="n">
        <v>456.17</v>
      </c>
      <c r="K147" s="6" t="s">
        <f>=Портфель!F7*Портфель!$Q$13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40" t="n">
        <v>45796</v>
      </c>
      <c r="B148" s="16" t="s">
        <v>1083</v>
      </c>
      <c r="C148" s="16" t="s">
        <v>33</v>
      </c>
      <c r="D148" s="16" t="s">
        <v>34</v>
      </c>
      <c r="E148" s="17" t="n">
        <v>6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465</v>
      </c>
      <c r="J148" s="17" t="n">
        <v>440.815</v>
      </c>
      <c r="K148" s="6" t="s">
        <f>=Портфель!F7*Портфель!$Q$13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40" t="n">
        <v>45812</v>
      </c>
      <c r="B149" s="16" t="s">
        <v>1083</v>
      </c>
      <c r="C149" s="16" t="s">
        <v>33</v>
      </c>
      <c r="D149" s="16" t="s">
        <v>34</v>
      </c>
      <c r="E149" s="17" t="n">
        <v>1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449</v>
      </c>
      <c r="J149" s="17" t="n">
        <v>438.81</v>
      </c>
      <c r="K149" s="6" t="s">
        <f>=Портфель!F7*Портфель!$Q$13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40" t="n">
        <v>45826</v>
      </c>
      <c r="B150" s="16" t="s">
        <v>1083</v>
      </c>
      <c r="C150" s="16" t="s">
        <v>33</v>
      </c>
      <c r="D150" s="16" t="s">
        <v>34</v>
      </c>
      <c r="E150" s="17" t="n">
        <v>9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435</v>
      </c>
      <c r="J150" s="17" t="n">
        <v>449.20444444444</v>
      </c>
      <c r="K150" s="6" t="s">
        <f>=Портфель!F7*Портфель!$Q$13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40" t="n">
        <v>45828</v>
      </c>
      <c r="B151" s="16" t="s">
        <v>1083</v>
      </c>
      <c r="C151" s="16" t="s">
        <v>33</v>
      </c>
      <c r="D151" s="16" t="s">
        <v>34</v>
      </c>
      <c r="E151" s="17" t="n">
        <v>6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433</v>
      </c>
      <c r="J151" s="17" t="n">
        <v>450.12</v>
      </c>
      <c r="K151" s="6" t="s">
        <f>=Портфель!F7*Портфель!$Q$13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40" t="n">
        <v>45860</v>
      </c>
      <c r="B152" s="16" t="s">
        <v>1083</v>
      </c>
      <c r="C152" s="16" t="s">
        <v>33</v>
      </c>
      <c r="D152" s="16" t="s">
        <v>34</v>
      </c>
      <c r="E152" s="17" t="n">
        <v>1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401</v>
      </c>
      <c r="J152" s="17" t="n">
        <v>419.8</v>
      </c>
      <c r="K152" s="6" t="s">
        <f>=Портфель!F7*Портфель!$Q$13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40" t="n">
        <v>45862</v>
      </c>
      <c r="B153" s="16" t="s">
        <v>1083</v>
      </c>
      <c r="C153" s="16" t="s">
        <v>33</v>
      </c>
      <c r="D153" s="16" t="s">
        <v>34</v>
      </c>
      <c r="E153" s="17" t="n">
        <v>1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399</v>
      </c>
      <c r="J153" s="17" t="n">
        <v>423.1</v>
      </c>
      <c r="K153" s="6" t="s">
        <f>=Портфель!F7*Портфель!$Q$13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40" t="n">
        <v>45870</v>
      </c>
      <c r="B154" s="16" t="s">
        <v>1083</v>
      </c>
      <c r="C154" s="16" t="s">
        <v>33</v>
      </c>
      <c r="D154" s="16" t="s">
        <v>34</v>
      </c>
      <c r="E154" s="17" t="n">
        <v>1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391</v>
      </c>
      <c r="J154" s="17" t="n">
        <v>418.3</v>
      </c>
      <c r="K154" s="6" t="s">
        <f>=Портфель!F7*Портфель!$Q$13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40" t="n">
        <v>45883</v>
      </c>
      <c r="B155" s="16" t="s">
        <v>1083</v>
      </c>
      <c r="C155" s="16" t="s">
        <v>33</v>
      </c>
      <c r="D155" s="16" t="s">
        <v>34</v>
      </c>
      <c r="E155" s="17" t="n">
        <v>2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378</v>
      </c>
      <c r="J155" s="17" t="n">
        <v>470.985</v>
      </c>
      <c r="K155" s="6" t="s">
        <f>=Портфель!F7*Портфель!$Q$13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40" t="n">
        <v>45912</v>
      </c>
      <c r="B156" s="16" t="s">
        <v>1083</v>
      </c>
      <c r="C156" s="16" t="s">
        <v>33</v>
      </c>
      <c r="D156" s="16" t="s">
        <v>34</v>
      </c>
      <c r="E156" s="17" t="n">
        <v>5</v>
      </c>
      <c r="F156" s="7" t="s">
        <f>=DATEDIF(A156,$O$2,"y")</f>
      </c>
      <c r="G156" s="7" t="s">
        <f>=DATEDIF(A156,$O$2,"ym")</f>
      </c>
      <c r="H156" s="7" t="s">
        <f>=DATEDIF(A156,$O$2,"md")</f>
      </c>
      <c r="I156" s="7" t="n">
        <v>349</v>
      </c>
      <c r="J156" s="17" t="n">
        <v>448.37</v>
      </c>
      <c r="K156" s="6" t="s">
        <f>=Портфель!F7*Портфель!$Q$13</f>
      </c>
      <c r="L156" s="6" t="s">
        <f>=E156*K156</f>
      </c>
      <c r="M156" s="6" t="s">
        <f>=(K156-J156)*E156</f>
      </c>
      <c r="N156" s="6" t="s">
        <f>=MAX(0,M156*0.13)</f>
      </c>
    </row>
    <row collapsed="false" customFormat="false" customHeight="false" hidden="false" ht="12.1" outlineLevel="0" r="157">
      <c r="A157" s="40" t="n">
        <v>45919</v>
      </c>
      <c r="B157" s="16" t="s">
        <v>1083</v>
      </c>
      <c r="C157" s="16" t="s">
        <v>33</v>
      </c>
      <c r="D157" s="16" t="s">
        <v>34</v>
      </c>
      <c r="E157" s="17" t="n">
        <v>22</v>
      </c>
      <c r="F157" s="7" t="s">
        <f>=DATEDIF(A157,$O$2,"y")</f>
      </c>
      <c r="G157" s="7" t="s">
        <f>=DATEDIF(A157,$O$2,"ym")</f>
      </c>
      <c r="H157" s="7" t="s">
        <f>=DATEDIF(A157,$O$2,"md")</f>
      </c>
      <c r="I157" s="7" t="n">
        <v>342</v>
      </c>
      <c r="J157" s="17" t="n">
        <v>430.00590909091</v>
      </c>
      <c r="K157" s="6" t="s">
        <f>=Портфель!F7*Портфель!$Q$13</f>
      </c>
      <c r="L157" s="6" t="s">
        <f>=E157*K157</f>
      </c>
      <c r="M157" s="6" t="s">
        <f>=(K157-J157)*E157</f>
      </c>
      <c r="N157" s="6" t="s">
        <f>=MAX(0,M157*0.13)</f>
      </c>
    </row>
    <row collapsed="false" customFormat="false" customHeight="false" hidden="false" ht="12.1" outlineLevel="0" r="158">
      <c r="A158" s="40" t="n">
        <v>45959</v>
      </c>
      <c r="B158" s="16" t="s">
        <v>1083</v>
      </c>
      <c r="C158" s="16" t="s">
        <v>33</v>
      </c>
      <c r="D158" s="16" t="s">
        <v>34</v>
      </c>
      <c r="E158" s="17" t="n">
        <v>1</v>
      </c>
      <c r="F158" s="7" t="s">
        <f>=DATEDIF(A158,$O$2,"y")</f>
      </c>
      <c r="G158" s="7" t="s">
        <f>=DATEDIF(A158,$O$2,"ym")</f>
      </c>
      <c r="H158" s="7" t="s">
        <f>=DATEDIF(A158,$O$2,"md")</f>
      </c>
      <c r="I158" s="7" t="n">
        <v>302</v>
      </c>
      <c r="J158" s="17" t="n">
        <v>379.93</v>
      </c>
      <c r="K158" s="6" t="s">
        <f>=Портфель!F7*Портфель!$Q$13</f>
      </c>
      <c r="L158" s="6" t="s">
        <f>=E158*K158</f>
      </c>
      <c r="M158" s="6" t="s">
        <f>=(K158-J158)*E158</f>
      </c>
      <c r="N158" s="6" t="s">
        <f>=MAX(0,M158*0.13)</f>
      </c>
    </row>
    <row collapsed="false" customFormat="false" customHeight="false" hidden="false" ht="12.1" outlineLevel="0" r="159">
      <c r="A159" s="40" t="n">
        <v>45982</v>
      </c>
      <c r="B159" s="16" t="s">
        <v>1083</v>
      </c>
      <c r="C159" s="16" t="s">
        <v>33</v>
      </c>
      <c r="D159" s="16" t="s">
        <v>34</v>
      </c>
      <c r="E159" s="17" t="n">
        <v>2</v>
      </c>
      <c r="F159" s="7" t="s">
        <f>=DATEDIF(A159,$O$2,"y")</f>
      </c>
      <c r="G159" s="7" t="s">
        <f>=DATEDIF(A159,$O$2,"ym")</f>
      </c>
      <c r="H159" s="7" t="s">
        <f>=DATEDIF(A159,$O$2,"md")</f>
      </c>
      <c r="I159" s="7" t="n">
        <v>279</v>
      </c>
      <c r="J159" s="17" t="n">
        <v>409.445</v>
      </c>
      <c r="K159" s="6" t="s">
        <f>=Портфель!F7*Портфель!$Q$13</f>
      </c>
      <c r="L159" s="6" t="s">
        <f>=E159*K159</f>
      </c>
      <c r="M159" s="6" t="s">
        <f>=(K159-J159)*E159</f>
      </c>
      <c r="N159" s="6" t="s">
        <f>=MAX(0,M159*0.13)</f>
      </c>
    </row>
    <row collapsed="false" customFormat="false" customHeight="false" hidden="false" ht="12.1" outlineLevel="0" r="160">
      <c r="A160" s="40" t="n">
        <v>46166</v>
      </c>
      <c r="B160" s="16" t="s">
        <v>1083</v>
      </c>
      <c r="C160" s="16" t="s">
        <v>33</v>
      </c>
      <c r="D160" s="16" t="s">
        <v>34</v>
      </c>
      <c r="E160" s="17" t="n">
        <v>5</v>
      </c>
      <c r="F160" s="7" t="s">
        <f>=DATEDIF(A160,$O$2,"y")</f>
      </c>
      <c r="G160" s="7" t="s">
        <f>=DATEDIF(A160,$O$2,"ym")</f>
      </c>
      <c r="H160" s="7" t="s">
        <f>=DATEDIF(A160,$O$2,"md")</f>
      </c>
      <c r="I160" s="7" t="n">
        <v>95</v>
      </c>
      <c r="J160" s="17" t="n">
        <v>395.238</v>
      </c>
      <c r="K160" s="6" t="s">
        <f>=Портфель!F7*Портфель!$Q$13</f>
      </c>
      <c r="L160" s="6" t="s">
        <f>=E160*K160</f>
      </c>
      <c r="M160" s="6" t="s">
        <f>=(K160-J160)*E160</f>
      </c>
      <c r="N160" s="6" t="s">
        <f>=MAX(0,M160*0.13)</f>
      </c>
    </row>
    <row collapsed="false" customFormat="false" customHeight="false" hidden="false" ht="12.1" outlineLevel="0" r="161">
      <c r="A161" s="40" t="n">
        <v>46179</v>
      </c>
      <c r="B161" s="16" t="s">
        <v>1083</v>
      </c>
      <c r="C161" s="16" t="s">
        <v>33</v>
      </c>
      <c r="D161" s="16" t="s">
        <v>34</v>
      </c>
      <c r="E161" s="17" t="n">
        <v>1</v>
      </c>
      <c r="F161" s="7" t="s">
        <f>=DATEDIF(A161,$O$2,"y")</f>
      </c>
      <c r="G161" s="7" t="s">
        <f>=DATEDIF(A161,$O$2,"ym")</f>
      </c>
      <c r="H161" s="7" t="s">
        <f>=DATEDIF(A161,$O$2,"md")</f>
      </c>
      <c r="I161" s="7" t="n">
        <v>82</v>
      </c>
      <c r="J161" s="17" t="n">
        <v>387.08</v>
      </c>
      <c r="K161" s="6" t="s">
        <f>=Портфель!F7*Портфель!$Q$13</f>
      </c>
      <c r="L161" s="6" t="s">
        <f>=E161*K161</f>
      </c>
      <c r="M161" s="6" t="s">
        <f>=(K161-J161)*E161</f>
      </c>
      <c r="N161" s="6" t="s">
        <f>=MAX(0,M161*0.13)</f>
      </c>
    </row>
    <row collapsed="false" customFormat="false" customHeight="false" hidden="false" ht="12.1" outlineLevel="0" r="162">
      <c r="A162" s="40" t="n">
        <v>46201</v>
      </c>
      <c r="B162" s="16" t="s">
        <v>1083</v>
      </c>
      <c r="C162" s="16" t="s">
        <v>33</v>
      </c>
      <c r="D162" s="16" t="s">
        <v>34</v>
      </c>
      <c r="E162" s="17" t="n">
        <v>8</v>
      </c>
      <c r="F162" s="7" t="s">
        <f>=DATEDIF(A162,$O$2,"y")</f>
      </c>
      <c r="G162" s="7" t="s">
        <f>=DATEDIF(A162,$O$2,"ym")</f>
      </c>
      <c r="H162" s="7" t="s">
        <f>=DATEDIF(A162,$O$2,"md")</f>
      </c>
      <c r="I162" s="7" t="n">
        <v>60</v>
      </c>
      <c r="J162" s="17" t="n">
        <v>327.16625</v>
      </c>
      <c r="K162" s="6" t="s">
        <f>=Портфель!F7*Портфель!$Q$13</f>
      </c>
      <c r="L162" s="6" t="s">
        <f>=E162*K162</f>
      </c>
      <c r="M162" s="6" t="s">
        <f>=(K162-J162)*E162</f>
      </c>
      <c r="N162" s="6" t="s">
        <f>=MAX(0,M162*0.13)</f>
      </c>
    </row>
    <row collapsed="false" customFormat="false" customHeight="false" hidden="false" ht="12.1" outlineLevel="0" r="163">
      <c r="A163" s="40" t="n">
        <v>46226</v>
      </c>
      <c r="B163" s="16" t="s">
        <v>1083</v>
      </c>
      <c r="C163" s="16" t="s">
        <v>33</v>
      </c>
      <c r="D163" s="16" t="s">
        <v>34</v>
      </c>
      <c r="E163" s="17" t="n">
        <v>8</v>
      </c>
      <c r="F163" s="7" t="s">
        <f>=DATEDIF(A163,$O$2,"y")</f>
      </c>
      <c r="G163" s="7" t="s">
        <f>=DATEDIF(A163,$O$2,"ym")</f>
      </c>
      <c r="H163" s="7" t="s">
        <f>=DATEDIF(A163,$O$2,"md")</f>
      </c>
      <c r="I163" s="7" t="n">
        <v>35</v>
      </c>
      <c r="J163" s="17" t="n">
        <v>353.5125</v>
      </c>
      <c r="K163" s="6" t="s">
        <f>=Портфель!F7*Портфель!$Q$13</f>
      </c>
      <c r="L163" s="6" t="s">
        <f>=E163*K163</f>
      </c>
      <c r="M163" s="6" t="s">
        <f>=(K163-J163)*E163</f>
      </c>
      <c r="N163" s="6" t="s">
        <f>=MAX(0,M163*0.13)</f>
      </c>
    </row>
    <row collapsed="false" customFormat="false" customHeight="false" hidden="false" ht="12.1" outlineLevel="0" r="164">
      <c r="A164" s="40" t="n">
        <v>46228</v>
      </c>
      <c r="B164" s="16" t="s">
        <v>1083</v>
      </c>
      <c r="C164" s="16" t="s">
        <v>33</v>
      </c>
      <c r="D164" s="16" t="s">
        <v>34</v>
      </c>
      <c r="E164" s="17" t="n">
        <v>10</v>
      </c>
      <c r="F164" s="7" t="s">
        <f>=DATEDIF(A164,$O$2,"y")</f>
      </c>
      <c r="G164" s="7" t="s">
        <f>=DATEDIF(A164,$O$2,"ym")</f>
      </c>
      <c r="H164" s="7" t="s">
        <f>=DATEDIF(A164,$O$2,"md")</f>
      </c>
      <c r="I164" s="7" t="n">
        <v>33</v>
      </c>
      <c r="J164" s="17" t="n">
        <v>352.111</v>
      </c>
      <c r="K164" s="6" t="s">
        <f>=Портфель!F7*Портфель!$Q$13</f>
      </c>
      <c r="L164" s="6" t="s">
        <f>=E164*K164</f>
      </c>
      <c r="M164" s="6" t="s">
        <f>=(K164-J164)*E164</f>
      </c>
      <c r="N164" s="6" t="s">
        <f>=MAX(0,M164*0.13)</f>
      </c>
    </row>
    <row collapsed="false" customFormat="false" customHeight="false" hidden="false" ht="12.1" outlineLevel="0" r="165">
      <c r="A165" s="40" t="n">
        <v>45210</v>
      </c>
      <c r="B165" s="16" t="s">
        <v>1083</v>
      </c>
      <c r="C165" s="16" t="s">
        <v>36</v>
      </c>
      <c r="D165" s="16" t="s">
        <v>37</v>
      </c>
      <c r="E165" s="17" t="n">
        <v>4</v>
      </c>
      <c r="F165" s="7" t="s">
        <f>=DATEDIF(A165,$O$2,"y")</f>
      </c>
      <c r="G165" s="7" t="s">
        <f>=DATEDIF(A165,$O$2,"ym")</f>
      </c>
      <c r="H165" s="7" t="s">
        <f>=DATEDIF(A165,$O$2,"md")</f>
      </c>
      <c r="I165" s="7" t="n">
        <v>1051</v>
      </c>
      <c r="J165" s="17" t="n">
        <v>626.125</v>
      </c>
      <c r="K165" s="6" t="s">
        <f>=Портфель!F8*Портфель!$Q$13</f>
      </c>
      <c r="L165" s="6" t="s">
        <f>=E165*K165</f>
      </c>
      <c r="M165" s="6" t="s">
        <f>=(K165-J165)*E165</f>
      </c>
      <c r="N165" s="6" t="s">
        <f>=MAX(0,M165*0.13)</f>
      </c>
    </row>
    <row collapsed="false" customFormat="false" customHeight="false" hidden="false" ht="12.1" outlineLevel="0" r="166">
      <c r="A166" s="40" t="n">
        <v>45217</v>
      </c>
      <c r="B166" s="16" t="s">
        <v>1083</v>
      </c>
      <c r="C166" s="16" t="s">
        <v>36</v>
      </c>
      <c r="D166" s="16" t="s">
        <v>37</v>
      </c>
      <c r="E166" s="17" t="n">
        <v>1</v>
      </c>
      <c r="F166" s="7" t="s">
        <f>=DATEDIF(A166,$O$2,"y")</f>
      </c>
      <c r="G166" s="7" t="s">
        <f>=DATEDIF(A166,$O$2,"ym")</f>
      </c>
      <c r="H166" s="7" t="s">
        <f>=DATEDIF(A166,$O$2,"md")</f>
      </c>
      <c r="I166" s="7" t="n">
        <v>1044</v>
      </c>
      <c r="J166" s="17" t="n">
        <v>626.98</v>
      </c>
      <c r="K166" s="6" t="s">
        <f>=Портфель!F8*Портфель!$Q$13</f>
      </c>
      <c r="L166" s="6" t="s">
        <f>=E166*K166</f>
      </c>
      <c r="M166" s="6" t="s">
        <f>=(K166-J166)*E166</f>
      </c>
      <c r="N166" s="6" t="s">
        <f>=MAX(0,M166*0.13)</f>
      </c>
    </row>
    <row collapsed="false" customFormat="false" customHeight="false" hidden="false" ht="12.1" outlineLevel="0" r="167">
      <c r="A167" s="40" t="n">
        <v>45244</v>
      </c>
      <c r="B167" s="16" t="s">
        <v>1083</v>
      </c>
      <c r="C167" s="16" t="s">
        <v>36</v>
      </c>
      <c r="D167" s="16" t="s">
        <v>37</v>
      </c>
      <c r="E167" s="17" t="n">
        <v>2</v>
      </c>
      <c r="F167" s="7" t="s">
        <f>=DATEDIF(A167,$O$2,"y")</f>
      </c>
      <c r="G167" s="7" t="s">
        <f>=DATEDIF(A167,$O$2,"ym")</f>
      </c>
      <c r="H167" s="7" t="s">
        <f>=DATEDIF(A167,$O$2,"md")</f>
      </c>
      <c r="I167" s="7" t="n">
        <v>1017</v>
      </c>
      <c r="J167" s="17" t="n">
        <v>610.665</v>
      </c>
      <c r="K167" s="6" t="s">
        <f>=Портфель!F8*Портфель!$Q$13</f>
      </c>
      <c r="L167" s="6" t="s">
        <f>=E167*K167</f>
      </c>
      <c r="M167" s="6" t="s">
        <f>=(K167-J167)*E167</f>
      </c>
      <c r="N167" s="6" t="s">
        <f>=MAX(0,M167*0.13)</f>
      </c>
    </row>
    <row collapsed="false" customFormat="false" customHeight="false" hidden="false" ht="12.1" outlineLevel="0" r="168">
      <c r="A168" s="40" t="n">
        <v>45246</v>
      </c>
      <c r="B168" s="16" t="s">
        <v>1083</v>
      </c>
      <c r="C168" s="16" t="s">
        <v>36</v>
      </c>
      <c r="D168" s="16" t="s">
        <v>37</v>
      </c>
      <c r="E168" s="17" t="n">
        <v>1</v>
      </c>
      <c r="F168" s="7" t="s">
        <f>=DATEDIF(A168,$O$2,"y")</f>
      </c>
      <c r="G168" s="7" t="s">
        <f>=DATEDIF(A168,$O$2,"ym")</f>
      </c>
      <c r="H168" s="7" t="s">
        <f>=DATEDIF(A168,$O$2,"md")</f>
      </c>
      <c r="I168" s="7" t="n">
        <v>1015</v>
      </c>
      <c r="J168" s="17" t="n">
        <v>609.47</v>
      </c>
      <c r="K168" s="6" t="s">
        <f>=Портфель!F8*Портфель!$Q$13</f>
      </c>
      <c r="L168" s="6" t="s">
        <f>=E168*K168</f>
      </c>
      <c r="M168" s="6" t="s">
        <f>=(K168-J168)*E168</f>
      </c>
      <c r="N168" s="6" t="s">
        <f>=MAX(0,M168*0.13)</f>
      </c>
    </row>
    <row collapsed="false" customFormat="false" customHeight="false" hidden="false" ht="12.1" outlineLevel="0" r="169">
      <c r="A169" s="40" t="n">
        <v>45254</v>
      </c>
      <c r="B169" s="16" t="s">
        <v>1083</v>
      </c>
      <c r="C169" s="16" t="s">
        <v>36</v>
      </c>
      <c r="D169" s="16" t="s">
        <v>37</v>
      </c>
      <c r="E169" s="17" t="n">
        <v>3</v>
      </c>
      <c r="F169" s="7" t="s">
        <f>=DATEDIF(A169,$O$2,"y")</f>
      </c>
      <c r="G169" s="7" t="s">
        <f>=DATEDIF(A169,$O$2,"ym")</f>
      </c>
      <c r="H169" s="7" t="s">
        <f>=DATEDIF(A169,$O$2,"md")</f>
      </c>
      <c r="I169" s="7" t="n">
        <v>1007</v>
      </c>
      <c r="J169" s="17" t="n">
        <v>644.68666666667</v>
      </c>
      <c r="K169" s="6" t="s">
        <f>=Портфель!F8*Портфель!$Q$13</f>
      </c>
      <c r="L169" s="6" t="s">
        <f>=E169*K169</f>
      </c>
      <c r="M169" s="6" t="s">
        <f>=(K169-J169)*E169</f>
      </c>
      <c r="N169" s="6" t="s">
        <f>=MAX(0,M169*0.13)</f>
      </c>
    </row>
    <row collapsed="false" customFormat="false" customHeight="false" hidden="false" ht="12.1" outlineLevel="0" r="170">
      <c r="A170" s="40" t="n">
        <v>45259</v>
      </c>
      <c r="B170" s="16" t="s">
        <v>1083</v>
      </c>
      <c r="C170" s="16" t="s">
        <v>36</v>
      </c>
      <c r="D170" s="16" t="s">
        <v>37</v>
      </c>
      <c r="E170" s="17" t="n">
        <v>7</v>
      </c>
      <c r="F170" s="7" t="s">
        <f>=DATEDIF(A170,$O$2,"y")</f>
      </c>
      <c r="G170" s="7" t="s">
        <f>=DATEDIF(A170,$O$2,"ym")</f>
      </c>
      <c r="H170" s="7" t="s">
        <f>=DATEDIF(A170,$O$2,"md")</f>
      </c>
      <c r="I170" s="7" t="n">
        <v>1002</v>
      </c>
      <c r="J170" s="17" t="n">
        <v>637.95428571429</v>
      </c>
      <c r="K170" s="6" t="s">
        <f>=Портфель!F8*Портфель!$Q$13</f>
      </c>
      <c r="L170" s="6" t="s">
        <f>=E170*K170</f>
      </c>
      <c r="M170" s="6" t="s">
        <f>=(K170-J170)*E170</f>
      </c>
      <c r="N170" s="6" t="s">
        <f>=MAX(0,M170*0.13)</f>
      </c>
    </row>
    <row collapsed="false" customFormat="false" customHeight="false" hidden="false" ht="12.1" outlineLevel="0" r="171">
      <c r="A171" s="40" t="n">
        <v>45266</v>
      </c>
      <c r="B171" s="16" t="s">
        <v>1083</v>
      </c>
      <c r="C171" s="16" t="s">
        <v>36</v>
      </c>
      <c r="D171" s="16" t="s">
        <v>37</v>
      </c>
      <c r="E171" s="17" t="n">
        <v>3</v>
      </c>
      <c r="F171" s="7" t="s">
        <f>=DATEDIF(A171,$O$2,"y")</f>
      </c>
      <c r="G171" s="7" t="s">
        <f>=DATEDIF(A171,$O$2,"ym")</f>
      </c>
      <c r="H171" s="7" t="s">
        <f>=DATEDIF(A171,$O$2,"md")</f>
      </c>
      <c r="I171" s="7" t="n">
        <v>995</v>
      </c>
      <c r="J171" s="17" t="n">
        <v>627.27666666667</v>
      </c>
      <c r="K171" s="6" t="s">
        <f>=Портфель!F8*Портфель!$Q$13</f>
      </c>
      <c r="L171" s="6" t="s">
        <f>=E171*K171</f>
      </c>
      <c r="M171" s="6" t="s">
        <f>=(K171-J171)*E171</f>
      </c>
      <c r="N171" s="6" t="s">
        <f>=MAX(0,M171*0.13)</f>
      </c>
    </row>
    <row collapsed="false" customFormat="false" customHeight="false" hidden="false" ht="12.1" outlineLevel="0" r="172">
      <c r="A172" s="40" t="n">
        <v>45272</v>
      </c>
      <c r="B172" s="16" t="s">
        <v>1083</v>
      </c>
      <c r="C172" s="16" t="s">
        <v>36</v>
      </c>
      <c r="D172" s="16" t="s">
        <v>37</v>
      </c>
      <c r="E172" s="17" t="n">
        <v>1</v>
      </c>
      <c r="F172" s="7" t="s">
        <f>=DATEDIF(A172,$O$2,"y")</f>
      </c>
      <c r="G172" s="7" t="s">
        <f>=DATEDIF(A172,$O$2,"ym")</f>
      </c>
      <c r="H172" s="7" t="s">
        <f>=DATEDIF(A172,$O$2,"md")</f>
      </c>
      <c r="I172" s="7" t="n">
        <v>989</v>
      </c>
      <c r="J172" s="17" t="n">
        <v>621.47</v>
      </c>
      <c r="K172" s="6" t="s">
        <f>=Портфель!F8*Портфель!$Q$13</f>
      </c>
      <c r="L172" s="6" t="s">
        <f>=E172*K172</f>
      </c>
      <c r="M172" s="6" t="s">
        <f>=(K172-J172)*E172</f>
      </c>
      <c r="N172" s="6" t="s">
        <f>=MAX(0,M172*0.13)</f>
      </c>
    </row>
    <row collapsed="false" customFormat="false" customHeight="false" hidden="false" ht="12.1" outlineLevel="0" r="173">
      <c r="A173" s="40" t="n">
        <v>45288</v>
      </c>
      <c r="B173" s="16" t="s">
        <v>1083</v>
      </c>
      <c r="C173" s="16" t="s">
        <v>36</v>
      </c>
      <c r="D173" s="16" t="s">
        <v>37</v>
      </c>
      <c r="E173" s="17" t="n">
        <v>23</v>
      </c>
      <c r="F173" s="7" t="s">
        <f>=DATEDIF(A173,$O$2,"y")</f>
      </c>
      <c r="G173" s="7" t="s">
        <f>=DATEDIF(A173,$O$2,"ym")</f>
      </c>
      <c r="H173" s="7" t="s">
        <f>=DATEDIF(A173,$O$2,"md")</f>
      </c>
      <c r="I173" s="7" t="n">
        <v>973</v>
      </c>
      <c r="J173" s="17" t="n">
        <v>707.52391304348</v>
      </c>
      <c r="K173" s="6" t="s">
        <f>=Портфель!F8*Портфель!$Q$13</f>
      </c>
      <c r="L173" s="6" t="s">
        <f>=E173*K173</f>
      </c>
      <c r="M173" s="6" t="s">
        <f>=(K173-J173)*E173</f>
      </c>
      <c r="N173" s="6" t="s">
        <f>=MAX(0,M173*0.13)</f>
      </c>
    </row>
    <row collapsed="false" customFormat="false" customHeight="false" hidden="false" ht="12.1" outlineLevel="0" r="174">
      <c r="A174" s="40" t="n">
        <v>45299</v>
      </c>
      <c r="B174" s="16" t="s">
        <v>1083</v>
      </c>
      <c r="C174" s="16" t="s">
        <v>36</v>
      </c>
      <c r="D174" s="16" t="s">
        <v>37</v>
      </c>
      <c r="E174" s="17" t="n">
        <v>20</v>
      </c>
      <c r="F174" s="7" t="s">
        <f>=DATEDIF(A174,$O$2,"y")</f>
      </c>
      <c r="G174" s="7" t="s">
        <f>=DATEDIF(A174,$O$2,"ym")</f>
      </c>
      <c r="H174" s="7" t="s">
        <f>=DATEDIF(A174,$O$2,"md")</f>
      </c>
      <c r="I174" s="7" t="n">
        <v>962</v>
      </c>
      <c r="J174" s="17" t="n">
        <v>722.5375</v>
      </c>
      <c r="K174" s="6" t="s">
        <f>=Портфель!F8*Портфель!$Q$13</f>
      </c>
      <c r="L174" s="6" t="s">
        <f>=E174*K174</f>
      </c>
      <c r="M174" s="6" t="s">
        <f>=(K174-J174)*E174</f>
      </c>
      <c r="N174" s="6" t="s">
        <f>=MAX(0,M174*0.13)</f>
      </c>
    </row>
    <row collapsed="false" customFormat="false" customHeight="false" hidden="false" ht="12.1" outlineLevel="0" r="175">
      <c r="A175" s="40" t="n">
        <v>45300</v>
      </c>
      <c r="B175" s="16" t="s">
        <v>1083</v>
      </c>
      <c r="C175" s="16" t="s">
        <v>36</v>
      </c>
      <c r="D175" s="16" t="s">
        <v>37</v>
      </c>
      <c r="E175" s="17" t="n">
        <v>4</v>
      </c>
      <c r="F175" s="7" t="s">
        <f>=DATEDIF(A175,$O$2,"y")</f>
      </c>
      <c r="G175" s="7" t="s">
        <f>=DATEDIF(A175,$O$2,"ym")</f>
      </c>
      <c r="H175" s="7" t="s">
        <f>=DATEDIF(A175,$O$2,"md")</f>
      </c>
      <c r="I175" s="7" t="n">
        <v>961</v>
      </c>
      <c r="J175" s="17" t="n">
        <v>686.4125</v>
      </c>
      <c r="K175" s="6" t="s">
        <f>=Портфель!F8*Портфель!$Q$13</f>
      </c>
      <c r="L175" s="6" t="s">
        <f>=E175*K175</f>
      </c>
      <c r="M175" s="6" t="s">
        <f>=(K175-J175)*E175</f>
      </c>
      <c r="N175" s="6" t="s">
        <f>=MAX(0,M175*0.13)</f>
      </c>
    </row>
    <row collapsed="false" customFormat="false" customHeight="false" hidden="false" ht="12.1" outlineLevel="0" r="176">
      <c r="A176" s="40" t="n">
        <v>45317</v>
      </c>
      <c r="B176" s="16" t="s">
        <v>1083</v>
      </c>
      <c r="C176" s="16" t="s">
        <v>36</v>
      </c>
      <c r="D176" s="16" t="s">
        <v>37</v>
      </c>
      <c r="E176" s="17" t="n">
        <v>1</v>
      </c>
      <c r="F176" s="7" t="s">
        <f>=DATEDIF(A176,$O$2,"y")</f>
      </c>
      <c r="G176" s="7" t="s">
        <f>=DATEDIF(A176,$O$2,"ym")</f>
      </c>
      <c r="H176" s="7" t="s">
        <f>=DATEDIF(A176,$O$2,"md")</f>
      </c>
      <c r="I176" s="7" t="n">
        <v>944</v>
      </c>
      <c r="J176" s="17" t="n">
        <v>690.71</v>
      </c>
      <c r="K176" s="6" t="s">
        <f>=Портфель!F8*Портфель!$Q$13</f>
      </c>
      <c r="L176" s="6" t="s">
        <f>=E176*K176</f>
      </c>
      <c r="M176" s="6" t="s">
        <f>=(K176-J176)*E176</f>
      </c>
      <c r="N176" s="6" t="s">
        <f>=MAX(0,M176*0.13)</f>
      </c>
    </row>
    <row collapsed="false" customFormat="false" customHeight="false" hidden="false" ht="12.1" outlineLevel="0" r="177">
      <c r="A177" s="40" t="n">
        <v>45488</v>
      </c>
      <c r="B177" s="16" t="s">
        <v>1083</v>
      </c>
      <c r="C177" s="16" t="s">
        <v>36</v>
      </c>
      <c r="D177" s="16" t="s">
        <v>37</v>
      </c>
      <c r="E177" s="17" t="n">
        <v>4</v>
      </c>
      <c r="F177" s="7" t="s">
        <f>=DATEDIF(A177,$O$2,"y")</f>
      </c>
      <c r="G177" s="7" t="s">
        <f>=DATEDIF(A177,$O$2,"ym")</f>
      </c>
      <c r="H177" s="7" t="s">
        <f>=DATEDIF(A177,$O$2,"md")</f>
      </c>
      <c r="I177" s="7" t="n">
        <v>773</v>
      </c>
      <c r="J177" s="17" t="n">
        <v>651.69</v>
      </c>
      <c r="K177" s="6" t="s">
        <f>=Портфель!F8*Портфель!$Q$13</f>
      </c>
      <c r="L177" s="6" t="s">
        <f>=E177*K177</f>
      </c>
      <c r="M177" s="6" t="s">
        <f>=(K177-J177)*E177</f>
      </c>
      <c r="N177" s="6" t="s">
        <f>=MAX(0,M177*0.13)</f>
      </c>
    </row>
    <row collapsed="false" customFormat="false" customHeight="false" hidden="false" ht="12.1" outlineLevel="0" r="178">
      <c r="A178" s="40" t="n">
        <v>45495</v>
      </c>
      <c r="B178" s="16" t="s">
        <v>1083</v>
      </c>
      <c r="C178" s="16" t="s">
        <v>36</v>
      </c>
      <c r="D178" s="16" t="s">
        <v>37</v>
      </c>
      <c r="E178" s="17" t="n">
        <v>1</v>
      </c>
      <c r="F178" s="7" t="s">
        <f>=DATEDIF(A178,$O$2,"y")</f>
      </c>
      <c r="G178" s="7" t="s">
        <f>=DATEDIF(A178,$O$2,"ym")</f>
      </c>
      <c r="H178" s="7" t="s">
        <f>=DATEDIF(A178,$O$2,"md")</f>
      </c>
      <c r="I178" s="7" t="n">
        <v>766</v>
      </c>
      <c r="J178" s="17" t="n">
        <v>664.3</v>
      </c>
      <c r="K178" s="6" t="s">
        <f>=Портфель!F8*Портфель!$Q$13</f>
      </c>
      <c r="L178" s="6" t="s">
        <f>=E178*K178</f>
      </c>
      <c r="M178" s="6" t="s">
        <f>=(K178-J178)*E178</f>
      </c>
      <c r="N178" s="6" t="s">
        <f>=MAX(0,M178*0.13)</f>
      </c>
    </row>
    <row collapsed="false" customFormat="false" customHeight="false" hidden="false" ht="12.1" outlineLevel="0" r="179">
      <c r="A179" s="40" t="n">
        <v>45541</v>
      </c>
      <c r="B179" s="16" t="s">
        <v>1083</v>
      </c>
      <c r="C179" s="16" t="s">
        <v>36</v>
      </c>
      <c r="D179" s="16" t="s">
        <v>37</v>
      </c>
      <c r="E179" s="17" t="n">
        <v>10</v>
      </c>
      <c r="F179" s="7" t="s">
        <f>=DATEDIF(A179,$O$2,"y")</f>
      </c>
      <c r="G179" s="7" t="s">
        <f>=DATEDIF(A179,$O$2,"ym")</f>
      </c>
      <c r="H179" s="7" t="s">
        <f>=DATEDIF(A179,$O$2,"md")</f>
      </c>
      <c r="I179" s="7" t="n">
        <v>720</v>
      </c>
      <c r="J179" s="17" t="n">
        <v>587.152</v>
      </c>
      <c r="K179" s="6" t="s">
        <f>=Портфель!F8*Портфель!$Q$13</f>
      </c>
      <c r="L179" s="6" t="s">
        <f>=E179*K179</f>
      </c>
      <c r="M179" s="6" t="s">
        <f>=(K179-J179)*E179</f>
      </c>
      <c r="N179" s="6" t="s">
        <f>=MAX(0,M179*0.13)</f>
      </c>
    </row>
    <row collapsed="false" customFormat="false" customHeight="false" hidden="false" ht="12.1" outlineLevel="0" r="180">
      <c r="A180" s="40" t="n">
        <v>45573</v>
      </c>
      <c r="B180" s="16" t="s">
        <v>1083</v>
      </c>
      <c r="C180" s="16" t="s">
        <v>36</v>
      </c>
      <c r="D180" s="16" t="s">
        <v>37</v>
      </c>
      <c r="E180" s="17" t="n">
        <v>7</v>
      </c>
      <c r="F180" s="7" t="s">
        <f>=DATEDIF(A180,$O$2,"y")</f>
      </c>
      <c r="G180" s="7" t="s">
        <f>=DATEDIF(A180,$O$2,"ym")</f>
      </c>
      <c r="H180" s="7" t="s">
        <f>=DATEDIF(A180,$O$2,"md")</f>
      </c>
      <c r="I180" s="7" t="n">
        <v>688</v>
      </c>
      <c r="J180" s="17" t="n">
        <v>625.67571428571</v>
      </c>
      <c r="K180" s="6" t="s">
        <f>=Портфель!F8*Портфель!$Q$13</f>
      </c>
      <c r="L180" s="6" t="s">
        <f>=E180*K180</f>
      </c>
      <c r="M180" s="6" t="s">
        <f>=(K180-J180)*E180</f>
      </c>
      <c r="N180" s="6" t="s">
        <f>=MAX(0,M180*0.13)</f>
      </c>
    </row>
    <row collapsed="false" customFormat="false" customHeight="false" hidden="false" ht="12.1" outlineLevel="0" r="181">
      <c r="A181" s="40" t="n">
        <v>45590</v>
      </c>
      <c r="B181" s="16" t="s">
        <v>1083</v>
      </c>
      <c r="C181" s="16" t="s">
        <v>36</v>
      </c>
      <c r="D181" s="16" t="s">
        <v>37</v>
      </c>
      <c r="E181" s="17" t="n">
        <v>3</v>
      </c>
      <c r="F181" s="7" t="s">
        <f>=DATEDIF(A181,$O$2,"y")</f>
      </c>
      <c r="G181" s="7" t="s">
        <f>=DATEDIF(A181,$O$2,"ym")</f>
      </c>
      <c r="H181" s="7" t="s">
        <f>=DATEDIF(A181,$O$2,"md")</f>
      </c>
      <c r="I181" s="7" t="n">
        <v>671</v>
      </c>
      <c r="J181" s="17" t="n">
        <v>581.95</v>
      </c>
      <c r="K181" s="6" t="s">
        <f>=Портфель!F8*Портфель!$Q$13</f>
      </c>
      <c r="L181" s="6" t="s">
        <f>=E181*K181</f>
      </c>
      <c r="M181" s="6" t="s">
        <f>=(K181-J181)*E181</f>
      </c>
      <c r="N181" s="6" t="s">
        <f>=MAX(0,M181*0.13)</f>
      </c>
    </row>
    <row collapsed="false" customFormat="false" customHeight="false" hidden="false" ht="12.1" outlineLevel="0" r="182">
      <c r="A182" s="40" t="n">
        <v>45827</v>
      </c>
      <c r="B182" s="16" t="s">
        <v>1083</v>
      </c>
      <c r="C182" s="16" t="s">
        <v>36</v>
      </c>
      <c r="D182" s="16" t="s">
        <v>37</v>
      </c>
      <c r="E182" s="17" t="n">
        <v>5</v>
      </c>
      <c r="F182" s="7" t="s">
        <f>=DATEDIF(A182,$O$2,"y")</f>
      </c>
      <c r="G182" s="7" t="s">
        <f>=DATEDIF(A182,$O$2,"ym")</f>
      </c>
      <c r="H182" s="7" t="s">
        <f>=DATEDIF(A182,$O$2,"md")</f>
      </c>
      <c r="I182" s="7" t="n">
        <v>434</v>
      </c>
      <c r="J182" s="17" t="n">
        <v>654.792</v>
      </c>
      <c r="K182" s="6" t="s">
        <f>=Портфель!F8*Портфель!$Q$13</f>
      </c>
      <c r="L182" s="6" t="s">
        <f>=E182*K182</f>
      </c>
      <c r="M182" s="6" t="s">
        <f>=(K182-J182)*E182</f>
      </c>
      <c r="N182" s="6" t="s">
        <f>=MAX(0,M182*0.13)</f>
      </c>
    </row>
    <row collapsed="false" customFormat="false" customHeight="false" hidden="false" ht="12.1" outlineLevel="0" r="183">
      <c r="A183" s="40" t="n">
        <v>45870</v>
      </c>
      <c r="B183" s="16" t="s">
        <v>1083</v>
      </c>
      <c r="C183" s="16" t="s">
        <v>36</v>
      </c>
      <c r="D183" s="16" t="s">
        <v>37</v>
      </c>
      <c r="E183" s="17" t="n">
        <v>4</v>
      </c>
      <c r="F183" s="7" t="s">
        <f>=DATEDIF(A183,$O$2,"y")</f>
      </c>
      <c r="G183" s="7" t="s">
        <f>=DATEDIF(A183,$O$2,"ym")</f>
      </c>
      <c r="H183" s="7" t="s">
        <f>=DATEDIF(A183,$O$2,"md")</f>
      </c>
      <c r="I183" s="7" t="n">
        <v>391</v>
      </c>
      <c r="J183" s="17" t="n">
        <v>647.8875</v>
      </c>
      <c r="K183" s="6" t="s">
        <f>=Портфель!F8*Портфель!$Q$13</f>
      </c>
      <c r="L183" s="6" t="s">
        <f>=E183*K183</f>
      </c>
      <c r="M183" s="6" t="s">
        <f>=(K183-J183)*E183</f>
      </c>
      <c r="N183" s="6" t="s">
        <f>=MAX(0,M183*0.13)</f>
      </c>
    </row>
    <row collapsed="false" customFormat="false" customHeight="false" hidden="false" ht="12.1" outlineLevel="0" r="184">
      <c r="A184" s="40" t="n">
        <v>45912</v>
      </c>
      <c r="B184" s="16" t="s">
        <v>1083</v>
      </c>
      <c r="C184" s="16" t="s">
        <v>36</v>
      </c>
      <c r="D184" s="16" t="s">
        <v>37</v>
      </c>
      <c r="E184" s="17" t="n">
        <v>1</v>
      </c>
      <c r="F184" s="7" t="s">
        <f>=DATEDIF(A184,$O$2,"y")</f>
      </c>
      <c r="G184" s="7" t="s">
        <f>=DATEDIF(A184,$O$2,"ym")</f>
      </c>
      <c r="H184" s="7" t="s">
        <f>=DATEDIF(A184,$O$2,"md")</f>
      </c>
      <c r="I184" s="7" t="n">
        <v>349</v>
      </c>
      <c r="J184" s="17" t="n">
        <v>640.88</v>
      </c>
      <c r="K184" s="6" t="s">
        <f>=Портфель!F8*Портфель!$Q$13</f>
      </c>
      <c r="L184" s="6" t="s">
        <f>=E184*K184</f>
      </c>
      <c r="M184" s="6" t="s">
        <f>=(K184-J184)*E184</f>
      </c>
      <c r="N184" s="6" t="s">
        <f>=MAX(0,M184*0.13)</f>
      </c>
    </row>
    <row collapsed="false" customFormat="false" customHeight="false" hidden="false" ht="12.1" outlineLevel="0" r="185">
      <c r="A185" s="40" t="n">
        <v>45952</v>
      </c>
      <c r="B185" s="16" t="s">
        <v>1083</v>
      </c>
      <c r="C185" s="16" t="s">
        <v>36</v>
      </c>
      <c r="D185" s="16" t="s">
        <v>37</v>
      </c>
      <c r="E185" s="17" t="n">
        <v>5</v>
      </c>
      <c r="F185" s="7" t="s">
        <f>=DATEDIF(A185,$O$2,"y")</f>
      </c>
      <c r="G185" s="7" t="s">
        <f>=DATEDIF(A185,$O$2,"ym")</f>
      </c>
      <c r="H185" s="7" t="s">
        <f>=DATEDIF(A185,$O$2,"md")</f>
      </c>
      <c r="I185" s="7" t="n">
        <v>309</v>
      </c>
      <c r="J185" s="17" t="n">
        <v>585.452</v>
      </c>
      <c r="K185" s="6" t="s">
        <f>=Портфель!F8*Портфель!$Q$13</f>
      </c>
      <c r="L185" s="6" t="s">
        <f>=E185*K185</f>
      </c>
      <c r="M185" s="6" t="s">
        <f>=(K185-J185)*E185</f>
      </c>
      <c r="N185" s="6" t="s">
        <f>=MAX(0,M185*0.13)</f>
      </c>
    </row>
    <row collapsed="false" customFormat="false" customHeight="false" hidden="false" ht="12.1" outlineLevel="0" r="186">
      <c r="A186" s="40" t="n">
        <v>45205</v>
      </c>
      <c r="B186" s="16" t="s">
        <v>1083</v>
      </c>
      <c r="C186" s="16" t="s">
        <v>39</v>
      </c>
      <c r="D186" s="16" t="s">
        <v>40</v>
      </c>
      <c r="E186" s="17" t="n">
        <v>9</v>
      </c>
      <c r="F186" s="7" t="s">
        <f>=DATEDIF(A186,$O$2,"y")</f>
      </c>
      <c r="G186" s="7" t="s">
        <f>=DATEDIF(A186,$O$2,"ym")</f>
      </c>
      <c r="H186" s="7" t="s">
        <f>=DATEDIF(A186,$O$2,"md")</f>
      </c>
      <c r="I186" s="7" t="n">
        <v>1056</v>
      </c>
      <c r="J186" s="17" t="n">
        <v>631.27888888889</v>
      </c>
      <c r="K186" s="6" t="s">
        <f>=Портфель!F9*Портфель!$Q$13</f>
      </c>
      <c r="L186" s="6" t="s">
        <f>=E186*K186</f>
      </c>
      <c r="M186" s="6" t="s">
        <f>=(K186-J186)*E186</f>
      </c>
      <c r="N186" s="6" t="s">
        <f>=MAX(0,M186*0.13)</f>
      </c>
    </row>
    <row collapsed="false" customFormat="false" customHeight="false" hidden="false" ht="12.1" outlineLevel="0" r="187">
      <c r="A187" s="40" t="n">
        <v>45289</v>
      </c>
      <c r="B187" s="16" t="s">
        <v>1083</v>
      </c>
      <c r="C187" s="16" t="s">
        <v>39</v>
      </c>
      <c r="D187" s="16" t="s">
        <v>40</v>
      </c>
      <c r="E187" s="17" t="n">
        <v>6</v>
      </c>
      <c r="F187" s="7" t="s">
        <f>=DATEDIF(A187,$O$2,"y")</f>
      </c>
      <c r="G187" s="7" t="s">
        <f>=DATEDIF(A187,$O$2,"ym")</f>
      </c>
      <c r="H187" s="7" t="s">
        <f>=DATEDIF(A187,$O$2,"md")</f>
      </c>
      <c r="I187" s="7" t="n">
        <v>972</v>
      </c>
      <c r="J187" s="17" t="n">
        <v>704.52166666667</v>
      </c>
      <c r="K187" s="6" t="s">
        <f>=Портфель!F9*Портфель!$Q$13</f>
      </c>
      <c r="L187" s="6" t="s">
        <f>=E187*K187</f>
      </c>
      <c r="M187" s="6" t="s">
        <f>=(K187-J187)*E187</f>
      </c>
      <c r="N187" s="6" t="s">
        <f>=MAX(0,M187*0.13)</f>
      </c>
    </row>
    <row collapsed="false" customFormat="false" customHeight="false" hidden="false" ht="12.1" outlineLevel="0" r="188">
      <c r="A188" s="40" t="n">
        <v>45409</v>
      </c>
      <c r="B188" s="16" t="s">
        <v>1083</v>
      </c>
      <c r="C188" s="16" t="s">
        <v>39</v>
      </c>
      <c r="D188" s="16" t="s">
        <v>40</v>
      </c>
      <c r="E188" s="17" t="n">
        <v>1</v>
      </c>
      <c r="F188" s="7" t="s">
        <f>=DATEDIF(A188,$O$2,"y")</f>
      </c>
      <c r="G188" s="7" t="s">
        <f>=DATEDIF(A188,$O$2,"ym")</f>
      </c>
      <c r="H188" s="7" t="s">
        <f>=DATEDIF(A188,$O$2,"md")</f>
      </c>
      <c r="I188" s="7" t="n">
        <v>852</v>
      </c>
      <c r="J188" s="17" t="n">
        <v>720.33</v>
      </c>
      <c r="K188" s="6" t="s">
        <f>=Портфель!F9*Портфель!$Q$13</f>
      </c>
      <c r="L188" s="6" t="s">
        <f>=E188*K188</f>
      </c>
      <c r="M188" s="6" t="s">
        <f>=(K188-J188)*E188</f>
      </c>
      <c r="N188" s="6" t="s">
        <f>=MAX(0,M188*0.13)</f>
      </c>
    </row>
    <row collapsed="false" customFormat="false" customHeight="false" hidden="false" ht="12.1" outlineLevel="0" r="189">
      <c r="A189" s="40" t="n">
        <v>45420</v>
      </c>
      <c r="B189" s="16" t="s">
        <v>1083</v>
      </c>
      <c r="C189" s="16" t="s">
        <v>39</v>
      </c>
      <c r="D189" s="16" t="s">
        <v>40</v>
      </c>
      <c r="E189" s="17" t="n">
        <v>1</v>
      </c>
      <c r="F189" s="7" t="s">
        <f>=DATEDIF(A189,$O$2,"y")</f>
      </c>
      <c r="G189" s="7" t="s">
        <f>=DATEDIF(A189,$O$2,"ym")</f>
      </c>
      <c r="H189" s="7" t="s">
        <f>=DATEDIF(A189,$O$2,"md")</f>
      </c>
      <c r="I189" s="7" t="n">
        <v>841</v>
      </c>
      <c r="J189" s="17" t="n">
        <v>720.53</v>
      </c>
      <c r="K189" s="6" t="s">
        <f>=Портфель!F9*Портфель!$Q$13</f>
      </c>
      <c r="L189" s="6" t="s">
        <f>=E189*K189</f>
      </c>
      <c r="M189" s="6" t="s">
        <f>=(K189-J189)*E189</f>
      </c>
      <c r="N189" s="6" t="s">
        <f>=MAX(0,M189*0.13)</f>
      </c>
    </row>
    <row collapsed="false" customFormat="false" customHeight="false" hidden="false" ht="12.1" outlineLevel="0" r="190">
      <c r="A190" s="40" t="n">
        <v>45439</v>
      </c>
      <c r="B190" s="16" t="s">
        <v>1083</v>
      </c>
      <c r="C190" s="16" t="s">
        <v>39</v>
      </c>
      <c r="D190" s="16" t="s">
        <v>40</v>
      </c>
      <c r="E190" s="17" t="n">
        <v>4</v>
      </c>
      <c r="F190" s="7" t="s">
        <f>=DATEDIF(A190,$O$2,"y")</f>
      </c>
      <c r="G190" s="7" t="s">
        <f>=DATEDIF(A190,$O$2,"ym")</f>
      </c>
      <c r="H190" s="7" t="s">
        <f>=DATEDIF(A190,$O$2,"md")</f>
      </c>
      <c r="I190" s="7" t="n">
        <v>822</v>
      </c>
      <c r="J190" s="17" t="n">
        <v>707.2475</v>
      </c>
      <c r="K190" s="6" t="s">
        <f>=Портфель!F9*Портфель!$Q$13</f>
      </c>
      <c r="L190" s="6" t="s">
        <f>=E190*K190</f>
      </c>
      <c r="M190" s="6" t="s">
        <f>=(K190-J190)*E190</f>
      </c>
      <c r="N190" s="6" t="s">
        <f>=MAX(0,M190*0.13)</f>
      </c>
    </row>
    <row collapsed="false" customFormat="false" customHeight="false" hidden="false" ht="12.1" outlineLevel="0" r="191">
      <c r="A191" s="40" t="n">
        <v>45453</v>
      </c>
      <c r="B191" s="16" t="s">
        <v>1083</v>
      </c>
      <c r="C191" s="16" t="s">
        <v>39</v>
      </c>
      <c r="D191" s="16" t="s">
        <v>40</v>
      </c>
      <c r="E191" s="17" t="n">
        <v>2</v>
      </c>
      <c r="F191" s="7" t="s">
        <f>=DATEDIF(A191,$O$2,"y")</f>
      </c>
      <c r="G191" s="7" t="s">
        <f>=DATEDIF(A191,$O$2,"ym")</f>
      </c>
      <c r="H191" s="7" t="s">
        <f>=DATEDIF(A191,$O$2,"md")</f>
      </c>
      <c r="I191" s="7" t="n">
        <v>808</v>
      </c>
      <c r="J191" s="17" t="n">
        <v>677.905</v>
      </c>
      <c r="K191" s="6" t="s">
        <f>=Портфель!F9*Портфель!$Q$13</f>
      </c>
      <c r="L191" s="6" t="s">
        <f>=E191*K191</f>
      </c>
      <c r="M191" s="6" t="s">
        <f>=(K191-J191)*E191</f>
      </c>
      <c r="N191" s="6" t="s">
        <f>=MAX(0,M191*0.13)</f>
      </c>
    </row>
    <row collapsed="false" customFormat="false" customHeight="false" hidden="false" ht="12.1" outlineLevel="0" r="192">
      <c r="A192" s="40" t="n">
        <v>45497</v>
      </c>
      <c r="B192" s="16" t="s">
        <v>1083</v>
      </c>
      <c r="C192" s="16" t="s">
        <v>39</v>
      </c>
      <c r="D192" s="16" t="s">
        <v>40</v>
      </c>
      <c r="E192" s="17" t="n">
        <v>5</v>
      </c>
      <c r="F192" s="7" t="s">
        <f>=DATEDIF(A192,$O$2,"y")</f>
      </c>
      <c r="G192" s="7" t="s">
        <f>=DATEDIF(A192,$O$2,"ym")</f>
      </c>
      <c r="H192" s="7" t="s">
        <f>=DATEDIF(A192,$O$2,"md")</f>
      </c>
      <c r="I192" s="7" t="n">
        <v>764</v>
      </c>
      <c r="J192" s="17" t="n">
        <v>650.89</v>
      </c>
      <c r="K192" s="6" t="s">
        <f>=Портфель!F9*Портфель!$Q$13</f>
      </c>
      <c r="L192" s="6" t="s">
        <f>=E192*K192</f>
      </c>
      <c r="M192" s="6" t="s">
        <f>=(K192-J192)*E192</f>
      </c>
      <c r="N192" s="6" t="s">
        <f>=MAX(0,M192*0.13)</f>
      </c>
    </row>
    <row collapsed="false" customFormat="false" customHeight="false" hidden="false" ht="12.1" outlineLevel="0" r="193">
      <c r="A193" s="40" t="n">
        <v>45498</v>
      </c>
      <c r="B193" s="16" t="s">
        <v>1083</v>
      </c>
      <c r="C193" s="16" t="s">
        <v>39</v>
      </c>
      <c r="D193" s="16" t="s">
        <v>40</v>
      </c>
      <c r="E193" s="17" t="n">
        <v>5</v>
      </c>
      <c r="F193" s="7" t="s">
        <f>=DATEDIF(A193,$O$2,"y")</f>
      </c>
      <c r="G193" s="7" t="s">
        <f>=DATEDIF(A193,$O$2,"ym")</f>
      </c>
      <c r="H193" s="7" t="s">
        <f>=DATEDIF(A193,$O$2,"md")</f>
      </c>
      <c r="I193" s="7" t="n">
        <v>763</v>
      </c>
      <c r="J193" s="17" t="n">
        <v>649.19</v>
      </c>
      <c r="K193" s="6" t="s">
        <f>=Портфель!F9*Портфель!$Q$13</f>
      </c>
      <c r="L193" s="6" t="s">
        <f>=E193*K193</f>
      </c>
      <c r="M193" s="6" t="s">
        <f>=(K193-J193)*E193</f>
      </c>
      <c r="N193" s="6" t="s">
        <f>=MAX(0,M193*0.13)</f>
      </c>
    </row>
    <row collapsed="false" customFormat="false" customHeight="false" hidden="false" ht="12.1" outlineLevel="0" r="194">
      <c r="A194" s="40" t="n">
        <v>45499</v>
      </c>
      <c r="B194" s="16" t="s">
        <v>1083</v>
      </c>
      <c r="C194" s="16" t="s">
        <v>39</v>
      </c>
      <c r="D194" s="16" t="s">
        <v>40</v>
      </c>
      <c r="E194" s="17" t="n">
        <v>1</v>
      </c>
      <c r="F194" s="7" t="s">
        <f>=DATEDIF(A194,$O$2,"y")</f>
      </c>
      <c r="G194" s="7" t="s">
        <f>=DATEDIF(A194,$O$2,"ym")</f>
      </c>
      <c r="H194" s="7" t="s">
        <f>=DATEDIF(A194,$O$2,"md")</f>
      </c>
      <c r="I194" s="7" t="n">
        <v>762</v>
      </c>
      <c r="J194" s="17" t="n">
        <v>646.19</v>
      </c>
      <c r="K194" s="6" t="s">
        <f>=Портфель!F9*Портфель!$Q$13</f>
      </c>
      <c r="L194" s="6" t="s">
        <f>=E194*K194</f>
      </c>
      <c r="M194" s="6" t="s">
        <f>=(K194-J194)*E194</f>
      </c>
      <c r="N194" s="6" t="s">
        <f>=MAX(0,M194*0.13)</f>
      </c>
    </row>
    <row collapsed="false" customFormat="false" customHeight="false" hidden="false" ht="12.1" outlineLevel="0" r="195">
      <c r="A195" s="40" t="n">
        <v>45506</v>
      </c>
      <c r="B195" s="16" t="s">
        <v>1083</v>
      </c>
      <c r="C195" s="16" t="s">
        <v>39</v>
      </c>
      <c r="D195" s="16" t="s">
        <v>40</v>
      </c>
      <c r="E195" s="17" t="n">
        <v>1</v>
      </c>
      <c r="F195" s="7" t="s">
        <f>=DATEDIF(A195,$O$2,"y")</f>
      </c>
      <c r="G195" s="7" t="s">
        <f>=DATEDIF(A195,$O$2,"ym")</f>
      </c>
      <c r="H195" s="7" t="s">
        <f>=DATEDIF(A195,$O$2,"md")</f>
      </c>
      <c r="I195" s="7" t="n">
        <v>755</v>
      </c>
      <c r="J195" s="17" t="n">
        <v>608.46</v>
      </c>
      <c r="K195" s="6" t="s">
        <f>=Портфель!F9*Портфель!$Q$13</f>
      </c>
      <c r="L195" s="6" t="s">
        <f>=E195*K195</f>
      </c>
      <c r="M195" s="6" t="s">
        <f>=(K195-J195)*E195</f>
      </c>
      <c r="N195" s="6" t="s">
        <f>=MAX(0,M195*0.13)</f>
      </c>
    </row>
    <row collapsed="false" customFormat="false" customHeight="false" hidden="false" ht="12.1" outlineLevel="0" r="196">
      <c r="A196" s="40" t="n">
        <v>45541</v>
      </c>
      <c r="B196" s="16" t="s">
        <v>1083</v>
      </c>
      <c r="C196" s="16" t="s">
        <v>39</v>
      </c>
      <c r="D196" s="16" t="s">
        <v>40</v>
      </c>
      <c r="E196" s="17" t="n">
        <v>20</v>
      </c>
      <c r="F196" s="7" t="s">
        <f>=DATEDIF(A196,$O$2,"y")</f>
      </c>
      <c r="G196" s="7" t="s">
        <f>=DATEDIF(A196,$O$2,"ym")</f>
      </c>
      <c r="H196" s="7" t="s">
        <f>=DATEDIF(A196,$O$2,"md")</f>
      </c>
      <c r="I196" s="7" t="n">
        <v>720</v>
      </c>
      <c r="J196" s="17" t="n">
        <v>583.55</v>
      </c>
      <c r="K196" s="6" t="s">
        <f>=Портфель!F9*Портфель!$Q$13</f>
      </c>
      <c r="L196" s="6" t="s">
        <f>=E196*K196</f>
      </c>
      <c r="M196" s="6" t="s">
        <f>=(K196-J196)*E196</f>
      </c>
      <c r="N196" s="6" t="s">
        <f>=MAX(0,M196*0.13)</f>
      </c>
    </row>
    <row collapsed="false" customFormat="false" customHeight="false" hidden="false" ht="12.1" outlineLevel="0" r="197">
      <c r="A197" s="40" t="n">
        <v>45610</v>
      </c>
      <c r="B197" s="16" t="s">
        <v>1083</v>
      </c>
      <c r="C197" s="16" t="s">
        <v>39</v>
      </c>
      <c r="D197" s="16" t="s">
        <v>40</v>
      </c>
      <c r="E197" s="17" t="n">
        <v>4</v>
      </c>
      <c r="F197" s="7" t="s">
        <f>=DATEDIF(A197,$O$2,"y")</f>
      </c>
      <c r="G197" s="7" t="s">
        <f>=DATEDIF(A197,$O$2,"ym")</f>
      </c>
      <c r="H197" s="7" t="s">
        <f>=DATEDIF(A197,$O$2,"md")</f>
      </c>
      <c r="I197" s="7" t="n">
        <v>651</v>
      </c>
      <c r="J197" s="17" t="n">
        <v>567.44</v>
      </c>
      <c r="K197" s="6" t="s">
        <f>=Портфель!F9*Портфель!$Q$13</f>
      </c>
      <c r="L197" s="6" t="s">
        <f>=E197*K197</f>
      </c>
      <c r="M197" s="6" t="s">
        <f>=(K197-J197)*E197</f>
      </c>
      <c r="N197" s="6" t="s">
        <f>=MAX(0,M197*0.13)</f>
      </c>
    </row>
    <row collapsed="false" customFormat="false" customHeight="false" hidden="false" ht="12.1" outlineLevel="0" r="198">
      <c r="A198" s="40" t="n">
        <v>45639</v>
      </c>
      <c r="B198" s="16" t="s">
        <v>1083</v>
      </c>
      <c r="C198" s="16" t="s">
        <v>39</v>
      </c>
      <c r="D198" s="16" t="s">
        <v>40</v>
      </c>
      <c r="E198" s="17" t="n">
        <v>8</v>
      </c>
      <c r="F198" s="7" t="s">
        <f>=DATEDIF(A198,$O$2,"y")</f>
      </c>
      <c r="G198" s="7" t="s">
        <f>=DATEDIF(A198,$O$2,"ym")</f>
      </c>
      <c r="H198" s="7" t="s">
        <f>=DATEDIF(A198,$O$2,"md")</f>
      </c>
      <c r="I198" s="7" t="n">
        <v>622</v>
      </c>
      <c r="J198" s="17" t="n">
        <v>562.8375</v>
      </c>
      <c r="K198" s="6" t="s">
        <f>=Портфель!F9*Портфель!$Q$13</f>
      </c>
      <c r="L198" s="6" t="s">
        <f>=E198*K198</f>
      </c>
      <c r="M198" s="6" t="s">
        <f>=(K198-J198)*E198</f>
      </c>
      <c r="N198" s="6" t="s">
        <f>=MAX(0,M198*0.13)</f>
      </c>
    </row>
    <row collapsed="false" customFormat="false" customHeight="false" hidden="false" ht="12.1" outlineLevel="0" r="199">
      <c r="A199" s="40" t="n">
        <v>45650</v>
      </c>
      <c r="B199" s="16" t="s">
        <v>1083</v>
      </c>
      <c r="C199" s="16" t="s">
        <v>39</v>
      </c>
      <c r="D199" s="16" t="s">
        <v>40</v>
      </c>
      <c r="E199" s="17" t="n">
        <v>1</v>
      </c>
      <c r="F199" s="7" t="s">
        <f>=DATEDIF(A199,$O$2,"y")</f>
      </c>
      <c r="G199" s="7" t="s">
        <f>=DATEDIF(A199,$O$2,"ym")</f>
      </c>
      <c r="H199" s="7" t="s">
        <f>=DATEDIF(A199,$O$2,"md")</f>
      </c>
      <c r="I199" s="7" t="n">
        <v>611</v>
      </c>
      <c r="J199" s="17" t="n">
        <v>623.97</v>
      </c>
      <c r="K199" s="6" t="s">
        <f>=Портфель!F9*Портфель!$Q$13</f>
      </c>
      <c r="L199" s="6" t="s">
        <f>=E199*K199</f>
      </c>
      <c r="M199" s="6" t="s">
        <f>=(K199-J199)*E199</f>
      </c>
      <c r="N199" s="6" t="s">
        <f>=MAX(0,M199*0.13)</f>
      </c>
    </row>
    <row collapsed="false" customFormat="false" customHeight="false" hidden="false" ht="12.1" outlineLevel="0" r="200">
      <c r="A200" s="40" t="n">
        <v>45702</v>
      </c>
      <c r="B200" s="16" t="s">
        <v>1083</v>
      </c>
      <c r="C200" s="16" t="s">
        <v>39</v>
      </c>
      <c r="D200" s="16" t="s">
        <v>40</v>
      </c>
      <c r="E200" s="17" t="n">
        <v>2</v>
      </c>
      <c r="F200" s="7" t="s">
        <f>=DATEDIF(A200,$O$2,"y")</f>
      </c>
      <c r="G200" s="7" t="s">
        <f>=DATEDIF(A200,$O$2,"ym")</f>
      </c>
      <c r="H200" s="7" t="s">
        <f>=DATEDIF(A200,$O$2,"md")</f>
      </c>
      <c r="I200" s="7" t="n">
        <v>559</v>
      </c>
      <c r="J200" s="17" t="n">
        <v>689.11</v>
      </c>
      <c r="K200" s="6" t="s">
        <f>=Портфель!F9*Портфель!$Q$13</f>
      </c>
      <c r="L200" s="6" t="s">
        <f>=E200*K200</f>
      </c>
      <c r="M200" s="6" t="s">
        <f>=(K200-J200)*E200</f>
      </c>
      <c r="N200" s="6" t="s">
        <f>=MAX(0,M200*0.13)</f>
      </c>
    </row>
    <row collapsed="false" customFormat="false" customHeight="false" hidden="false" ht="12.1" outlineLevel="0" r="201">
      <c r="A201" s="40" t="n">
        <v>45885</v>
      </c>
      <c r="B201" s="16" t="s">
        <v>1083</v>
      </c>
      <c r="C201" s="16" t="s">
        <v>39</v>
      </c>
      <c r="D201" s="16" t="s">
        <v>40</v>
      </c>
      <c r="E201" s="17" t="n">
        <v>2</v>
      </c>
      <c r="F201" s="7" t="s">
        <f>=DATEDIF(A201,$O$2,"y")</f>
      </c>
      <c r="G201" s="7" t="s">
        <f>=DATEDIF(A201,$O$2,"ym")</f>
      </c>
      <c r="H201" s="7" t="s">
        <f>=DATEDIF(A201,$O$2,"md")</f>
      </c>
      <c r="I201" s="7" t="n">
        <v>376</v>
      </c>
      <c r="J201" s="17" t="n">
        <v>677.405</v>
      </c>
      <c r="K201" s="6" t="s">
        <f>=Портфель!F9*Портфель!$Q$13</f>
      </c>
      <c r="L201" s="6" t="s">
        <f>=E201*K201</f>
      </c>
      <c r="M201" s="6" t="s">
        <f>=(K201-J201)*E201</f>
      </c>
      <c r="N201" s="6" t="s">
        <f>=MAX(0,M201*0.13)</f>
      </c>
    </row>
    <row collapsed="false" customFormat="false" customHeight="false" hidden="false" ht="12.1" outlineLevel="0" r="202">
      <c r="A202" s="40" t="n">
        <v>45912</v>
      </c>
      <c r="B202" s="16" t="s">
        <v>1083</v>
      </c>
      <c r="C202" s="16" t="s">
        <v>39</v>
      </c>
      <c r="D202" s="16" t="s">
        <v>40</v>
      </c>
      <c r="E202" s="17" t="n">
        <v>5</v>
      </c>
      <c r="F202" s="7" t="s">
        <f>=DATEDIF(A202,$O$2,"y")</f>
      </c>
      <c r="G202" s="7" t="s">
        <f>=DATEDIF(A202,$O$2,"ym")</f>
      </c>
      <c r="H202" s="7" t="s">
        <f>=DATEDIF(A202,$O$2,"md")</f>
      </c>
      <c r="I202" s="7" t="n">
        <v>349</v>
      </c>
      <c r="J202" s="17" t="n">
        <v>608.166</v>
      </c>
      <c r="K202" s="6" t="s">
        <f>=Портфель!F9*Портфель!$Q$13</f>
      </c>
      <c r="L202" s="6" t="s">
        <f>=E202*K202</f>
      </c>
      <c r="M202" s="6" t="s">
        <f>=(K202-J202)*E202</f>
      </c>
      <c r="N202" s="6" t="s">
        <f>=MAX(0,M202*0.13)</f>
      </c>
    </row>
    <row collapsed="false" customFormat="false" customHeight="false" hidden="false" ht="12.1" outlineLevel="0" r="203">
      <c r="A203" s="40" t="n">
        <v>45919</v>
      </c>
      <c r="B203" s="16" t="s">
        <v>1083</v>
      </c>
      <c r="C203" s="16" t="s">
        <v>39</v>
      </c>
      <c r="D203" s="16" t="s">
        <v>40</v>
      </c>
      <c r="E203" s="17" t="n">
        <v>18</v>
      </c>
      <c r="F203" s="7" t="s">
        <f>=DATEDIF(A203,$O$2,"y")</f>
      </c>
      <c r="G203" s="7" t="s">
        <f>=DATEDIF(A203,$O$2,"ym")</f>
      </c>
      <c r="H203" s="7" t="s">
        <f>=DATEDIF(A203,$O$2,"md")</f>
      </c>
      <c r="I203" s="7" t="n">
        <v>342</v>
      </c>
      <c r="J203" s="17" t="n">
        <v>588.95277777778</v>
      </c>
      <c r="K203" s="6" t="s">
        <f>=Портфель!F9*Портфель!$Q$13</f>
      </c>
      <c r="L203" s="6" t="s">
        <f>=E203*K203</f>
      </c>
      <c r="M203" s="6" t="s">
        <f>=(K203-J203)*E203</f>
      </c>
      <c r="N203" s="6" t="s">
        <f>=MAX(0,M203*0.13)</f>
      </c>
    </row>
    <row collapsed="false" customFormat="false" customHeight="false" hidden="false" ht="12.1" outlineLevel="0" r="204">
      <c r="A204" s="40" t="n">
        <v>45952</v>
      </c>
      <c r="B204" s="16" t="s">
        <v>1083</v>
      </c>
      <c r="C204" s="16" t="s">
        <v>39</v>
      </c>
      <c r="D204" s="16" t="s">
        <v>40</v>
      </c>
      <c r="E204" s="17" t="n">
        <v>5</v>
      </c>
      <c r="F204" s="7" t="s">
        <f>=DATEDIF(A204,$O$2,"y")</f>
      </c>
      <c r="G204" s="7" t="s">
        <f>=DATEDIF(A204,$O$2,"ym")</f>
      </c>
      <c r="H204" s="7" t="s">
        <f>=DATEDIF(A204,$O$2,"md")</f>
      </c>
      <c r="I204" s="7" t="n">
        <v>309</v>
      </c>
      <c r="J204" s="17" t="n">
        <v>547.83</v>
      </c>
      <c r="K204" s="6" t="s">
        <f>=Портфель!F9*Портфель!$Q$13</f>
      </c>
      <c r="L204" s="6" t="s">
        <f>=E204*K204</f>
      </c>
      <c r="M204" s="6" t="s">
        <f>=(K204-J204)*E204</f>
      </c>
      <c r="N204" s="6" t="s">
        <f>=MAX(0,M204*0.13)</f>
      </c>
    </row>
    <row collapsed="false" customFormat="false" customHeight="false" hidden="false" ht="12.1" outlineLevel="0" r="205">
      <c r="A205" s="40" t="n">
        <v>45959</v>
      </c>
      <c r="B205" s="16" t="s">
        <v>1083</v>
      </c>
      <c r="C205" s="16" t="s">
        <v>39</v>
      </c>
      <c r="D205" s="16" t="s">
        <v>40</v>
      </c>
      <c r="E205" s="17" t="n">
        <v>4</v>
      </c>
      <c r="F205" s="7" t="s">
        <f>=DATEDIF(A205,$O$2,"y")</f>
      </c>
      <c r="G205" s="7" t="s">
        <f>=DATEDIF(A205,$O$2,"ym")</f>
      </c>
      <c r="H205" s="7" t="s">
        <f>=DATEDIF(A205,$O$2,"md")</f>
      </c>
      <c r="I205" s="7" t="n">
        <v>302</v>
      </c>
      <c r="J205" s="17" t="n">
        <v>505.7025</v>
      </c>
      <c r="K205" s="6" t="s">
        <f>=Портфель!F9*Портфель!$Q$13</f>
      </c>
      <c r="L205" s="6" t="s">
        <f>=E205*K205</f>
      </c>
      <c r="M205" s="6" t="s">
        <f>=(K205-J205)*E205</f>
      </c>
      <c r="N205" s="6" t="s">
        <f>=MAX(0,M205*0.13)</f>
      </c>
    </row>
    <row collapsed="false" customFormat="false" customHeight="false" hidden="false" ht="12.1" outlineLevel="0" r="206">
      <c r="A206" s="40" t="n">
        <v>45982</v>
      </c>
      <c r="B206" s="16" t="s">
        <v>1083</v>
      </c>
      <c r="C206" s="16" t="s">
        <v>39</v>
      </c>
      <c r="D206" s="16" t="s">
        <v>40</v>
      </c>
      <c r="E206" s="17" t="n">
        <v>1</v>
      </c>
      <c r="F206" s="7" t="s">
        <f>=DATEDIF(A206,$O$2,"y")</f>
      </c>
      <c r="G206" s="7" t="s">
        <f>=DATEDIF(A206,$O$2,"ym")</f>
      </c>
      <c r="H206" s="7" t="s">
        <f>=DATEDIF(A206,$O$2,"md")</f>
      </c>
      <c r="I206" s="7" t="n">
        <v>279</v>
      </c>
      <c r="J206" s="17" t="n">
        <v>580.35</v>
      </c>
      <c r="K206" s="6" t="s">
        <f>=Портфель!F9*Портфель!$Q$13</f>
      </c>
      <c r="L206" s="6" t="s">
        <f>=E206*K206</f>
      </c>
      <c r="M206" s="6" t="s">
        <f>=(K206-J206)*E206</f>
      </c>
      <c r="N206" s="6" t="s">
        <f>=MAX(0,M206*0.13)</f>
      </c>
    </row>
    <row collapsed="false" customFormat="false" customHeight="false" hidden="false" ht="12.1" outlineLevel="0" r="207">
      <c r="A207" s="40" t="n">
        <v>46225</v>
      </c>
      <c r="B207" s="16" t="s">
        <v>1083</v>
      </c>
      <c r="C207" s="16" t="s">
        <v>39</v>
      </c>
      <c r="D207" s="16" t="s">
        <v>40</v>
      </c>
      <c r="E207" s="17" t="n">
        <v>4</v>
      </c>
      <c r="F207" s="7" t="s">
        <f>=DATEDIF(A207,$O$2,"y")</f>
      </c>
      <c r="G207" s="7" t="s">
        <f>=DATEDIF(A207,$O$2,"ym")</f>
      </c>
      <c r="H207" s="7" t="s">
        <f>=DATEDIF(A207,$O$2,"md")</f>
      </c>
      <c r="I207" s="7" t="n">
        <v>36</v>
      </c>
      <c r="J207" s="17" t="n">
        <v>460.275</v>
      </c>
      <c r="K207" s="6" t="s">
        <f>=Портфель!F9*Портфель!$Q$13</f>
      </c>
      <c r="L207" s="6" t="s">
        <f>=E207*K207</f>
      </c>
      <c r="M207" s="6" t="s">
        <f>=(K207-J207)*E207</f>
      </c>
      <c r="N207" s="6" t="s">
        <f>=MAX(0,M207*0.13)</f>
      </c>
    </row>
    <row collapsed="false" customFormat="false" customHeight="false" hidden="false" ht="12.1" outlineLevel="0" r="208">
      <c r="A208" s="40" t="n">
        <v>46229</v>
      </c>
      <c r="B208" s="16" t="s">
        <v>1083</v>
      </c>
      <c r="C208" s="16" t="s">
        <v>39</v>
      </c>
      <c r="D208" s="16" t="s">
        <v>40</v>
      </c>
      <c r="E208" s="17" t="n">
        <v>1</v>
      </c>
      <c r="F208" s="7" t="s">
        <f>=DATEDIF(A208,$O$2,"y")</f>
      </c>
      <c r="G208" s="7" t="s">
        <f>=DATEDIF(A208,$O$2,"ym")</f>
      </c>
      <c r="H208" s="7" t="s">
        <f>=DATEDIF(A208,$O$2,"md")</f>
      </c>
      <c r="I208" s="7" t="n">
        <v>32</v>
      </c>
      <c r="J208" s="17" t="n">
        <v>476.99</v>
      </c>
      <c r="K208" s="6" t="s">
        <f>=Портфель!F9*Портфель!$Q$13</f>
      </c>
      <c r="L208" s="6" t="s">
        <f>=E208*K208</f>
      </c>
      <c r="M208" s="6" t="s">
        <f>=(K208-J208)*E208</f>
      </c>
      <c r="N208" s="6" t="s">
        <f>=MAX(0,M208*0.13)</f>
      </c>
    </row>
    <row collapsed="false" customFormat="false" customHeight="false" hidden="false" ht="12.1" outlineLevel="0" r="209">
      <c r="A209" s="40" t="n">
        <v>45541</v>
      </c>
      <c r="B209" s="16" t="s">
        <v>1083</v>
      </c>
      <c r="C209" s="16" t="s">
        <v>42</v>
      </c>
      <c r="D209" s="16" t="s">
        <v>43</v>
      </c>
      <c r="E209" s="17" t="n">
        <v>5</v>
      </c>
      <c r="F209" s="7" t="s">
        <f>=DATEDIF(A209,$O$2,"y")</f>
      </c>
      <c r="G209" s="7" t="s">
        <f>=DATEDIF(A209,$O$2,"ym")</f>
      </c>
      <c r="H209" s="7" t="s">
        <f>=DATEDIF(A209,$O$2,"md")</f>
      </c>
      <c r="I209" s="7" t="n">
        <v>720</v>
      </c>
      <c r="J209" s="17" t="n">
        <v>659.396</v>
      </c>
      <c r="K209" s="6" t="s">
        <f>=Портфель!F10*Портфель!$Q$13</f>
      </c>
      <c r="L209" s="6" t="s">
        <f>=E209*K209</f>
      </c>
      <c r="M209" s="6" t="s">
        <f>=(K209-J209)*E209</f>
      </c>
      <c r="N209" s="6" t="s">
        <f>=MAX(0,M209*0.13)</f>
      </c>
    </row>
    <row collapsed="false" customFormat="false" customHeight="false" hidden="false" ht="12.1" outlineLevel="0" r="210">
      <c r="A210" s="40" t="n">
        <v>45545</v>
      </c>
      <c r="B210" s="16" t="s">
        <v>1083</v>
      </c>
      <c r="C210" s="16" t="s">
        <v>42</v>
      </c>
      <c r="D210" s="16" t="s">
        <v>43</v>
      </c>
      <c r="E210" s="17" t="n">
        <v>10</v>
      </c>
      <c r="F210" s="7" t="s">
        <f>=DATEDIF(A210,$O$2,"y")</f>
      </c>
      <c r="G210" s="7" t="s">
        <f>=DATEDIF(A210,$O$2,"ym")</f>
      </c>
      <c r="H210" s="7" t="s">
        <f>=DATEDIF(A210,$O$2,"md")</f>
      </c>
      <c r="I210" s="7" t="n">
        <v>716</v>
      </c>
      <c r="J210" s="17" t="n">
        <v>660.896</v>
      </c>
      <c r="K210" s="6" t="s">
        <f>=Портфель!F10*Портфель!$Q$13</f>
      </c>
      <c r="L210" s="6" t="s">
        <f>=E210*K210</f>
      </c>
      <c r="M210" s="6" t="s">
        <f>=(K210-J210)*E210</f>
      </c>
      <c r="N210" s="6" t="s">
        <f>=MAX(0,M210*0.13)</f>
      </c>
    </row>
    <row collapsed="false" customFormat="false" customHeight="false" hidden="false" ht="12.1" outlineLevel="0" r="211">
      <c r="A211" s="40" t="n">
        <v>45559</v>
      </c>
      <c r="B211" s="16" t="s">
        <v>1083</v>
      </c>
      <c r="C211" s="16" t="s">
        <v>42</v>
      </c>
      <c r="D211" s="16" t="s">
        <v>43</v>
      </c>
      <c r="E211" s="17" t="n">
        <v>10</v>
      </c>
      <c r="F211" s="7" t="s">
        <f>=DATEDIF(A211,$O$2,"y")</f>
      </c>
      <c r="G211" s="7" t="s">
        <f>=DATEDIF(A211,$O$2,"ym")</f>
      </c>
      <c r="H211" s="7" t="s">
        <f>=DATEDIF(A211,$O$2,"md")</f>
      </c>
      <c r="I211" s="7" t="n">
        <v>702</v>
      </c>
      <c r="J211" s="17" t="n">
        <v>712.252</v>
      </c>
      <c r="K211" s="6" t="s">
        <f>=Портфель!F10*Портфель!$Q$13</f>
      </c>
      <c r="L211" s="6" t="s">
        <f>=E211*K211</f>
      </c>
      <c r="M211" s="6" t="s">
        <f>=(K211-J211)*E211</f>
      </c>
      <c r="N211" s="6" t="s">
        <f>=MAX(0,M211*0.13)</f>
      </c>
    </row>
    <row collapsed="false" customFormat="false" customHeight="false" hidden="false" ht="12.1" outlineLevel="0" r="212">
      <c r="A212" s="40" t="n">
        <v>45560</v>
      </c>
      <c r="B212" s="16" t="s">
        <v>1083</v>
      </c>
      <c r="C212" s="16" t="s">
        <v>42</v>
      </c>
      <c r="D212" s="16" t="s">
        <v>43</v>
      </c>
      <c r="E212" s="17" t="n">
        <v>3</v>
      </c>
      <c r="F212" s="7" t="s">
        <f>=DATEDIF(A212,$O$2,"y")</f>
      </c>
      <c r="G212" s="7" t="s">
        <f>=DATEDIF(A212,$O$2,"ym")</f>
      </c>
      <c r="H212" s="7" t="s">
        <f>=DATEDIF(A212,$O$2,"md")</f>
      </c>
      <c r="I212" s="7" t="n">
        <v>701</v>
      </c>
      <c r="J212" s="17" t="n">
        <v>704.82333333333</v>
      </c>
      <c r="K212" s="6" t="s">
        <f>=Портфель!F10*Портфель!$Q$13</f>
      </c>
      <c r="L212" s="6" t="s">
        <f>=E212*K212</f>
      </c>
      <c r="M212" s="6" t="s">
        <f>=(K212-J212)*E212</f>
      </c>
      <c r="N212" s="6" t="s">
        <f>=MAX(0,M212*0.13)</f>
      </c>
    </row>
    <row collapsed="false" customFormat="false" customHeight="false" hidden="false" ht="12.1" outlineLevel="0" r="213">
      <c r="A213" s="40" t="n">
        <v>45579</v>
      </c>
      <c r="B213" s="16" t="s">
        <v>1083</v>
      </c>
      <c r="C213" s="16" t="s">
        <v>42</v>
      </c>
      <c r="D213" s="16" t="s">
        <v>43</v>
      </c>
      <c r="E213" s="17" t="n">
        <v>2</v>
      </c>
      <c r="F213" s="7" t="s">
        <f>=DATEDIF(A213,$O$2,"y")</f>
      </c>
      <c r="G213" s="7" t="s">
        <f>=DATEDIF(A213,$O$2,"ym")</f>
      </c>
      <c r="H213" s="7" t="s">
        <f>=DATEDIF(A213,$O$2,"md")</f>
      </c>
      <c r="I213" s="7" t="n">
        <v>682</v>
      </c>
      <c r="J213" s="17" t="n">
        <v>646.99</v>
      </c>
      <c r="K213" s="6" t="s">
        <f>=Портфель!F10*Портфель!$Q$13</f>
      </c>
      <c r="L213" s="6" t="s">
        <f>=E213*K213</f>
      </c>
      <c r="M213" s="6" t="s">
        <f>=(K213-J213)*E213</f>
      </c>
      <c r="N213" s="6" t="s">
        <f>=MAX(0,M213*0.13)</f>
      </c>
    </row>
    <row collapsed="false" customFormat="false" customHeight="false" hidden="false" ht="12.1" outlineLevel="0" r="214">
      <c r="A214" s="40" t="n">
        <v>45590</v>
      </c>
      <c r="B214" s="16" t="s">
        <v>1083</v>
      </c>
      <c r="C214" s="16" t="s">
        <v>42</v>
      </c>
      <c r="D214" s="16" t="s">
        <v>43</v>
      </c>
      <c r="E214" s="17" t="n">
        <v>1</v>
      </c>
      <c r="F214" s="7" t="s">
        <f>=DATEDIF(A214,$O$2,"y")</f>
      </c>
      <c r="G214" s="7" t="s">
        <f>=DATEDIF(A214,$O$2,"ym")</f>
      </c>
      <c r="H214" s="7" t="s">
        <f>=DATEDIF(A214,$O$2,"md")</f>
      </c>
      <c r="I214" s="7" t="n">
        <v>671</v>
      </c>
      <c r="J214" s="17" t="n">
        <v>600.36</v>
      </c>
      <c r="K214" s="6" t="s">
        <f>=Портфель!F10*Портфель!$Q$13</f>
      </c>
      <c r="L214" s="6" t="s">
        <f>=E214*K214</f>
      </c>
      <c r="M214" s="6" t="s">
        <f>=(K214-J214)*E214</f>
      </c>
      <c r="N214" s="6" t="s">
        <f>=MAX(0,M214*0.13)</f>
      </c>
    </row>
    <row collapsed="false" customFormat="false" customHeight="false" hidden="false" ht="12.1" outlineLevel="0" r="215">
      <c r="A215" s="40" t="n">
        <v>45628</v>
      </c>
      <c r="B215" s="16" t="s">
        <v>1083</v>
      </c>
      <c r="C215" s="16" t="s">
        <v>42</v>
      </c>
      <c r="D215" s="16" t="s">
        <v>43</v>
      </c>
      <c r="E215" s="17" t="n">
        <v>3</v>
      </c>
      <c r="F215" s="7" t="s">
        <f>=DATEDIF(A215,$O$2,"y")</f>
      </c>
      <c r="G215" s="7" t="s">
        <f>=DATEDIF(A215,$O$2,"ym")</f>
      </c>
      <c r="H215" s="7" t="s">
        <f>=DATEDIF(A215,$O$2,"md")</f>
      </c>
      <c r="I215" s="7" t="n">
        <v>633</v>
      </c>
      <c r="J215" s="17" t="n">
        <v>567.04</v>
      </c>
      <c r="K215" s="6" t="s">
        <f>=Портфель!F10*Портфель!$Q$13</f>
      </c>
      <c r="L215" s="6" t="s">
        <f>=E215*K215</f>
      </c>
      <c r="M215" s="6" t="s">
        <f>=(K215-J215)*E215</f>
      </c>
      <c r="N215" s="6" t="s">
        <f>=MAX(0,M215*0.13)</f>
      </c>
    </row>
    <row collapsed="false" customFormat="false" customHeight="false" hidden="false" ht="12.1" outlineLevel="0" r="216">
      <c r="A216" s="40" t="n">
        <v>45630</v>
      </c>
      <c r="B216" s="16" t="s">
        <v>1083</v>
      </c>
      <c r="C216" s="16" t="s">
        <v>42</v>
      </c>
      <c r="D216" s="16" t="s">
        <v>43</v>
      </c>
      <c r="E216" s="17" t="n">
        <v>1</v>
      </c>
      <c r="F216" s="7" t="s">
        <f>=DATEDIF(A216,$O$2,"y")</f>
      </c>
      <c r="G216" s="7" t="s">
        <f>=DATEDIF(A216,$O$2,"ym")</f>
      </c>
      <c r="H216" s="7" t="s">
        <f>=DATEDIF(A216,$O$2,"md")</f>
      </c>
      <c r="I216" s="7" t="n">
        <v>631</v>
      </c>
      <c r="J216" s="17" t="n">
        <v>542.33</v>
      </c>
      <c r="K216" s="6" t="s">
        <f>=Портфель!F10*Портфель!$Q$13</f>
      </c>
      <c r="L216" s="6" t="s">
        <f>=E216*K216</f>
      </c>
      <c r="M216" s="6" t="s">
        <f>=(K216-J216)*E216</f>
      </c>
      <c r="N216" s="6" t="s">
        <f>=MAX(0,M216*0.13)</f>
      </c>
    </row>
    <row collapsed="false" customFormat="false" customHeight="false" hidden="false" ht="12.1" outlineLevel="0" r="217">
      <c r="A217" s="40" t="n">
        <v>45639</v>
      </c>
      <c r="B217" s="16" t="s">
        <v>1083</v>
      </c>
      <c r="C217" s="16" t="s">
        <v>42</v>
      </c>
      <c r="D217" s="16" t="s">
        <v>43</v>
      </c>
      <c r="E217" s="17" t="n">
        <v>14</v>
      </c>
      <c r="F217" s="7" t="s">
        <f>=DATEDIF(A217,$O$2,"y")</f>
      </c>
      <c r="G217" s="7" t="s">
        <f>=DATEDIF(A217,$O$2,"ym")</f>
      </c>
      <c r="H217" s="7" t="s">
        <f>=DATEDIF(A217,$O$2,"md")</f>
      </c>
      <c r="I217" s="7" t="n">
        <v>622</v>
      </c>
      <c r="J217" s="17" t="n">
        <v>553.63928571429</v>
      </c>
      <c r="K217" s="6" t="s">
        <f>=Портфель!F10*Портфель!$Q$13</f>
      </c>
      <c r="L217" s="6" t="s">
        <f>=E217*K217</f>
      </c>
      <c r="M217" s="6" t="s">
        <f>=(K217-J217)*E217</f>
      </c>
      <c r="N217" s="6" t="s">
        <f>=MAX(0,M217*0.13)</f>
      </c>
    </row>
    <row collapsed="false" customFormat="false" customHeight="false" hidden="false" ht="12.1" outlineLevel="0" r="218">
      <c r="A218" s="40" t="n">
        <v>45643</v>
      </c>
      <c r="B218" s="16" t="s">
        <v>1083</v>
      </c>
      <c r="C218" s="16" t="s">
        <v>42</v>
      </c>
      <c r="D218" s="16" t="s">
        <v>43</v>
      </c>
      <c r="E218" s="17" t="n">
        <v>1</v>
      </c>
      <c r="F218" s="7" t="s">
        <f>=DATEDIF(A218,$O$2,"y")</f>
      </c>
      <c r="G218" s="7" t="s">
        <f>=DATEDIF(A218,$O$2,"ym")</f>
      </c>
      <c r="H218" s="7" t="s">
        <f>=DATEDIF(A218,$O$2,"md")</f>
      </c>
      <c r="I218" s="7" t="n">
        <v>618</v>
      </c>
      <c r="J218" s="17" t="n">
        <v>537.18</v>
      </c>
      <c r="K218" s="6" t="s">
        <f>=Портфель!F10*Портфель!$Q$13</f>
      </c>
      <c r="L218" s="6" t="s">
        <f>=E218*K218</f>
      </c>
      <c r="M218" s="6" t="s">
        <f>=(K218-J218)*E218</f>
      </c>
      <c r="N218" s="6" t="s">
        <f>=MAX(0,M218*0.13)</f>
      </c>
    </row>
    <row collapsed="false" customFormat="false" customHeight="false" hidden="false" ht="12.1" outlineLevel="0" r="219">
      <c r="A219" s="40" t="n">
        <v>45651</v>
      </c>
      <c r="B219" s="16" t="s">
        <v>1083</v>
      </c>
      <c r="C219" s="16" t="s">
        <v>42</v>
      </c>
      <c r="D219" s="16" t="s">
        <v>43</v>
      </c>
      <c r="E219" s="17" t="n">
        <v>9</v>
      </c>
      <c r="F219" s="7" t="s">
        <f>=DATEDIF(A219,$O$2,"y")</f>
      </c>
      <c r="G219" s="7" t="s">
        <f>=DATEDIF(A219,$O$2,"ym")</f>
      </c>
      <c r="H219" s="7" t="s">
        <f>=DATEDIF(A219,$O$2,"md")</f>
      </c>
      <c r="I219" s="7" t="n">
        <v>610</v>
      </c>
      <c r="J219" s="17" t="n">
        <v>622.92333333333</v>
      </c>
      <c r="K219" s="6" t="s">
        <f>=Портфель!F10*Портфель!$Q$13</f>
      </c>
      <c r="L219" s="6" t="s">
        <f>=E219*K219</f>
      </c>
      <c r="M219" s="6" t="s">
        <f>=(K219-J219)*E219</f>
      </c>
      <c r="N219" s="6" t="s">
        <f>=MAX(0,M219*0.13)</f>
      </c>
    </row>
    <row collapsed="false" customFormat="false" customHeight="false" hidden="false" ht="12.1" outlineLevel="0" r="220">
      <c r="A220" s="40" t="n">
        <v>45685</v>
      </c>
      <c r="B220" s="16" t="s">
        <v>1083</v>
      </c>
      <c r="C220" s="16" t="s">
        <v>42</v>
      </c>
      <c r="D220" s="16" t="s">
        <v>43</v>
      </c>
      <c r="E220" s="17" t="n">
        <v>3</v>
      </c>
      <c r="F220" s="7" t="s">
        <f>=DATEDIF(A220,$O$2,"y")</f>
      </c>
      <c r="G220" s="7" t="s">
        <f>=DATEDIF(A220,$O$2,"ym")</f>
      </c>
      <c r="H220" s="7" t="s">
        <f>=DATEDIF(A220,$O$2,"md")</f>
      </c>
      <c r="I220" s="7" t="n">
        <v>576</v>
      </c>
      <c r="J220" s="17" t="n">
        <v>619.27</v>
      </c>
      <c r="K220" s="6" t="s">
        <f>=Портфель!F10*Портфель!$Q$13</f>
      </c>
      <c r="L220" s="6" t="s">
        <f>=E220*K220</f>
      </c>
      <c r="M220" s="6" t="s">
        <f>=(K220-J220)*E220</f>
      </c>
      <c r="N220" s="6" t="s">
        <f>=MAX(0,M220*0.13)</f>
      </c>
    </row>
    <row collapsed="false" customFormat="false" customHeight="false" hidden="false" ht="12.1" outlineLevel="0" r="221">
      <c r="A221" s="40" t="n">
        <v>45705</v>
      </c>
      <c r="B221" s="16" t="s">
        <v>1083</v>
      </c>
      <c r="C221" s="16" t="s">
        <v>42</v>
      </c>
      <c r="D221" s="16" t="s">
        <v>43</v>
      </c>
      <c r="E221" s="17" t="n">
        <v>1</v>
      </c>
      <c r="F221" s="7" t="s">
        <f>=DATEDIF(A221,$O$2,"y")</f>
      </c>
      <c r="G221" s="7" t="s">
        <f>=DATEDIF(A221,$O$2,"ym")</f>
      </c>
      <c r="H221" s="7" t="s">
        <f>=DATEDIF(A221,$O$2,"md")</f>
      </c>
      <c r="I221" s="7" t="n">
        <v>556</v>
      </c>
      <c r="J221" s="17" t="n">
        <v>647.94</v>
      </c>
      <c r="K221" s="6" t="s">
        <f>=Портфель!F10*Портфель!$Q$13</f>
      </c>
      <c r="L221" s="6" t="s">
        <f>=E221*K221</f>
      </c>
      <c r="M221" s="6" t="s">
        <f>=(K221-J221)*E221</f>
      </c>
      <c r="N221" s="6" t="s">
        <f>=MAX(0,M221*0.13)</f>
      </c>
    </row>
    <row collapsed="false" customFormat="false" customHeight="false" hidden="false" ht="12.1" outlineLevel="0" r="222">
      <c r="A222" s="40" t="n">
        <v>45706</v>
      </c>
      <c r="B222" s="16" t="s">
        <v>1083</v>
      </c>
      <c r="C222" s="16" t="s">
        <v>42</v>
      </c>
      <c r="D222" s="16" t="s">
        <v>43</v>
      </c>
      <c r="E222" s="17" t="n">
        <v>1</v>
      </c>
      <c r="F222" s="7" t="s">
        <f>=DATEDIF(A222,$O$2,"y")</f>
      </c>
      <c r="G222" s="7" t="s">
        <f>=DATEDIF(A222,$O$2,"ym")</f>
      </c>
      <c r="H222" s="7" t="s">
        <f>=DATEDIF(A222,$O$2,"md")</f>
      </c>
      <c r="I222" s="7" t="n">
        <v>555</v>
      </c>
      <c r="J222" s="17" t="n">
        <v>642.43</v>
      </c>
      <c r="K222" s="6" t="s">
        <f>=Портфель!F10*Портфель!$Q$13</f>
      </c>
      <c r="L222" s="6" t="s">
        <f>=E222*K222</f>
      </c>
      <c r="M222" s="6" t="s">
        <f>=(K222-J222)*E222</f>
      </c>
      <c r="N222" s="6" t="s">
        <f>=MAX(0,M222*0.13)</f>
      </c>
    </row>
    <row collapsed="false" customFormat="false" customHeight="false" hidden="false" ht="12.1" outlineLevel="0" r="223">
      <c r="A223" s="40" t="n">
        <v>45723</v>
      </c>
      <c r="B223" s="16" t="s">
        <v>1083</v>
      </c>
      <c r="C223" s="16" t="s">
        <v>42</v>
      </c>
      <c r="D223" s="16" t="s">
        <v>43</v>
      </c>
      <c r="E223" s="17" t="n">
        <v>1</v>
      </c>
      <c r="F223" s="7" t="s">
        <f>=DATEDIF(A223,$O$2,"y")</f>
      </c>
      <c r="G223" s="7" t="s">
        <f>=DATEDIF(A223,$O$2,"ym")</f>
      </c>
      <c r="H223" s="7" t="s">
        <f>=DATEDIF(A223,$O$2,"md")</f>
      </c>
      <c r="I223" s="7" t="n">
        <v>538</v>
      </c>
      <c r="J223" s="17" t="n">
        <v>613.12</v>
      </c>
      <c r="K223" s="6" t="s">
        <f>=Портфель!F10*Портфель!$Q$13</f>
      </c>
      <c r="L223" s="6" t="s">
        <f>=E223*K223</f>
      </c>
      <c r="M223" s="6" t="s">
        <f>=(K223-J223)*E223</f>
      </c>
      <c r="N223" s="6" t="s">
        <f>=MAX(0,M223*0.13)</f>
      </c>
    </row>
    <row collapsed="false" customFormat="false" customHeight="false" hidden="false" ht="12.1" outlineLevel="0" r="224">
      <c r="A224" s="40" t="n">
        <v>45753</v>
      </c>
      <c r="B224" s="16" t="s">
        <v>1083</v>
      </c>
      <c r="C224" s="16" t="s">
        <v>42</v>
      </c>
      <c r="D224" s="16" t="s">
        <v>43</v>
      </c>
      <c r="E224" s="17" t="n">
        <v>9</v>
      </c>
      <c r="F224" s="7" t="s">
        <f>=DATEDIF(A224,$O$2,"y")</f>
      </c>
      <c r="G224" s="7" t="s">
        <f>=DATEDIF(A224,$O$2,"ym")</f>
      </c>
      <c r="H224" s="7" t="s">
        <f>=DATEDIF(A224,$O$2,"md")</f>
      </c>
      <c r="I224" s="7" t="n">
        <v>508</v>
      </c>
      <c r="J224" s="17" t="n">
        <v>540.52444444444</v>
      </c>
      <c r="K224" s="6" t="s">
        <f>=Портфель!F10*Портфель!$Q$13</f>
      </c>
      <c r="L224" s="6" t="s">
        <f>=E224*K224</f>
      </c>
      <c r="M224" s="6" t="s">
        <f>=(K224-J224)*E224</f>
      </c>
      <c r="N224" s="6" t="s">
        <f>=MAX(0,M224*0.13)</f>
      </c>
    </row>
    <row collapsed="false" customFormat="false" customHeight="false" hidden="false" ht="12.1" outlineLevel="0" r="225">
      <c r="A225" s="40" t="n">
        <v>45826</v>
      </c>
      <c r="B225" s="16" t="s">
        <v>1083</v>
      </c>
      <c r="C225" s="16" t="s">
        <v>42</v>
      </c>
      <c r="D225" s="16" t="s">
        <v>43</v>
      </c>
      <c r="E225" s="17" t="n">
        <v>6</v>
      </c>
      <c r="F225" s="7" t="s">
        <f>=DATEDIF(A225,$O$2,"y")</f>
      </c>
      <c r="G225" s="7" t="s">
        <f>=DATEDIF(A225,$O$2,"ym")</f>
      </c>
      <c r="H225" s="7" t="s">
        <f>=DATEDIF(A225,$O$2,"md")</f>
      </c>
      <c r="I225" s="7" t="n">
        <v>435</v>
      </c>
      <c r="J225" s="17" t="n">
        <v>539.87333333333</v>
      </c>
      <c r="K225" s="6" t="s">
        <f>=Портфель!F10*Портфель!$Q$13</f>
      </c>
      <c r="L225" s="6" t="s">
        <f>=E225*K225</f>
      </c>
      <c r="M225" s="6" t="s">
        <f>=(K225-J225)*E225</f>
      </c>
      <c r="N225" s="6" t="s">
        <f>=MAX(0,M225*0.13)</f>
      </c>
    </row>
    <row collapsed="false" customFormat="false" customHeight="false" hidden="false" ht="12.1" outlineLevel="0" r="226">
      <c r="A226" s="40" t="n">
        <v>45885</v>
      </c>
      <c r="B226" s="16" t="s">
        <v>1083</v>
      </c>
      <c r="C226" s="16" t="s">
        <v>42</v>
      </c>
      <c r="D226" s="16" t="s">
        <v>43</v>
      </c>
      <c r="E226" s="17" t="n">
        <v>5</v>
      </c>
      <c r="F226" s="7" t="s">
        <f>=DATEDIF(A226,$O$2,"y")</f>
      </c>
      <c r="G226" s="7" t="s">
        <f>=DATEDIF(A226,$O$2,"ym")</f>
      </c>
      <c r="H226" s="7" t="s">
        <f>=DATEDIF(A226,$O$2,"md")</f>
      </c>
      <c r="I226" s="7" t="n">
        <v>376</v>
      </c>
      <c r="J226" s="17" t="n">
        <v>535.972</v>
      </c>
      <c r="K226" s="6" t="s">
        <f>=Портфель!F10*Портфель!$Q$13</f>
      </c>
      <c r="L226" s="6" t="s">
        <f>=E226*K226</f>
      </c>
      <c r="M226" s="6" t="s">
        <f>=(K226-J226)*E226</f>
      </c>
      <c r="N226" s="6" t="s">
        <f>=MAX(0,M226*0.13)</f>
      </c>
    </row>
    <row collapsed="false" customFormat="false" customHeight="false" hidden="false" ht="12.1" outlineLevel="0" r="227">
      <c r="A227" s="40" t="n">
        <v>45912</v>
      </c>
      <c r="B227" s="16" t="s">
        <v>1083</v>
      </c>
      <c r="C227" s="16" t="s">
        <v>42</v>
      </c>
      <c r="D227" s="16" t="s">
        <v>43</v>
      </c>
      <c r="E227" s="17" t="n">
        <v>5</v>
      </c>
      <c r="F227" s="7" t="s">
        <f>=DATEDIF(A227,$O$2,"y")</f>
      </c>
      <c r="G227" s="7" t="s">
        <f>=DATEDIF(A227,$O$2,"ym")</f>
      </c>
      <c r="H227" s="7" t="s">
        <f>=DATEDIF(A227,$O$2,"md")</f>
      </c>
      <c r="I227" s="7" t="n">
        <v>349</v>
      </c>
      <c r="J227" s="17" t="n">
        <v>517.23</v>
      </c>
      <c r="K227" s="6" t="s">
        <f>=Портфель!F10*Портфель!$Q$13</f>
      </c>
      <c r="L227" s="6" t="s">
        <f>=E227*K227</f>
      </c>
      <c r="M227" s="6" t="s">
        <f>=(K227-J227)*E227</f>
      </c>
      <c r="N227" s="6" t="s">
        <f>=MAX(0,M227*0.13)</f>
      </c>
    </row>
    <row collapsed="false" customFormat="false" customHeight="false" hidden="false" ht="12.1" outlineLevel="0" r="228">
      <c r="A228" s="40" t="n">
        <v>45919</v>
      </c>
      <c r="B228" s="16" t="s">
        <v>1083</v>
      </c>
      <c r="C228" s="16" t="s">
        <v>42</v>
      </c>
      <c r="D228" s="16" t="s">
        <v>43</v>
      </c>
      <c r="E228" s="17" t="n">
        <v>2</v>
      </c>
      <c r="F228" s="7" t="s">
        <f>=DATEDIF(A228,$O$2,"y")</f>
      </c>
      <c r="G228" s="7" t="s">
        <f>=DATEDIF(A228,$O$2,"ym")</f>
      </c>
      <c r="H228" s="7" t="s">
        <f>=DATEDIF(A228,$O$2,"md")</f>
      </c>
      <c r="I228" s="7" t="n">
        <v>342</v>
      </c>
      <c r="J228" s="17" t="n">
        <v>505</v>
      </c>
      <c r="K228" s="6" t="s">
        <f>=Портфель!F10*Портфель!$Q$13</f>
      </c>
      <c r="L228" s="6" t="s">
        <f>=E228*K228</f>
      </c>
      <c r="M228" s="6" t="s">
        <f>=(K228-J228)*E228</f>
      </c>
      <c r="N228" s="6" t="s">
        <f>=MAX(0,M228*0.13)</f>
      </c>
    </row>
    <row collapsed="false" customFormat="false" customHeight="false" hidden="false" ht="12.1" outlineLevel="0" r="229">
      <c r="A229" s="40" t="n">
        <v>45952</v>
      </c>
      <c r="B229" s="16" t="s">
        <v>1083</v>
      </c>
      <c r="C229" s="16" t="s">
        <v>42</v>
      </c>
      <c r="D229" s="16" t="s">
        <v>43</v>
      </c>
      <c r="E229" s="17" t="n">
        <v>3</v>
      </c>
      <c r="F229" s="7" t="s">
        <f>=DATEDIF(A229,$O$2,"y")</f>
      </c>
      <c r="G229" s="7" t="s">
        <f>=DATEDIF(A229,$O$2,"ym")</f>
      </c>
      <c r="H229" s="7" t="s">
        <f>=DATEDIF(A229,$O$2,"md")</f>
      </c>
      <c r="I229" s="7" t="n">
        <v>309</v>
      </c>
      <c r="J229" s="17" t="n">
        <v>492.84333333333</v>
      </c>
      <c r="K229" s="6" t="s">
        <f>=Портфель!F10*Портфель!$Q$13</f>
      </c>
      <c r="L229" s="6" t="s">
        <f>=E229*K229</f>
      </c>
      <c r="M229" s="6" t="s">
        <f>=(K229-J229)*E229</f>
      </c>
      <c r="N229" s="6" t="s">
        <f>=MAX(0,M229*0.13)</f>
      </c>
    </row>
    <row collapsed="false" customFormat="false" customHeight="false" hidden="false" ht="12.1" outlineLevel="0" r="230">
      <c r="A230" s="40" t="n">
        <v>45980</v>
      </c>
      <c r="B230" s="16" t="s">
        <v>1083</v>
      </c>
      <c r="C230" s="16" t="s">
        <v>42</v>
      </c>
      <c r="D230" s="16" t="s">
        <v>43</v>
      </c>
      <c r="E230" s="17" t="n">
        <v>1</v>
      </c>
      <c r="F230" s="7" t="s">
        <f>=DATEDIF(A230,$O$2,"y")</f>
      </c>
      <c r="G230" s="7" t="s">
        <f>=DATEDIF(A230,$O$2,"ym")</f>
      </c>
      <c r="H230" s="7" t="s">
        <f>=DATEDIF(A230,$O$2,"md")</f>
      </c>
      <c r="I230" s="7" t="n">
        <v>281</v>
      </c>
      <c r="J230" s="17" t="n">
        <v>486.09</v>
      </c>
      <c r="K230" s="6" t="s">
        <f>=Портфель!F10*Портфель!$Q$13</f>
      </c>
      <c r="L230" s="6" t="s">
        <f>=E230*K230</f>
      </c>
      <c r="M230" s="6" t="s">
        <f>=(K230-J230)*E230</f>
      </c>
      <c r="N230" s="6" t="s">
        <f>=MAX(0,M230*0.13)</f>
      </c>
    </row>
    <row collapsed="false" customFormat="false" customHeight="false" hidden="false" ht="12.1" outlineLevel="0" r="231">
      <c r="A231" s="40" t="n">
        <v>46090</v>
      </c>
      <c r="B231" s="16" t="s">
        <v>1083</v>
      </c>
      <c r="C231" s="16" t="s">
        <v>42</v>
      </c>
      <c r="D231" s="16" t="s">
        <v>43</v>
      </c>
      <c r="E231" s="17" t="n">
        <v>4</v>
      </c>
      <c r="F231" s="7" t="s">
        <f>=DATEDIF(A231,$O$2,"y")</f>
      </c>
      <c r="G231" s="7" t="s">
        <f>=DATEDIF(A231,$O$2,"ym")</f>
      </c>
      <c r="H231" s="7" t="s">
        <f>=DATEDIF(A231,$O$2,"md")</f>
      </c>
      <c r="I231" s="7" t="n">
        <v>171</v>
      </c>
      <c r="J231" s="17" t="n">
        <v>558.3975</v>
      </c>
      <c r="K231" s="6" t="s">
        <f>=Портфель!F10*Портфель!$Q$13</f>
      </c>
      <c r="L231" s="6" t="s">
        <f>=E231*K231</f>
      </c>
      <c r="M231" s="6" t="s">
        <f>=(K231-J231)*E231</f>
      </c>
      <c r="N231" s="6" t="s">
        <f>=MAX(0,M231*0.13)</f>
      </c>
    </row>
    <row collapsed="false" customFormat="false" customHeight="false" hidden="false" ht="12.1" outlineLevel="0" r="232">
      <c r="A232" s="40" t="n">
        <v>46208</v>
      </c>
      <c r="B232" s="16" t="s">
        <v>1083</v>
      </c>
      <c r="C232" s="16" t="s">
        <v>42</v>
      </c>
      <c r="D232" s="16" t="s">
        <v>43</v>
      </c>
      <c r="E232" s="17" t="n">
        <v>2</v>
      </c>
      <c r="F232" s="7" t="s">
        <f>=DATEDIF(A232,$O$2,"y")</f>
      </c>
      <c r="G232" s="7" t="s">
        <f>=DATEDIF(A232,$O$2,"ym")</f>
      </c>
      <c r="H232" s="7" t="s">
        <f>=DATEDIF(A232,$O$2,"md")</f>
      </c>
      <c r="I232" s="7" t="n">
        <v>53</v>
      </c>
      <c r="J232" s="17" t="n">
        <v>428.655</v>
      </c>
      <c r="K232" s="6" t="s">
        <f>=Портфель!F10*Портфель!$Q$13</f>
      </c>
      <c r="L232" s="6" t="s">
        <f>=E232*K232</f>
      </c>
      <c r="M232" s="6" t="s">
        <f>=(K232-J232)*E232</f>
      </c>
      <c r="N232" s="6" t="s">
        <f>=MAX(0,M232*0.13)</f>
      </c>
    </row>
    <row collapsed="false" customFormat="false" customHeight="false" hidden="false" ht="12.1" outlineLevel="0" r="233">
      <c r="A233" s="40" t="n">
        <v>46238</v>
      </c>
      <c r="B233" s="16" t="s">
        <v>1083</v>
      </c>
      <c r="C233" s="16" t="s">
        <v>42</v>
      </c>
      <c r="D233" s="16" t="s">
        <v>43</v>
      </c>
      <c r="E233" s="17" t="n">
        <v>10</v>
      </c>
      <c r="F233" s="7" t="s">
        <f>=DATEDIF(A233,$O$2,"y")</f>
      </c>
      <c r="G233" s="7" t="s">
        <f>=DATEDIF(A233,$O$2,"ym")</f>
      </c>
      <c r="H233" s="7" t="s">
        <f>=DATEDIF(A233,$O$2,"md")</f>
      </c>
      <c r="I233" s="7" t="n">
        <v>23</v>
      </c>
      <c r="J233" s="17" t="n">
        <v>469.531</v>
      </c>
      <c r="K233" s="6" t="s">
        <f>=Портфель!F10*Портфель!$Q$13</f>
      </c>
      <c r="L233" s="6" t="s">
        <f>=E233*K233</f>
      </c>
      <c r="M233" s="6" t="s">
        <f>=(K233-J233)*E233</f>
      </c>
      <c r="N233" s="6" t="s">
        <f>=MAX(0,M233*0.13)</f>
      </c>
    </row>
    <row collapsed="false" customFormat="false" customHeight="false" hidden="false" ht="12.1" outlineLevel="0" r="234">
      <c r="A234" s="40" t="n">
        <v>45160</v>
      </c>
      <c r="B234" s="16" t="s">
        <v>1083</v>
      </c>
      <c r="C234" s="16" t="s">
        <v>45</v>
      </c>
      <c r="D234" s="16" t="s">
        <v>46</v>
      </c>
      <c r="E234" s="17" t="n">
        <v>20</v>
      </c>
      <c r="F234" s="7" t="s">
        <f>=DATEDIF(A234,$O$2,"y")</f>
      </c>
      <c r="G234" s="7" t="s">
        <f>=DATEDIF(A234,$O$2,"ym")</f>
      </c>
      <c r="H234" s="7" t="s">
        <f>=DATEDIF(A234,$O$2,"md")</f>
      </c>
      <c r="I234" s="7" t="n">
        <v>1101</v>
      </c>
      <c r="J234" s="17" t="n">
        <v>357.6145</v>
      </c>
      <c r="K234" s="6" t="s">
        <f>=Портфель!F11*Портфель!$Q$13</f>
      </c>
      <c r="L234" s="6" t="s">
        <f>=E234*K234</f>
      </c>
      <c r="M234" s="6" t="s">
        <f>=(K234-J234)*E234</f>
      </c>
      <c r="N234" s="6" t="s">
        <f>=MAX(0,M234*0.13)</f>
      </c>
    </row>
    <row collapsed="false" customFormat="false" customHeight="false" hidden="false" ht="12.1" outlineLevel="0" r="235">
      <c r="A235" s="40" t="n">
        <v>45215</v>
      </c>
      <c r="B235" s="16" t="s">
        <v>1083</v>
      </c>
      <c r="C235" s="16" t="s">
        <v>45</v>
      </c>
      <c r="D235" s="16" t="s">
        <v>46</v>
      </c>
      <c r="E235" s="17" t="n">
        <v>20</v>
      </c>
      <c r="F235" s="7" t="s">
        <f>=DATEDIF(A235,$O$2,"y")</f>
      </c>
      <c r="G235" s="7" t="s">
        <f>=DATEDIF(A235,$O$2,"ym")</f>
      </c>
      <c r="H235" s="7" t="s">
        <f>=DATEDIF(A235,$O$2,"md")</f>
      </c>
      <c r="I235" s="7" t="n">
        <v>1046</v>
      </c>
      <c r="J235" s="17" t="n">
        <v>349.8095</v>
      </c>
      <c r="K235" s="6" t="s">
        <f>=Портфель!F11*Портфель!$Q$13</f>
      </c>
      <c r="L235" s="6" t="s">
        <f>=E235*K235</f>
      </c>
      <c r="M235" s="6" t="s">
        <f>=(K235-J235)*E235</f>
      </c>
      <c r="N235" s="6" t="s">
        <f>=MAX(0,M235*0.13)</f>
      </c>
    </row>
    <row collapsed="false" customFormat="false" customHeight="false" hidden="false" ht="12.1" outlineLevel="0" r="236">
      <c r="A236" s="40" t="n">
        <v>45372</v>
      </c>
      <c r="B236" s="16" t="s">
        <v>1083</v>
      </c>
      <c r="C236" s="16" t="s">
        <v>45</v>
      </c>
      <c r="D236" s="16" t="s">
        <v>46</v>
      </c>
      <c r="E236" s="17" t="n">
        <v>10</v>
      </c>
      <c r="F236" s="7" t="s">
        <f>=DATEDIF(A236,$O$2,"y")</f>
      </c>
      <c r="G236" s="7" t="s">
        <f>=DATEDIF(A236,$O$2,"ym")</f>
      </c>
      <c r="H236" s="7" t="s">
        <f>=DATEDIF(A236,$O$2,"md")</f>
      </c>
      <c r="I236" s="7" t="n">
        <v>889</v>
      </c>
      <c r="J236" s="17" t="n">
        <v>309.836</v>
      </c>
      <c r="K236" s="6" t="s">
        <f>=Портфель!F11*Портфель!$Q$13</f>
      </c>
      <c r="L236" s="6" t="s">
        <f>=E236*K236</f>
      </c>
      <c r="M236" s="6" t="s">
        <f>=(K236-J236)*E236</f>
      </c>
      <c r="N236" s="6" t="s">
        <f>=MAX(0,M236*0.13)</f>
      </c>
    </row>
    <row collapsed="false" customFormat="false" customHeight="false" hidden="false" ht="12.1" outlineLevel="0" r="237">
      <c r="A237" s="40" t="n">
        <v>45706</v>
      </c>
      <c r="B237" s="16" t="s">
        <v>1083</v>
      </c>
      <c r="C237" s="16" t="s">
        <v>45</v>
      </c>
      <c r="D237" s="16" t="s">
        <v>46</v>
      </c>
      <c r="E237" s="17" t="n">
        <v>10</v>
      </c>
      <c r="F237" s="7" t="s">
        <f>=DATEDIF(A237,$O$2,"y")</f>
      </c>
      <c r="G237" s="7" t="s">
        <f>=DATEDIF(A237,$O$2,"ym")</f>
      </c>
      <c r="H237" s="7" t="s">
        <f>=DATEDIF(A237,$O$2,"md")</f>
      </c>
      <c r="I237" s="7" t="n">
        <v>555</v>
      </c>
      <c r="J237" s="17" t="n">
        <v>341.705</v>
      </c>
      <c r="K237" s="6" t="s">
        <f>=Портфель!F11*Портфель!$Q$13</f>
      </c>
      <c r="L237" s="6" t="s">
        <f>=E237*K237</f>
      </c>
      <c r="M237" s="6" t="s">
        <f>=(K237-J237)*E237</f>
      </c>
      <c r="N237" s="6" t="s">
        <f>=MAX(0,M237*0.13)</f>
      </c>
    </row>
    <row collapsed="false" customFormat="false" customHeight="false" hidden="false" ht="12.1" outlineLevel="0" r="238">
      <c r="A238" s="40" t="n">
        <v>45982</v>
      </c>
      <c r="B238" s="16" t="s">
        <v>1083</v>
      </c>
      <c r="C238" s="16" t="s">
        <v>45</v>
      </c>
      <c r="D238" s="16" t="s">
        <v>46</v>
      </c>
      <c r="E238" s="17" t="n">
        <v>10</v>
      </c>
      <c r="F238" s="7" t="s">
        <f>=DATEDIF(A238,$O$2,"y")</f>
      </c>
      <c r="G238" s="7" t="s">
        <f>=DATEDIF(A238,$O$2,"ym")</f>
      </c>
      <c r="H238" s="7" t="s">
        <f>=DATEDIF(A238,$O$2,"md")</f>
      </c>
      <c r="I238" s="7" t="n">
        <v>279</v>
      </c>
      <c r="J238" s="17" t="n">
        <v>308.385</v>
      </c>
      <c r="K238" s="6" t="s">
        <f>=Портфель!F11*Портфель!$Q$13</f>
      </c>
      <c r="L238" s="6" t="s">
        <f>=E238*K238</f>
      </c>
      <c r="M238" s="6" t="s">
        <f>=(K238-J238)*E238</f>
      </c>
      <c r="N238" s="6" t="s">
        <f>=MAX(0,M238*0.13)</f>
      </c>
    </row>
    <row collapsed="false" customFormat="false" customHeight="false" hidden="false" ht="12.1" outlineLevel="0" r="239">
      <c r="A239" s="40" t="n">
        <v>46150</v>
      </c>
      <c r="B239" s="16" t="s">
        <v>1083</v>
      </c>
      <c r="C239" s="16" t="s">
        <v>45</v>
      </c>
      <c r="D239" s="16" t="s">
        <v>46</v>
      </c>
      <c r="E239" s="17" t="n">
        <v>10</v>
      </c>
      <c r="F239" s="7" t="s">
        <f>=DATEDIF(A239,$O$2,"y")</f>
      </c>
      <c r="G239" s="7" t="s">
        <f>=DATEDIF(A239,$O$2,"ym")</f>
      </c>
      <c r="H239" s="7" t="s">
        <f>=DATEDIF(A239,$O$2,"md")</f>
      </c>
      <c r="I239" s="7" t="n">
        <v>111</v>
      </c>
      <c r="J239" s="17" t="n">
        <v>305.284</v>
      </c>
      <c r="K239" s="6" t="s">
        <f>=Портфель!F11*Портфель!$Q$13</f>
      </c>
      <c r="L239" s="6" t="s">
        <f>=E239*K239</f>
      </c>
      <c r="M239" s="6" t="s">
        <f>=(K239-J239)*E239</f>
      </c>
      <c r="N239" s="6" t="s">
        <f>=MAX(0,M239*0.13)</f>
      </c>
    </row>
    <row collapsed="false" customFormat="false" customHeight="false" hidden="false" ht="12.1" outlineLevel="0" r="240">
      <c r="A240" s="40" t="n">
        <v>46167</v>
      </c>
      <c r="B240" s="16" t="s">
        <v>1083</v>
      </c>
      <c r="C240" s="16" t="s">
        <v>45</v>
      </c>
      <c r="D240" s="16" t="s">
        <v>46</v>
      </c>
      <c r="E240" s="17" t="n">
        <v>5</v>
      </c>
      <c r="F240" s="7" t="s">
        <f>=DATEDIF(A240,$O$2,"y")</f>
      </c>
      <c r="G240" s="7" t="s">
        <f>=DATEDIF(A240,$O$2,"ym")</f>
      </c>
      <c r="H240" s="7" t="s">
        <f>=DATEDIF(A240,$O$2,"md")</f>
      </c>
      <c r="I240" s="7" t="n">
        <v>94</v>
      </c>
      <c r="J240" s="17" t="n">
        <v>304.102</v>
      </c>
      <c r="K240" s="6" t="s">
        <f>=Портфель!F11*Портфель!$Q$13</f>
      </c>
      <c r="L240" s="6" t="s">
        <f>=E240*K240</f>
      </c>
      <c r="M240" s="6" t="s">
        <f>=(K240-J240)*E240</f>
      </c>
      <c r="N240" s="6" t="s">
        <f>=MAX(0,M240*0.13)</f>
      </c>
    </row>
    <row collapsed="false" customFormat="false" customHeight="false" hidden="false" ht="12.1" outlineLevel="0" r="241">
      <c r="A241" s="40" t="n">
        <v>46181</v>
      </c>
      <c r="B241" s="16" t="s">
        <v>1083</v>
      </c>
      <c r="C241" s="16" t="s">
        <v>45</v>
      </c>
      <c r="D241" s="16" t="s">
        <v>46</v>
      </c>
      <c r="E241" s="17" t="n">
        <v>1</v>
      </c>
      <c r="F241" s="7" t="s">
        <f>=DATEDIF(A241,$O$2,"y")</f>
      </c>
      <c r="G241" s="7" t="s">
        <f>=DATEDIF(A241,$O$2,"ym")</f>
      </c>
      <c r="H241" s="7" t="s">
        <f>=DATEDIF(A241,$O$2,"md")</f>
      </c>
      <c r="I241" s="7" t="n">
        <v>80</v>
      </c>
      <c r="J241" s="17" t="n">
        <v>291.75</v>
      </c>
      <c r="K241" s="6" t="s">
        <f>=Портфель!F11*Портфель!$Q$13</f>
      </c>
      <c r="L241" s="6" t="s">
        <f>=E241*K241</f>
      </c>
      <c r="M241" s="6" t="s">
        <f>=(K241-J241)*E241</f>
      </c>
      <c r="N241" s="6" t="s">
        <f>=MAX(0,M241*0.13)</f>
      </c>
    </row>
    <row collapsed="false" customFormat="false" customHeight="false" hidden="false" ht="12.1" outlineLevel="0" r="242">
      <c r="A242" s="40" t="n">
        <v>46192</v>
      </c>
      <c r="B242" s="16" t="s">
        <v>1083</v>
      </c>
      <c r="C242" s="16" t="s">
        <v>45</v>
      </c>
      <c r="D242" s="16" t="s">
        <v>46</v>
      </c>
      <c r="E242" s="17" t="n">
        <v>15</v>
      </c>
      <c r="F242" s="7" t="s">
        <f>=DATEDIF(A242,$O$2,"y")</f>
      </c>
      <c r="G242" s="7" t="s">
        <f>=DATEDIF(A242,$O$2,"ym")</f>
      </c>
      <c r="H242" s="7" t="s">
        <f>=DATEDIF(A242,$O$2,"md")</f>
      </c>
      <c r="I242" s="7" t="n">
        <v>69</v>
      </c>
      <c r="J242" s="17" t="n">
        <v>284.03</v>
      </c>
      <c r="K242" s="6" t="s">
        <f>=Портфель!F11*Портфель!$Q$13</f>
      </c>
      <c r="L242" s="6" t="s">
        <f>=E242*K242</f>
      </c>
      <c r="M242" s="6" t="s">
        <f>=(K242-J242)*E242</f>
      </c>
      <c r="N242" s="6" t="s">
        <f>=MAX(0,M242*0.13)</f>
      </c>
    </row>
    <row collapsed="false" customFormat="false" customHeight="false" hidden="false" ht="12.1" outlineLevel="0" r="243">
      <c r="A243" s="40" t="n">
        <v>46201</v>
      </c>
      <c r="B243" s="16" t="s">
        <v>1083</v>
      </c>
      <c r="C243" s="16" t="s">
        <v>45</v>
      </c>
      <c r="D243" s="16" t="s">
        <v>46</v>
      </c>
      <c r="E243" s="17" t="n">
        <v>36</v>
      </c>
      <c r="F243" s="7" t="s">
        <f>=DATEDIF(A243,$O$2,"y")</f>
      </c>
      <c r="G243" s="7" t="s">
        <f>=DATEDIF(A243,$O$2,"ym")</f>
      </c>
      <c r="H243" s="7" t="s">
        <f>=DATEDIF(A243,$O$2,"md")</f>
      </c>
      <c r="I243" s="7" t="n">
        <v>60</v>
      </c>
      <c r="J243" s="17" t="n">
        <v>266.03916666667</v>
      </c>
      <c r="K243" s="6" t="s">
        <f>=Портфель!F11*Портфель!$Q$13</f>
      </c>
      <c r="L243" s="6" t="s">
        <f>=E243*K243</f>
      </c>
      <c r="M243" s="6" t="s">
        <f>=(K243-J243)*E243</f>
      </c>
      <c r="N243" s="6" t="s">
        <f>=MAX(0,M243*0.13)</f>
      </c>
    </row>
    <row collapsed="false" customFormat="false" customHeight="false" hidden="false" ht="12.1" outlineLevel="0" r="244">
      <c r="A244" s="40" t="n">
        <v>46211</v>
      </c>
      <c r="B244" s="16" t="s">
        <v>1083</v>
      </c>
      <c r="C244" s="16" t="s">
        <v>45</v>
      </c>
      <c r="D244" s="16" t="s">
        <v>46</v>
      </c>
      <c r="E244" s="17" t="n">
        <v>18</v>
      </c>
      <c r="F244" s="7" t="s">
        <f>=DATEDIF(A244,$O$2,"y")</f>
      </c>
      <c r="G244" s="7" t="s">
        <f>=DATEDIF(A244,$O$2,"ym")</f>
      </c>
      <c r="H244" s="7" t="s">
        <f>=DATEDIF(A244,$O$2,"md")</f>
      </c>
      <c r="I244" s="7" t="n">
        <v>50</v>
      </c>
      <c r="J244" s="17" t="n">
        <v>257.87444444444</v>
      </c>
      <c r="K244" s="6" t="s">
        <f>=Портфель!F11*Портфель!$Q$13</f>
      </c>
      <c r="L244" s="6" t="s">
        <f>=E244*K244</f>
      </c>
      <c r="M244" s="6" t="s">
        <f>=(K244-J244)*E244</f>
      </c>
      <c r="N244" s="6" t="s">
        <f>=MAX(0,M244*0.13)</f>
      </c>
    </row>
    <row collapsed="false" customFormat="false" customHeight="false" hidden="false" ht="12.1" outlineLevel="0" r="245">
      <c r="A245" s="40" t="n">
        <v>46227</v>
      </c>
      <c r="B245" s="16" t="s">
        <v>1083</v>
      </c>
      <c r="C245" s="16" t="s">
        <v>45</v>
      </c>
      <c r="D245" s="16" t="s">
        <v>46</v>
      </c>
      <c r="E245" s="17" t="n">
        <v>12</v>
      </c>
      <c r="F245" s="7" t="s">
        <f>=DATEDIF(A245,$O$2,"y")</f>
      </c>
      <c r="G245" s="7" t="s">
        <f>=DATEDIF(A245,$O$2,"ym")</f>
      </c>
      <c r="H245" s="7" t="s">
        <f>=DATEDIF(A245,$O$2,"md")</f>
      </c>
      <c r="I245" s="7" t="n">
        <v>34</v>
      </c>
      <c r="J245" s="17" t="n">
        <v>257.39416666667</v>
      </c>
      <c r="K245" s="6" t="s">
        <f>=Портфель!F11*Портфель!$Q$13</f>
      </c>
      <c r="L245" s="6" t="s">
        <f>=E245*K245</f>
      </c>
      <c r="M245" s="6" t="s">
        <f>=(K245-J245)*E245</f>
      </c>
      <c r="N245" s="6" t="s">
        <f>=MAX(0,M245*0.13)</f>
      </c>
    </row>
    <row collapsed="false" customFormat="false" customHeight="false" hidden="false" ht="12.1" outlineLevel="0" r="246">
      <c r="A246" s="40" t="n">
        <v>46238</v>
      </c>
      <c r="B246" s="16" t="s">
        <v>1083</v>
      </c>
      <c r="C246" s="16" t="s">
        <v>45</v>
      </c>
      <c r="D246" s="16" t="s">
        <v>46</v>
      </c>
      <c r="E246" s="17" t="n">
        <v>22</v>
      </c>
      <c r="F246" s="7" t="s">
        <f>=DATEDIF(A246,$O$2,"y")</f>
      </c>
      <c r="G246" s="7" t="s">
        <f>=DATEDIF(A246,$O$2,"ym")</f>
      </c>
      <c r="H246" s="7" t="s">
        <f>=DATEDIF(A246,$O$2,"md")</f>
      </c>
      <c r="I246" s="7" t="n">
        <v>23</v>
      </c>
      <c r="J246" s="17" t="n">
        <v>272.92363636364</v>
      </c>
      <c r="K246" s="6" t="s">
        <f>=Портфель!F11*Портфель!$Q$13</f>
      </c>
      <c r="L246" s="6" t="s">
        <f>=E246*K246</f>
      </c>
      <c r="M246" s="6" t="s">
        <f>=(K246-J246)*E246</f>
      </c>
      <c r="N246" s="6" t="s">
        <f>=MAX(0,M246*0.13)</f>
      </c>
    </row>
    <row collapsed="false" customFormat="false" customHeight="false" hidden="false" ht="12.1" outlineLevel="0" r="247">
      <c r="A247" s="40" t="n">
        <v>45212</v>
      </c>
      <c r="B247" s="16" t="s">
        <v>1083</v>
      </c>
      <c r="C247" s="16" t="s">
        <v>48</v>
      </c>
      <c r="D247" s="16" t="s">
        <v>49</v>
      </c>
      <c r="E247" s="17" t="n">
        <v>100</v>
      </c>
      <c r="F247" s="7" t="s">
        <f>=DATEDIF(A247,$O$2,"y")</f>
      </c>
      <c r="G247" s="7" t="s">
        <f>=DATEDIF(A247,$O$2,"ym")</f>
      </c>
      <c r="H247" s="7" t="s">
        <f>=DATEDIF(A247,$O$2,"md")</f>
      </c>
      <c r="I247" s="7" t="n">
        <v>1049</v>
      </c>
      <c r="J247" s="17" t="n">
        <v>52.9367</v>
      </c>
      <c r="K247" s="6" t="s">
        <f>=Портфель!F12*Портфель!$Q$13</f>
      </c>
      <c r="L247" s="6" t="s">
        <f>=E247*K247</f>
      </c>
      <c r="M247" s="6" t="s">
        <f>=(K247-J247)*E247</f>
      </c>
      <c r="N247" s="6" t="s">
        <f>=MAX(0,M247*0.13)</f>
      </c>
    </row>
    <row collapsed="false" customFormat="false" customHeight="false" hidden="false" ht="12.1" outlineLevel="0" r="248">
      <c r="A248" s="40" t="n">
        <v>45309</v>
      </c>
      <c r="B248" s="16" t="s">
        <v>1083</v>
      </c>
      <c r="C248" s="16" t="s">
        <v>48</v>
      </c>
      <c r="D248" s="16" t="s">
        <v>49</v>
      </c>
      <c r="E248" s="17" t="n">
        <v>100</v>
      </c>
      <c r="F248" s="7" t="s">
        <f>=DATEDIF(A248,$O$2,"y")</f>
      </c>
      <c r="G248" s="7" t="s">
        <f>=DATEDIF(A248,$O$2,"ym")</f>
      </c>
      <c r="H248" s="7" t="s">
        <f>=DATEDIF(A248,$O$2,"md")</f>
      </c>
      <c r="I248" s="7" t="n">
        <v>952</v>
      </c>
      <c r="J248" s="17" t="n">
        <v>55.9235</v>
      </c>
      <c r="K248" s="6" t="s">
        <f>=Портфель!F12*Портфель!$Q$13</f>
      </c>
      <c r="L248" s="6" t="s">
        <f>=E248*K248</f>
      </c>
      <c r="M248" s="6" t="s">
        <f>=(K248-J248)*E248</f>
      </c>
      <c r="N248" s="6" t="s">
        <f>=MAX(0,M248*0.13)</f>
      </c>
    </row>
    <row collapsed="false" customFormat="false" customHeight="false" hidden="false" ht="12.1" outlineLevel="0" r="249">
      <c r="A249" s="40" t="n">
        <v>45350</v>
      </c>
      <c r="B249" s="16" t="s">
        <v>1083</v>
      </c>
      <c r="C249" s="16" t="s">
        <v>48</v>
      </c>
      <c r="D249" s="16" t="s">
        <v>49</v>
      </c>
      <c r="E249" s="17" t="n">
        <v>100</v>
      </c>
      <c r="F249" s="7" t="s">
        <f>=DATEDIF(A249,$O$2,"y")</f>
      </c>
      <c r="G249" s="7" t="s">
        <f>=DATEDIF(A249,$O$2,"ym")</f>
      </c>
      <c r="H249" s="7" t="s">
        <f>=DATEDIF(A249,$O$2,"md")</f>
      </c>
      <c r="I249" s="7" t="n">
        <v>911</v>
      </c>
      <c r="J249" s="17" t="n">
        <v>62.6163</v>
      </c>
      <c r="K249" s="6" t="s">
        <f>=Портфель!F12*Портфель!$Q$13</f>
      </c>
      <c r="L249" s="6" t="s">
        <f>=E249*K249</f>
      </c>
      <c r="M249" s="6" t="s">
        <f>=(K249-J249)*E249</f>
      </c>
      <c r="N249" s="6" t="s">
        <f>=MAX(0,M249*0.13)</f>
      </c>
    </row>
    <row collapsed="false" customFormat="false" customHeight="false" hidden="false" ht="12.1" outlineLevel="0" r="250">
      <c r="A250" s="40" t="n">
        <v>45401</v>
      </c>
      <c r="B250" s="16" t="s">
        <v>1083</v>
      </c>
      <c r="C250" s="16" t="s">
        <v>48</v>
      </c>
      <c r="D250" s="16" t="s">
        <v>49</v>
      </c>
      <c r="E250" s="17" t="n">
        <v>100</v>
      </c>
      <c r="F250" s="7" t="s">
        <f>=DATEDIF(A250,$O$2,"y")</f>
      </c>
      <c r="G250" s="7" t="s">
        <f>=DATEDIF(A250,$O$2,"ym")</f>
      </c>
      <c r="H250" s="7" t="s">
        <f>=DATEDIF(A250,$O$2,"md")</f>
      </c>
      <c r="I250" s="7" t="n">
        <v>860</v>
      </c>
      <c r="J250" s="17" t="n">
        <v>68.401</v>
      </c>
      <c r="K250" s="6" t="s">
        <f>=Портфель!F12*Портфель!$Q$13</f>
      </c>
      <c r="L250" s="6" t="s">
        <f>=E250*K250</f>
      </c>
      <c r="M250" s="6" t="s">
        <f>=(K250-J250)*E250</f>
      </c>
      <c r="N250" s="6" t="s">
        <f>=MAX(0,M250*0.13)</f>
      </c>
    </row>
    <row collapsed="false" customFormat="false" customHeight="false" hidden="false" ht="12.1" outlineLevel="0" r="251">
      <c r="A251" s="40" t="n">
        <v>45439</v>
      </c>
      <c r="B251" s="16" t="s">
        <v>1083</v>
      </c>
      <c r="C251" s="16" t="s">
        <v>48</v>
      </c>
      <c r="D251" s="16" t="s">
        <v>49</v>
      </c>
      <c r="E251" s="17" t="n">
        <v>100</v>
      </c>
      <c r="F251" s="7" t="s">
        <f>=DATEDIF(A251,$O$2,"y")</f>
      </c>
      <c r="G251" s="7" t="s">
        <f>=DATEDIF(A251,$O$2,"ym")</f>
      </c>
      <c r="H251" s="7" t="s">
        <f>=DATEDIF(A251,$O$2,"md")</f>
      </c>
      <c r="I251" s="7" t="n">
        <v>822</v>
      </c>
      <c r="J251" s="17" t="n">
        <v>69.5467</v>
      </c>
      <c r="K251" s="6" t="s">
        <f>=Портфель!F12*Портфель!$Q$13</f>
      </c>
      <c r="L251" s="6" t="s">
        <f>=E251*K251</f>
      </c>
      <c r="M251" s="6" t="s">
        <f>=(K251-J251)*E251</f>
      </c>
      <c r="N251" s="6" t="s">
        <f>=MAX(0,M251*0.13)</f>
      </c>
    </row>
    <row collapsed="false" customFormat="false" customHeight="false" hidden="false" ht="12.1" outlineLevel="0" r="252">
      <c r="A252" s="40" t="n">
        <v>45491</v>
      </c>
      <c r="B252" s="16" t="s">
        <v>1083</v>
      </c>
      <c r="C252" s="16" t="s">
        <v>48</v>
      </c>
      <c r="D252" s="16" t="s">
        <v>49</v>
      </c>
      <c r="E252" s="17" t="n">
        <v>100</v>
      </c>
      <c r="F252" s="7" t="s">
        <f>=DATEDIF(A252,$O$2,"y")</f>
      </c>
      <c r="G252" s="7" t="s">
        <f>=DATEDIF(A252,$O$2,"ym")</f>
      </c>
      <c r="H252" s="7" t="s">
        <f>=DATEDIF(A252,$O$2,"md")</f>
      </c>
      <c r="I252" s="7" t="n">
        <v>770</v>
      </c>
      <c r="J252" s="17" t="n">
        <v>47.3034</v>
      </c>
      <c r="K252" s="6" t="s">
        <f>=Портфель!F12*Портфель!$Q$13</f>
      </c>
      <c r="L252" s="6" t="s">
        <f>=E252*K252</f>
      </c>
      <c r="M252" s="6" t="s">
        <f>=(K252-J252)*E252</f>
      </c>
      <c r="N252" s="6" t="s">
        <f>=MAX(0,M252*0.13)</f>
      </c>
    </row>
    <row collapsed="false" customFormat="false" customHeight="false" hidden="false" ht="12.1" outlineLevel="0" r="253">
      <c r="A253" s="40" t="n">
        <v>45541</v>
      </c>
      <c r="B253" s="16" t="s">
        <v>1083</v>
      </c>
      <c r="C253" s="16" t="s">
        <v>48</v>
      </c>
      <c r="D253" s="16" t="s">
        <v>49</v>
      </c>
      <c r="E253" s="17" t="n">
        <v>200</v>
      </c>
      <c r="F253" s="7" t="s">
        <f>=DATEDIF(A253,$O$2,"y")</f>
      </c>
      <c r="G253" s="7" t="s">
        <f>=DATEDIF(A253,$O$2,"ym")</f>
      </c>
      <c r="H253" s="7" t="s">
        <f>=DATEDIF(A253,$O$2,"md")</f>
      </c>
      <c r="I253" s="7" t="n">
        <v>720</v>
      </c>
      <c r="J253" s="17" t="n">
        <v>47.21865</v>
      </c>
      <c r="K253" s="6" t="s">
        <f>=Портфель!F12*Портфель!$Q$13</f>
      </c>
      <c r="L253" s="6" t="s">
        <f>=E253*K253</f>
      </c>
      <c r="M253" s="6" t="s">
        <f>=(K253-J253)*E253</f>
      </c>
      <c r="N253" s="6" t="s">
        <f>=MAX(0,M253*0.13)</f>
      </c>
    </row>
    <row collapsed="false" customFormat="false" customHeight="false" hidden="false" ht="12.1" outlineLevel="0" r="254">
      <c r="A254" s="40" t="n">
        <v>45559</v>
      </c>
      <c r="B254" s="16" t="s">
        <v>1083</v>
      </c>
      <c r="C254" s="16" t="s">
        <v>48</v>
      </c>
      <c r="D254" s="16" t="s">
        <v>49</v>
      </c>
      <c r="E254" s="17" t="n">
        <v>100</v>
      </c>
      <c r="F254" s="7" t="s">
        <f>=DATEDIF(A254,$O$2,"y")</f>
      </c>
      <c r="G254" s="7" t="s">
        <f>=DATEDIF(A254,$O$2,"ym")</f>
      </c>
      <c r="H254" s="7" t="s">
        <f>=DATEDIF(A254,$O$2,"md")</f>
      </c>
      <c r="I254" s="7" t="n">
        <v>702</v>
      </c>
      <c r="J254" s="17" t="n">
        <v>54.8479</v>
      </c>
      <c r="K254" s="6" t="s">
        <f>=Портфель!F12*Портфель!$Q$13</f>
      </c>
      <c r="L254" s="6" t="s">
        <f>=E254*K254</f>
      </c>
      <c r="M254" s="6" t="s">
        <f>=(K254-J254)*E254</f>
      </c>
      <c r="N254" s="6" t="s">
        <f>=MAX(0,M254*0.13)</f>
      </c>
    </row>
    <row collapsed="false" customFormat="false" customHeight="false" hidden="false" ht="12.1" outlineLevel="0" r="255">
      <c r="A255" s="40" t="n">
        <v>45870</v>
      </c>
      <c r="B255" s="16" t="s">
        <v>1083</v>
      </c>
      <c r="C255" s="16" t="s">
        <v>48</v>
      </c>
      <c r="D255" s="16" t="s">
        <v>49</v>
      </c>
      <c r="E255" s="17" t="n">
        <v>100</v>
      </c>
      <c r="F255" s="7" t="s">
        <f>=DATEDIF(A255,$O$2,"y")</f>
      </c>
      <c r="G255" s="7" t="s">
        <f>=DATEDIF(A255,$O$2,"ym")</f>
      </c>
      <c r="H255" s="7" t="s">
        <f>=DATEDIF(A255,$O$2,"md")</f>
      </c>
      <c r="I255" s="7" t="n">
        <v>391</v>
      </c>
      <c r="J255" s="17" t="n">
        <v>44.7319</v>
      </c>
      <c r="K255" s="6" t="s">
        <f>=Портфель!F12*Портфель!$Q$13</f>
      </c>
      <c r="L255" s="6" t="s">
        <f>=E255*K255</f>
      </c>
      <c r="M255" s="6" t="s">
        <f>=(K255-J255)*E255</f>
      </c>
      <c r="N255" s="6" t="s">
        <f>=MAX(0,M255*0.13)</f>
      </c>
    </row>
    <row collapsed="false" customFormat="false" customHeight="false" hidden="false" ht="12.1" outlineLevel="0" r="256">
      <c r="A256" s="40" t="n">
        <v>45912</v>
      </c>
      <c r="B256" s="16" t="s">
        <v>1083</v>
      </c>
      <c r="C256" s="16" t="s">
        <v>48</v>
      </c>
      <c r="D256" s="16" t="s">
        <v>49</v>
      </c>
      <c r="E256" s="17" t="n">
        <v>60</v>
      </c>
      <c r="F256" s="7" t="s">
        <f>=DATEDIF(A256,$O$2,"y")</f>
      </c>
      <c r="G256" s="7" t="s">
        <f>=DATEDIF(A256,$O$2,"ym")</f>
      </c>
      <c r="H256" s="7" t="s">
        <f>=DATEDIF(A256,$O$2,"md")</f>
      </c>
      <c r="I256" s="7" t="n">
        <v>349</v>
      </c>
      <c r="J256" s="17" t="n">
        <v>43.986333333333</v>
      </c>
      <c r="K256" s="6" t="s">
        <f>=Портфель!F12*Портфель!$Q$13</f>
      </c>
      <c r="L256" s="6" t="s">
        <f>=E256*K256</f>
      </c>
      <c r="M256" s="6" t="s">
        <f>=(K256-J256)*E256</f>
      </c>
      <c r="N256" s="6" t="s">
        <f>=MAX(0,M256*0.13)</f>
      </c>
    </row>
    <row collapsed="false" customFormat="false" customHeight="false" hidden="false" ht="12.1" outlineLevel="0" r="257">
      <c r="A257" s="40" t="n">
        <v>45919</v>
      </c>
      <c r="B257" s="16" t="s">
        <v>1083</v>
      </c>
      <c r="C257" s="16" t="s">
        <v>48</v>
      </c>
      <c r="D257" s="16" t="s">
        <v>49</v>
      </c>
      <c r="E257" s="17" t="n">
        <v>40</v>
      </c>
      <c r="F257" s="7" t="s">
        <f>=DATEDIF(A257,$O$2,"y")</f>
      </c>
      <c r="G257" s="7" t="s">
        <f>=DATEDIF(A257,$O$2,"ym")</f>
      </c>
      <c r="H257" s="7" t="s">
        <f>=DATEDIF(A257,$O$2,"md")</f>
      </c>
      <c r="I257" s="7" t="n">
        <v>342</v>
      </c>
      <c r="J257" s="17" t="n">
        <v>42.518</v>
      </c>
      <c r="K257" s="6" t="s">
        <f>=Портфель!F12*Портфель!$Q$13</f>
      </c>
      <c r="L257" s="6" t="s">
        <f>=E257*K257</f>
      </c>
      <c r="M257" s="6" t="s">
        <f>=(K257-J257)*E257</f>
      </c>
      <c r="N257" s="6" t="s">
        <f>=MAX(0,M257*0.13)</f>
      </c>
    </row>
    <row collapsed="false" customFormat="false" customHeight="false" hidden="false" ht="12.1" outlineLevel="0" r="258">
      <c r="A258" s="40" t="n">
        <v>45541</v>
      </c>
      <c r="B258" s="16" t="s">
        <v>1083</v>
      </c>
      <c r="C258" s="16" t="s">
        <v>51</v>
      </c>
      <c r="D258" s="16" t="s">
        <v>52</v>
      </c>
      <c r="E258" s="17" t="n">
        <v>100</v>
      </c>
      <c r="F258" s="7" t="s">
        <f>=DATEDIF(A258,$O$2,"y")</f>
      </c>
      <c r="G258" s="7" t="s">
        <f>=DATEDIF(A258,$O$2,"ym")</f>
      </c>
      <c r="H258" s="7" t="s">
        <f>=DATEDIF(A258,$O$2,"md")</f>
      </c>
      <c r="I258" s="7" t="n">
        <v>720</v>
      </c>
      <c r="J258" s="17" t="n">
        <v>123.0438</v>
      </c>
      <c r="K258" s="6" t="s">
        <f>=Портфель!F13*Портфель!$Q$13</f>
      </c>
      <c r="L258" s="6" t="s">
        <f>=E258*K258</f>
      </c>
      <c r="M258" s="6" t="s">
        <f>=(K258-J258)*E258</f>
      </c>
      <c r="N258" s="6" t="s">
        <f>=MAX(0,M258*0.13)</f>
      </c>
    </row>
    <row collapsed="false" customFormat="false" customHeight="false" hidden="false" ht="12.1" outlineLevel="0" r="259">
      <c r="A259" s="40" t="n">
        <v>45582</v>
      </c>
      <c r="B259" s="16" t="s">
        <v>1083</v>
      </c>
      <c r="C259" s="16" t="s">
        <v>51</v>
      </c>
      <c r="D259" s="16" t="s">
        <v>52</v>
      </c>
      <c r="E259" s="17" t="n">
        <v>10</v>
      </c>
      <c r="F259" s="7" t="s">
        <f>=DATEDIF(A259,$O$2,"y")</f>
      </c>
      <c r="G259" s="7" t="s">
        <f>=DATEDIF(A259,$O$2,"ym")</f>
      </c>
      <c r="H259" s="7" t="s">
        <f>=DATEDIF(A259,$O$2,"md")</f>
      </c>
      <c r="I259" s="7" t="n">
        <v>679</v>
      </c>
      <c r="J259" s="17" t="n">
        <v>136.422</v>
      </c>
      <c r="K259" s="6" t="s">
        <f>=Портфель!F13*Портфель!$Q$13</f>
      </c>
      <c r="L259" s="6" t="s">
        <f>=E259*K259</f>
      </c>
      <c r="M259" s="6" t="s">
        <f>=(K259-J259)*E259</f>
      </c>
      <c r="N259" s="6" t="s">
        <f>=MAX(0,M259*0.13)</f>
      </c>
    </row>
    <row collapsed="false" customFormat="false" customHeight="false" hidden="false" ht="12.1" outlineLevel="0" r="260">
      <c r="A260" s="40" t="n">
        <v>45628</v>
      </c>
      <c r="B260" s="16" t="s">
        <v>1083</v>
      </c>
      <c r="C260" s="16" t="s">
        <v>51</v>
      </c>
      <c r="D260" s="16" t="s">
        <v>52</v>
      </c>
      <c r="E260" s="17" t="n">
        <v>10</v>
      </c>
      <c r="F260" s="7" t="s">
        <f>=DATEDIF(A260,$O$2,"y")</f>
      </c>
      <c r="G260" s="7" t="s">
        <f>=DATEDIF(A260,$O$2,"ym")</f>
      </c>
      <c r="H260" s="7" t="s">
        <f>=DATEDIF(A260,$O$2,"md")</f>
      </c>
      <c r="I260" s="7" t="n">
        <v>633</v>
      </c>
      <c r="J260" s="17" t="n">
        <v>124.324</v>
      </c>
      <c r="K260" s="6" t="s">
        <f>=Портфель!F13*Портфель!$Q$13</f>
      </c>
      <c r="L260" s="6" t="s">
        <f>=E260*K260</f>
      </c>
      <c r="M260" s="6" t="s">
        <f>=(K260-J260)*E260</f>
      </c>
      <c r="N260" s="6" t="s">
        <f>=MAX(0,M260*0.13)</f>
      </c>
    </row>
    <row collapsed="false" customFormat="false" customHeight="false" hidden="false" ht="12.1" outlineLevel="0" r="261">
      <c r="A261" s="40" t="n">
        <v>45705</v>
      </c>
      <c r="B261" s="16" t="s">
        <v>1083</v>
      </c>
      <c r="C261" s="16" t="s">
        <v>51</v>
      </c>
      <c r="D261" s="16" t="s">
        <v>52</v>
      </c>
      <c r="E261" s="17" t="n">
        <v>90</v>
      </c>
      <c r="F261" s="7" t="s">
        <f>=DATEDIF(A261,$O$2,"y")</f>
      </c>
      <c r="G261" s="7" t="s">
        <f>=DATEDIF(A261,$O$2,"ym")</f>
      </c>
      <c r="H261" s="7" t="s">
        <f>=DATEDIF(A261,$O$2,"md")</f>
      </c>
      <c r="I261" s="7" t="n">
        <v>556</v>
      </c>
      <c r="J261" s="17" t="n">
        <v>176.19566666667</v>
      </c>
      <c r="K261" s="6" t="s">
        <f>=Портфель!F13*Портфель!$Q$13</f>
      </c>
      <c r="L261" s="6" t="s">
        <f>=E261*K261</f>
      </c>
      <c r="M261" s="6" t="s">
        <f>=(K261-J261)*E261</f>
      </c>
      <c r="N261" s="6" t="s">
        <f>=MAX(0,M261*0.13)</f>
      </c>
    </row>
    <row collapsed="false" customFormat="false" customHeight="false" hidden="false" ht="12.1" outlineLevel="0" r="262">
      <c r="A262" s="40" t="n">
        <v>45706</v>
      </c>
      <c r="B262" s="16" t="s">
        <v>1083</v>
      </c>
      <c r="C262" s="16" t="s">
        <v>51</v>
      </c>
      <c r="D262" s="16" t="s">
        <v>52</v>
      </c>
      <c r="E262" s="17" t="n">
        <v>70</v>
      </c>
      <c r="F262" s="7" t="s">
        <f>=DATEDIF(A262,$O$2,"y")</f>
      </c>
      <c r="G262" s="7" t="s">
        <f>=DATEDIF(A262,$O$2,"ym")</f>
      </c>
      <c r="H262" s="7" t="s">
        <f>=DATEDIF(A262,$O$2,"md")</f>
      </c>
      <c r="I262" s="7" t="n">
        <v>555</v>
      </c>
      <c r="J262" s="17" t="n">
        <v>173.06657142857</v>
      </c>
      <c r="K262" s="6" t="s">
        <f>=Портфель!F13*Портфель!$Q$13</f>
      </c>
      <c r="L262" s="6" t="s">
        <f>=E262*K262</f>
      </c>
      <c r="M262" s="6" t="s">
        <f>=(K262-J262)*E262</f>
      </c>
      <c r="N262" s="6" t="s">
        <f>=MAX(0,M262*0.13)</f>
      </c>
    </row>
    <row collapsed="false" customFormat="false" customHeight="false" hidden="false" ht="12.1" outlineLevel="0" r="263">
      <c r="A263" s="40" t="n">
        <v>45723</v>
      </c>
      <c r="B263" s="16" t="s">
        <v>1083</v>
      </c>
      <c r="C263" s="16" t="s">
        <v>51</v>
      </c>
      <c r="D263" s="16" t="s">
        <v>52</v>
      </c>
      <c r="E263" s="17" t="n">
        <v>30</v>
      </c>
      <c r="F263" s="7" t="s">
        <f>=DATEDIF(A263,$O$2,"y")</f>
      </c>
      <c r="G263" s="7" t="s">
        <f>=DATEDIF(A263,$O$2,"ym")</f>
      </c>
      <c r="H263" s="7" t="s">
        <f>=DATEDIF(A263,$O$2,"md")</f>
      </c>
      <c r="I263" s="7" t="n">
        <v>538</v>
      </c>
      <c r="J263" s="17" t="n">
        <v>171.913</v>
      </c>
      <c r="K263" s="6" t="s">
        <f>=Портфель!F13*Портфель!$Q$13</f>
      </c>
      <c r="L263" s="6" t="s">
        <f>=E263*K263</f>
      </c>
      <c r="M263" s="6" t="s">
        <f>=(K263-J263)*E263</f>
      </c>
      <c r="N263" s="6" t="s">
        <f>=MAX(0,M263*0.13)</f>
      </c>
    </row>
    <row collapsed="false" customFormat="false" customHeight="false" hidden="false" ht="12.1" outlineLevel="0" r="264">
      <c r="A264" s="40" t="n">
        <v>45885</v>
      </c>
      <c r="B264" s="16" t="s">
        <v>1083</v>
      </c>
      <c r="C264" s="16" t="s">
        <v>51</v>
      </c>
      <c r="D264" s="16" t="s">
        <v>52</v>
      </c>
      <c r="E264" s="17" t="n">
        <v>51</v>
      </c>
      <c r="F264" s="7" t="s">
        <f>=DATEDIF(A264,$O$2,"y")</f>
      </c>
      <c r="G264" s="7" t="s">
        <f>=DATEDIF(A264,$O$2,"ym")</f>
      </c>
      <c r="H264" s="7" t="s">
        <f>=DATEDIF(A264,$O$2,"md")</f>
      </c>
      <c r="I264" s="7" t="n">
        <v>376</v>
      </c>
      <c r="J264" s="17" t="n">
        <v>138.26274509804</v>
      </c>
      <c r="K264" s="6" t="s">
        <f>=Портфель!F13*Портфель!$Q$13</f>
      </c>
      <c r="L264" s="6" t="s">
        <f>=E264*K264</f>
      </c>
      <c r="M264" s="6" t="s">
        <f>=(K264-J264)*E264</f>
      </c>
      <c r="N264" s="6" t="s">
        <f>=MAX(0,M264*0.13)</f>
      </c>
    </row>
    <row collapsed="false" customFormat="false" customHeight="false" hidden="false" ht="12.1" outlineLevel="0" r="265">
      <c r="A265" s="40" t="n">
        <v>45912</v>
      </c>
      <c r="B265" s="16" t="s">
        <v>1083</v>
      </c>
      <c r="C265" s="16" t="s">
        <v>51</v>
      </c>
      <c r="D265" s="16" t="s">
        <v>52</v>
      </c>
      <c r="E265" s="17" t="n">
        <v>4</v>
      </c>
      <c r="F265" s="7" t="s">
        <f>=DATEDIF(A265,$O$2,"y")</f>
      </c>
      <c r="G265" s="7" t="s">
        <f>=DATEDIF(A265,$O$2,"ym")</f>
      </c>
      <c r="H265" s="7" t="s">
        <f>=DATEDIF(A265,$O$2,"md")</f>
      </c>
      <c r="I265" s="7" t="n">
        <v>349</v>
      </c>
      <c r="J265" s="17" t="n">
        <v>125.4375</v>
      </c>
      <c r="K265" s="6" t="s">
        <f>=Портфель!F13*Портфель!$Q$13</f>
      </c>
      <c r="L265" s="6" t="s">
        <f>=E265*K265</f>
      </c>
      <c r="M265" s="6" t="s">
        <f>=(K265-J265)*E265</f>
      </c>
      <c r="N265" s="6" t="s">
        <f>=MAX(0,M265*0.13)</f>
      </c>
    </row>
    <row collapsed="false" customFormat="false" customHeight="false" hidden="false" ht="12.1" outlineLevel="0" r="266">
      <c r="A266" s="40" t="n">
        <v>45919</v>
      </c>
      <c r="B266" s="16" t="s">
        <v>1083</v>
      </c>
      <c r="C266" s="16" t="s">
        <v>51</v>
      </c>
      <c r="D266" s="16" t="s">
        <v>52</v>
      </c>
      <c r="E266" s="17" t="n">
        <v>1</v>
      </c>
      <c r="F266" s="7" t="s">
        <f>=DATEDIF(A266,$O$2,"y")</f>
      </c>
      <c r="G266" s="7" t="s">
        <f>=DATEDIF(A266,$O$2,"ym")</f>
      </c>
      <c r="H266" s="7" t="s">
        <f>=DATEDIF(A266,$O$2,"md")</f>
      </c>
      <c r="I266" s="7" t="n">
        <v>342</v>
      </c>
      <c r="J266" s="17" t="n">
        <v>120.58</v>
      </c>
      <c r="K266" s="6" t="s">
        <f>=Портфель!F13*Портфель!$Q$13</f>
      </c>
      <c r="L266" s="6" t="s">
        <f>=E266*K266</f>
      </c>
      <c r="M266" s="6" t="s">
        <f>=(K266-J266)*E266</f>
      </c>
      <c r="N266" s="6" t="s">
        <f>=MAX(0,M266*0.13)</f>
      </c>
    </row>
    <row collapsed="false" customFormat="false" customHeight="false" hidden="false" ht="12.1" outlineLevel="0" r="267">
      <c r="A267" s="40" t="n">
        <v>45922</v>
      </c>
      <c r="B267" s="16" t="s">
        <v>1083</v>
      </c>
      <c r="C267" s="16" t="s">
        <v>51</v>
      </c>
      <c r="D267" s="16" t="s">
        <v>52</v>
      </c>
      <c r="E267" s="17" t="n">
        <v>1</v>
      </c>
      <c r="F267" s="7" t="s">
        <f>=DATEDIF(A267,$O$2,"y")</f>
      </c>
      <c r="G267" s="7" t="s">
        <f>=DATEDIF(A267,$O$2,"ym")</f>
      </c>
      <c r="H267" s="7" t="s">
        <f>=DATEDIF(A267,$O$2,"md")</f>
      </c>
      <c r="I267" s="7" t="n">
        <v>339</v>
      </c>
      <c r="J267" s="17" t="n">
        <v>120.08</v>
      </c>
      <c r="K267" s="6" t="s">
        <f>=Портфель!F13*Портфель!$Q$13</f>
      </c>
      <c r="L267" s="6" t="s">
        <f>=E267*K267</f>
      </c>
      <c r="M267" s="6" t="s">
        <f>=(K267-J267)*E267</f>
      </c>
      <c r="N267" s="6" t="s">
        <f>=MAX(0,M267*0.13)</f>
      </c>
    </row>
    <row collapsed="false" customFormat="false" customHeight="false" hidden="false" ht="12.1" outlineLevel="0" r="268">
      <c r="A268" s="40" t="n">
        <v>45952</v>
      </c>
      <c r="B268" s="16" t="s">
        <v>1083</v>
      </c>
      <c r="C268" s="16" t="s">
        <v>51</v>
      </c>
      <c r="D268" s="16" t="s">
        <v>52</v>
      </c>
      <c r="E268" s="17" t="n">
        <v>1</v>
      </c>
      <c r="F268" s="7" t="s">
        <f>=DATEDIF(A268,$O$2,"y")</f>
      </c>
      <c r="G268" s="7" t="s">
        <f>=DATEDIF(A268,$O$2,"ym")</f>
      </c>
      <c r="H268" s="7" t="s">
        <f>=DATEDIF(A268,$O$2,"md")</f>
      </c>
      <c r="I268" s="7" t="n">
        <v>309</v>
      </c>
      <c r="J268" s="17" t="n">
        <v>120.69</v>
      </c>
      <c r="K268" s="6" t="s">
        <f>=Портфель!F13*Портфель!$Q$13</f>
      </c>
      <c r="L268" s="6" t="s">
        <f>=E268*K268</f>
      </c>
      <c r="M268" s="6" t="s">
        <f>=(K268-J268)*E268</f>
      </c>
      <c r="N268" s="6" t="s">
        <f>=MAX(0,M268*0.13)</f>
      </c>
    </row>
    <row collapsed="false" customFormat="false" customHeight="false" hidden="false" ht="12.1" outlineLevel="0" r="269">
      <c r="A269" s="40" t="n">
        <v>46090</v>
      </c>
      <c r="B269" s="16" t="s">
        <v>1083</v>
      </c>
      <c r="C269" s="16" t="s">
        <v>51</v>
      </c>
      <c r="D269" s="16" t="s">
        <v>52</v>
      </c>
      <c r="E269" s="17" t="n">
        <v>161</v>
      </c>
      <c r="F269" s="7" t="s">
        <f>=DATEDIF(A269,$O$2,"y")</f>
      </c>
      <c r="G269" s="7" t="s">
        <f>=DATEDIF(A269,$O$2,"ym")</f>
      </c>
      <c r="H269" s="7" t="s">
        <f>=DATEDIF(A269,$O$2,"md")</f>
      </c>
      <c r="I269" s="7" t="n">
        <v>171</v>
      </c>
      <c r="J269" s="17" t="n">
        <v>133.90577639752</v>
      </c>
      <c r="K269" s="6" t="s">
        <f>=Портфель!F13*Портфель!$Q$13</f>
      </c>
      <c r="L269" s="6" t="s">
        <f>=E269*K269</f>
      </c>
      <c r="M269" s="6" t="s">
        <f>=(K269-J269)*E269</f>
      </c>
      <c r="N269" s="6" t="s">
        <f>=MAX(0,M269*0.13)</f>
      </c>
    </row>
    <row collapsed="false" customFormat="false" customHeight="false" hidden="false" ht="12.1" outlineLevel="0" r="270">
      <c r="A270" s="40" t="n">
        <v>46150</v>
      </c>
      <c r="B270" s="16" t="s">
        <v>1083</v>
      </c>
      <c r="C270" s="16" t="s">
        <v>51</v>
      </c>
      <c r="D270" s="16" t="s">
        <v>52</v>
      </c>
      <c r="E270" s="17" t="n">
        <v>10</v>
      </c>
      <c r="F270" s="7" t="s">
        <f>=DATEDIF(A270,$O$2,"y")</f>
      </c>
      <c r="G270" s="7" t="s">
        <f>=DATEDIF(A270,$O$2,"ym")</f>
      </c>
      <c r="H270" s="7" t="s">
        <f>=DATEDIF(A270,$O$2,"md")</f>
      </c>
      <c r="I270" s="7" t="n">
        <v>111</v>
      </c>
      <c r="J270" s="17" t="n">
        <v>116.737</v>
      </c>
      <c r="K270" s="6" t="s">
        <f>=Портфель!F13*Портфель!$Q$13</f>
      </c>
      <c r="L270" s="6" t="s">
        <f>=E270*K270</f>
      </c>
      <c r="M270" s="6" t="s">
        <f>=(K270-J270)*E270</f>
      </c>
      <c r="N270" s="6" t="s">
        <f>=MAX(0,M270*0.13)</f>
      </c>
    </row>
    <row collapsed="false" customFormat="false" customHeight="false" hidden="false" ht="12.1" outlineLevel="0" r="271">
      <c r="A271" s="40" t="n">
        <v>46213</v>
      </c>
      <c r="B271" s="16" t="s">
        <v>1083</v>
      </c>
      <c r="C271" s="16" t="s">
        <v>51</v>
      </c>
      <c r="D271" s="16" t="s">
        <v>52</v>
      </c>
      <c r="E271" s="17" t="n">
        <v>2</v>
      </c>
      <c r="F271" s="7" t="s">
        <f>=DATEDIF(A271,$O$2,"y")</f>
      </c>
      <c r="G271" s="7" t="s">
        <f>=DATEDIF(A271,$O$2,"ym")</f>
      </c>
      <c r="H271" s="7" t="s">
        <f>=DATEDIF(A271,$O$2,"md")</f>
      </c>
      <c r="I271" s="7" t="n">
        <v>48</v>
      </c>
      <c r="J271" s="17" t="n">
        <v>92.995</v>
      </c>
      <c r="K271" s="6" t="s">
        <f>=Портфель!F13*Портфель!$Q$13</f>
      </c>
      <c r="L271" s="6" t="s">
        <f>=E271*K271</f>
      </c>
      <c r="M271" s="6" t="s">
        <f>=(K271-J271)*E271</f>
      </c>
      <c r="N271" s="6" t="s">
        <f>=MAX(0,M271*0.13)</f>
      </c>
    </row>
    <row collapsed="false" customFormat="false" customHeight="false" hidden="false" ht="12.1" outlineLevel="0" r="272">
      <c r="A272" s="40" t="n">
        <v>46028</v>
      </c>
      <c r="B272" s="16" t="s">
        <v>1083</v>
      </c>
      <c r="C272" s="16" t="s">
        <v>53</v>
      </c>
      <c r="D272" s="16" t="s">
        <v>54</v>
      </c>
      <c r="E272" s="17" t="n">
        <v>3</v>
      </c>
      <c r="F272" s="7" t="s">
        <f>=DATEDIF(A272,$O$2,"y")</f>
      </c>
      <c r="G272" s="7" t="s">
        <f>=DATEDIF(A272,$O$2,"ym")</f>
      </c>
      <c r="H272" s="7" t="s">
        <f>=DATEDIF(A272,$O$2,"md")</f>
      </c>
      <c r="I272" s="7" t="n">
        <v>233</v>
      </c>
      <c r="J272" s="17" t="n">
        <v>2758.6533333333</v>
      </c>
      <c r="K272" s="6" t="s">
        <f>=Портфель!F14*Портфель!$Q$13</f>
      </c>
      <c r="L272" s="6" t="s">
        <f>=E272*K272</f>
      </c>
      <c r="M272" s="6" t="s">
        <f>=(K272-J272)*E272</f>
      </c>
      <c r="N272" s="6" t="s">
        <f>=MAX(0,M272*0.13)</f>
      </c>
    </row>
    <row collapsed="false" customFormat="false" customHeight="false" hidden="false" ht="12.1" outlineLevel="0" r="273">
      <c r="A273" s="40" t="n">
        <v>46150</v>
      </c>
      <c r="B273" s="16" t="s">
        <v>1083</v>
      </c>
      <c r="C273" s="16" t="s">
        <v>53</v>
      </c>
      <c r="D273" s="16" t="s">
        <v>54</v>
      </c>
      <c r="E273" s="17" t="n">
        <v>1</v>
      </c>
      <c r="F273" s="7" t="s">
        <f>=DATEDIF(A273,$O$2,"y")</f>
      </c>
      <c r="G273" s="7" t="s">
        <f>=DATEDIF(A273,$O$2,"ym")</f>
      </c>
      <c r="H273" s="7" t="s">
        <f>=DATEDIF(A273,$O$2,"md")</f>
      </c>
      <c r="I273" s="7" t="n">
        <v>111</v>
      </c>
      <c r="J273" s="17" t="n">
        <v>2340.25</v>
      </c>
      <c r="K273" s="6" t="s">
        <f>=Портфель!F14*Портфель!$Q$13</f>
      </c>
      <c r="L273" s="6" t="s">
        <f>=E273*K273</f>
      </c>
      <c r="M273" s="6" t="s">
        <f>=(K273-J273)*E273</f>
      </c>
      <c r="N273" s="6" t="s">
        <f>=MAX(0,M273*0.13)</f>
      </c>
    </row>
    <row collapsed="false" customFormat="false" customHeight="false" hidden="false" ht="12.1" outlineLevel="0" r="274">
      <c r="A274" s="40" t="n">
        <v>46181</v>
      </c>
      <c r="B274" s="16" t="s">
        <v>1083</v>
      </c>
      <c r="C274" s="16" t="s">
        <v>53</v>
      </c>
      <c r="D274" s="16" t="s">
        <v>54</v>
      </c>
      <c r="E274" s="17" t="n">
        <v>10</v>
      </c>
      <c r="F274" s="7" t="s">
        <f>=DATEDIF(A274,$O$2,"y")</f>
      </c>
      <c r="G274" s="7" t="s">
        <f>=DATEDIF(A274,$O$2,"ym")</f>
      </c>
      <c r="H274" s="7" t="s">
        <f>=DATEDIF(A274,$O$2,"md")</f>
      </c>
      <c r="I274" s="7" t="n">
        <v>80</v>
      </c>
      <c r="J274" s="17" t="n">
        <v>2399.94</v>
      </c>
      <c r="K274" s="6" t="s">
        <f>=Портфель!F14*Портфель!$Q$13</f>
      </c>
      <c r="L274" s="6" t="s">
        <f>=E274*K274</f>
      </c>
      <c r="M274" s="6" t="s">
        <f>=(K274-J274)*E274</f>
      </c>
      <c r="N274" s="6" t="s">
        <f>=MAX(0,M274*0.13)</f>
      </c>
    </row>
    <row collapsed="false" customFormat="false" customHeight="false" hidden="false" ht="12.1" outlineLevel="0" r="275">
      <c r="A275" s="40" t="n">
        <v>46228</v>
      </c>
      <c r="B275" s="16" t="s">
        <v>1083</v>
      </c>
      <c r="C275" s="16" t="s">
        <v>53</v>
      </c>
      <c r="D275" s="16" t="s">
        <v>54</v>
      </c>
      <c r="E275" s="17" t="n">
        <v>7</v>
      </c>
      <c r="F275" s="7" t="s">
        <f>=DATEDIF(A275,$O$2,"y")</f>
      </c>
      <c r="G275" s="7" t="s">
        <f>=DATEDIF(A275,$O$2,"ym")</f>
      </c>
      <c r="H275" s="7" t="s">
        <f>=DATEDIF(A275,$O$2,"md")</f>
      </c>
      <c r="I275" s="7" t="n">
        <v>33</v>
      </c>
      <c r="J275" s="17" t="n">
        <v>1957.6742857143</v>
      </c>
      <c r="K275" s="6" t="s">
        <f>=Портфель!F14*Портфель!$Q$13</f>
      </c>
      <c r="L275" s="6" t="s">
        <f>=E275*K275</f>
      </c>
      <c r="M275" s="6" t="s">
        <f>=(K275-J275)*E275</f>
      </c>
      <c r="N275" s="6" t="s">
        <f>=MAX(0,M275*0.13)</f>
      </c>
    </row>
    <row collapsed="false" customFormat="false" customHeight="false" hidden="false" ht="12.1" outlineLevel="0" r="276">
      <c r="A276" s="40" t="n">
        <v>44616</v>
      </c>
      <c r="B276" s="16" t="s">
        <v>1083</v>
      </c>
      <c r="C276" s="16" t="s">
        <v>56</v>
      </c>
      <c r="D276" s="16" t="s">
        <v>57</v>
      </c>
      <c r="E276" s="17" t="n">
        <v>100</v>
      </c>
      <c r="F276" s="7" t="s">
        <f>=DATEDIF(A276,$O$2,"y")</f>
      </c>
      <c r="G276" s="7" t="s">
        <f>=DATEDIF(A276,$O$2,"ym")</f>
      </c>
      <c r="H276" s="7" t="s">
        <f>=DATEDIF(A276,$O$2,"md")</f>
      </c>
      <c r="I276" s="7" t="n">
        <v>1645</v>
      </c>
      <c r="J276" s="17" t="n">
        <v>43.0298</v>
      </c>
      <c r="K276" s="6" t="s">
        <f>=Портфель!F15*Портфель!$Q$13</f>
      </c>
      <c r="L276" s="6" t="s">
        <f>=E276*K276</f>
      </c>
      <c r="M276" s="6" t="s">
        <f>=(K276-J276)*E276</f>
      </c>
      <c r="N276" s="6" t="s">
        <f>=MAX(0,M276*0.13)</f>
      </c>
    </row>
    <row collapsed="false" customFormat="false" customHeight="false" hidden="false" ht="12.1" outlineLevel="0" r="277">
      <c r="A277" s="40" t="n">
        <v>44844</v>
      </c>
      <c r="B277" s="16" t="s">
        <v>1083</v>
      </c>
      <c r="C277" s="16" t="s">
        <v>56</v>
      </c>
      <c r="D277" s="16" t="s">
        <v>57</v>
      </c>
      <c r="E277" s="17" t="n">
        <v>10</v>
      </c>
      <c r="F277" s="7" t="s">
        <f>=DATEDIF(A277,$O$2,"y")</f>
      </c>
      <c r="G277" s="7" t="s">
        <f>=DATEDIF(A277,$O$2,"ym")</f>
      </c>
      <c r="H277" s="7" t="s">
        <f>=DATEDIF(A277,$O$2,"md")</f>
      </c>
      <c r="I277" s="7" t="n">
        <v>1417</v>
      </c>
      <c r="J277" s="17" t="n">
        <v>30.401</v>
      </c>
      <c r="K277" s="6" t="s">
        <f>=Портфель!F15*Портфель!$Q$13</f>
      </c>
      <c r="L277" s="6" t="s">
        <f>=E277*K277</f>
      </c>
      <c r="M277" s="6" t="s">
        <f>=(K277-J277)*E277</f>
      </c>
      <c r="N277" s="6" t="s">
        <f>=MAX(0,M277*0.13)</f>
      </c>
    </row>
    <row collapsed="false" customFormat="false" customHeight="false" hidden="false" ht="12.1" outlineLevel="0" r="278">
      <c r="A278" s="40" t="n">
        <v>44907</v>
      </c>
      <c r="B278" s="16" t="s">
        <v>1083</v>
      </c>
      <c r="C278" s="16" t="s">
        <v>56</v>
      </c>
      <c r="D278" s="16" t="s">
        <v>57</v>
      </c>
      <c r="E278" s="17" t="n">
        <v>10</v>
      </c>
      <c r="F278" s="7" t="s">
        <f>=DATEDIF(A278,$O$2,"y")</f>
      </c>
      <c r="G278" s="7" t="s">
        <f>=DATEDIF(A278,$O$2,"ym")</f>
      </c>
      <c r="H278" s="7" t="s">
        <f>=DATEDIF(A278,$O$2,"md")</f>
      </c>
      <c r="I278" s="7" t="n">
        <v>1354</v>
      </c>
      <c r="J278" s="17" t="n">
        <v>38.703</v>
      </c>
      <c r="K278" s="6" t="s">
        <f>=Портфель!F15*Портфель!$Q$13</f>
      </c>
      <c r="L278" s="6" t="s">
        <f>=E278*K278</f>
      </c>
      <c r="M278" s="6" t="s">
        <f>=(K278-J278)*E278</f>
      </c>
      <c r="N278" s="6" t="s">
        <f>=MAX(0,M278*0.13)</f>
      </c>
    </row>
    <row collapsed="false" customFormat="false" customHeight="false" hidden="false" ht="12.1" outlineLevel="0" r="279">
      <c r="A279" s="40" t="n">
        <v>44909</v>
      </c>
      <c r="B279" s="16" t="s">
        <v>1083</v>
      </c>
      <c r="C279" s="16" t="s">
        <v>56</v>
      </c>
      <c r="D279" s="16" t="s">
        <v>57</v>
      </c>
      <c r="E279" s="17" t="n">
        <v>10</v>
      </c>
      <c r="F279" s="7" t="s">
        <f>=DATEDIF(A279,$O$2,"y")</f>
      </c>
      <c r="G279" s="7" t="s">
        <f>=DATEDIF(A279,$O$2,"ym")</f>
      </c>
      <c r="H279" s="7" t="s">
        <f>=DATEDIF(A279,$O$2,"md")</f>
      </c>
      <c r="I279" s="7" t="n">
        <v>1352</v>
      </c>
      <c r="J279" s="17" t="n">
        <v>38.233</v>
      </c>
      <c r="K279" s="6" t="s">
        <f>=Портфель!F15*Портфель!$Q$13</f>
      </c>
      <c r="L279" s="6" t="s">
        <f>=E279*K279</f>
      </c>
      <c r="M279" s="6" t="s">
        <f>=(K279-J279)*E279</f>
      </c>
      <c r="N279" s="6" t="s">
        <f>=MAX(0,M279*0.13)</f>
      </c>
    </row>
    <row collapsed="false" customFormat="false" customHeight="false" hidden="false" ht="12.1" outlineLevel="0" r="280">
      <c r="A280" s="40" t="n">
        <v>44910</v>
      </c>
      <c r="B280" s="16" t="s">
        <v>1083</v>
      </c>
      <c r="C280" s="16" t="s">
        <v>56</v>
      </c>
      <c r="D280" s="16" t="s">
        <v>57</v>
      </c>
      <c r="E280" s="17" t="n">
        <v>10</v>
      </c>
      <c r="F280" s="7" t="s">
        <f>=DATEDIF(A280,$O$2,"y")</f>
      </c>
      <c r="G280" s="7" t="s">
        <f>=DATEDIF(A280,$O$2,"ym")</f>
      </c>
      <c r="H280" s="7" t="s">
        <f>=DATEDIF(A280,$O$2,"md")</f>
      </c>
      <c r="I280" s="7" t="n">
        <v>1351</v>
      </c>
      <c r="J280" s="17" t="n">
        <v>37.282</v>
      </c>
      <c r="K280" s="6" t="s">
        <f>=Портфель!F15*Портфель!$Q$13</f>
      </c>
      <c r="L280" s="6" t="s">
        <f>=E280*K280</f>
      </c>
      <c r="M280" s="6" t="s">
        <f>=(K280-J280)*E280</f>
      </c>
      <c r="N280" s="6" t="s">
        <f>=MAX(0,M280*0.13)</f>
      </c>
    </row>
    <row collapsed="false" customFormat="false" customHeight="false" hidden="false" ht="12.1" outlineLevel="0" r="281">
      <c r="A281" s="40" t="n">
        <v>44965</v>
      </c>
      <c r="B281" s="16" t="s">
        <v>1083</v>
      </c>
      <c r="C281" s="16" t="s">
        <v>56</v>
      </c>
      <c r="D281" s="16" t="s">
        <v>57</v>
      </c>
      <c r="E281" s="17" t="n">
        <v>10</v>
      </c>
      <c r="F281" s="7" t="s">
        <f>=DATEDIF(A281,$O$2,"y")</f>
      </c>
      <c r="G281" s="7" t="s">
        <f>=DATEDIF(A281,$O$2,"ym")</f>
      </c>
      <c r="H281" s="7" t="s">
        <f>=DATEDIF(A281,$O$2,"md")</f>
      </c>
      <c r="I281" s="7" t="n">
        <v>1296</v>
      </c>
      <c r="J281" s="17" t="n">
        <v>47.829</v>
      </c>
      <c r="K281" s="6" t="s">
        <f>=Портфель!F15*Портфель!$Q$13</f>
      </c>
      <c r="L281" s="6" t="s">
        <f>=E281*K281</f>
      </c>
      <c r="M281" s="6" t="s">
        <f>=(K281-J281)*E281</f>
      </c>
      <c r="N281" s="6" t="s">
        <f>=MAX(0,M281*0.13)</f>
      </c>
    </row>
    <row collapsed="false" customFormat="false" customHeight="false" hidden="false" ht="12.1" outlineLevel="0" r="282">
      <c r="A282" s="40" t="n">
        <v>44999</v>
      </c>
      <c r="B282" s="16" t="s">
        <v>1083</v>
      </c>
      <c r="C282" s="16" t="s">
        <v>56</v>
      </c>
      <c r="D282" s="16" t="s">
        <v>57</v>
      </c>
      <c r="E282" s="17" t="n">
        <v>10</v>
      </c>
      <c r="F282" s="7" t="s">
        <f>=DATEDIF(A282,$O$2,"y")</f>
      </c>
      <c r="G282" s="7" t="s">
        <f>=DATEDIF(A282,$O$2,"ym")</f>
      </c>
      <c r="H282" s="7" t="s">
        <f>=DATEDIF(A282,$O$2,"md")</f>
      </c>
      <c r="I282" s="7" t="n">
        <v>1262</v>
      </c>
      <c r="J282" s="17" t="n">
        <v>59.366</v>
      </c>
      <c r="K282" s="6" t="s">
        <f>=Портфель!F15*Портфель!$Q$13</f>
      </c>
      <c r="L282" s="6" t="s">
        <f>=E282*K282</f>
      </c>
      <c r="M282" s="6" t="s">
        <f>=(K282-J282)*E282</f>
      </c>
      <c r="N282" s="6" t="s">
        <f>=MAX(0,M282*0.13)</f>
      </c>
    </row>
    <row collapsed="false" customFormat="false" customHeight="false" hidden="false" ht="12.1" outlineLevel="0" r="283">
      <c r="A283" s="40" t="n">
        <v>45006</v>
      </c>
      <c r="B283" s="16" t="s">
        <v>1083</v>
      </c>
      <c r="C283" s="16" t="s">
        <v>56</v>
      </c>
      <c r="D283" s="16" t="s">
        <v>57</v>
      </c>
      <c r="E283" s="17" t="n">
        <v>20</v>
      </c>
      <c r="F283" s="7" t="s">
        <f>=DATEDIF(A283,$O$2,"y")</f>
      </c>
      <c r="G283" s="7" t="s">
        <f>=DATEDIF(A283,$O$2,"ym")</f>
      </c>
      <c r="H283" s="7" t="s">
        <f>=DATEDIF(A283,$O$2,"md")</f>
      </c>
      <c r="I283" s="7" t="n">
        <v>1255</v>
      </c>
      <c r="J283" s="17" t="n">
        <v>60.036</v>
      </c>
      <c r="K283" s="6" t="s">
        <f>=Портфель!F15*Портфель!$Q$13</f>
      </c>
      <c r="L283" s="6" t="s">
        <f>=E283*K283</f>
      </c>
      <c r="M283" s="6" t="s">
        <f>=(K283-J283)*E283</f>
      </c>
      <c r="N283" s="6" t="s">
        <f>=MAX(0,M283*0.13)</f>
      </c>
    </row>
    <row collapsed="false" customFormat="false" customHeight="false" hidden="false" ht="12.1" outlineLevel="0" r="284">
      <c r="A284" s="40" t="n">
        <v>45008</v>
      </c>
      <c r="B284" s="16" t="s">
        <v>1083</v>
      </c>
      <c r="C284" s="16" t="s">
        <v>56</v>
      </c>
      <c r="D284" s="16" t="s">
        <v>57</v>
      </c>
      <c r="E284" s="17" t="n">
        <v>20</v>
      </c>
      <c r="F284" s="7" t="s">
        <f>=DATEDIF(A284,$O$2,"y")</f>
      </c>
      <c r="G284" s="7" t="s">
        <f>=DATEDIF(A284,$O$2,"ym")</f>
      </c>
      <c r="H284" s="7" t="s">
        <f>=DATEDIF(A284,$O$2,"md")</f>
      </c>
      <c r="I284" s="7" t="n">
        <v>1253</v>
      </c>
      <c r="J284" s="17" t="n">
        <v>58.295</v>
      </c>
      <c r="K284" s="6" t="s">
        <f>=Портфель!F15*Портфель!$Q$13</f>
      </c>
      <c r="L284" s="6" t="s">
        <f>=E284*K284</f>
      </c>
      <c r="M284" s="6" t="s">
        <f>=(K284-J284)*E284</f>
      </c>
      <c r="N284" s="6" t="s">
        <f>=MAX(0,M284*0.13)</f>
      </c>
    </row>
    <row collapsed="false" customFormat="false" customHeight="false" hidden="false" ht="12.1" outlineLevel="0" r="285">
      <c r="A285" s="40" t="n">
        <v>45092</v>
      </c>
      <c r="B285" s="16" t="s">
        <v>1083</v>
      </c>
      <c r="C285" s="16" t="s">
        <v>56</v>
      </c>
      <c r="D285" s="16" t="s">
        <v>57</v>
      </c>
      <c r="E285" s="17" t="n">
        <v>10</v>
      </c>
      <c r="F285" s="7" t="s">
        <f>=DATEDIF(A285,$O$2,"y")</f>
      </c>
      <c r="G285" s="7" t="s">
        <f>=DATEDIF(A285,$O$2,"ym")</f>
      </c>
      <c r="H285" s="7" t="s">
        <f>=DATEDIF(A285,$O$2,"md")</f>
      </c>
      <c r="I285" s="7" t="n">
        <v>1169</v>
      </c>
      <c r="J285" s="17" t="n">
        <v>89.494</v>
      </c>
      <c r="K285" s="6" t="s">
        <f>=Портфель!F15*Портфель!$Q$13</f>
      </c>
      <c r="L285" s="6" t="s">
        <f>=E285*K285</f>
      </c>
      <c r="M285" s="6" t="s">
        <f>=(K285-J285)*E285</f>
      </c>
      <c r="N285" s="6" t="s">
        <f>=MAX(0,M285*0.13)</f>
      </c>
    </row>
    <row collapsed="false" customFormat="false" customHeight="false" hidden="false" ht="12.1" outlineLevel="0" r="286">
      <c r="A286" s="40" t="n">
        <v>45097</v>
      </c>
      <c r="B286" s="16" t="s">
        <v>1083</v>
      </c>
      <c r="C286" s="16" t="s">
        <v>56</v>
      </c>
      <c r="D286" s="16" t="s">
        <v>57</v>
      </c>
      <c r="E286" s="17" t="n">
        <v>10</v>
      </c>
      <c r="F286" s="7" t="s">
        <f>=DATEDIF(A286,$O$2,"y")</f>
      </c>
      <c r="G286" s="7" t="s">
        <f>=DATEDIF(A286,$O$2,"ym")</f>
      </c>
      <c r="H286" s="7" t="s">
        <f>=DATEDIF(A286,$O$2,"md")</f>
      </c>
      <c r="I286" s="7" t="n">
        <v>1164</v>
      </c>
      <c r="J286" s="17" t="n">
        <v>86.992</v>
      </c>
      <c r="K286" s="6" t="s">
        <f>=Портфель!F15*Портфель!$Q$13</f>
      </c>
      <c r="L286" s="6" t="s">
        <f>=E286*K286</f>
      </c>
      <c r="M286" s="6" t="s">
        <f>=(K286-J286)*E286</f>
      </c>
      <c r="N286" s="6" t="s">
        <f>=MAX(0,M286*0.13)</f>
      </c>
    </row>
    <row collapsed="false" customFormat="false" customHeight="false" hidden="false" ht="12.1" outlineLevel="0" r="287">
      <c r="A287" s="40" t="n">
        <v>45111</v>
      </c>
      <c r="B287" s="16" t="s">
        <v>1083</v>
      </c>
      <c r="C287" s="16" t="s">
        <v>56</v>
      </c>
      <c r="D287" s="16" t="s">
        <v>57</v>
      </c>
      <c r="E287" s="17" t="n">
        <v>10</v>
      </c>
      <c r="F287" s="7" t="s">
        <f>=DATEDIF(A287,$O$2,"y")</f>
      </c>
      <c r="G287" s="7" t="s">
        <f>=DATEDIF(A287,$O$2,"ym")</f>
      </c>
      <c r="H287" s="7" t="s">
        <f>=DATEDIF(A287,$O$2,"md")</f>
      </c>
      <c r="I287" s="7" t="n">
        <v>1150</v>
      </c>
      <c r="J287" s="17" t="n">
        <v>86.662</v>
      </c>
      <c r="K287" s="6" t="s">
        <f>=Портфель!F15*Портфель!$Q$13</f>
      </c>
      <c r="L287" s="6" t="s">
        <f>=E287*K287</f>
      </c>
      <c r="M287" s="6" t="s">
        <f>=(K287-J287)*E287</f>
      </c>
      <c r="N287" s="6" t="s">
        <f>=MAX(0,M287*0.13)</f>
      </c>
    </row>
    <row collapsed="false" customFormat="false" customHeight="false" hidden="false" ht="12.1" outlineLevel="0" r="288">
      <c r="A288" s="40" t="n">
        <v>45142</v>
      </c>
      <c r="B288" s="16" t="s">
        <v>1083</v>
      </c>
      <c r="C288" s="16" t="s">
        <v>56</v>
      </c>
      <c r="D288" s="16" t="s">
        <v>57</v>
      </c>
      <c r="E288" s="17" t="n">
        <v>20</v>
      </c>
      <c r="F288" s="7" t="s">
        <f>=DATEDIF(A288,$O$2,"y")</f>
      </c>
      <c r="G288" s="7" t="s">
        <f>=DATEDIF(A288,$O$2,"ym")</f>
      </c>
      <c r="H288" s="7" t="s">
        <f>=DATEDIF(A288,$O$2,"md")</f>
      </c>
      <c r="I288" s="7" t="n">
        <v>1119</v>
      </c>
      <c r="J288" s="17" t="n">
        <v>106.374</v>
      </c>
      <c r="K288" s="6" t="s">
        <f>=Портфель!F15*Портфель!$Q$13</f>
      </c>
      <c r="L288" s="6" t="s">
        <f>=E288*K288</f>
      </c>
      <c r="M288" s="6" t="s">
        <f>=(K288-J288)*E288</f>
      </c>
      <c r="N288" s="6" t="s">
        <f>=MAX(0,M288*0.13)</f>
      </c>
    </row>
    <row collapsed="false" customFormat="false" customHeight="false" hidden="false" ht="12.1" outlineLevel="0" r="289">
      <c r="A289" s="40" t="n">
        <v>45145</v>
      </c>
      <c r="B289" s="16" t="s">
        <v>1083</v>
      </c>
      <c r="C289" s="16" t="s">
        <v>56</v>
      </c>
      <c r="D289" s="16" t="s">
        <v>57</v>
      </c>
      <c r="E289" s="17" t="n">
        <v>20</v>
      </c>
      <c r="F289" s="7" t="s">
        <f>=DATEDIF(A289,$O$2,"y")</f>
      </c>
      <c r="G289" s="7" t="s">
        <f>=DATEDIF(A289,$O$2,"ym")</f>
      </c>
      <c r="H289" s="7" t="s">
        <f>=DATEDIF(A289,$O$2,"md")</f>
      </c>
      <c r="I289" s="7" t="n">
        <v>1116</v>
      </c>
      <c r="J289" s="17" t="n">
        <v>105.7735</v>
      </c>
      <c r="K289" s="6" t="s">
        <f>=Портфель!F15*Портфель!$Q$13</f>
      </c>
      <c r="L289" s="6" t="s">
        <f>=E289*K289</f>
      </c>
      <c r="M289" s="6" t="s">
        <f>=(K289-J289)*E289</f>
      </c>
      <c r="N289" s="6" t="s">
        <f>=MAX(0,M289*0.13)</f>
      </c>
    </row>
    <row collapsed="false" customFormat="false" customHeight="false" hidden="false" ht="12.1" outlineLevel="0" r="290">
      <c r="A290" s="40" t="n">
        <v>45177</v>
      </c>
      <c r="B290" s="16" t="s">
        <v>1083</v>
      </c>
      <c r="C290" s="16" t="s">
        <v>56</v>
      </c>
      <c r="D290" s="16" t="s">
        <v>57</v>
      </c>
      <c r="E290" s="17" t="n">
        <v>20</v>
      </c>
      <c r="F290" s="7" t="s">
        <f>=DATEDIF(A290,$O$2,"y")</f>
      </c>
      <c r="G290" s="7" t="s">
        <f>=DATEDIF(A290,$O$2,"ym")</f>
      </c>
      <c r="H290" s="7" t="s">
        <f>=DATEDIF(A290,$O$2,"md")</f>
      </c>
      <c r="I290" s="7" t="n">
        <v>1084</v>
      </c>
      <c r="J290" s="17" t="n">
        <v>110.376</v>
      </c>
      <c r="K290" s="6" t="s">
        <f>=Портфель!F15*Портфель!$Q$13</f>
      </c>
      <c r="L290" s="6" t="s">
        <f>=E290*K290</f>
      </c>
      <c r="M290" s="6" t="s">
        <f>=(K290-J290)*E290</f>
      </c>
      <c r="N290" s="6" t="s">
        <f>=MAX(0,M290*0.13)</f>
      </c>
    </row>
    <row collapsed="false" customFormat="false" customHeight="false" hidden="false" ht="12.1" outlineLevel="0" r="291">
      <c r="A291" s="40" t="n">
        <v>45183</v>
      </c>
      <c r="B291" s="16" t="s">
        <v>1083</v>
      </c>
      <c r="C291" s="16" t="s">
        <v>56</v>
      </c>
      <c r="D291" s="16" t="s">
        <v>57</v>
      </c>
      <c r="E291" s="17" t="n">
        <v>20</v>
      </c>
      <c r="F291" s="7" t="s">
        <f>=DATEDIF(A291,$O$2,"y")</f>
      </c>
      <c r="G291" s="7" t="s">
        <f>=DATEDIF(A291,$O$2,"ym")</f>
      </c>
      <c r="H291" s="7" t="s">
        <f>=DATEDIF(A291,$O$2,"md")</f>
      </c>
      <c r="I291" s="7" t="n">
        <v>1078</v>
      </c>
      <c r="J291" s="17" t="n">
        <v>102.7825</v>
      </c>
      <c r="K291" s="6" t="s">
        <f>=Портфель!F15*Портфель!$Q$13</f>
      </c>
      <c r="L291" s="6" t="s">
        <f>=E291*K291</f>
      </c>
      <c r="M291" s="6" t="s">
        <f>=(K291-J291)*E291</f>
      </c>
      <c r="N291" s="6" t="s">
        <f>=MAX(0,M291*0.13)</f>
      </c>
    </row>
    <row collapsed="false" customFormat="false" customHeight="false" hidden="false" ht="12.1" outlineLevel="0" r="292">
      <c r="A292" s="40" t="n">
        <v>45217</v>
      </c>
      <c r="B292" s="16" t="s">
        <v>1083</v>
      </c>
      <c r="C292" s="16" t="s">
        <v>56</v>
      </c>
      <c r="D292" s="16" t="s">
        <v>57</v>
      </c>
      <c r="E292" s="17" t="n">
        <v>10</v>
      </c>
      <c r="F292" s="7" t="s">
        <f>=DATEDIF(A292,$O$2,"y")</f>
      </c>
      <c r="G292" s="7" t="s">
        <f>=DATEDIF(A292,$O$2,"ym")</f>
      </c>
      <c r="H292" s="7" t="s">
        <f>=DATEDIF(A292,$O$2,"md")</f>
      </c>
      <c r="I292" s="7" t="n">
        <v>1044</v>
      </c>
      <c r="J292" s="17" t="n">
        <v>123.284</v>
      </c>
      <c r="K292" s="6" t="s">
        <f>=Портфель!F15*Портфель!$Q$13</f>
      </c>
      <c r="L292" s="6" t="s">
        <f>=E292*K292</f>
      </c>
      <c r="M292" s="6" t="s">
        <f>=(K292-J292)*E292</f>
      </c>
      <c r="N292" s="6" t="s">
        <f>=MAX(0,M292*0.13)</f>
      </c>
    </row>
    <row collapsed="false" customFormat="false" customHeight="false" hidden="false" ht="12.1" outlineLevel="0" r="293">
      <c r="A293" s="40" t="n">
        <v>45261</v>
      </c>
      <c r="B293" s="16" t="s">
        <v>1083</v>
      </c>
      <c r="C293" s="16" t="s">
        <v>56</v>
      </c>
      <c r="D293" s="16" t="s">
        <v>57</v>
      </c>
      <c r="E293" s="17" t="n">
        <v>10</v>
      </c>
      <c r="F293" s="7" t="s">
        <f>=DATEDIF(A293,$O$2,"y")</f>
      </c>
      <c r="G293" s="7" t="s">
        <f>=DATEDIF(A293,$O$2,"ym")</f>
      </c>
      <c r="H293" s="7" t="s">
        <f>=DATEDIF(A293,$O$2,"md")</f>
      </c>
      <c r="I293" s="7" t="n">
        <v>1000</v>
      </c>
      <c r="J293" s="17" t="n">
        <v>123.454</v>
      </c>
      <c r="K293" s="6" t="s">
        <f>=Портфель!F15*Портфель!$Q$13</f>
      </c>
      <c r="L293" s="6" t="s">
        <f>=E293*K293</f>
      </c>
      <c r="M293" s="6" t="s">
        <f>=(K293-J293)*E293</f>
      </c>
      <c r="N293" s="6" t="s">
        <f>=MAX(0,M293*0.13)</f>
      </c>
    </row>
    <row collapsed="false" customFormat="false" customHeight="false" hidden="false" ht="12.1" outlineLevel="0" r="294">
      <c r="A294" s="40" t="n">
        <v>45296</v>
      </c>
      <c r="B294" s="16" t="s">
        <v>1083</v>
      </c>
      <c r="C294" s="16" t="s">
        <v>56</v>
      </c>
      <c r="D294" s="16" t="s">
        <v>57</v>
      </c>
      <c r="E294" s="17" t="n">
        <v>20</v>
      </c>
      <c r="F294" s="7" t="s">
        <f>=DATEDIF(A294,$O$2,"y")</f>
      </c>
      <c r="G294" s="7" t="s">
        <f>=DATEDIF(A294,$O$2,"ym")</f>
      </c>
      <c r="H294" s="7" t="s">
        <f>=DATEDIF(A294,$O$2,"md")</f>
      </c>
      <c r="I294" s="7" t="n">
        <v>965</v>
      </c>
      <c r="J294" s="17" t="n">
        <v>144.302</v>
      </c>
      <c r="K294" s="6" t="s">
        <f>=Портфель!F15*Портфель!$Q$13</f>
      </c>
      <c r="L294" s="6" t="s">
        <f>=E294*K294</f>
      </c>
      <c r="M294" s="6" t="s">
        <f>=(K294-J294)*E294</f>
      </c>
      <c r="N294" s="6" t="s">
        <f>=MAX(0,M294*0.13)</f>
      </c>
    </row>
    <row collapsed="false" customFormat="false" customHeight="false" hidden="false" ht="12.1" outlineLevel="0" r="295">
      <c r="A295" s="40" t="n">
        <v>45495</v>
      </c>
      <c r="B295" s="16" t="s">
        <v>1083</v>
      </c>
      <c r="C295" s="16" t="s">
        <v>56</v>
      </c>
      <c r="D295" s="16" t="s">
        <v>57</v>
      </c>
      <c r="E295" s="17" t="n">
        <v>30</v>
      </c>
      <c r="F295" s="7" t="s">
        <f>=DATEDIF(A295,$O$2,"y")</f>
      </c>
      <c r="G295" s="7" t="s">
        <f>=DATEDIF(A295,$O$2,"ym")</f>
      </c>
      <c r="H295" s="7" t="s">
        <f>=DATEDIF(A295,$O$2,"md")</f>
      </c>
      <c r="I295" s="7" t="n">
        <v>766</v>
      </c>
      <c r="J295" s="17" t="n">
        <v>109.31566666667</v>
      </c>
      <c r="K295" s="6" t="s">
        <f>=Портфель!F15*Портфель!$Q$13</f>
      </c>
      <c r="L295" s="6" t="s">
        <f>=E295*K295</f>
      </c>
      <c r="M295" s="6" t="s">
        <f>=(K295-J295)*E295</f>
      </c>
      <c r="N295" s="6" t="s">
        <f>=MAX(0,M295*0.13)</f>
      </c>
    </row>
    <row collapsed="false" customFormat="false" customHeight="false" hidden="false" ht="12.1" outlineLevel="0" r="296">
      <c r="A296" s="40" t="n">
        <v>45541</v>
      </c>
      <c r="B296" s="16" t="s">
        <v>1083</v>
      </c>
      <c r="C296" s="16" t="s">
        <v>56</v>
      </c>
      <c r="D296" s="16" t="s">
        <v>57</v>
      </c>
      <c r="E296" s="17" t="n">
        <v>20</v>
      </c>
      <c r="F296" s="7" t="s">
        <f>=DATEDIF(A296,$O$2,"y")</f>
      </c>
      <c r="G296" s="7" t="s">
        <f>=DATEDIF(A296,$O$2,"ym")</f>
      </c>
      <c r="H296" s="7" t="s">
        <f>=DATEDIF(A296,$O$2,"md")</f>
      </c>
      <c r="I296" s="7" t="n">
        <v>720</v>
      </c>
      <c r="J296" s="17" t="n">
        <v>92.6655</v>
      </c>
      <c r="K296" s="6" t="s">
        <f>=Портфель!F15*Портфель!$Q$13</f>
      </c>
      <c r="L296" s="6" t="s">
        <f>=E296*K296</f>
      </c>
      <c r="M296" s="6" t="s">
        <f>=(K296-J296)*E296</f>
      </c>
      <c r="N296" s="6" t="s">
        <f>=MAX(0,M296*0.13)</f>
      </c>
    </row>
    <row collapsed="false" customFormat="false" customHeight="false" hidden="false" ht="12.1" outlineLevel="0" r="297">
      <c r="A297" s="40" t="n">
        <v>45713</v>
      </c>
      <c r="B297" s="16" t="s">
        <v>1083</v>
      </c>
      <c r="C297" s="16" t="s">
        <v>56</v>
      </c>
      <c r="D297" s="16" t="s">
        <v>57</v>
      </c>
      <c r="E297" s="17" t="n">
        <v>10</v>
      </c>
      <c r="F297" s="7" t="s">
        <f>=DATEDIF(A297,$O$2,"y")</f>
      </c>
      <c r="G297" s="7" t="s">
        <f>=DATEDIF(A297,$O$2,"ym")</f>
      </c>
      <c r="H297" s="7" t="s">
        <f>=DATEDIF(A297,$O$2,"md")</f>
      </c>
      <c r="I297" s="7" t="n">
        <v>548</v>
      </c>
      <c r="J297" s="17" t="n">
        <v>104.573</v>
      </c>
      <c r="K297" s="6" t="s">
        <f>=Портфель!F15*Портфель!$Q$13</f>
      </c>
      <c r="L297" s="6" t="s">
        <f>=E297*K297</f>
      </c>
      <c r="M297" s="6" t="s">
        <f>=(K297-J297)*E297</f>
      </c>
      <c r="N297" s="6" t="s">
        <f>=MAX(0,M297*0.13)</f>
      </c>
    </row>
    <row collapsed="false" customFormat="false" customHeight="false" hidden="false" ht="12.1" outlineLevel="0" r="298">
      <c r="A298" s="40" t="n">
        <v>45885</v>
      </c>
      <c r="B298" s="16" t="s">
        <v>1083</v>
      </c>
      <c r="C298" s="16" t="s">
        <v>56</v>
      </c>
      <c r="D298" s="16" t="s">
        <v>57</v>
      </c>
      <c r="E298" s="17" t="n">
        <v>10</v>
      </c>
      <c r="F298" s="7" t="s">
        <f>=DATEDIF(A298,$O$2,"y")</f>
      </c>
      <c r="G298" s="7" t="s">
        <f>=DATEDIF(A298,$O$2,"ym")</f>
      </c>
      <c r="H298" s="7" t="s">
        <f>=DATEDIF(A298,$O$2,"md")</f>
      </c>
      <c r="I298" s="7" t="n">
        <v>376</v>
      </c>
      <c r="J298" s="17" t="n">
        <v>90.423</v>
      </c>
      <c r="K298" s="6" t="s">
        <f>=Портфель!F15*Портфель!$Q$13</f>
      </c>
      <c r="L298" s="6" t="s">
        <f>=E298*K298</f>
      </c>
      <c r="M298" s="6" t="s">
        <f>=(K298-J298)*E298</f>
      </c>
      <c r="N298" s="6" t="s">
        <f>=MAX(0,M298*0.13)</f>
      </c>
    </row>
    <row collapsed="false" customFormat="false" customHeight="false" hidden="false" ht="12.1" outlineLevel="0" r="299">
      <c r="A299" s="40" t="n">
        <v>45912</v>
      </c>
      <c r="B299" s="16" t="s">
        <v>1083</v>
      </c>
      <c r="C299" s="16" t="s">
        <v>56</v>
      </c>
      <c r="D299" s="16" t="s">
        <v>57</v>
      </c>
      <c r="E299" s="17" t="n">
        <v>10</v>
      </c>
      <c r="F299" s="7" t="s">
        <f>=DATEDIF(A299,$O$2,"y")</f>
      </c>
      <c r="G299" s="7" t="s">
        <f>=DATEDIF(A299,$O$2,"ym")</f>
      </c>
      <c r="H299" s="7" t="s">
        <f>=DATEDIF(A299,$O$2,"md")</f>
      </c>
      <c r="I299" s="7" t="n">
        <v>349</v>
      </c>
      <c r="J299" s="17" t="n">
        <v>85.581</v>
      </c>
      <c r="K299" s="6" t="s">
        <f>=Портфель!F15*Портфель!$Q$13</f>
      </c>
      <c r="L299" s="6" t="s">
        <f>=E299*K299</f>
      </c>
      <c r="M299" s="6" t="s">
        <f>=(K299-J299)*E299</f>
      </c>
      <c r="N299" s="6" t="s">
        <f>=MAX(0,M299*0.13)</f>
      </c>
    </row>
    <row collapsed="false" customFormat="false" customHeight="false" hidden="false" ht="12.1" outlineLevel="0" r="300">
      <c r="A300" s="40" t="n">
        <v>46214</v>
      </c>
      <c r="B300" s="16" t="s">
        <v>1083</v>
      </c>
      <c r="C300" s="16" t="s">
        <v>56</v>
      </c>
      <c r="D300" s="16" t="s">
        <v>57</v>
      </c>
      <c r="E300" s="17" t="n">
        <v>20</v>
      </c>
      <c r="F300" s="7" t="s">
        <f>=DATEDIF(A300,$O$2,"y")</f>
      </c>
      <c r="G300" s="7" t="s">
        <f>=DATEDIF(A300,$O$2,"ym")</f>
      </c>
      <c r="H300" s="7" t="s">
        <f>=DATEDIF(A300,$O$2,"md")</f>
      </c>
      <c r="I300" s="7" t="n">
        <v>47</v>
      </c>
      <c r="J300" s="17" t="n">
        <v>67.871</v>
      </c>
      <c r="K300" s="6" t="s">
        <f>=Портфель!F15*Портфель!$Q$13</f>
      </c>
      <c r="L300" s="6" t="s">
        <f>=E300*K300</f>
      </c>
      <c r="M300" s="6" t="s">
        <f>=(K300-J300)*E300</f>
      </c>
      <c r="N300" s="6" t="s">
        <f>=MAX(0,M300*0.13)</f>
      </c>
    </row>
    <row collapsed="false" customFormat="false" customHeight="false" hidden="false" ht="12.1" outlineLevel="0" r="301">
      <c r="A301" s="40" t="n">
        <v>45287</v>
      </c>
      <c r="B301" s="16" t="s">
        <v>1083</v>
      </c>
      <c r="C301" s="16" t="s">
        <v>59</v>
      </c>
      <c r="D301" s="16" t="s">
        <v>60</v>
      </c>
      <c r="E301" s="17" t="n">
        <v>100</v>
      </c>
      <c r="F301" s="7" t="s">
        <f>=DATEDIF(A301,$O$2,"y")</f>
      </c>
      <c r="G301" s="7" t="s">
        <f>=DATEDIF(A301,$O$2,"ym")</f>
      </c>
      <c r="H301" s="7" t="s">
        <f>=DATEDIF(A301,$O$2,"md")</f>
      </c>
      <c r="I301" s="7" t="n">
        <v>974</v>
      </c>
      <c r="J301" s="17" t="n">
        <v>163.8382</v>
      </c>
      <c r="K301" s="6" t="s">
        <f>=Портфель!F16*Портфель!$Q$13</f>
      </c>
      <c r="L301" s="6" t="s">
        <f>=E301*K301</f>
      </c>
      <c r="M301" s="6" t="s">
        <f>=(K301-J301)*E301</f>
      </c>
      <c r="N301" s="6" t="s">
        <f>=MAX(0,M301*0.13)</f>
      </c>
    </row>
    <row collapsed="false" customFormat="false" customHeight="false" hidden="false" ht="12.1" outlineLevel="0" r="302">
      <c r="A302" s="40" t="n">
        <v>45419</v>
      </c>
      <c r="B302" s="16" t="s">
        <v>1083</v>
      </c>
      <c r="C302" s="16" t="s">
        <v>59</v>
      </c>
      <c r="D302" s="16" t="s">
        <v>60</v>
      </c>
      <c r="E302" s="17" t="n">
        <v>10</v>
      </c>
      <c r="F302" s="7" t="s">
        <f>=DATEDIF(A302,$O$2,"y")</f>
      </c>
      <c r="G302" s="7" t="s">
        <f>=DATEDIF(A302,$O$2,"ym")</f>
      </c>
      <c r="H302" s="7" t="s">
        <f>=DATEDIF(A302,$O$2,"md")</f>
      </c>
      <c r="I302" s="7" t="n">
        <v>842</v>
      </c>
      <c r="J302" s="17" t="n">
        <v>155.553</v>
      </c>
      <c r="K302" s="6" t="s">
        <f>=Портфель!F16*Портфель!$Q$13</f>
      </c>
      <c r="L302" s="6" t="s">
        <f>=E302*K302</f>
      </c>
      <c r="M302" s="6" t="s">
        <f>=(K302-J302)*E302</f>
      </c>
      <c r="N302" s="6" t="s">
        <f>=MAX(0,M302*0.13)</f>
      </c>
    </row>
    <row collapsed="false" customFormat="false" customHeight="false" hidden="false" ht="12.1" outlineLevel="0" r="303">
      <c r="A303" s="40" t="n">
        <v>45453</v>
      </c>
      <c r="B303" s="16" t="s">
        <v>1083</v>
      </c>
      <c r="C303" s="16" t="s">
        <v>59</v>
      </c>
      <c r="D303" s="16" t="s">
        <v>60</v>
      </c>
      <c r="E303" s="17" t="n">
        <v>10</v>
      </c>
      <c r="F303" s="7" t="s">
        <f>=DATEDIF(A303,$O$2,"y")</f>
      </c>
      <c r="G303" s="7" t="s">
        <f>=DATEDIF(A303,$O$2,"ym")</f>
      </c>
      <c r="H303" s="7" t="s">
        <f>=DATEDIF(A303,$O$2,"md")</f>
      </c>
      <c r="I303" s="7" t="n">
        <v>808</v>
      </c>
      <c r="J303" s="17" t="n">
        <v>139.103</v>
      </c>
      <c r="K303" s="6" t="s">
        <f>=Портфель!F16*Портфель!$Q$13</f>
      </c>
      <c r="L303" s="6" t="s">
        <f>=E303*K303</f>
      </c>
      <c r="M303" s="6" t="s">
        <f>=(K303-J303)*E303</f>
      </c>
      <c r="N303" s="6" t="s">
        <f>=MAX(0,M303*0.13)</f>
      </c>
    </row>
    <row collapsed="false" customFormat="false" customHeight="false" hidden="false" ht="12.1" outlineLevel="0" r="304">
      <c r="A304" s="40" t="n">
        <v>45499</v>
      </c>
      <c r="B304" s="16" t="s">
        <v>1083</v>
      </c>
      <c r="C304" s="16" t="s">
        <v>59</v>
      </c>
      <c r="D304" s="16" t="s">
        <v>60</v>
      </c>
      <c r="E304" s="17" t="n">
        <v>10</v>
      </c>
      <c r="F304" s="7" t="s">
        <f>=DATEDIF(A304,$O$2,"y")</f>
      </c>
      <c r="G304" s="7" t="s">
        <f>=DATEDIF(A304,$O$2,"ym")</f>
      </c>
      <c r="H304" s="7" t="s">
        <f>=DATEDIF(A304,$O$2,"md")</f>
      </c>
      <c r="I304" s="7" t="n">
        <v>762</v>
      </c>
      <c r="J304" s="17" t="n">
        <v>127.096</v>
      </c>
      <c r="K304" s="6" t="s">
        <f>=Портфель!F16*Портфель!$Q$13</f>
      </c>
      <c r="L304" s="6" t="s">
        <f>=E304*K304</f>
      </c>
      <c r="M304" s="6" t="s">
        <f>=(K304-J304)*E304</f>
      </c>
      <c r="N304" s="6" t="s">
        <f>=MAX(0,M304*0.13)</f>
      </c>
    </row>
    <row collapsed="false" customFormat="false" customHeight="false" hidden="false" ht="12.1" outlineLevel="0" r="305">
      <c r="A305" s="40" t="n">
        <v>45628</v>
      </c>
      <c r="B305" s="16" t="s">
        <v>1083</v>
      </c>
      <c r="C305" s="16" t="s">
        <v>59</v>
      </c>
      <c r="D305" s="16" t="s">
        <v>60</v>
      </c>
      <c r="E305" s="17" t="n">
        <v>10</v>
      </c>
      <c r="F305" s="7" t="s">
        <f>=DATEDIF(A305,$O$2,"y")</f>
      </c>
      <c r="G305" s="7" t="s">
        <f>=DATEDIF(A305,$O$2,"ym")</f>
      </c>
      <c r="H305" s="7" t="s">
        <f>=DATEDIF(A305,$O$2,"md")</f>
      </c>
      <c r="I305" s="7" t="n">
        <v>633</v>
      </c>
      <c r="J305" s="17" t="n">
        <v>114.188</v>
      </c>
      <c r="K305" s="6" t="s">
        <f>=Портфель!F16*Портфель!$Q$13</f>
      </c>
      <c r="L305" s="6" t="s">
        <f>=E305*K305</f>
      </c>
      <c r="M305" s="6" t="s">
        <f>=(K305-J305)*E305</f>
      </c>
      <c r="N305" s="6" t="s">
        <f>=MAX(0,M305*0.13)</f>
      </c>
    </row>
    <row collapsed="false" customFormat="false" customHeight="false" hidden="false" ht="12.1" outlineLevel="0" r="306">
      <c r="A306" s="40" t="n">
        <v>45639</v>
      </c>
      <c r="B306" s="16" t="s">
        <v>1083</v>
      </c>
      <c r="C306" s="16" t="s">
        <v>59</v>
      </c>
      <c r="D306" s="16" t="s">
        <v>60</v>
      </c>
      <c r="E306" s="17" t="n">
        <v>20</v>
      </c>
      <c r="F306" s="7" t="s">
        <f>=DATEDIF(A306,$O$2,"y")</f>
      </c>
      <c r="G306" s="7" t="s">
        <f>=DATEDIF(A306,$O$2,"ym")</f>
      </c>
      <c r="H306" s="7" t="s">
        <f>=DATEDIF(A306,$O$2,"md")</f>
      </c>
      <c r="I306" s="7" t="n">
        <v>622</v>
      </c>
      <c r="J306" s="17" t="n">
        <v>99.88</v>
      </c>
      <c r="K306" s="6" t="s">
        <f>=Портфель!F16*Портфель!$Q$13</f>
      </c>
      <c r="L306" s="6" t="s">
        <f>=E306*K306</f>
      </c>
      <c r="M306" s="6" t="s">
        <f>=(K306-J306)*E306</f>
      </c>
      <c r="N306" s="6" t="s">
        <f>=MAX(0,M306*0.13)</f>
      </c>
    </row>
    <row collapsed="false" customFormat="false" customHeight="false" hidden="false" ht="12.1" outlineLevel="0" r="307">
      <c r="A307" s="40" t="n">
        <v>46167</v>
      </c>
      <c r="B307" s="16" t="s">
        <v>1083</v>
      </c>
      <c r="C307" s="16" t="s">
        <v>59</v>
      </c>
      <c r="D307" s="16" t="s">
        <v>60</v>
      </c>
      <c r="E307" s="17" t="n">
        <v>10</v>
      </c>
      <c r="F307" s="7" t="s">
        <f>=DATEDIF(A307,$O$2,"y")</f>
      </c>
      <c r="G307" s="7" t="s">
        <f>=DATEDIF(A307,$O$2,"ym")</f>
      </c>
      <c r="H307" s="7" t="s">
        <f>=DATEDIF(A307,$O$2,"md")</f>
      </c>
      <c r="I307" s="7" t="n">
        <v>94</v>
      </c>
      <c r="J307" s="17" t="n">
        <v>127.297</v>
      </c>
      <c r="K307" s="6" t="s">
        <f>=Портфель!F16*Портфель!$Q$13</f>
      </c>
      <c r="L307" s="6" t="s">
        <f>=E307*K307</f>
      </c>
      <c r="M307" s="6" t="s">
        <f>=(K307-J307)*E307</f>
      </c>
      <c r="N307" s="6" t="s">
        <f>=MAX(0,M307*0.13)</f>
      </c>
    </row>
    <row collapsed="false" customFormat="false" customHeight="false" hidden="false" ht="12.1" outlineLevel="0" r="308">
      <c r="A308" s="40" t="n">
        <v>46179</v>
      </c>
      <c r="B308" s="16" t="s">
        <v>1083</v>
      </c>
      <c r="C308" s="16" t="s">
        <v>59</v>
      </c>
      <c r="D308" s="16" t="s">
        <v>60</v>
      </c>
      <c r="E308" s="17" t="n">
        <v>40</v>
      </c>
      <c r="F308" s="7" t="s">
        <f>=DATEDIF(A308,$O$2,"y")</f>
      </c>
      <c r="G308" s="7" t="s">
        <f>=DATEDIF(A308,$O$2,"ym")</f>
      </c>
      <c r="H308" s="7" t="s">
        <f>=DATEDIF(A308,$O$2,"md")</f>
      </c>
      <c r="I308" s="7" t="n">
        <v>82</v>
      </c>
      <c r="J308" s="17" t="n">
        <v>132.19925</v>
      </c>
      <c r="K308" s="6" t="s">
        <f>=Портфель!F16*Портфель!$Q$13</f>
      </c>
      <c r="L308" s="6" t="s">
        <f>=E308*K308</f>
      </c>
      <c r="M308" s="6" t="s">
        <f>=(K308-J308)*E308</f>
      </c>
      <c r="N308" s="6" t="s">
        <f>=MAX(0,M308*0.13)</f>
      </c>
    </row>
    <row collapsed="false" customFormat="false" customHeight="false" hidden="false" ht="12.1" outlineLevel="0" r="309">
      <c r="A309" s="40" t="n">
        <v>46211</v>
      </c>
      <c r="B309" s="16" t="s">
        <v>1083</v>
      </c>
      <c r="C309" s="16" t="s">
        <v>59</v>
      </c>
      <c r="D309" s="16" t="s">
        <v>60</v>
      </c>
      <c r="E309" s="17" t="n">
        <v>40</v>
      </c>
      <c r="F309" s="7" t="s">
        <f>=DATEDIF(A309,$O$2,"y")</f>
      </c>
      <c r="G309" s="7" t="s">
        <f>=DATEDIF(A309,$O$2,"ym")</f>
      </c>
      <c r="H309" s="7" t="s">
        <f>=DATEDIF(A309,$O$2,"md")</f>
      </c>
      <c r="I309" s="7" t="n">
        <v>50</v>
      </c>
      <c r="J309" s="17" t="n">
        <v>112.08725</v>
      </c>
      <c r="K309" s="6" t="s">
        <f>=Портфель!F16*Портфель!$Q$13</f>
      </c>
      <c r="L309" s="6" t="s">
        <f>=E309*K309</f>
      </c>
      <c r="M309" s="6" t="s">
        <f>=(K309-J309)*E309</f>
      </c>
      <c r="N309" s="6" t="s">
        <f>=MAX(0,M309*0.13)</f>
      </c>
    </row>
    <row collapsed="false" customFormat="false" customHeight="false" hidden="false" ht="12.1" outlineLevel="0" r="310">
      <c r="A310" s="40" t="n">
        <v>45650</v>
      </c>
      <c r="B310" s="16" t="s">
        <v>1083</v>
      </c>
      <c r="C310" s="16" t="s">
        <v>62</v>
      </c>
      <c r="D310" s="16" t="s">
        <v>63</v>
      </c>
      <c r="E310" s="17" t="n">
        <v>10</v>
      </c>
      <c r="F310" s="7" t="s">
        <f>=DATEDIF(A310,$O$2,"y")</f>
      </c>
      <c r="G310" s="7" t="s">
        <f>=DATEDIF(A310,$O$2,"ym")</f>
      </c>
      <c r="H310" s="7" t="s">
        <f>=DATEDIF(A310,$O$2,"md")</f>
      </c>
      <c r="I310" s="7" t="n">
        <v>611</v>
      </c>
      <c r="J310" s="17" t="n">
        <v>186.512</v>
      </c>
      <c r="K310" s="6" t="s">
        <f>=Портфель!F17*Портфель!$Q$13</f>
      </c>
      <c r="L310" s="6" t="s">
        <f>=E310*K310</f>
      </c>
      <c r="M310" s="6" t="s">
        <f>=(K310-J310)*E310</f>
      </c>
      <c r="N310" s="6" t="s">
        <f>=MAX(0,M310*0.13)</f>
      </c>
    </row>
    <row collapsed="false" customFormat="false" customHeight="false" hidden="false" ht="12.1" outlineLevel="0" r="311">
      <c r="A311" s="40" t="n">
        <v>45702</v>
      </c>
      <c r="B311" s="16" t="s">
        <v>1083</v>
      </c>
      <c r="C311" s="16" t="s">
        <v>62</v>
      </c>
      <c r="D311" s="16" t="s">
        <v>63</v>
      </c>
      <c r="E311" s="17" t="n">
        <v>20</v>
      </c>
      <c r="F311" s="7" t="s">
        <f>=DATEDIF(A311,$O$2,"y")</f>
      </c>
      <c r="G311" s="7" t="s">
        <f>=DATEDIF(A311,$O$2,"ym")</f>
      </c>
      <c r="H311" s="7" t="s">
        <f>=DATEDIF(A311,$O$2,"md")</f>
      </c>
      <c r="I311" s="7" t="n">
        <v>559</v>
      </c>
      <c r="J311" s="17" t="n">
        <v>227.116</v>
      </c>
      <c r="K311" s="6" t="s">
        <f>=Портфель!F17*Портфель!$Q$13</f>
      </c>
      <c r="L311" s="6" t="s">
        <f>=E311*K311</f>
      </c>
      <c r="M311" s="6" t="s">
        <f>=(K311-J311)*E311</f>
      </c>
      <c r="N311" s="6" t="s">
        <f>=MAX(0,M311*0.13)</f>
      </c>
    </row>
    <row collapsed="false" customFormat="false" customHeight="false" hidden="false" ht="12.1" outlineLevel="0" r="312">
      <c r="A312" s="40" t="n">
        <v>45706</v>
      </c>
      <c r="B312" s="16" t="s">
        <v>1083</v>
      </c>
      <c r="C312" s="16" t="s">
        <v>62</v>
      </c>
      <c r="D312" s="16" t="s">
        <v>63</v>
      </c>
      <c r="E312" s="17" t="n">
        <v>10</v>
      </c>
      <c r="F312" s="7" t="s">
        <f>=DATEDIF(A312,$O$2,"y")</f>
      </c>
      <c r="G312" s="7" t="s">
        <f>=DATEDIF(A312,$O$2,"ym")</f>
      </c>
      <c r="H312" s="7" t="s">
        <f>=DATEDIF(A312,$O$2,"md")</f>
      </c>
      <c r="I312" s="7" t="n">
        <v>555</v>
      </c>
      <c r="J312" s="17" t="n">
        <v>236.082</v>
      </c>
      <c r="K312" s="6" t="s">
        <f>=Портфель!F17*Портфель!$Q$13</f>
      </c>
      <c r="L312" s="6" t="s">
        <f>=E312*K312</f>
      </c>
      <c r="M312" s="6" t="s">
        <f>=(K312-J312)*E312</f>
      </c>
      <c r="N312" s="6" t="s">
        <f>=MAX(0,M312*0.13)</f>
      </c>
    </row>
    <row collapsed="false" customFormat="false" customHeight="false" hidden="false" ht="12.1" outlineLevel="0" r="313">
      <c r="A313" s="40" t="n">
        <v>45723</v>
      </c>
      <c r="B313" s="16" t="s">
        <v>1083</v>
      </c>
      <c r="C313" s="16" t="s">
        <v>62</v>
      </c>
      <c r="D313" s="16" t="s">
        <v>63</v>
      </c>
      <c r="E313" s="17" t="n">
        <v>30</v>
      </c>
      <c r="F313" s="7" t="s">
        <f>=DATEDIF(A313,$O$2,"y")</f>
      </c>
      <c r="G313" s="7" t="s">
        <f>=DATEDIF(A313,$O$2,"ym")</f>
      </c>
      <c r="H313" s="7" t="s">
        <f>=DATEDIF(A313,$O$2,"md")</f>
      </c>
      <c r="I313" s="7" t="n">
        <v>538</v>
      </c>
      <c r="J313" s="17" t="n">
        <v>211.987</v>
      </c>
      <c r="K313" s="6" t="s">
        <f>=Портфель!F17*Портфель!$Q$13</f>
      </c>
      <c r="L313" s="6" t="s">
        <f>=E313*K313</f>
      </c>
      <c r="M313" s="6" t="s">
        <f>=(K313-J313)*E313</f>
      </c>
      <c r="N313" s="6" t="s">
        <f>=MAX(0,M313*0.13)</f>
      </c>
    </row>
    <row collapsed="false" customFormat="false" customHeight="false" hidden="false" ht="12.1" outlineLevel="0" r="314">
      <c r="A314" s="40" t="n">
        <v>45741</v>
      </c>
      <c r="B314" s="16" t="s">
        <v>1083</v>
      </c>
      <c r="C314" s="16" t="s">
        <v>62</v>
      </c>
      <c r="D314" s="16" t="s">
        <v>63</v>
      </c>
      <c r="E314" s="17" t="n">
        <v>10</v>
      </c>
      <c r="F314" s="7" t="s">
        <f>=DATEDIF(A314,$O$2,"y")</f>
      </c>
      <c r="G314" s="7" t="s">
        <f>=DATEDIF(A314,$O$2,"ym")</f>
      </c>
      <c r="H314" s="7" t="s">
        <f>=DATEDIF(A314,$O$2,"md")</f>
      </c>
      <c r="I314" s="7" t="n">
        <v>520</v>
      </c>
      <c r="J314" s="17" t="n">
        <v>211.077</v>
      </c>
      <c r="K314" s="6" t="s">
        <f>=Портфель!F17*Портфель!$Q$13</f>
      </c>
      <c r="L314" s="6" t="s">
        <f>=E314*K314</f>
      </c>
      <c r="M314" s="6" t="s">
        <f>=(K314-J314)*E314</f>
      </c>
      <c r="N314" s="6" t="s">
        <f>=MAX(0,M314*0.13)</f>
      </c>
    </row>
    <row collapsed="false" customFormat="false" customHeight="false" hidden="false" ht="12.1" outlineLevel="0" r="315">
      <c r="A315" s="40" t="n">
        <v>45753</v>
      </c>
      <c r="B315" s="16" t="s">
        <v>1083</v>
      </c>
      <c r="C315" s="16" t="s">
        <v>62</v>
      </c>
      <c r="D315" s="16" t="s">
        <v>63</v>
      </c>
      <c r="E315" s="17" t="n">
        <v>20</v>
      </c>
      <c r="F315" s="7" t="s">
        <f>=DATEDIF(A315,$O$2,"y")</f>
      </c>
      <c r="G315" s="7" t="s">
        <f>=DATEDIF(A315,$O$2,"ym")</f>
      </c>
      <c r="H315" s="7" t="s">
        <f>=DATEDIF(A315,$O$2,"md")</f>
      </c>
      <c r="I315" s="7" t="n">
        <v>508</v>
      </c>
      <c r="J315" s="17" t="n">
        <v>194.3065</v>
      </c>
      <c r="K315" s="6" t="s">
        <f>=Портфель!F17*Портфель!$Q$13</f>
      </c>
      <c r="L315" s="6" t="s">
        <f>=E315*K315</f>
      </c>
      <c r="M315" s="6" t="s">
        <f>=(K315-J315)*E315</f>
      </c>
      <c r="N315" s="6" t="s">
        <f>=MAX(0,M315*0.13)</f>
      </c>
    </row>
    <row collapsed="false" customFormat="false" customHeight="false" hidden="false" ht="12.1" outlineLevel="0" r="316">
      <c r="A316" s="40" t="n">
        <v>45883</v>
      </c>
      <c r="B316" s="16" t="s">
        <v>1083</v>
      </c>
      <c r="C316" s="16" t="s">
        <v>62</v>
      </c>
      <c r="D316" s="16" t="s">
        <v>63</v>
      </c>
      <c r="E316" s="17" t="n">
        <v>20</v>
      </c>
      <c r="F316" s="7" t="s">
        <f>=DATEDIF(A316,$O$2,"y")</f>
      </c>
      <c r="G316" s="7" t="s">
        <f>=DATEDIF(A316,$O$2,"ym")</f>
      </c>
      <c r="H316" s="7" t="s">
        <f>=DATEDIF(A316,$O$2,"md")</f>
      </c>
      <c r="I316" s="7" t="n">
        <v>378</v>
      </c>
      <c r="J316" s="17" t="n">
        <v>186.622</v>
      </c>
      <c r="K316" s="6" t="s">
        <f>=Портфель!F17*Портфель!$Q$13</f>
      </c>
      <c r="L316" s="6" t="s">
        <f>=E316*K316</f>
      </c>
      <c r="M316" s="6" t="s">
        <f>=(K316-J316)*E316</f>
      </c>
      <c r="N316" s="6" t="s">
        <f>=MAX(0,M316*0.13)</f>
      </c>
    </row>
    <row collapsed="false" customFormat="false" customHeight="false" hidden="false" ht="12.1" outlineLevel="0" r="317">
      <c r="A317" s="40" t="n">
        <v>45912</v>
      </c>
      <c r="B317" s="16" t="s">
        <v>1083</v>
      </c>
      <c r="C317" s="16" t="s">
        <v>62</v>
      </c>
      <c r="D317" s="16" t="s">
        <v>63</v>
      </c>
      <c r="E317" s="17" t="n">
        <v>10</v>
      </c>
      <c r="F317" s="7" t="s">
        <f>=DATEDIF(A317,$O$2,"y")</f>
      </c>
      <c r="G317" s="7" t="s">
        <f>=DATEDIF(A317,$O$2,"ym")</f>
      </c>
      <c r="H317" s="7" t="s">
        <f>=DATEDIF(A317,$O$2,"md")</f>
      </c>
      <c r="I317" s="7" t="n">
        <v>349</v>
      </c>
      <c r="J317" s="17" t="n">
        <v>172.693</v>
      </c>
      <c r="K317" s="6" t="s">
        <f>=Портфель!F17*Портфель!$Q$13</f>
      </c>
      <c r="L317" s="6" t="s">
        <f>=E317*K317</f>
      </c>
      <c r="M317" s="6" t="s">
        <f>=(K317-J317)*E317</f>
      </c>
      <c r="N317" s="6" t="s">
        <f>=MAX(0,M317*0.13)</f>
      </c>
    </row>
    <row collapsed="false" customFormat="false" customHeight="false" hidden="false" ht="12.1" outlineLevel="0" r="318">
      <c r="A318" s="40" t="n">
        <v>45919</v>
      </c>
      <c r="B318" s="16" t="s">
        <v>1083</v>
      </c>
      <c r="C318" s="16" t="s">
        <v>62</v>
      </c>
      <c r="D318" s="16" t="s">
        <v>63</v>
      </c>
      <c r="E318" s="17" t="n">
        <v>20</v>
      </c>
      <c r="F318" s="7" t="s">
        <f>=DATEDIF(A318,$O$2,"y")</f>
      </c>
      <c r="G318" s="7" t="s">
        <f>=DATEDIF(A318,$O$2,"ym")</f>
      </c>
      <c r="H318" s="7" t="s">
        <f>=DATEDIF(A318,$O$2,"md")</f>
      </c>
      <c r="I318" s="7" t="n">
        <v>342</v>
      </c>
      <c r="J318" s="17" t="n">
        <v>170.172</v>
      </c>
      <c r="K318" s="6" t="s">
        <f>=Портфель!F17*Портфель!$Q$13</f>
      </c>
      <c r="L318" s="6" t="s">
        <f>=E318*K318</f>
      </c>
      <c r="M318" s="6" t="s">
        <f>=(K318-J318)*E318</f>
      </c>
      <c r="N318" s="6" t="s">
        <f>=MAX(0,M318*0.13)</f>
      </c>
    </row>
    <row collapsed="false" customFormat="false" customHeight="false" hidden="false" ht="12.1" outlineLevel="0" r="319">
      <c r="A319" s="40" t="n">
        <v>45964</v>
      </c>
      <c r="B319" s="16" t="s">
        <v>1083</v>
      </c>
      <c r="C319" s="16" t="s">
        <v>62</v>
      </c>
      <c r="D319" s="16" t="s">
        <v>63</v>
      </c>
      <c r="E319" s="17" t="n">
        <v>10</v>
      </c>
      <c r="F319" s="7" t="s">
        <f>=DATEDIF(A319,$O$2,"y")</f>
      </c>
      <c r="G319" s="7" t="s">
        <f>=DATEDIF(A319,$O$2,"ym")</f>
      </c>
      <c r="H319" s="7" t="s">
        <f>=DATEDIF(A319,$O$2,"md")</f>
      </c>
      <c r="I319" s="7" t="n">
        <v>297</v>
      </c>
      <c r="J319" s="17" t="n">
        <v>162.738</v>
      </c>
      <c r="K319" s="6" t="s">
        <f>=Портфель!F17*Портфель!$Q$13</f>
      </c>
      <c r="L319" s="6" t="s">
        <f>=E319*K319</f>
      </c>
      <c r="M319" s="6" t="s">
        <f>=(K319-J319)*E319</f>
      </c>
      <c r="N319" s="6" t="s">
        <f>=MAX(0,M319*0.13)</f>
      </c>
    </row>
    <row collapsed="false" customFormat="false" customHeight="false" hidden="false" ht="12.1" outlineLevel="0" r="320">
      <c r="A320" s="40" t="n">
        <v>46212</v>
      </c>
      <c r="B320" s="16" t="s">
        <v>1083</v>
      </c>
      <c r="C320" s="16" t="s">
        <v>62</v>
      </c>
      <c r="D320" s="16" t="s">
        <v>63</v>
      </c>
      <c r="E320" s="17" t="n">
        <v>20</v>
      </c>
      <c r="F320" s="7" t="s">
        <f>=DATEDIF(A320,$O$2,"y")</f>
      </c>
      <c r="G320" s="7" t="s">
        <f>=DATEDIF(A320,$O$2,"ym")</f>
      </c>
      <c r="H320" s="7" t="s">
        <f>=DATEDIF(A320,$O$2,"md")</f>
      </c>
      <c r="I320" s="7" t="n">
        <v>49</v>
      </c>
      <c r="J320" s="17" t="n">
        <v>150.4455</v>
      </c>
      <c r="K320" s="6" t="s">
        <f>=Портфель!F17*Портфель!$Q$13</f>
      </c>
      <c r="L320" s="6" t="s">
        <f>=E320*K320</f>
      </c>
      <c r="M320" s="6" t="s">
        <f>=(K320-J320)*E320</f>
      </c>
      <c r="N320" s="6" t="s">
        <f>=MAX(0,M320*0.13)</f>
      </c>
    </row>
    <row collapsed="false" customFormat="false" customHeight="false" hidden="false" ht="12.1" outlineLevel="0" r="321">
      <c r="A321" s="40" t="n">
        <v>45217</v>
      </c>
      <c r="B321" s="16" t="s">
        <v>1083</v>
      </c>
      <c r="C321" s="16" t="s">
        <v>65</v>
      </c>
      <c r="D321" s="16" t="s">
        <v>66</v>
      </c>
      <c r="E321" s="17" t="n">
        <v>1</v>
      </c>
      <c r="F321" s="7" t="s">
        <f>=DATEDIF(A321,$O$2,"y")</f>
      </c>
      <c r="G321" s="7" t="s">
        <f>=DATEDIF(A321,$O$2,"ym")</f>
      </c>
      <c r="H321" s="7" t="s">
        <f>=DATEDIF(A321,$O$2,"md")</f>
      </c>
      <c r="I321" s="7" t="n">
        <v>1044</v>
      </c>
      <c r="J321" s="17" t="n">
        <v>1396.04</v>
      </c>
      <c r="K321" s="6" t="s">
        <f>=Портфель!F18*Портфель!$Q$13</f>
      </c>
      <c r="L321" s="6" t="s">
        <f>=E321*K321</f>
      </c>
      <c r="M321" s="6" t="s">
        <f>=(K321-J321)*E321</f>
      </c>
      <c r="N321" s="6" t="s">
        <f>=MAX(0,M321*0.13)</f>
      </c>
    </row>
    <row collapsed="false" customFormat="false" customHeight="false" hidden="false" ht="12.1" outlineLevel="0" r="322">
      <c r="A322" s="40" t="n">
        <v>45288</v>
      </c>
      <c r="B322" s="16" t="s">
        <v>1083</v>
      </c>
      <c r="C322" s="16" t="s">
        <v>65</v>
      </c>
      <c r="D322" s="16" t="s">
        <v>66</v>
      </c>
      <c r="E322" s="17" t="n">
        <v>5</v>
      </c>
      <c r="F322" s="7" t="s">
        <f>=DATEDIF(A322,$O$2,"y")</f>
      </c>
      <c r="G322" s="7" t="s">
        <f>=DATEDIF(A322,$O$2,"ym")</f>
      </c>
      <c r="H322" s="7" t="s">
        <f>=DATEDIF(A322,$O$2,"md")</f>
      </c>
      <c r="I322" s="7" t="n">
        <v>973</v>
      </c>
      <c r="J322" s="17" t="n">
        <v>1391.034</v>
      </c>
      <c r="K322" s="6" t="s">
        <f>=Портфель!F18*Портфель!$Q$13</f>
      </c>
      <c r="L322" s="6" t="s">
        <f>=E322*K322</f>
      </c>
      <c r="M322" s="6" t="s">
        <f>=(K322-J322)*E322</f>
      </c>
      <c r="N322" s="6" t="s">
        <f>=MAX(0,M322*0.13)</f>
      </c>
    </row>
    <row collapsed="false" customFormat="false" customHeight="false" hidden="false" ht="12.1" outlineLevel="0" r="323">
      <c r="A323" s="40" t="n">
        <v>45383</v>
      </c>
      <c r="B323" s="16" t="s">
        <v>1083</v>
      </c>
      <c r="C323" s="16" t="s">
        <v>65</v>
      </c>
      <c r="D323" s="16" t="s">
        <v>66</v>
      </c>
      <c r="E323" s="17" t="n">
        <v>4</v>
      </c>
      <c r="F323" s="7" t="s">
        <f>=DATEDIF(A323,$O$2,"y")</f>
      </c>
      <c r="G323" s="7" t="s">
        <f>=DATEDIF(A323,$O$2,"ym")</f>
      </c>
      <c r="H323" s="7" t="s">
        <f>=DATEDIF(A323,$O$2,"md")</f>
      </c>
      <c r="I323" s="7" t="n">
        <v>878</v>
      </c>
      <c r="J323" s="17" t="n">
        <v>1879.1275</v>
      </c>
      <c r="K323" s="6" t="s">
        <f>=Портфель!F18*Портфель!$Q$13</f>
      </c>
      <c r="L323" s="6" t="s">
        <f>=E323*K323</f>
      </c>
      <c r="M323" s="6" t="s">
        <f>=(K323-J323)*E323</f>
      </c>
      <c r="N323" s="6" t="s">
        <f>=MAX(0,M323*0.13)</f>
      </c>
    </row>
    <row collapsed="false" customFormat="false" customHeight="false" hidden="false" ht="12.1" outlineLevel="0" r="324">
      <c r="A324" s="40" t="n">
        <v>45420</v>
      </c>
      <c r="B324" s="16" t="s">
        <v>1083</v>
      </c>
      <c r="C324" s="16" t="s">
        <v>65</v>
      </c>
      <c r="D324" s="16" t="s">
        <v>66</v>
      </c>
      <c r="E324" s="17" t="n">
        <v>1</v>
      </c>
      <c r="F324" s="7" t="s">
        <f>=DATEDIF(A324,$O$2,"y")</f>
      </c>
      <c r="G324" s="7" t="s">
        <f>=DATEDIF(A324,$O$2,"ym")</f>
      </c>
      <c r="H324" s="7" t="s">
        <f>=DATEDIF(A324,$O$2,"md")</f>
      </c>
      <c r="I324" s="7" t="n">
        <v>841</v>
      </c>
      <c r="J324" s="17" t="n">
        <v>1921.95</v>
      </c>
      <c r="K324" s="6" t="s">
        <f>=Портфель!F18*Портфель!$Q$13</f>
      </c>
      <c r="L324" s="6" t="s">
        <f>=E324*K324</f>
      </c>
      <c r="M324" s="6" t="s">
        <f>=(K324-J324)*E324</f>
      </c>
      <c r="N324" s="6" t="s">
        <f>=MAX(0,M324*0.13)</f>
      </c>
    </row>
    <row collapsed="false" customFormat="false" customHeight="false" hidden="false" ht="12.1" outlineLevel="0" r="325">
      <c r="A325" s="40" t="n">
        <v>45440</v>
      </c>
      <c r="B325" s="16" t="s">
        <v>1083</v>
      </c>
      <c r="C325" s="16" t="s">
        <v>65</v>
      </c>
      <c r="D325" s="16" t="s">
        <v>66</v>
      </c>
      <c r="E325" s="17" t="n">
        <v>1</v>
      </c>
      <c r="F325" s="7" t="s">
        <f>=DATEDIF(A325,$O$2,"y")</f>
      </c>
      <c r="G325" s="7" t="s">
        <f>=DATEDIF(A325,$O$2,"ym")</f>
      </c>
      <c r="H325" s="7" t="s">
        <f>=DATEDIF(A325,$O$2,"md")</f>
      </c>
      <c r="I325" s="7" t="n">
        <v>821</v>
      </c>
      <c r="J325" s="17" t="n">
        <v>1942.56</v>
      </c>
      <c r="K325" s="6" t="s">
        <f>=Портфель!F18*Портфель!$Q$13</f>
      </c>
      <c r="L325" s="6" t="s">
        <f>=E325*K325</f>
      </c>
      <c r="M325" s="6" t="s">
        <f>=(K325-J325)*E325</f>
      </c>
      <c r="N325" s="6" t="s">
        <f>=MAX(0,M325*0.13)</f>
      </c>
    </row>
    <row collapsed="false" customFormat="false" customHeight="false" hidden="false" ht="12.1" outlineLevel="0" r="326">
      <c r="A326" s="40" t="n">
        <v>45456</v>
      </c>
      <c r="B326" s="16" t="s">
        <v>1083</v>
      </c>
      <c r="C326" s="16" t="s">
        <v>65</v>
      </c>
      <c r="D326" s="16" t="s">
        <v>66</v>
      </c>
      <c r="E326" s="17" t="n">
        <v>1</v>
      </c>
      <c r="F326" s="7" t="s">
        <f>=DATEDIF(A326,$O$2,"y")</f>
      </c>
      <c r="G326" s="7" t="s">
        <f>=DATEDIF(A326,$O$2,"ym")</f>
      </c>
      <c r="H326" s="7" t="s">
        <f>=DATEDIF(A326,$O$2,"md")</f>
      </c>
      <c r="I326" s="7" t="n">
        <v>805</v>
      </c>
      <c r="J326" s="17" t="n">
        <v>1815.69</v>
      </c>
      <c r="K326" s="6" t="s">
        <f>=Портфель!F18*Портфель!$Q$13</f>
      </c>
      <c r="L326" s="6" t="s">
        <f>=E326*K326</f>
      </c>
      <c r="M326" s="6" t="s">
        <f>=(K326-J326)*E326</f>
      </c>
      <c r="N326" s="6" t="s">
        <f>=MAX(0,M326*0.13)</f>
      </c>
    </row>
    <row collapsed="false" customFormat="false" customHeight="false" hidden="false" ht="12.1" outlineLevel="0" r="327">
      <c r="A327" s="40" t="n">
        <v>45461</v>
      </c>
      <c r="B327" s="16" t="s">
        <v>1083</v>
      </c>
      <c r="C327" s="16" t="s">
        <v>65</v>
      </c>
      <c r="D327" s="16" t="s">
        <v>66</v>
      </c>
      <c r="E327" s="17" t="n">
        <v>2</v>
      </c>
      <c r="F327" s="7" t="s">
        <f>=DATEDIF(A327,$O$2,"y")</f>
      </c>
      <c r="G327" s="7" t="s">
        <f>=DATEDIF(A327,$O$2,"ym")</f>
      </c>
      <c r="H327" s="7" t="s">
        <f>=DATEDIF(A327,$O$2,"md")</f>
      </c>
      <c r="I327" s="7" t="n">
        <v>800</v>
      </c>
      <c r="J327" s="17" t="n">
        <v>1602.16</v>
      </c>
      <c r="K327" s="6" t="s">
        <f>=Портфель!F18*Портфель!$Q$13</f>
      </c>
      <c r="L327" s="6" t="s">
        <f>=E327*K327</f>
      </c>
      <c r="M327" s="6" t="s">
        <f>=(K327-J327)*E327</f>
      </c>
      <c r="N327" s="6" t="s">
        <f>=MAX(0,M327*0.13)</f>
      </c>
    </row>
    <row collapsed="false" customFormat="false" customHeight="false" hidden="false" ht="12.1" outlineLevel="0" r="328">
      <c r="A328" s="40" t="n">
        <v>45499</v>
      </c>
      <c r="B328" s="16" t="s">
        <v>1083</v>
      </c>
      <c r="C328" s="16" t="s">
        <v>65</v>
      </c>
      <c r="D328" s="16" t="s">
        <v>66</v>
      </c>
      <c r="E328" s="17" t="n">
        <v>2</v>
      </c>
      <c r="F328" s="7" t="s">
        <f>=DATEDIF(A328,$O$2,"y")</f>
      </c>
      <c r="G328" s="7" t="s">
        <f>=DATEDIF(A328,$O$2,"ym")</f>
      </c>
      <c r="H328" s="7" t="s">
        <f>=DATEDIF(A328,$O$2,"md")</f>
      </c>
      <c r="I328" s="7" t="n">
        <v>762</v>
      </c>
      <c r="J328" s="17" t="n">
        <v>1442.665</v>
      </c>
      <c r="K328" s="6" t="s">
        <f>=Портфель!F18*Портфель!$Q$13</f>
      </c>
      <c r="L328" s="6" t="s">
        <f>=E328*K328</f>
      </c>
      <c r="M328" s="6" t="s">
        <f>=(K328-J328)*E328</f>
      </c>
      <c r="N328" s="6" t="s">
        <f>=MAX(0,M328*0.13)</f>
      </c>
    </row>
    <row collapsed="false" customFormat="false" customHeight="false" hidden="false" ht="12.1" outlineLevel="0" r="329">
      <c r="A329" s="40" t="n">
        <v>45541</v>
      </c>
      <c r="B329" s="16" t="s">
        <v>1083</v>
      </c>
      <c r="C329" s="16" t="s">
        <v>65</v>
      </c>
      <c r="D329" s="16" t="s">
        <v>66</v>
      </c>
      <c r="E329" s="17" t="n">
        <v>4</v>
      </c>
      <c r="F329" s="7" t="s">
        <f>=DATEDIF(A329,$O$2,"y")</f>
      </c>
      <c r="G329" s="7" t="s">
        <f>=DATEDIF(A329,$O$2,"ym")</f>
      </c>
      <c r="H329" s="7" t="s">
        <f>=DATEDIF(A329,$O$2,"md")</f>
      </c>
      <c r="I329" s="7" t="n">
        <v>720</v>
      </c>
      <c r="J329" s="17" t="n">
        <v>1243.5475</v>
      </c>
      <c r="K329" s="6" t="s">
        <f>=Портфель!F18*Портфель!$Q$13</f>
      </c>
      <c r="L329" s="6" t="s">
        <f>=E329*K329</f>
      </c>
      <c r="M329" s="6" t="s">
        <f>=(K329-J329)*E329</f>
      </c>
      <c r="N329" s="6" t="s">
        <f>=MAX(0,M329*0.13)</f>
      </c>
    </row>
    <row collapsed="false" customFormat="false" customHeight="false" hidden="false" ht="12.1" outlineLevel="0" r="330">
      <c r="A330" s="40" t="n">
        <v>45545</v>
      </c>
      <c r="B330" s="16" t="s">
        <v>1083</v>
      </c>
      <c r="C330" s="16" t="s">
        <v>65</v>
      </c>
      <c r="D330" s="16" t="s">
        <v>66</v>
      </c>
      <c r="E330" s="17" t="n">
        <v>1</v>
      </c>
      <c r="F330" s="7" t="s">
        <f>=DATEDIF(A330,$O$2,"y")</f>
      </c>
      <c r="G330" s="7" t="s">
        <f>=DATEDIF(A330,$O$2,"ym")</f>
      </c>
      <c r="H330" s="7" t="s">
        <f>=DATEDIF(A330,$O$2,"md")</f>
      </c>
      <c r="I330" s="7" t="n">
        <v>716</v>
      </c>
      <c r="J330" s="17" t="n">
        <v>1253.95</v>
      </c>
      <c r="K330" s="6" t="s">
        <f>=Портфель!F18*Портфель!$Q$13</f>
      </c>
      <c r="L330" s="6" t="s">
        <f>=E330*K330</f>
      </c>
      <c r="M330" s="6" t="s">
        <f>=(K330-J330)*E330</f>
      </c>
      <c r="N330" s="6" t="s">
        <f>=MAX(0,M330*0.13)</f>
      </c>
    </row>
    <row collapsed="false" customFormat="false" customHeight="false" hidden="false" ht="12.1" outlineLevel="0" r="331">
      <c r="A331" s="40" t="n">
        <v>45590</v>
      </c>
      <c r="B331" s="16" t="s">
        <v>1083</v>
      </c>
      <c r="C331" s="16" t="s">
        <v>65</v>
      </c>
      <c r="D331" s="16" t="s">
        <v>66</v>
      </c>
      <c r="E331" s="17" t="n">
        <v>1</v>
      </c>
      <c r="F331" s="7" t="s">
        <f>=DATEDIF(A331,$O$2,"y")</f>
      </c>
      <c r="G331" s="7" t="s">
        <f>=DATEDIF(A331,$O$2,"ym")</f>
      </c>
      <c r="H331" s="7" t="s">
        <f>=DATEDIF(A331,$O$2,"md")</f>
      </c>
      <c r="I331" s="7" t="n">
        <v>671</v>
      </c>
      <c r="J331" s="17" t="n">
        <v>1154.49</v>
      </c>
      <c r="K331" s="6" t="s">
        <f>=Портфель!F18*Портфель!$Q$13</f>
      </c>
      <c r="L331" s="6" t="s">
        <f>=E331*K331</f>
      </c>
      <c r="M331" s="6" t="s">
        <f>=(K331-J331)*E331</f>
      </c>
      <c r="N331" s="6" t="s">
        <f>=MAX(0,M331*0.13)</f>
      </c>
    </row>
    <row collapsed="false" customFormat="false" customHeight="false" hidden="false" ht="12.1" outlineLevel="0" r="332">
      <c r="A332" s="40" t="n">
        <v>45639</v>
      </c>
      <c r="B332" s="16" t="s">
        <v>1083</v>
      </c>
      <c r="C332" s="16" t="s">
        <v>65</v>
      </c>
      <c r="D332" s="16" t="s">
        <v>66</v>
      </c>
      <c r="E332" s="17" t="n">
        <v>2</v>
      </c>
      <c r="F332" s="7" t="s">
        <f>=DATEDIF(A332,$O$2,"y")</f>
      </c>
      <c r="G332" s="7" t="s">
        <f>=DATEDIF(A332,$O$2,"ym")</f>
      </c>
      <c r="H332" s="7" t="s">
        <f>=DATEDIF(A332,$O$2,"md")</f>
      </c>
      <c r="I332" s="7" t="n">
        <v>622</v>
      </c>
      <c r="J332" s="17" t="n">
        <v>1094.655</v>
      </c>
      <c r="K332" s="6" t="s">
        <f>=Портфель!F18*Портфель!$Q$13</f>
      </c>
      <c r="L332" s="6" t="s">
        <f>=E332*K332</f>
      </c>
      <c r="M332" s="6" t="s">
        <f>=(K332-J332)*E332</f>
      </c>
      <c r="N332" s="6" t="s">
        <f>=MAX(0,M332*0.13)</f>
      </c>
    </row>
    <row collapsed="false" customFormat="false" customHeight="false" hidden="false" ht="12.1" outlineLevel="0" r="333">
      <c r="A333" s="40" t="n">
        <v>45643</v>
      </c>
      <c r="B333" s="16" t="s">
        <v>1083</v>
      </c>
      <c r="C333" s="16" t="s">
        <v>65</v>
      </c>
      <c r="D333" s="16" t="s">
        <v>66</v>
      </c>
      <c r="E333" s="17" t="n">
        <v>1</v>
      </c>
      <c r="F333" s="7" t="s">
        <f>=DATEDIF(A333,$O$2,"y")</f>
      </c>
      <c r="G333" s="7" t="s">
        <f>=DATEDIF(A333,$O$2,"ym")</f>
      </c>
      <c r="H333" s="7" t="s">
        <f>=DATEDIF(A333,$O$2,"md")</f>
      </c>
      <c r="I333" s="7" t="n">
        <v>618</v>
      </c>
      <c r="J333" s="17" t="n">
        <v>1021.41</v>
      </c>
      <c r="K333" s="6" t="s">
        <f>=Портфель!F18*Портфель!$Q$13</f>
      </c>
      <c r="L333" s="6" t="s">
        <f>=E333*K333</f>
      </c>
      <c r="M333" s="6" t="s">
        <f>=(K333-J333)*E333</f>
      </c>
      <c r="N333" s="6" t="s">
        <f>=MAX(0,M333*0.13)</f>
      </c>
    </row>
    <row collapsed="false" customFormat="false" customHeight="false" hidden="false" ht="12.1" outlineLevel="0" r="334">
      <c r="A334" s="40" t="n">
        <v>45885</v>
      </c>
      <c r="B334" s="16" t="s">
        <v>1083</v>
      </c>
      <c r="C334" s="16" t="s">
        <v>65</v>
      </c>
      <c r="D334" s="16" t="s">
        <v>66</v>
      </c>
      <c r="E334" s="17" t="n">
        <v>1</v>
      </c>
      <c r="F334" s="7" t="s">
        <f>=DATEDIF(A334,$O$2,"y")</f>
      </c>
      <c r="G334" s="7" t="s">
        <f>=DATEDIF(A334,$O$2,"ym")</f>
      </c>
      <c r="H334" s="7" t="s">
        <f>=DATEDIF(A334,$O$2,"md")</f>
      </c>
      <c r="I334" s="7" t="n">
        <v>376</v>
      </c>
      <c r="J334" s="17" t="n">
        <v>1088.05</v>
      </c>
      <c r="K334" s="6" t="s">
        <f>=Портфель!F18*Портфель!$Q$13</f>
      </c>
      <c r="L334" s="6" t="s">
        <f>=E334*K334</f>
      </c>
      <c r="M334" s="6" t="s">
        <f>=(K334-J334)*E334</f>
      </c>
      <c r="N334" s="6" t="s">
        <f>=MAX(0,M334*0.13)</f>
      </c>
    </row>
    <row collapsed="false" customFormat="false" customHeight="false" hidden="false" ht="12.1" outlineLevel="0" r="335">
      <c r="A335" s="40" t="n">
        <v>46205</v>
      </c>
      <c r="B335" s="16" t="s">
        <v>1083</v>
      </c>
      <c r="C335" s="16" t="s">
        <v>65</v>
      </c>
      <c r="D335" s="16" t="s">
        <v>66</v>
      </c>
      <c r="E335" s="17" t="n">
        <v>10</v>
      </c>
      <c r="F335" s="7" t="s">
        <f>=DATEDIF(A335,$O$2,"y")</f>
      </c>
      <c r="G335" s="7" t="s">
        <f>=DATEDIF(A335,$O$2,"ym")</f>
      </c>
      <c r="H335" s="7" t="s">
        <f>=DATEDIF(A335,$O$2,"md")</f>
      </c>
      <c r="I335" s="7" t="n">
        <v>56</v>
      </c>
      <c r="J335" s="17" t="n">
        <v>599.359</v>
      </c>
      <c r="K335" s="6" t="s">
        <f>=Портфель!F18*Портфель!$Q$13</f>
      </c>
      <c r="L335" s="6" t="s">
        <f>=E335*K335</f>
      </c>
      <c r="M335" s="6" t="s">
        <f>=(K335-J335)*E335</f>
      </c>
      <c r="N335" s="6" t="s">
        <f>=MAX(0,M335*0.13)</f>
      </c>
    </row>
    <row collapsed="false" customFormat="false" customHeight="false" hidden="false" ht="12.1" outlineLevel="0" r="336">
      <c r="A336" s="40" t="n">
        <v>45705</v>
      </c>
      <c r="B336" s="16" t="s">
        <v>1083</v>
      </c>
      <c r="C336" s="16" t="s">
        <v>67</v>
      </c>
      <c r="D336" s="16" t="s">
        <v>68</v>
      </c>
      <c r="E336" s="17" t="n">
        <v>7</v>
      </c>
      <c r="F336" s="7" t="s">
        <f>=DATEDIF(A336,$O$2,"y")</f>
      </c>
      <c r="G336" s="7" t="s">
        <f>=DATEDIF(A336,$O$2,"ym")</f>
      </c>
      <c r="H336" s="7" t="s">
        <f>=DATEDIF(A336,$O$2,"md")</f>
      </c>
      <c r="I336" s="7" t="n">
        <v>557</v>
      </c>
      <c r="J336" s="17" t="n">
        <v>216.34</v>
      </c>
      <c r="K336" s="6" t="s">
        <f>=Портфель!F19*Портфель!$Q$13</f>
      </c>
      <c r="L336" s="6" t="s">
        <f>=E336*K336</f>
      </c>
      <c r="M336" s="6" t="s">
        <f>=(K336-J336)*E336</f>
      </c>
      <c r="N336" s="6" t="s">
        <f>=MAX(0,M336*0.13)</f>
      </c>
    </row>
    <row collapsed="false" customFormat="false" customHeight="false" hidden="false" ht="12.1" outlineLevel="0" r="337">
      <c r="A337" s="40" t="n">
        <v>45705</v>
      </c>
      <c r="B337" s="16" t="s">
        <v>1083</v>
      </c>
      <c r="C337" s="16" t="s">
        <v>67</v>
      </c>
      <c r="D337" s="16" t="s">
        <v>68</v>
      </c>
      <c r="E337" s="17" t="n">
        <v>41</v>
      </c>
      <c r="F337" s="7" t="s">
        <f>=DATEDIF(A337,$O$2,"y")</f>
      </c>
      <c r="G337" s="7" t="s">
        <f>=DATEDIF(A337,$O$2,"ym")</f>
      </c>
      <c r="H337" s="7" t="s">
        <f>=DATEDIF(A337,$O$2,"md")</f>
      </c>
      <c r="I337" s="7" t="n">
        <v>556</v>
      </c>
      <c r="J337" s="17" t="n">
        <v>216.46975609756</v>
      </c>
      <c r="K337" s="6" t="s">
        <f>=Портфель!F19*Портфель!$Q$13</f>
      </c>
      <c r="L337" s="6" t="s">
        <f>=E337*K337</f>
      </c>
      <c r="M337" s="6" t="s">
        <f>=(K337-J337)*E337</f>
      </c>
      <c r="N337" s="6" t="s">
        <f>=MAX(0,M337*0.13)</f>
      </c>
    </row>
    <row collapsed="false" customFormat="false" customHeight="false" hidden="false" ht="12.1" outlineLevel="0" r="338">
      <c r="A338" s="40" t="n">
        <v>45742</v>
      </c>
      <c r="B338" s="16" t="s">
        <v>1083</v>
      </c>
      <c r="C338" s="16" t="s">
        <v>67</v>
      </c>
      <c r="D338" s="16" t="s">
        <v>68</v>
      </c>
      <c r="E338" s="17" t="n">
        <v>42</v>
      </c>
      <c r="F338" s="7" t="s">
        <f>=DATEDIF(A338,$O$2,"y")</f>
      </c>
      <c r="G338" s="7" t="s">
        <f>=DATEDIF(A338,$O$2,"ym")</f>
      </c>
      <c r="H338" s="7" t="s">
        <f>=DATEDIF(A338,$O$2,"md")</f>
      </c>
      <c r="I338" s="7" t="n">
        <v>519</v>
      </c>
      <c r="J338" s="17" t="n">
        <v>183.93023809524</v>
      </c>
      <c r="K338" s="6" t="s">
        <f>=Портфель!F19*Портфель!$Q$13</f>
      </c>
      <c r="L338" s="6" t="s">
        <f>=E338*K338</f>
      </c>
      <c r="M338" s="6" t="s">
        <f>=(K338-J338)*E338</f>
      </c>
      <c r="N338" s="6" t="s">
        <f>=MAX(0,M338*0.13)</f>
      </c>
    </row>
    <row collapsed="false" customFormat="false" customHeight="false" hidden="false" ht="12.1" outlineLevel="0" r="339">
      <c r="A339" s="40" t="n">
        <v>45883</v>
      </c>
      <c r="B339" s="16" t="s">
        <v>1083</v>
      </c>
      <c r="C339" s="16" t="s">
        <v>67</v>
      </c>
      <c r="D339" s="16" t="s">
        <v>68</v>
      </c>
      <c r="E339" s="17" t="n">
        <v>90</v>
      </c>
      <c r="F339" s="7" t="s">
        <f>=DATEDIF(A339,$O$2,"y")</f>
      </c>
      <c r="G339" s="7" t="s">
        <f>=DATEDIF(A339,$O$2,"ym")</f>
      </c>
      <c r="H339" s="7" t="s">
        <f>=DATEDIF(A339,$O$2,"md")</f>
      </c>
      <c r="I339" s="7" t="n">
        <v>378</v>
      </c>
      <c r="J339" s="17" t="n">
        <v>128.457</v>
      </c>
      <c r="K339" s="6" t="s">
        <f>=Портфель!F19*Портфель!$Q$13</f>
      </c>
      <c r="L339" s="6" t="s">
        <f>=E339*K339</f>
      </c>
      <c r="M339" s="6" t="s">
        <f>=(K339-J339)*E339</f>
      </c>
      <c r="N339" s="6" t="s">
        <f>=MAX(0,M339*0.13)</f>
      </c>
    </row>
    <row collapsed="false" customFormat="false" customHeight="false" hidden="false" ht="12.1" outlineLevel="0" r="340">
      <c r="A340" s="40" t="n">
        <v>46228</v>
      </c>
      <c r="B340" s="16" t="s">
        <v>1083</v>
      </c>
      <c r="C340" s="16" t="s">
        <v>67</v>
      </c>
      <c r="D340" s="16" t="s">
        <v>68</v>
      </c>
      <c r="E340" s="17" t="n">
        <v>98</v>
      </c>
      <c r="F340" s="7" t="s">
        <f>=DATEDIF(A340,$O$2,"y")</f>
      </c>
      <c r="G340" s="7" t="s">
        <f>=DATEDIF(A340,$O$2,"ym")</f>
      </c>
      <c r="H340" s="7" t="s">
        <f>=DATEDIF(A340,$O$2,"md")</f>
      </c>
      <c r="I340" s="7" t="n">
        <v>33</v>
      </c>
      <c r="J340" s="17" t="n">
        <v>101.38081632653</v>
      </c>
      <c r="K340" s="6" t="s">
        <f>=Портфель!F19*Портфель!$Q$13</f>
      </c>
      <c r="L340" s="6" t="s">
        <f>=E340*K340</f>
      </c>
      <c r="M340" s="6" t="s">
        <f>=(K340-J340)*E340</f>
      </c>
      <c r="N340" s="6" t="s">
        <f>=MAX(0,M340*0.13)</f>
      </c>
    </row>
    <row collapsed="false" customFormat="false" customHeight="false" hidden="false" ht="12.1" outlineLevel="0" r="341">
      <c r="A341" s="40" t="n">
        <v>46234</v>
      </c>
      <c r="B341" s="16" t="s">
        <v>1083</v>
      </c>
      <c r="C341" s="16" t="s">
        <v>67</v>
      </c>
      <c r="D341" s="16" t="s">
        <v>68</v>
      </c>
      <c r="E341" s="17" t="n">
        <v>11</v>
      </c>
      <c r="F341" s="7" t="s">
        <f>=DATEDIF(A341,$O$2,"y")</f>
      </c>
      <c r="G341" s="7" t="s">
        <f>=DATEDIF(A341,$O$2,"ym")</f>
      </c>
      <c r="H341" s="7" t="s">
        <f>=DATEDIF(A341,$O$2,"md")</f>
      </c>
      <c r="I341" s="7" t="n">
        <v>27</v>
      </c>
      <c r="J341" s="17" t="n">
        <v>103.84181818182</v>
      </c>
      <c r="K341" s="6" t="s">
        <f>=Портфель!F19*Портфель!$Q$13</f>
      </c>
      <c r="L341" s="6" t="s">
        <f>=E341*K341</f>
      </c>
      <c r="M341" s="6" t="s">
        <f>=(K341-J341)*E341</f>
      </c>
      <c r="N341" s="6" t="s">
        <f>=MAX(0,M341*0.13)</f>
      </c>
    </row>
    <row collapsed="false" customFormat="false" customHeight="false" hidden="false" ht="12.1" outlineLevel="0" r="342">
      <c r="A342" s="40" t="n">
        <v>45590</v>
      </c>
      <c r="B342" s="16" t="s">
        <v>1083</v>
      </c>
      <c r="C342" s="16" t="s">
        <v>69</v>
      </c>
      <c r="D342" s="16" t="s">
        <v>70</v>
      </c>
      <c r="E342" s="17" t="n">
        <v>30</v>
      </c>
      <c r="F342" s="7" t="s">
        <f>=DATEDIF(A342,$O$2,"y")</f>
      </c>
      <c r="G342" s="7" t="s">
        <f>=DATEDIF(A342,$O$2,"ym")</f>
      </c>
      <c r="H342" s="7" t="s">
        <f>=DATEDIF(A342,$O$2,"md")</f>
      </c>
      <c r="I342" s="7" t="n">
        <v>671</v>
      </c>
      <c r="J342" s="17" t="n">
        <v>195.367</v>
      </c>
      <c r="K342" s="6" t="s">
        <f>=Портфель!F20*Портфель!$Q$13</f>
      </c>
      <c r="L342" s="6" t="s">
        <f>=E342*K342</f>
      </c>
      <c r="M342" s="6" t="s">
        <f>=(K342-J342)*E342</f>
      </c>
      <c r="N342" s="6" t="s">
        <f>=MAX(0,M342*0.13)</f>
      </c>
    </row>
    <row collapsed="false" customFormat="false" customHeight="false" hidden="false" ht="12.1" outlineLevel="0" r="343">
      <c r="A343" s="40" t="n">
        <v>45650</v>
      </c>
      <c r="B343" s="16" t="s">
        <v>1083</v>
      </c>
      <c r="C343" s="16" t="s">
        <v>69</v>
      </c>
      <c r="D343" s="16" t="s">
        <v>70</v>
      </c>
      <c r="E343" s="17" t="n">
        <v>20</v>
      </c>
      <c r="F343" s="7" t="s">
        <f>=DATEDIF(A343,$O$2,"y")</f>
      </c>
      <c r="G343" s="7" t="s">
        <f>=DATEDIF(A343,$O$2,"ym")</f>
      </c>
      <c r="H343" s="7" t="s">
        <f>=DATEDIF(A343,$O$2,"md")</f>
      </c>
      <c r="I343" s="7" t="n">
        <v>611</v>
      </c>
      <c r="J343" s="17" t="n">
        <v>194.817</v>
      </c>
      <c r="K343" s="6" t="s">
        <f>=Портфель!F20*Портфель!$Q$13</f>
      </c>
      <c r="L343" s="6" t="s">
        <f>=E343*K343</f>
      </c>
      <c r="M343" s="6" t="s">
        <f>=(K343-J343)*E343</f>
      </c>
      <c r="N343" s="6" t="s">
        <f>=MAX(0,M343*0.13)</f>
      </c>
    </row>
    <row collapsed="false" customFormat="false" customHeight="false" hidden="false" ht="12.1" outlineLevel="0" r="344">
      <c r="A344" s="40" t="n">
        <v>45753</v>
      </c>
      <c r="B344" s="16" t="s">
        <v>1083</v>
      </c>
      <c r="C344" s="16" t="s">
        <v>69</v>
      </c>
      <c r="D344" s="16" t="s">
        <v>70</v>
      </c>
      <c r="E344" s="17" t="n">
        <v>10</v>
      </c>
      <c r="F344" s="7" t="s">
        <f>=DATEDIF(A344,$O$2,"y")</f>
      </c>
      <c r="G344" s="7" t="s">
        <f>=DATEDIF(A344,$O$2,"ym")</f>
      </c>
      <c r="H344" s="7" t="s">
        <f>=DATEDIF(A344,$O$2,"md")</f>
      </c>
      <c r="I344" s="7" t="n">
        <v>508</v>
      </c>
      <c r="J344" s="17" t="n">
        <v>210.726</v>
      </c>
      <c r="K344" s="6" t="s">
        <f>=Портфель!F20*Портфель!$Q$13</f>
      </c>
      <c r="L344" s="6" t="s">
        <f>=E344*K344</f>
      </c>
      <c r="M344" s="6" t="s">
        <f>=(K344-J344)*E344</f>
      </c>
      <c r="N344" s="6" t="s">
        <f>=MAX(0,M344*0.13)</f>
      </c>
    </row>
    <row collapsed="false" customFormat="false" customHeight="false" hidden="false" ht="12.1" outlineLevel="0" r="345">
      <c r="A345" s="40" t="n">
        <v>45912</v>
      </c>
      <c r="B345" s="16" t="s">
        <v>1083</v>
      </c>
      <c r="C345" s="16" t="s">
        <v>69</v>
      </c>
      <c r="D345" s="16" t="s">
        <v>70</v>
      </c>
      <c r="E345" s="17" t="n">
        <v>10</v>
      </c>
      <c r="F345" s="7" t="s">
        <f>=DATEDIF(A345,$O$2,"y")</f>
      </c>
      <c r="G345" s="7" t="s">
        <f>=DATEDIF(A345,$O$2,"ym")</f>
      </c>
      <c r="H345" s="7" t="s">
        <f>=DATEDIF(A345,$O$2,"md")</f>
      </c>
      <c r="I345" s="7" t="n">
        <v>349</v>
      </c>
      <c r="J345" s="17" t="n">
        <v>213.227</v>
      </c>
      <c r="K345" s="6" t="s">
        <f>=Портфель!F20*Портфель!$Q$13</f>
      </c>
      <c r="L345" s="6" t="s">
        <f>=E345*K345</f>
      </c>
      <c r="M345" s="6" t="s">
        <f>=(K345-J345)*E345</f>
      </c>
      <c r="N345" s="6" t="s">
        <f>=MAX(0,M345*0.13)</f>
      </c>
    </row>
    <row collapsed="false" customFormat="false" customHeight="false" hidden="false" ht="12.1" outlineLevel="0" r="346">
      <c r="A346" s="40" t="n">
        <v>45952</v>
      </c>
      <c r="B346" s="16" t="s">
        <v>1083</v>
      </c>
      <c r="C346" s="16" t="s">
        <v>69</v>
      </c>
      <c r="D346" s="16" t="s">
        <v>70</v>
      </c>
      <c r="E346" s="17" t="n">
        <v>10</v>
      </c>
      <c r="F346" s="7" t="s">
        <f>=DATEDIF(A346,$O$2,"y")</f>
      </c>
      <c r="G346" s="7" t="s">
        <f>=DATEDIF(A346,$O$2,"ym")</f>
      </c>
      <c r="H346" s="7" t="s">
        <f>=DATEDIF(A346,$O$2,"md")</f>
      </c>
      <c r="I346" s="7" t="n">
        <v>309</v>
      </c>
      <c r="J346" s="17" t="n">
        <v>207.274</v>
      </c>
      <c r="K346" s="6" t="s">
        <f>=Портфель!F20*Портфель!$Q$13</f>
      </c>
      <c r="L346" s="6" t="s">
        <f>=E346*K346</f>
      </c>
      <c r="M346" s="6" t="s">
        <f>=(K346-J346)*E346</f>
      </c>
      <c r="N346" s="6" t="s">
        <f>=MAX(0,M346*0.13)</f>
      </c>
    </row>
    <row collapsed="false" customFormat="false" customHeight="false" hidden="false" ht="12.1" outlineLevel="0" r="347">
      <c r="A347" s="40" t="n">
        <v>46212</v>
      </c>
      <c r="B347" s="16" t="s">
        <v>1083</v>
      </c>
      <c r="C347" s="16" t="s">
        <v>69</v>
      </c>
      <c r="D347" s="16" t="s">
        <v>70</v>
      </c>
      <c r="E347" s="17" t="n">
        <v>20</v>
      </c>
      <c r="F347" s="7" t="s">
        <f>=DATEDIF(A347,$O$2,"y")</f>
      </c>
      <c r="G347" s="7" t="s">
        <f>=DATEDIF(A347,$O$2,"ym")</f>
      </c>
      <c r="H347" s="7" t="s">
        <f>=DATEDIF(A347,$O$2,"md")</f>
      </c>
      <c r="I347" s="7" t="n">
        <v>49</v>
      </c>
      <c r="J347" s="17" t="n">
        <v>182.259</v>
      </c>
      <c r="K347" s="6" t="s">
        <f>=Портфель!F20*Портфель!$Q$13</f>
      </c>
      <c r="L347" s="6" t="s">
        <f>=E347*K347</f>
      </c>
      <c r="M347" s="6" t="s">
        <f>=(K347-J347)*E347</f>
      </c>
      <c r="N347" s="6" t="s">
        <f>=MAX(0,M347*0.13)</f>
      </c>
    </row>
    <row collapsed="false" customFormat="false" customHeight="false" hidden="false" ht="12.1" outlineLevel="0" r="348">
      <c r="A348" s="40" t="n">
        <v>46221</v>
      </c>
      <c r="B348" s="16" t="s">
        <v>1083</v>
      </c>
      <c r="C348" s="16" t="s">
        <v>69</v>
      </c>
      <c r="D348" s="16" t="s">
        <v>70</v>
      </c>
      <c r="E348" s="17" t="n">
        <v>1</v>
      </c>
      <c r="F348" s="7" t="s">
        <f>=DATEDIF(A348,$O$2,"y")</f>
      </c>
      <c r="G348" s="7" t="s">
        <f>=DATEDIF(A348,$O$2,"ym")</f>
      </c>
      <c r="H348" s="7" t="s">
        <f>=DATEDIF(A348,$O$2,"md")</f>
      </c>
      <c r="I348" s="7" t="n">
        <v>40</v>
      </c>
      <c r="J348" s="17" t="n">
        <v>158.44</v>
      </c>
      <c r="K348" s="6" t="s">
        <f>=Портфель!F20*Портфель!$Q$13</f>
      </c>
      <c r="L348" s="6" t="s">
        <f>=E348*K348</f>
      </c>
      <c r="M348" s="6" t="s">
        <f>=(K348-J348)*E348</f>
      </c>
      <c r="N348" s="6" t="s">
        <f>=MAX(0,M348*0.13)</f>
      </c>
    </row>
    <row collapsed="false" customFormat="false" customHeight="false" hidden="false" ht="12.1" outlineLevel="0" r="349">
      <c r="A349" s="40" t="n">
        <v>45351</v>
      </c>
      <c r="B349" s="16" t="s">
        <v>1083</v>
      </c>
      <c r="C349" s="16" t="s">
        <v>71</v>
      </c>
      <c r="D349" s="16" t="s">
        <v>72</v>
      </c>
      <c r="E349" s="17" t="n">
        <v>2</v>
      </c>
      <c r="F349" s="7" t="s">
        <f>=DATEDIF(A349,$O$2,"y")</f>
      </c>
      <c r="G349" s="7" t="s">
        <f>=DATEDIF(A349,$O$2,"ym")</f>
      </c>
      <c r="H349" s="7" t="s">
        <f>=DATEDIF(A349,$O$2,"md")</f>
      </c>
      <c r="I349" s="7" t="n">
        <v>910</v>
      </c>
      <c r="J349" s="17" t="n">
        <v>1609.965</v>
      </c>
      <c r="K349" s="6" t="s">
        <f>=Портфель!F21*Портфель!$Q$13</f>
      </c>
      <c r="L349" s="6" t="s">
        <f>=E349*K349</f>
      </c>
      <c r="M349" s="6" t="s">
        <f>=(K349-J349)*E349</f>
      </c>
      <c r="N349" s="6" t="s">
        <f>=MAX(0,M349*0.13)</f>
      </c>
    </row>
    <row collapsed="false" customFormat="false" customHeight="false" hidden="false" ht="12.1" outlineLevel="0" r="350">
      <c r="A350" s="40" t="n">
        <v>45352</v>
      </c>
      <c r="B350" s="16" t="s">
        <v>1083</v>
      </c>
      <c r="C350" s="16" t="s">
        <v>71</v>
      </c>
      <c r="D350" s="16" t="s">
        <v>72</v>
      </c>
      <c r="E350" s="17" t="n">
        <v>1</v>
      </c>
      <c r="F350" s="7" t="s">
        <f>=DATEDIF(A350,$O$2,"y")</f>
      </c>
      <c r="G350" s="7" t="s">
        <f>=DATEDIF(A350,$O$2,"ym")</f>
      </c>
      <c r="H350" s="7" t="s">
        <f>=DATEDIF(A350,$O$2,"md")</f>
      </c>
      <c r="I350" s="7" t="n">
        <v>909</v>
      </c>
      <c r="J350" s="17" t="n">
        <v>1591.45</v>
      </c>
      <c r="K350" s="6" t="s">
        <f>=Портфель!F21*Портфель!$Q$13</f>
      </c>
      <c r="L350" s="6" t="s">
        <f>=E350*K350</f>
      </c>
      <c r="M350" s="6" t="s">
        <f>=(K350-J350)*E350</f>
      </c>
      <c r="N350" s="6" t="s">
        <f>=MAX(0,M350*0.13)</f>
      </c>
    </row>
    <row collapsed="false" customFormat="false" customHeight="false" hidden="false" ht="12.1" outlineLevel="0" r="351">
      <c r="A351" s="40" t="n">
        <v>45439</v>
      </c>
      <c r="B351" s="16" t="s">
        <v>1083</v>
      </c>
      <c r="C351" s="16" t="s">
        <v>71</v>
      </c>
      <c r="D351" s="16" t="s">
        <v>72</v>
      </c>
      <c r="E351" s="17" t="n">
        <v>1</v>
      </c>
      <c r="F351" s="7" t="s">
        <f>=DATEDIF(A351,$O$2,"y")</f>
      </c>
      <c r="G351" s="7" t="s">
        <f>=DATEDIF(A351,$O$2,"ym")</f>
      </c>
      <c r="H351" s="7" t="s">
        <f>=DATEDIF(A351,$O$2,"md")</f>
      </c>
      <c r="I351" s="7" t="n">
        <v>822</v>
      </c>
      <c r="J351" s="17" t="n">
        <v>1631.48</v>
      </c>
      <c r="K351" s="6" t="s">
        <f>=Портфель!F21*Портфель!$Q$13</f>
      </c>
      <c r="L351" s="6" t="s">
        <f>=E351*K351</f>
      </c>
      <c r="M351" s="6" t="s">
        <f>=(K351-J351)*E351</f>
      </c>
      <c r="N351" s="6" t="s">
        <f>=MAX(0,M351*0.13)</f>
      </c>
    </row>
    <row collapsed="false" customFormat="false" customHeight="false" hidden="false" ht="12.1" outlineLevel="0" r="352">
      <c r="A352" s="40" t="n">
        <v>45491</v>
      </c>
      <c r="B352" s="16" t="s">
        <v>1083</v>
      </c>
      <c r="C352" s="16" t="s">
        <v>71</v>
      </c>
      <c r="D352" s="16" t="s">
        <v>72</v>
      </c>
      <c r="E352" s="17" t="n">
        <v>1</v>
      </c>
      <c r="F352" s="7" t="s">
        <f>=DATEDIF(A352,$O$2,"y")</f>
      </c>
      <c r="G352" s="7" t="s">
        <f>=DATEDIF(A352,$O$2,"ym")</f>
      </c>
      <c r="H352" s="7" t="s">
        <f>=DATEDIF(A352,$O$2,"md")</f>
      </c>
      <c r="I352" s="7" t="n">
        <v>770</v>
      </c>
      <c r="J352" s="17" t="n">
        <v>1288.77</v>
      </c>
      <c r="K352" s="6" t="s">
        <f>=Портфель!F21*Портфель!$Q$13</f>
      </c>
      <c r="L352" s="6" t="s">
        <f>=E352*K352</f>
      </c>
      <c r="M352" s="6" t="s">
        <f>=(K352-J352)*E352</f>
      </c>
      <c r="N352" s="6" t="s">
        <f>=MAX(0,M352*0.13)</f>
      </c>
    </row>
    <row collapsed="false" customFormat="false" customHeight="false" hidden="false" ht="12.1" outlineLevel="0" r="353">
      <c r="A353" s="40" t="n">
        <v>45499</v>
      </c>
      <c r="B353" s="16" t="s">
        <v>1083</v>
      </c>
      <c r="C353" s="16" t="s">
        <v>71</v>
      </c>
      <c r="D353" s="16" t="s">
        <v>72</v>
      </c>
      <c r="E353" s="17" t="n">
        <v>1</v>
      </c>
      <c r="F353" s="7" t="s">
        <f>=DATEDIF(A353,$O$2,"y")</f>
      </c>
      <c r="G353" s="7" t="s">
        <f>=DATEDIF(A353,$O$2,"ym")</f>
      </c>
      <c r="H353" s="7" t="s">
        <f>=DATEDIF(A353,$O$2,"md")</f>
      </c>
      <c r="I353" s="7" t="n">
        <v>762</v>
      </c>
      <c r="J353" s="17" t="n">
        <v>1391.33</v>
      </c>
      <c r="K353" s="6" t="s">
        <f>=Портфель!F21*Портфель!$Q$13</f>
      </c>
      <c r="L353" s="6" t="s">
        <f>=E353*K353</f>
      </c>
      <c r="M353" s="6" t="s">
        <f>=(K353-J353)*E353</f>
      </c>
      <c r="N353" s="6" t="s">
        <f>=MAX(0,M353*0.13)</f>
      </c>
    </row>
    <row collapsed="false" customFormat="false" customHeight="false" hidden="false" ht="12.1" outlineLevel="0" r="354">
      <c r="A354" s="40" t="n">
        <v>45541</v>
      </c>
      <c r="B354" s="16" t="s">
        <v>1083</v>
      </c>
      <c r="C354" s="16" t="s">
        <v>71</v>
      </c>
      <c r="D354" s="16" t="s">
        <v>72</v>
      </c>
      <c r="E354" s="17" t="n">
        <v>2</v>
      </c>
      <c r="F354" s="7" t="s">
        <f>=DATEDIF(A354,$O$2,"y")</f>
      </c>
      <c r="G354" s="7" t="s">
        <f>=DATEDIF(A354,$O$2,"ym")</f>
      </c>
      <c r="H354" s="7" t="s">
        <f>=DATEDIF(A354,$O$2,"md")</f>
      </c>
      <c r="I354" s="7" t="n">
        <v>720</v>
      </c>
      <c r="J354" s="17" t="n">
        <v>1300.28</v>
      </c>
      <c r="K354" s="6" t="s">
        <f>=Портфель!F21*Портфель!$Q$13</f>
      </c>
      <c r="L354" s="6" t="s">
        <f>=E354*K354</f>
      </c>
      <c r="M354" s="6" t="s">
        <f>=(K354-J354)*E354</f>
      </c>
      <c r="N354" s="6" t="s">
        <f>=MAX(0,M354*0.13)</f>
      </c>
    </row>
    <row collapsed="false" customFormat="false" customHeight="false" hidden="false" ht="12.1" outlineLevel="0" r="355">
      <c r="A355" s="40" t="n">
        <v>45545</v>
      </c>
      <c r="B355" s="16" t="s">
        <v>1083</v>
      </c>
      <c r="C355" s="16" t="s">
        <v>71</v>
      </c>
      <c r="D355" s="16" t="s">
        <v>72</v>
      </c>
      <c r="E355" s="17" t="n">
        <v>1</v>
      </c>
      <c r="F355" s="7" t="s">
        <f>=DATEDIF(A355,$O$2,"y")</f>
      </c>
      <c r="G355" s="7" t="s">
        <f>=DATEDIF(A355,$O$2,"ym")</f>
      </c>
      <c r="H355" s="7" t="s">
        <f>=DATEDIF(A355,$O$2,"md")</f>
      </c>
      <c r="I355" s="7" t="n">
        <v>716</v>
      </c>
      <c r="J355" s="17" t="n">
        <v>1319.29</v>
      </c>
      <c r="K355" s="6" t="s">
        <f>=Портфель!F21*Портфель!$Q$13</f>
      </c>
      <c r="L355" s="6" t="s">
        <f>=E355*K355</f>
      </c>
      <c r="M355" s="6" t="s">
        <f>=(K355-J355)*E355</f>
      </c>
      <c r="N355" s="6" t="s">
        <f>=MAX(0,M355*0.13)</f>
      </c>
    </row>
    <row collapsed="false" customFormat="false" customHeight="false" hidden="false" ht="12.1" outlineLevel="0" r="356">
      <c r="A356" s="40" t="n">
        <v>45590</v>
      </c>
      <c r="B356" s="16" t="s">
        <v>1083</v>
      </c>
      <c r="C356" s="16" t="s">
        <v>71</v>
      </c>
      <c r="D356" s="16" t="s">
        <v>72</v>
      </c>
      <c r="E356" s="17" t="n">
        <v>1</v>
      </c>
      <c r="F356" s="7" t="s">
        <f>=DATEDIF(A356,$O$2,"y")</f>
      </c>
      <c r="G356" s="7" t="s">
        <f>=DATEDIF(A356,$O$2,"ym")</f>
      </c>
      <c r="H356" s="7" t="s">
        <f>=DATEDIF(A356,$O$2,"md")</f>
      </c>
      <c r="I356" s="7" t="n">
        <v>671</v>
      </c>
      <c r="J356" s="17" t="n">
        <v>1303.78</v>
      </c>
      <c r="K356" s="6" t="s">
        <f>=Портфель!F21*Портфель!$Q$13</f>
      </c>
      <c r="L356" s="6" t="s">
        <f>=E356*K356</f>
      </c>
      <c r="M356" s="6" t="s">
        <f>=(K356-J356)*E356</f>
      </c>
      <c r="N356" s="6" t="s">
        <f>=MAX(0,M356*0.13)</f>
      </c>
    </row>
    <row collapsed="false" customFormat="false" customHeight="false" hidden="false" ht="12.1" outlineLevel="0" r="357">
      <c r="A357" s="40" t="n">
        <v>45628</v>
      </c>
      <c r="B357" s="16" t="s">
        <v>1083</v>
      </c>
      <c r="C357" s="16" t="s">
        <v>71</v>
      </c>
      <c r="D357" s="16" t="s">
        <v>72</v>
      </c>
      <c r="E357" s="17" t="n">
        <v>1</v>
      </c>
      <c r="F357" s="7" t="s">
        <f>=DATEDIF(A357,$O$2,"y")</f>
      </c>
      <c r="G357" s="7" t="s">
        <f>=DATEDIF(A357,$O$2,"ym")</f>
      </c>
      <c r="H357" s="7" t="s">
        <f>=DATEDIF(A357,$O$2,"md")</f>
      </c>
      <c r="I357" s="7" t="n">
        <v>633</v>
      </c>
      <c r="J357" s="17" t="n">
        <v>1004.11</v>
      </c>
      <c r="K357" s="6" t="s">
        <f>=Портфель!F21*Портфель!$Q$13</f>
      </c>
      <c r="L357" s="6" t="s">
        <f>=E357*K357</f>
      </c>
      <c r="M357" s="6" t="s">
        <f>=(K357-J357)*E357</f>
      </c>
      <c r="N357" s="6" t="s">
        <f>=MAX(0,M357*0.13)</f>
      </c>
    </row>
    <row collapsed="false" customFormat="false" customHeight="false" hidden="false" ht="12.1" outlineLevel="0" r="358">
      <c r="A358" s="40" t="n">
        <v>45643</v>
      </c>
      <c r="B358" s="16" t="s">
        <v>1083</v>
      </c>
      <c r="C358" s="16" t="s">
        <v>71</v>
      </c>
      <c r="D358" s="16" t="s">
        <v>72</v>
      </c>
      <c r="E358" s="17" t="n">
        <v>1</v>
      </c>
      <c r="F358" s="7" t="s">
        <f>=DATEDIF(A358,$O$2,"y")</f>
      </c>
      <c r="G358" s="7" t="s">
        <f>=DATEDIF(A358,$O$2,"ym")</f>
      </c>
      <c r="H358" s="7" t="s">
        <f>=DATEDIF(A358,$O$2,"md")</f>
      </c>
      <c r="I358" s="7" t="n">
        <v>618</v>
      </c>
      <c r="J358" s="17" t="n">
        <v>902.54</v>
      </c>
      <c r="K358" s="6" t="s">
        <f>=Портфель!F21*Портфель!$Q$13</f>
      </c>
      <c r="L358" s="6" t="s">
        <f>=E358*K358</f>
      </c>
      <c r="M358" s="6" t="s">
        <f>=(K358-J358)*E358</f>
      </c>
      <c r="N358" s="6" t="s">
        <f>=MAX(0,M358*0.13)</f>
      </c>
    </row>
    <row collapsed="false" customFormat="false" customHeight="false" hidden="false" ht="12.1" outlineLevel="0" r="359">
      <c r="A359" s="40" t="n">
        <v>45702</v>
      </c>
      <c r="B359" s="16" t="s">
        <v>1083</v>
      </c>
      <c r="C359" s="16" t="s">
        <v>71</v>
      </c>
      <c r="D359" s="16" t="s">
        <v>72</v>
      </c>
      <c r="E359" s="17" t="n">
        <v>1</v>
      </c>
      <c r="F359" s="7" t="s">
        <f>=DATEDIF(A359,$O$2,"y")</f>
      </c>
      <c r="G359" s="7" t="s">
        <f>=DATEDIF(A359,$O$2,"ym")</f>
      </c>
      <c r="H359" s="7" t="s">
        <f>=DATEDIF(A359,$O$2,"md")</f>
      </c>
      <c r="I359" s="7" t="n">
        <v>559</v>
      </c>
      <c r="J359" s="17" t="n">
        <v>1209.93</v>
      </c>
      <c r="K359" s="6" t="s">
        <f>=Портфель!F21*Портфель!$Q$13</f>
      </c>
      <c r="L359" s="6" t="s">
        <f>=E359*K359</f>
      </c>
      <c r="M359" s="6" t="s">
        <f>=(K359-J359)*E359</f>
      </c>
      <c r="N359" s="6" t="s">
        <f>=MAX(0,M359*0.13)</f>
      </c>
    </row>
    <row collapsed="false" customFormat="false" customHeight="false" hidden="false" ht="12.1" outlineLevel="0" r="360">
      <c r="A360" s="40" t="n">
        <v>45870</v>
      </c>
      <c r="B360" s="16" t="s">
        <v>1083</v>
      </c>
      <c r="C360" s="16" t="s">
        <v>71</v>
      </c>
      <c r="D360" s="16" t="s">
        <v>72</v>
      </c>
      <c r="E360" s="17" t="n">
        <v>1</v>
      </c>
      <c r="F360" s="7" t="s">
        <f>=DATEDIF(A360,$O$2,"y")</f>
      </c>
      <c r="G360" s="7" t="s">
        <f>=DATEDIF(A360,$O$2,"ym")</f>
      </c>
      <c r="H360" s="7" t="s">
        <f>=DATEDIF(A360,$O$2,"md")</f>
      </c>
      <c r="I360" s="7" t="n">
        <v>391</v>
      </c>
      <c r="J360" s="17" t="n">
        <v>1302.78</v>
      </c>
      <c r="K360" s="6" t="s">
        <f>=Портфель!F21*Портфель!$Q$13</f>
      </c>
      <c r="L360" s="6" t="s">
        <f>=E360*K360</f>
      </c>
      <c r="M360" s="6" t="s">
        <f>=(K360-J360)*E360</f>
      </c>
      <c r="N360" s="6" t="s">
        <f>=MAX(0,M360*0.13)</f>
      </c>
    </row>
    <row collapsed="false" customFormat="false" customHeight="false" hidden="false" ht="12.1" outlineLevel="0" r="361">
      <c r="A361" s="40" t="n">
        <v>45912</v>
      </c>
      <c r="B361" s="16" t="s">
        <v>1083</v>
      </c>
      <c r="C361" s="16" t="s">
        <v>71</v>
      </c>
      <c r="D361" s="16" t="s">
        <v>72</v>
      </c>
      <c r="E361" s="17" t="n">
        <v>1</v>
      </c>
      <c r="F361" s="7" t="s">
        <f>=DATEDIF(A361,$O$2,"y")</f>
      </c>
      <c r="G361" s="7" t="s">
        <f>=DATEDIF(A361,$O$2,"ym")</f>
      </c>
      <c r="H361" s="7" t="s">
        <f>=DATEDIF(A361,$O$2,"md")</f>
      </c>
      <c r="I361" s="7" t="n">
        <v>349</v>
      </c>
      <c r="J361" s="17" t="n">
        <v>1293.38</v>
      </c>
      <c r="K361" s="6" t="s">
        <f>=Портфель!F21*Портфель!$Q$13</f>
      </c>
      <c r="L361" s="6" t="s">
        <f>=E361*K361</f>
      </c>
      <c r="M361" s="6" t="s">
        <f>=(K361-J361)*E361</f>
      </c>
      <c r="N361" s="6" t="s">
        <f>=MAX(0,M361*0.13)</f>
      </c>
    </row>
    <row collapsed="false" customFormat="false" customHeight="false" hidden="false" ht="12.1" outlineLevel="0" r="362">
      <c r="A362" s="40" t="n">
        <v>45209</v>
      </c>
      <c r="B362" s="16" t="s">
        <v>1083</v>
      </c>
      <c r="C362" s="16" t="s">
        <v>73</v>
      </c>
      <c r="D362" s="16" t="s">
        <v>74</v>
      </c>
      <c r="E362" s="17" t="n">
        <v>20</v>
      </c>
      <c r="F362" s="7" t="s">
        <f>=DATEDIF(A362,$O$2,"y")</f>
      </c>
      <c r="G362" s="7" t="s">
        <f>=DATEDIF(A362,$O$2,"ym")</f>
      </c>
      <c r="H362" s="7" t="s">
        <f>=DATEDIF(A362,$O$2,"md")</f>
      </c>
      <c r="I362" s="7" t="n">
        <v>1052</v>
      </c>
      <c r="J362" s="17" t="n">
        <v>206.624</v>
      </c>
      <c r="K362" s="6" t="s">
        <f>=Портфель!F22*Портфель!$Q$13</f>
      </c>
      <c r="L362" s="6" t="s">
        <f>=E362*K362</f>
      </c>
      <c r="M362" s="6" t="s">
        <f>=(K362-J362)*E362</f>
      </c>
      <c r="N362" s="6" t="s">
        <f>=MAX(0,M362*0.13)</f>
      </c>
    </row>
    <row collapsed="false" customFormat="false" customHeight="false" hidden="false" ht="12.1" outlineLevel="0" r="363">
      <c r="A363" s="40" t="n">
        <v>45212</v>
      </c>
      <c r="B363" s="16" t="s">
        <v>1083</v>
      </c>
      <c r="C363" s="16" t="s">
        <v>73</v>
      </c>
      <c r="D363" s="16" t="s">
        <v>74</v>
      </c>
      <c r="E363" s="17" t="n">
        <v>10</v>
      </c>
      <c r="F363" s="7" t="s">
        <f>=DATEDIF(A363,$O$2,"y")</f>
      </c>
      <c r="G363" s="7" t="s">
        <f>=DATEDIF(A363,$O$2,"ym")</f>
      </c>
      <c r="H363" s="7" t="s">
        <f>=DATEDIF(A363,$O$2,"md")</f>
      </c>
      <c r="I363" s="7" t="n">
        <v>1049</v>
      </c>
      <c r="J363" s="17" t="n">
        <v>196.338</v>
      </c>
      <c r="K363" s="6" t="s">
        <f>=Портфель!F22*Портфель!$Q$13</f>
      </c>
      <c r="L363" s="6" t="s">
        <f>=E363*K363</f>
      </c>
      <c r="M363" s="6" t="s">
        <f>=(K363-J363)*E363</f>
      </c>
      <c r="N363" s="6" t="s">
        <f>=MAX(0,M363*0.13)</f>
      </c>
    </row>
    <row collapsed="false" customFormat="false" customHeight="false" hidden="false" ht="12.1" outlineLevel="0" r="364">
      <c r="A364" s="40" t="n">
        <v>45217</v>
      </c>
      <c r="B364" s="16" t="s">
        <v>1083</v>
      </c>
      <c r="C364" s="16" t="s">
        <v>73</v>
      </c>
      <c r="D364" s="16" t="s">
        <v>74</v>
      </c>
      <c r="E364" s="17" t="n">
        <v>10</v>
      </c>
      <c r="F364" s="7" t="s">
        <f>=DATEDIF(A364,$O$2,"y")</f>
      </c>
      <c r="G364" s="7" t="s">
        <f>=DATEDIF(A364,$O$2,"ym")</f>
      </c>
      <c r="H364" s="7" t="s">
        <f>=DATEDIF(A364,$O$2,"md")</f>
      </c>
      <c r="I364" s="7" t="n">
        <v>1044</v>
      </c>
      <c r="J364" s="17" t="n">
        <v>197.038</v>
      </c>
      <c r="K364" s="6" t="s">
        <f>=Портфель!F22*Портфель!$Q$13</f>
      </c>
      <c r="L364" s="6" t="s">
        <f>=E364*K364</f>
      </c>
      <c r="M364" s="6" t="s">
        <f>=(K364-J364)*E364</f>
      </c>
      <c r="N364" s="6" t="s">
        <f>=MAX(0,M364*0.13)</f>
      </c>
    </row>
    <row collapsed="false" customFormat="false" customHeight="false" hidden="false" ht="12.1" outlineLevel="0" r="365">
      <c r="A365" s="40" t="n">
        <v>45383</v>
      </c>
      <c r="B365" s="16" t="s">
        <v>1083</v>
      </c>
      <c r="C365" s="16" t="s">
        <v>73</v>
      </c>
      <c r="D365" s="16" t="s">
        <v>74</v>
      </c>
      <c r="E365" s="17" t="n">
        <v>40</v>
      </c>
      <c r="F365" s="7" t="s">
        <f>=DATEDIF(A365,$O$2,"y")</f>
      </c>
      <c r="G365" s="7" t="s">
        <f>=DATEDIF(A365,$O$2,"ym")</f>
      </c>
      <c r="H365" s="7" t="s">
        <f>=DATEDIF(A365,$O$2,"md")</f>
      </c>
      <c r="I365" s="7" t="n">
        <v>878</v>
      </c>
      <c r="J365" s="17" t="n">
        <v>220.8525</v>
      </c>
      <c r="K365" s="6" t="s">
        <f>=Портфель!F22*Портфель!$Q$13</f>
      </c>
      <c r="L365" s="6" t="s">
        <f>=E365*K365</f>
      </c>
      <c r="M365" s="6" t="s">
        <f>=(K365-J365)*E365</f>
      </c>
      <c r="N365" s="6" t="s">
        <f>=MAX(0,M365*0.13)</f>
      </c>
    </row>
    <row collapsed="false" customFormat="false" customHeight="false" hidden="false" ht="12.1" outlineLevel="0" r="366">
      <c r="A366" s="40" t="n">
        <v>45439</v>
      </c>
      <c r="B366" s="16" t="s">
        <v>1083</v>
      </c>
      <c r="C366" s="16" t="s">
        <v>73</v>
      </c>
      <c r="D366" s="16" t="s">
        <v>74</v>
      </c>
      <c r="E366" s="17" t="n">
        <v>10</v>
      </c>
      <c r="F366" s="7" t="s">
        <f>=DATEDIF(A366,$O$2,"y")</f>
      </c>
      <c r="G366" s="7" t="s">
        <f>=DATEDIF(A366,$O$2,"ym")</f>
      </c>
      <c r="H366" s="7" t="s">
        <f>=DATEDIF(A366,$O$2,"md")</f>
      </c>
      <c r="I366" s="7" t="n">
        <v>822</v>
      </c>
      <c r="J366" s="17" t="n">
        <v>219.411</v>
      </c>
      <c r="K366" s="6" t="s">
        <f>=Портфель!F22*Портфель!$Q$13</f>
      </c>
      <c r="L366" s="6" t="s">
        <f>=E366*K366</f>
      </c>
      <c r="M366" s="6" t="s">
        <f>=(K366-J366)*E366</f>
      </c>
      <c r="N366" s="6" t="s">
        <f>=MAX(0,M366*0.13)</f>
      </c>
    </row>
    <row collapsed="false" customFormat="false" customHeight="false" hidden="false" ht="12.1" outlineLevel="0" r="367">
      <c r="A367" s="40" t="n">
        <v>45453</v>
      </c>
      <c r="B367" s="16" t="s">
        <v>1083</v>
      </c>
      <c r="C367" s="16" t="s">
        <v>73</v>
      </c>
      <c r="D367" s="16" t="s">
        <v>74</v>
      </c>
      <c r="E367" s="17" t="n">
        <v>10</v>
      </c>
      <c r="F367" s="7" t="s">
        <f>=DATEDIF(A367,$O$2,"y")</f>
      </c>
      <c r="G367" s="7" t="s">
        <f>=DATEDIF(A367,$O$2,"ym")</f>
      </c>
      <c r="H367" s="7" t="s">
        <f>=DATEDIF(A367,$O$2,"md")</f>
      </c>
      <c r="I367" s="7" t="n">
        <v>808</v>
      </c>
      <c r="J367" s="17" t="n">
        <v>190.434</v>
      </c>
      <c r="K367" s="6" t="s">
        <f>=Портфель!F22*Портфель!$Q$13</f>
      </c>
      <c r="L367" s="6" t="s">
        <f>=E367*K367</f>
      </c>
      <c r="M367" s="6" t="s">
        <f>=(K367-J367)*E367</f>
      </c>
      <c r="N367" s="6" t="s">
        <f>=MAX(0,M367*0.13)</f>
      </c>
    </row>
    <row collapsed="false" customFormat="false" customHeight="false" hidden="false" ht="12.1" outlineLevel="0" r="368">
      <c r="A368" s="40" t="n">
        <v>45499</v>
      </c>
      <c r="B368" s="16" t="s">
        <v>1083</v>
      </c>
      <c r="C368" s="16" t="s">
        <v>73</v>
      </c>
      <c r="D368" s="16" t="s">
        <v>74</v>
      </c>
      <c r="E368" s="17" t="n">
        <v>10</v>
      </c>
      <c r="F368" s="7" t="s">
        <f>=DATEDIF(A368,$O$2,"y")</f>
      </c>
      <c r="G368" s="7" t="s">
        <f>=DATEDIF(A368,$O$2,"ym")</f>
      </c>
      <c r="H368" s="7" t="s">
        <f>=DATEDIF(A368,$O$2,"md")</f>
      </c>
      <c r="I368" s="7" t="n">
        <v>762</v>
      </c>
      <c r="J368" s="17" t="n">
        <v>166.52</v>
      </c>
      <c r="K368" s="6" t="s">
        <f>=Портфель!F22*Портфель!$Q$13</f>
      </c>
      <c r="L368" s="6" t="s">
        <f>=E368*K368</f>
      </c>
      <c r="M368" s="6" t="s">
        <f>=(K368-J368)*E368</f>
      </c>
      <c r="N368" s="6" t="s">
        <f>=MAX(0,M368*0.13)</f>
      </c>
    </row>
    <row collapsed="false" customFormat="false" customHeight="false" hidden="false" ht="12.1" outlineLevel="0" r="369">
      <c r="A369" s="40" t="n">
        <v>45541</v>
      </c>
      <c r="B369" s="16" t="s">
        <v>1083</v>
      </c>
      <c r="C369" s="16" t="s">
        <v>73</v>
      </c>
      <c r="D369" s="16" t="s">
        <v>74</v>
      </c>
      <c r="E369" s="17" t="n">
        <v>60</v>
      </c>
      <c r="F369" s="7" t="s">
        <f>=DATEDIF(A369,$O$2,"y")</f>
      </c>
      <c r="G369" s="7" t="s">
        <f>=DATEDIF(A369,$O$2,"ym")</f>
      </c>
      <c r="H369" s="7" t="s">
        <f>=DATEDIF(A369,$O$2,"md")</f>
      </c>
      <c r="I369" s="7" t="n">
        <v>720</v>
      </c>
      <c r="J369" s="17" t="n">
        <v>139.2635</v>
      </c>
      <c r="K369" s="6" t="s">
        <f>=Портфель!F22*Портфель!$Q$13</f>
      </c>
      <c r="L369" s="6" t="s">
        <f>=E369*K369</f>
      </c>
      <c r="M369" s="6" t="s">
        <f>=(K369-J369)*E369</f>
      </c>
      <c r="N369" s="6" t="s">
        <f>=MAX(0,M369*0.13)</f>
      </c>
    </row>
    <row collapsed="false" customFormat="false" customHeight="false" hidden="false" ht="12.1" outlineLevel="0" r="370">
      <c r="A370" s="40" t="n">
        <v>45982</v>
      </c>
      <c r="B370" s="16" t="s">
        <v>1083</v>
      </c>
      <c r="C370" s="16" t="s">
        <v>73</v>
      </c>
      <c r="D370" s="16" t="s">
        <v>74</v>
      </c>
      <c r="E370" s="17" t="n">
        <v>20</v>
      </c>
      <c r="F370" s="7" t="s">
        <f>=DATEDIF(A370,$O$2,"y")</f>
      </c>
      <c r="G370" s="7" t="s">
        <f>=DATEDIF(A370,$O$2,"ym")</f>
      </c>
      <c r="H370" s="7" t="s">
        <f>=DATEDIF(A370,$O$2,"md")</f>
      </c>
      <c r="I370" s="7" t="n">
        <v>279</v>
      </c>
      <c r="J370" s="17" t="n">
        <v>103.762</v>
      </c>
      <c r="K370" s="6" t="s">
        <f>=Портфель!F22*Портфель!$Q$13</f>
      </c>
      <c r="L370" s="6" t="s">
        <f>=E370*K370</f>
      </c>
      <c r="M370" s="6" t="s">
        <f>=(K370-J370)*E370</f>
      </c>
      <c r="N370" s="6" t="s">
        <f>=MAX(0,M370*0.13)</f>
      </c>
    </row>
    <row collapsed="false" customFormat="false" customHeight="false" hidden="false" ht="12.1" outlineLevel="0" r="371">
      <c r="A371" s="40" t="n">
        <v>44560</v>
      </c>
      <c r="B371" s="16" t="s">
        <v>1083</v>
      </c>
      <c r="C371" s="16" t="s">
        <v>75</v>
      </c>
      <c r="D371" s="16" t="s">
        <v>76</v>
      </c>
      <c r="E371" s="17" t="n">
        <v>2</v>
      </c>
      <c r="F371" s="7" t="s">
        <f>=DATEDIF(A371,$O$2,"y")</f>
      </c>
      <c r="G371" s="7" t="s">
        <f>=DATEDIF(A371,$O$2,"ym")</f>
      </c>
      <c r="H371" s="7" t="s">
        <f>=DATEDIF(A371,$O$2,"md")</f>
      </c>
      <c r="I371" s="7" t="n">
        <v>1701</v>
      </c>
      <c r="J371" s="17" t="n">
        <v>6999.845</v>
      </c>
      <c r="K371" s="6" t="s">
        <f>=Портфель!F23*Портфель!$Q$13</f>
      </c>
      <c r="L371" s="6" t="s">
        <f>=E371*K371</f>
      </c>
      <c r="M371" s="6" t="s">
        <f>=(K371-J371)*E371</f>
      </c>
      <c r="N371" s="6" t="s">
        <f>=MAX(0,M371*0.13)</f>
      </c>
    </row>
    <row collapsed="false" customFormat="false" customHeight="false" hidden="false" ht="12.1" outlineLevel="0" r="372">
      <c r="A372" s="40" t="n">
        <v>45639</v>
      </c>
      <c r="B372" s="16" t="s">
        <v>1083</v>
      </c>
      <c r="C372" s="16" t="s">
        <v>77</v>
      </c>
      <c r="D372" s="16" t="s">
        <v>78</v>
      </c>
      <c r="E372" s="17" t="n">
        <v>10</v>
      </c>
      <c r="F372" s="7" t="s">
        <f>=DATEDIF(A372,$O$2,"y")</f>
      </c>
      <c r="G372" s="7" t="s">
        <f>=DATEDIF(A372,$O$2,"ym")</f>
      </c>
      <c r="H372" s="7" t="s">
        <f>=DATEDIF(A372,$O$2,"md")</f>
      </c>
      <c r="I372" s="7" t="n">
        <v>622</v>
      </c>
      <c r="J372" s="17" t="n">
        <v>308.495</v>
      </c>
      <c r="K372" s="6" t="s">
        <f>=Портфель!F24*Портфель!$Q$13</f>
      </c>
      <c r="L372" s="6" t="s">
        <f>=E372*K372</f>
      </c>
      <c r="M372" s="6" t="s">
        <f>=(K372-J372)*E372</f>
      </c>
      <c r="N372" s="6" t="s">
        <f>=MAX(0,M372*0.13)</f>
      </c>
    </row>
    <row collapsed="false" customFormat="false" customHeight="false" hidden="false" ht="12.1" outlineLevel="0" r="373">
      <c r="A373" s="40" t="n">
        <v>45702</v>
      </c>
      <c r="B373" s="16" t="s">
        <v>1083</v>
      </c>
      <c r="C373" s="16" t="s">
        <v>77</v>
      </c>
      <c r="D373" s="16" t="s">
        <v>78</v>
      </c>
      <c r="E373" s="17" t="n">
        <v>10</v>
      </c>
      <c r="F373" s="7" t="s">
        <f>=DATEDIF(A373,$O$2,"y")</f>
      </c>
      <c r="G373" s="7" t="s">
        <f>=DATEDIF(A373,$O$2,"ym")</f>
      </c>
      <c r="H373" s="7" t="s">
        <f>=DATEDIF(A373,$O$2,"md")</f>
      </c>
      <c r="I373" s="7" t="n">
        <v>559</v>
      </c>
      <c r="J373" s="17" t="n">
        <v>387.603</v>
      </c>
      <c r="K373" s="6" t="s">
        <f>=Портфель!F24*Портфель!$Q$13</f>
      </c>
      <c r="L373" s="6" t="s">
        <f>=E373*K373</f>
      </c>
      <c r="M373" s="6" t="s">
        <f>=(K373-J373)*E373</f>
      </c>
      <c r="N373" s="6" t="s">
        <f>=MAX(0,M373*0.13)</f>
      </c>
    </row>
    <row collapsed="false" customFormat="false" customHeight="false" hidden="false" ht="12.1" outlineLevel="0" r="374">
      <c r="A374" s="40" t="n">
        <v>45952</v>
      </c>
      <c r="B374" s="16" t="s">
        <v>1083</v>
      </c>
      <c r="C374" s="16" t="s">
        <v>77</v>
      </c>
      <c r="D374" s="16" t="s">
        <v>78</v>
      </c>
      <c r="E374" s="17" t="n">
        <v>10</v>
      </c>
      <c r="F374" s="7" t="s">
        <f>=DATEDIF(A374,$O$2,"y")</f>
      </c>
      <c r="G374" s="7" t="s">
        <f>=DATEDIF(A374,$O$2,"ym")</f>
      </c>
      <c r="H374" s="7" t="s">
        <f>=DATEDIF(A374,$O$2,"md")</f>
      </c>
      <c r="I374" s="7" t="n">
        <v>309</v>
      </c>
      <c r="J374" s="17" t="n">
        <v>343.316</v>
      </c>
      <c r="K374" s="6" t="s">
        <f>=Портфель!F24*Портфель!$Q$13</f>
      </c>
      <c r="L374" s="6" t="s">
        <f>=E374*K374</f>
      </c>
      <c r="M374" s="6" t="s">
        <f>=(K374-J374)*E374</f>
      </c>
      <c r="N374" s="6" t="s">
        <f>=MAX(0,M374*0.13)</f>
      </c>
    </row>
    <row collapsed="false" customFormat="false" customHeight="false" hidden="false" ht="12.1" outlineLevel="0" r="375">
      <c r="A375" s="40" t="n">
        <v>45982</v>
      </c>
      <c r="B375" s="16" t="s">
        <v>1083</v>
      </c>
      <c r="C375" s="16" t="s">
        <v>77</v>
      </c>
      <c r="D375" s="16" t="s">
        <v>78</v>
      </c>
      <c r="E375" s="17" t="n">
        <v>10</v>
      </c>
      <c r="F375" s="7" t="s">
        <f>=DATEDIF(A375,$O$2,"y")</f>
      </c>
      <c r="G375" s="7" t="s">
        <f>=DATEDIF(A375,$O$2,"ym")</f>
      </c>
      <c r="H375" s="7" t="s">
        <f>=DATEDIF(A375,$O$2,"md")</f>
      </c>
      <c r="I375" s="7" t="n">
        <v>279</v>
      </c>
      <c r="J375" s="17" t="n">
        <v>341.084</v>
      </c>
      <c r="K375" s="6" t="s">
        <f>=Портфель!F24*Портфель!$Q$13</f>
      </c>
      <c r="L375" s="6" t="s">
        <f>=E375*K375</f>
      </c>
      <c r="M375" s="6" t="s">
        <f>=(K375-J375)*E375</f>
      </c>
      <c r="N375" s="6" t="s">
        <f>=MAX(0,M375*0.13)</f>
      </c>
    </row>
    <row collapsed="false" customFormat="false" customHeight="false" hidden="false" ht="12.1" outlineLevel="0" r="376">
      <c r="A376" s="40" t="n">
        <v>45545</v>
      </c>
      <c r="B376" s="16" t="s">
        <v>1083</v>
      </c>
      <c r="C376" s="16" t="s">
        <v>79</v>
      </c>
      <c r="D376" s="16" t="s">
        <v>80</v>
      </c>
      <c r="E376" s="17" t="n">
        <v>200</v>
      </c>
      <c r="F376" s="7" t="s">
        <f>=DATEDIF(A376,$O$2,"y")</f>
      </c>
      <c r="G376" s="7" t="s">
        <f>=DATEDIF(A376,$O$2,"ym")</f>
      </c>
      <c r="H376" s="7" t="s">
        <f>=DATEDIF(A376,$O$2,"md")</f>
      </c>
      <c r="I376" s="7" t="n">
        <v>716</v>
      </c>
      <c r="J376" s="17" t="n">
        <v>43.30595</v>
      </c>
      <c r="K376" s="6" t="s">
        <f>=Портфель!F25*Портфель!$Q$13</f>
      </c>
      <c r="L376" s="6" t="s">
        <f>=E376*K376</f>
      </c>
      <c r="M376" s="6" t="s">
        <f>=(K376-J376)*E376</f>
      </c>
      <c r="N376" s="6" t="s">
        <f>=MAX(0,M376*0.13)</f>
      </c>
    </row>
    <row collapsed="false" customFormat="false" customHeight="false" hidden="false" ht="12.1" outlineLevel="0" r="377">
      <c r="A377" s="40" t="n">
        <v>45560</v>
      </c>
      <c r="B377" s="16" t="s">
        <v>1083</v>
      </c>
      <c r="C377" s="16" t="s">
        <v>79</v>
      </c>
      <c r="D377" s="16" t="s">
        <v>80</v>
      </c>
      <c r="E377" s="17" t="n">
        <v>10</v>
      </c>
      <c r="F377" s="7" t="s">
        <f>=DATEDIF(A377,$O$2,"y")</f>
      </c>
      <c r="G377" s="7" t="s">
        <f>=DATEDIF(A377,$O$2,"ym")</f>
      </c>
      <c r="H377" s="7" t="s">
        <f>=DATEDIF(A377,$O$2,"md")</f>
      </c>
      <c r="I377" s="7" t="n">
        <v>701</v>
      </c>
      <c r="J377" s="17" t="n">
        <v>44.677</v>
      </c>
      <c r="K377" s="6" t="s">
        <f>=Портфель!F25*Портфель!$Q$13</f>
      </c>
      <c r="L377" s="6" t="s">
        <f>=E377*K377</f>
      </c>
      <c r="M377" s="6" t="s">
        <f>=(K377-J377)*E377</f>
      </c>
      <c r="N377" s="6" t="s">
        <f>=MAX(0,M377*0.13)</f>
      </c>
    </row>
    <row collapsed="false" customFormat="false" customHeight="false" hidden="false" ht="12.1" outlineLevel="0" r="378">
      <c r="A378" s="40" t="n">
        <v>45582</v>
      </c>
      <c r="B378" s="16" t="s">
        <v>1083</v>
      </c>
      <c r="C378" s="16" t="s">
        <v>79</v>
      </c>
      <c r="D378" s="16" t="s">
        <v>80</v>
      </c>
      <c r="E378" s="17" t="n">
        <v>90</v>
      </c>
      <c r="F378" s="7" t="s">
        <f>=DATEDIF(A378,$O$2,"y")</f>
      </c>
      <c r="G378" s="7" t="s">
        <f>=DATEDIF(A378,$O$2,"ym")</f>
      </c>
      <c r="H378" s="7" t="s">
        <f>=DATEDIF(A378,$O$2,"md")</f>
      </c>
      <c r="I378" s="7" t="n">
        <v>679</v>
      </c>
      <c r="J378" s="17" t="n">
        <v>41.651666666667</v>
      </c>
      <c r="K378" s="6" t="s">
        <f>=Портфель!F25*Портфель!$Q$13</f>
      </c>
      <c r="L378" s="6" t="s">
        <f>=E378*K378</f>
      </c>
      <c r="M378" s="6" t="s">
        <f>=(K378-J378)*E378</f>
      </c>
      <c r="N378" s="6" t="s">
        <f>=MAX(0,M378*0.13)</f>
      </c>
    </row>
    <row collapsed="false" customFormat="false" customHeight="false" hidden="false" ht="12.1" outlineLevel="0" r="379">
      <c r="A379" s="40" t="n">
        <v>45590</v>
      </c>
      <c r="B379" s="16" t="s">
        <v>1083</v>
      </c>
      <c r="C379" s="16" t="s">
        <v>79</v>
      </c>
      <c r="D379" s="16" t="s">
        <v>80</v>
      </c>
      <c r="E379" s="17" t="n">
        <v>40</v>
      </c>
      <c r="F379" s="7" t="s">
        <f>=DATEDIF(A379,$O$2,"y")</f>
      </c>
      <c r="G379" s="7" t="s">
        <f>=DATEDIF(A379,$O$2,"ym")</f>
      </c>
      <c r="H379" s="7" t="s">
        <f>=DATEDIF(A379,$O$2,"md")</f>
      </c>
      <c r="I379" s="7" t="n">
        <v>671</v>
      </c>
      <c r="J379" s="17" t="n">
        <v>38.75825</v>
      </c>
      <c r="K379" s="6" t="s">
        <f>=Портфель!F25*Портфель!$Q$13</f>
      </c>
      <c r="L379" s="6" t="s">
        <f>=E379*K379</f>
      </c>
      <c r="M379" s="6" t="s">
        <f>=(K379-J379)*E379</f>
      </c>
      <c r="N379" s="6" t="s">
        <f>=MAX(0,M379*0.13)</f>
      </c>
    </row>
    <row collapsed="false" customFormat="false" customHeight="false" hidden="false" ht="12.1" outlineLevel="0" r="380">
      <c r="A380" s="40" t="n">
        <v>45639</v>
      </c>
      <c r="B380" s="16" t="s">
        <v>1083</v>
      </c>
      <c r="C380" s="16" t="s">
        <v>79</v>
      </c>
      <c r="D380" s="16" t="s">
        <v>80</v>
      </c>
      <c r="E380" s="17" t="n">
        <v>20</v>
      </c>
      <c r="F380" s="7" t="s">
        <f>=DATEDIF(A380,$O$2,"y")</f>
      </c>
      <c r="G380" s="7" t="s">
        <f>=DATEDIF(A380,$O$2,"ym")</f>
      </c>
      <c r="H380" s="7" t="s">
        <f>=DATEDIF(A380,$O$2,"md")</f>
      </c>
      <c r="I380" s="7" t="n">
        <v>622</v>
      </c>
      <c r="J380" s="17" t="n">
        <v>31.184</v>
      </c>
      <c r="K380" s="6" t="s">
        <f>=Портфель!F25*Портфель!$Q$13</f>
      </c>
      <c r="L380" s="6" t="s">
        <f>=E380*K380</f>
      </c>
      <c r="M380" s="6" t="s">
        <f>=(K380-J380)*E380</f>
      </c>
      <c r="N380" s="6" t="s">
        <f>=MAX(0,M380*0.13)</f>
      </c>
    </row>
    <row collapsed="false" customFormat="false" customHeight="false" hidden="false" ht="12.1" outlineLevel="0" r="381">
      <c r="A381" s="40" t="n">
        <v>45643</v>
      </c>
      <c r="B381" s="16" t="s">
        <v>1083</v>
      </c>
      <c r="C381" s="16" t="s">
        <v>79</v>
      </c>
      <c r="D381" s="16" t="s">
        <v>80</v>
      </c>
      <c r="E381" s="17" t="n">
        <v>30</v>
      </c>
      <c r="F381" s="7" t="s">
        <f>=DATEDIF(A381,$O$2,"y")</f>
      </c>
      <c r="G381" s="7" t="s">
        <f>=DATEDIF(A381,$O$2,"ym")</f>
      </c>
      <c r="H381" s="7" t="s">
        <f>=DATEDIF(A381,$O$2,"md")</f>
      </c>
      <c r="I381" s="7" t="n">
        <v>618</v>
      </c>
      <c r="J381" s="17" t="n">
        <v>29.867666666667</v>
      </c>
      <c r="K381" s="6" t="s">
        <f>=Портфель!F25*Портфель!$Q$13</f>
      </c>
      <c r="L381" s="6" t="s">
        <f>=E381*K381</f>
      </c>
      <c r="M381" s="6" t="s">
        <f>=(K381-J381)*E381</f>
      </c>
      <c r="N381" s="6" t="s">
        <f>=MAX(0,M381*0.13)</f>
      </c>
    </row>
    <row collapsed="false" customFormat="false" customHeight="false" hidden="false" ht="12.1" outlineLevel="0" r="382">
      <c r="A382" s="40" t="n">
        <v>45705</v>
      </c>
      <c r="B382" s="16" t="s">
        <v>1083</v>
      </c>
      <c r="C382" s="16" t="s">
        <v>79</v>
      </c>
      <c r="D382" s="16" t="s">
        <v>80</v>
      </c>
      <c r="E382" s="17" t="n">
        <v>10</v>
      </c>
      <c r="F382" s="7" t="s">
        <f>=DATEDIF(A382,$O$2,"y")</f>
      </c>
      <c r="G382" s="7" t="s">
        <f>=DATEDIF(A382,$O$2,"ym")</f>
      </c>
      <c r="H382" s="7" t="s">
        <f>=DATEDIF(A382,$O$2,"md")</f>
      </c>
      <c r="I382" s="7" t="n">
        <v>556</v>
      </c>
      <c r="J382" s="17" t="n">
        <v>38.113</v>
      </c>
      <c r="K382" s="6" t="s">
        <f>=Портфель!F25*Портфель!$Q$13</f>
      </c>
      <c r="L382" s="6" t="s">
        <f>=E382*K382</f>
      </c>
      <c r="M382" s="6" t="s">
        <f>=(K382-J382)*E382</f>
      </c>
      <c r="N382" s="6" t="s">
        <f>=MAX(0,M382*0.13)</f>
      </c>
    </row>
    <row collapsed="false" customFormat="false" customHeight="false" hidden="false" ht="12.1" outlineLevel="0" r="383">
      <c r="A383" s="40" t="n">
        <v>46150</v>
      </c>
      <c r="B383" s="16" t="s">
        <v>1083</v>
      </c>
      <c r="C383" s="16" t="s">
        <v>81</v>
      </c>
      <c r="D383" s="16" t="s">
        <v>82</v>
      </c>
      <c r="E383" s="17" t="n">
        <v>1</v>
      </c>
      <c r="F383" s="7" t="s">
        <f>=DATEDIF(A383,$O$2,"y")</f>
      </c>
      <c r="G383" s="7" t="s">
        <f>=DATEDIF(A383,$O$2,"ym")</f>
      </c>
      <c r="H383" s="7" t="s">
        <f>=DATEDIF(A383,$O$2,"md")</f>
      </c>
      <c r="I383" s="7" t="n">
        <v>111</v>
      </c>
      <c r="J383" s="17" t="n">
        <v>4023.03</v>
      </c>
      <c r="K383" s="6" t="s">
        <f>=Портфель!F26*Портфель!$Q$13</f>
      </c>
      <c r="L383" s="6" t="s">
        <f>=E383*K383</f>
      </c>
      <c r="M383" s="6" t="s">
        <f>=(K383-J383)*E383</f>
      </c>
      <c r="N383" s="6" t="s">
        <f>=MAX(0,M383*0.13)</f>
      </c>
    </row>
    <row collapsed="false" customFormat="false" customHeight="false" hidden="false" ht="12.1" outlineLevel="0" r="384">
      <c r="A384" s="40" t="n">
        <v>46166</v>
      </c>
      <c r="B384" s="16" t="s">
        <v>1083</v>
      </c>
      <c r="C384" s="16" t="s">
        <v>81</v>
      </c>
      <c r="D384" s="16" t="s">
        <v>82</v>
      </c>
      <c r="E384" s="17" t="n">
        <v>1</v>
      </c>
      <c r="F384" s="7" t="s">
        <f>=DATEDIF(A384,$O$2,"y")</f>
      </c>
      <c r="G384" s="7" t="s">
        <f>=DATEDIF(A384,$O$2,"ym")</f>
      </c>
      <c r="H384" s="7" t="s">
        <f>=DATEDIF(A384,$O$2,"md")</f>
      </c>
      <c r="I384" s="7" t="n">
        <v>95</v>
      </c>
      <c r="J384" s="17" t="n">
        <v>4015.9</v>
      </c>
      <c r="K384" s="6" t="s">
        <f>=Портфель!F26*Портфель!$Q$13</f>
      </c>
      <c r="L384" s="6" t="s">
        <f>=E384*K384</f>
      </c>
      <c r="M384" s="6" t="s">
        <f>=(K384-J384)*E384</f>
      </c>
      <c r="N384" s="6" t="s">
        <f>=MAX(0,M384*0.13)</f>
      </c>
    </row>
    <row collapsed="false" customFormat="false" customHeight="false" hidden="false" ht="12.1" outlineLevel="0" r="385">
      <c r="A385" s="40" t="n">
        <v>45383</v>
      </c>
      <c r="B385" s="16" t="s">
        <v>1083</v>
      </c>
      <c r="C385" s="16" t="s">
        <v>83</v>
      </c>
      <c r="D385" s="16" t="s">
        <v>84</v>
      </c>
      <c r="E385" s="17" t="n">
        <v>1</v>
      </c>
      <c r="F385" s="7" t="s">
        <f>=DATEDIF(A385,$O$2,"y")</f>
      </c>
      <c r="G385" s="7" t="s">
        <f>=DATEDIF(A385,$O$2,"ym")</f>
      </c>
      <c r="H385" s="7" t="s">
        <f>=DATEDIF(A385,$O$2,"md")</f>
      </c>
      <c r="I385" s="7" t="n">
        <v>878</v>
      </c>
      <c r="J385" s="17" t="n">
        <v>7970.28</v>
      </c>
      <c r="K385" s="6" t="s">
        <f>=Портфель!F27*Портфель!$Q$13</f>
      </c>
      <c r="L385" s="6" t="s">
        <f>=E385*K385</f>
      </c>
      <c r="M385" s="6" t="s">
        <f>=(K385-J385)*E385</f>
      </c>
      <c r="N385" s="6" t="s">
        <f>=MAX(0,M385*0.13)</f>
      </c>
    </row>
    <row collapsed="false" customFormat="false" customHeight="false" hidden="false" ht="12.1" outlineLevel="0" r="386">
      <c r="A386" s="40" t="n">
        <v>45439</v>
      </c>
      <c r="B386" s="16" t="s">
        <v>1083</v>
      </c>
      <c r="C386" s="16" t="s">
        <v>83</v>
      </c>
      <c r="D386" s="16" t="s">
        <v>84</v>
      </c>
      <c r="E386" s="17" t="n">
        <v>1</v>
      </c>
      <c r="F386" s="7" t="s">
        <f>=DATEDIF(A386,$O$2,"y")</f>
      </c>
      <c r="G386" s="7" t="s">
        <f>=DATEDIF(A386,$O$2,"ym")</f>
      </c>
      <c r="H386" s="7" t="s">
        <f>=DATEDIF(A386,$O$2,"md")</f>
      </c>
      <c r="I386" s="7" t="n">
        <v>822</v>
      </c>
      <c r="J386" s="17" t="n">
        <v>7881.73</v>
      </c>
      <c r="K386" s="6" t="s">
        <f>=Портфель!F27*Портфель!$Q$13</f>
      </c>
      <c r="L386" s="6" t="s">
        <f>=E386*K386</f>
      </c>
      <c r="M386" s="6" t="s">
        <f>=(K386-J386)*E386</f>
      </c>
      <c r="N386" s="6" t="s">
        <f>=MAX(0,M386*0.13)</f>
      </c>
    </row>
    <row collapsed="false" customFormat="false" customHeight="false" hidden="false" ht="12.1" outlineLevel="0" r="387">
      <c r="A387" s="40" t="n">
        <v>45582</v>
      </c>
      <c r="B387" s="16" t="s">
        <v>1083</v>
      </c>
      <c r="C387" s="16" t="s">
        <v>83</v>
      </c>
      <c r="D387" s="16" t="s">
        <v>84</v>
      </c>
      <c r="E387" s="17" t="n">
        <v>1</v>
      </c>
      <c r="F387" s="7" t="s">
        <f>=DATEDIF(A387,$O$2,"y")</f>
      </c>
      <c r="G387" s="7" t="s">
        <f>=DATEDIF(A387,$O$2,"ym")</f>
      </c>
      <c r="H387" s="7" t="s">
        <f>=DATEDIF(A387,$O$2,"md")</f>
      </c>
      <c r="I387" s="7" t="n">
        <v>679</v>
      </c>
      <c r="J387" s="17" t="n">
        <v>4908.44</v>
      </c>
      <c r="K387" s="6" t="s">
        <f>=Портфель!F27*Портфель!$Q$13</f>
      </c>
      <c r="L387" s="6" t="s">
        <f>=E387*K387</f>
      </c>
      <c r="M387" s="6" t="s">
        <f>=(K387-J387)*E387</f>
      </c>
      <c r="N387" s="6" t="s">
        <f>=MAX(0,M387*0.13)</f>
      </c>
    </row>
    <row collapsed="false" customFormat="false" customHeight="false" hidden="false" ht="12.1" outlineLevel="0" r="388">
      <c r="A388" s="40" t="n">
        <v>45639</v>
      </c>
      <c r="B388" s="16" t="s">
        <v>1083</v>
      </c>
      <c r="C388" s="16" t="s">
        <v>83</v>
      </c>
      <c r="D388" s="16" t="s">
        <v>84</v>
      </c>
      <c r="E388" s="17" t="n">
        <v>1</v>
      </c>
      <c r="F388" s="7" t="s">
        <f>=DATEDIF(A388,$O$2,"y")</f>
      </c>
      <c r="G388" s="7" t="s">
        <f>=DATEDIF(A388,$O$2,"ym")</f>
      </c>
      <c r="H388" s="7" t="s">
        <f>=DATEDIF(A388,$O$2,"md")</f>
      </c>
      <c r="I388" s="7" t="n">
        <v>622</v>
      </c>
      <c r="J388" s="17" t="n">
        <v>4413.15</v>
      </c>
      <c r="K388" s="6" t="s">
        <f>=Портфель!F27*Портфель!$Q$13</f>
      </c>
      <c r="L388" s="6" t="s">
        <f>=E388*K388</f>
      </c>
      <c r="M388" s="6" t="s">
        <f>=(K388-J388)*E388</f>
      </c>
      <c r="N388" s="6" t="s">
        <f>=MAX(0,M388*0.13)</f>
      </c>
    </row>
    <row collapsed="false" customFormat="false" customHeight="false" hidden="false" ht="12.1" outlineLevel="0" r="389">
      <c r="A389" s="40" t="n">
        <v>46150</v>
      </c>
      <c r="B389" s="16" t="s">
        <v>1083</v>
      </c>
      <c r="C389" s="16" t="s">
        <v>85</v>
      </c>
      <c r="D389" s="16" t="s">
        <v>86</v>
      </c>
      <c r="E389" s="17" t="n">
        <v>10000</v>
      </c>
      <c r="F389" s="7" t="s">
        <f>=DATEDIF(A389,$O$2,"y")</f>
      </c>
      <c r="G389" s="7" t="s">
        <f>=DATEDIF(A389,$O$2,"ym")</f>
      </c>
      <c r="H389" s="7" t="s">
        <f>=DATEDIF(A389,$O$2,"md")</f>
      </c>
      <c r="I389" s="7" t="n">
        <v>111</v>
      </c>
      <c r="J389" s="17" t="n">
        <v>0.63378</v>
      </c>
      <c r="K389" s="6" t="s">
        <f>=Портфель!F28*Портфель!$Q$13</f>
      </c>
      <c r="L389" s="6" t="s">
        <f>=E389*K389</f>
      </c>
      <c r="M389" s="6" t="s">
        <f>=(K389-J389)*E389</f>
      </c>
      <c r="N389" s="6" t="s">
        <f>=MAX(0,M389*0.13)</f>
      </c>
    </row>
    <row collapsed="false" customFormat="false" customHeight="false" hidden="false" ht="12.1" outlineLevel="0" r="390">
      <c r="A390" s="40" t="n">
        <v>46014</v>
      </c>
      <c r="B390" s="16" t="s">
        <v>1083</v>
      </c>
      <c r="C390" s="16" t="s">
        <v>87</v>
      </c>
      <c r="D390" s="16" t="s">
        <v>88</v>
      </c>
      <c r="E390" s="17" t="n">
        <v>2</v>
      </c>
      <c r="F390" s="7" t="s">
        <f>=DATEDIF(A390,$O$2,"y")</f>
      </c>
      <c r="G390" s="7" t="s">
        <f>=DATEDIF(A390,$O$2,"ym")</f>
      </c>
      <c r="H390" s="7" t="s">
        <f>=DATEDIF(A390,$O$2,"md")</f>
      </c>
      <c r="I390" s="7" t="n">
        <v>247</v>
      </c>
      <c r="J390" s="17" t="n">
        <v>2311.49</v>
      </c>
      <c r="K390" s="6" t="s">
        <f>=Портфель!F29*Портфель!$Q$13</f>
      </c>
      <c r="L390" s="6" t="s">
        <f>=E390*K390</f>
      </c>
      <c r="M390" s="6" t="s">
        <f>=(K390-J390)*E390</f>
      </c>
      <c r="N390" s="6" t="s">
        <f>=MAX(0,M390*0.13)</f>
      </c>
    </row>
    <row collapsed="false" customFormat="false" customHeight="false" hidden="false" ht="12.1" outlineLevel="0" r="391">
      <c r="A391" s="40" t="n">
        <v>46048</v>
      </c>
      <c r="B391" s="16" t="s">
        <v>1083</v>
      </c>
      <c r="C391" s="16" t="s">
        <v>87</v>
      </c>
      <c r="D391" s="16" t="s">
        <v>88</v>
      </c>
      <c r="E391" s="17" t="n">
        <v>2</v>
      </c>
      <c r="F391" s="7" t="s">
        <f>=DATEDIF(A391,$O$2,"y")</f>
      </c>
      <c r="G391" s="7" t="s">
        <f>=DATEDIF(A391,$O$2,"ym")</f>
      </c>
      <c r="H391" s="7" t="s">
        <f>=DATEDIF(A391,$O$2,"md")</f>
      </c>
      <c r="I391" s="7" t="n">
        <v>213</v>
      </c>
      <c r="J391" s="17" t="n">
        <v>2742.445</v>
      </c>
      <c r="K391" s="6" t="s">
        <f>=Портфель!F29*Портфель!$Q$13</f>
      </c>
      <c r="L391" s="6" t="s">
        <f>=E391*K391</f>
      </c>
      <c r="M391" s="6" t="s">
        <f>=(K391-J391)*E391</f>
      </c>
      <c r="N391" s="6" t="s">
        <f>=MAX(0,M391*0.13)</f>
      </c>
    </row>
    <row collapsed="false" customFormat="false" customHeight="false" hidden="false" ht="12.1" outlineLevel="0" r="392">
      <c r="A392" s="40" t="n">
        <v>46212</v>
      </c>
      <c r="B392" s="16" t="s">
        <v>1083</v>
      </c>
      <c r="C392" s="16" t="s">
        <v>89</v>
      </c>
      <c r="D392" s="16" t="s">
        <v>90</v>
      </c>
      <c r="E392" s="17" t="n">
        <v>1000</v>
      </c>
      <c r="F392" s="7" t="s">
        <f>=DATEDIF(A392,$O$2,"y")</f>
      </c>
      <c r="G392" s="7" t="s">
        <f>=DATEDIF(A392,$O$2,"ym")</f>
      </c>
      <c r="H392" s="7" t="s">
        <f>=DATEDIF(A392,$O$2,"md")</f>
      </c>
      <c r="I392" s="7" t="n">
        <v>49</v>
      </c>
      <c r="J392" s="17" t="n">
        <v>2.39894</v>
      </c>
      <c r="K392" s="6" t="s">
        <f>=Портфель!F30*Портфель!$Q$13</f>
      </c>
      <c r="L392" s="6" t="s">
        <f>=E392*K392</f>
      </c>
      <c r="M392" s="6" t="s">
        <f>=(K392-J392)*E392</f>
      </c>
      <c r="N392" s="6" t="s">
        <f>=MAX(0,M392*0.13)</f>
      </c>
    </row>
    <row collapsed="false" customFormat="false" customHeight="false" hidden="false" ht="12.1" outlineLevel="0" r="393">
      <c r="A393" s="40" t="n">
        <v>46091</v>
      </c>
      <c r="B393" s="16" t="s">
        <v>1083</v>
      </c>
      <c r="C393" s="16" t="s">
        <v>91</v>
      </c>
      <c r="D393" s="16" t="s">
        <v>92</v>
      </c>
      <c r="E393" s="17" t="n">
        <v>10</v>
      </c>
      <c r="F393" s="7" t="s">
        <f>=DATEDIF(A393,$O$2,"y")</f>
      </c>
      <c r="G393" s="7" t="s">
        <f>=DATEDIF(A393,$O$2,"ym")</f>
      </c>
      <c r="H393" s="7" t="s">
        <f>=DATEDIF(A393,$O$2,"md")</f>
      </c>
      <c r="I393" s="7" t="n">
        <v>170</v>
      </c>
      <c r="J393" s="17" t="n">
        <v>85.541</v>
      </c>
      <c r="K393" s="6" t="s">
        <f>=Портфель!F31*Портфель!$Q$13</f>
      </c>
      <c r="L393" s="6" t="s">
        <f>=E393*K393</f>
      </c>
      <c r="M393" s="6" t="s">
        <f>=(K393-J393)*E393</f>
      </c>
      <c r="N393" s="6" t="s">
        <f>=MAX(0,M393*0.13)</f>
      </c>
    </row>
    <row collapsed="false" customFormat="false" customHeight="false" hidden="false" ht="12.1" outlineLevel="0" r="394">
      <c r="A394" s="40" t="n">
        <v>46150</v>
      </c>
      <c r="B394" s="16" t="s">
        <v>1083</v>
      </c>
      <c r="C394" s="16" t="s">
        <v>91</v>
      </c>
      <c r="D394" s="16" t="s">
        <v>92</v>
      </c>
      <c r="E394" s="17" t="n">
        <v>10</v>
      </c>
      <c r="F394" s="7" t="s">
        <f>=DATEDIF(A394,$O$2,"y")</f>
      </c>
      <c r="G394" s="7" t="s">
        <f>=DATEDIF(A394,$O$2,"ym")</f>
      </c>
      <c r="H394" s="7" t="s">
        <f>=DATEDIF(A394,$O$2,"md")</f>
      </c>
      <c r="I394" s="7" t="n">
        <v>111</v>
      </c>
      <c r="J394" s="17" t="n">
        <v>91.689</v>
      </c>
      <c r="K394" s="6" t="s">
        <f>=Портфель!F31*Портфель!$Q$13</f>
      </c>
      <c r="L394" s="6" t="s">
        <f>=E394*K394</f>
      </c>
      <c r="M394" s="6" t="s">
        <f>=(K394-J394)*E394</f>
      </c>
      <c r="N394" s="6" t="s">
        <f>=MAX(0,M394*0.13)</f>
      </c>
    </row>
    <row collapsed="false" customFormat="false" customHeight="false" hidden="false" ht="12.1" outlineLevel="0" r="395">
      <c r="A395" s="40" t="n">
        <v>44609</v>
      </c>
      <c r="B395" s="16" t="s">
        <v>1083</v>
      </c>
      <c r="C395" s="16" t="s">
        <v>93</v>
      </c>
      <c r="D395" s="16" t="s">
        <v>94</v>
      </c>
      <c r="E395" s="17" t="n">
        <v>10</v>
      </c>
      <c r="F395" s="7" t="s">
        <f>=DATEDIF(A395,$O$2,"y")</f>
      </c>
      <c r="G395" s="7" t="s">
        <f>=DATEDIF(A395,$O$2,"ym")</f>
      </c>
      <c r="H395" s="7" t="s">
        <f>=DATEDIF(A395,$O$2,"md")</f>
      </c>
      <c r="I395" s="7" t="n">
        <v>1652</v>
      </c>
      <c r="J395" s="17" t="n">
        <v>89.423</v>
      </c>
      <c r="K395" s="6" t="s">
        <f>=Портфель!F32*Портфель!$Q$13</f>
      </c>
      <c r="L395" s="6" t="s">
        <f>=E395*K395</f>
      </c>
      <c r="M395" s="6" t="s">
        <f>=(K395-J395)*E395</f>
      </c>
      <c r="N395" s="6" t="s">
        <f>=MAX(0,M395*0.13)</f>
      </c>
    </row>
    <row collapsed="false" customFormat="false" customHeight="false" hidden="false" ht="12.1" outlineLevel="0" r="396">
      <c r="A396" s="40" t="n">
        <v>44610</v>
      </c>
      <c r="B396" s="16" t="s">
        <v>1083</v>
      </c>
      <c r="C396" s="16" t="s">
        <v>93</v>
      </c>
      <c r="D396" s="16" t="s">
        <v>94</v>
      </c>
      <c r="E396" s="17" t="n">
        <v>10</v>
      </c>
      <c r="F396" s="7" t="s">
        <f>=DATEDIF(A396,$O$2,"y")</f>
      </c>
      <c r="G396" s="7" t="s">
        <f>=DATEDIF(A396,$O$2,"ym")</f>
      </c>
      <c r="H396" s="7" t="s">
        <f>=DATEDIF(A396,$O$2,"md")</f>
      </c>
      <c r="I396" s="7" t="n">
        <v>1651</v>
      </c>
      <c r="J396" s="17" t="n">
        <v>87.06</v>
      </c>
      <c r="K396" s="6" t="s">
        <f>=Портфель!F32*Портфель!$Q$13</f>
      </c>
      <c r="L396" s="6" t="s">
        <f>=E396*K396</f>
      </c>
      <c r="M396" s="6" t="s">
        <f>=(K396-J396)*E396</f>
      </c>
      <c r="N396" s="6" t="s">
        <f>=MAX(0,M396*0.13)</f>
      </c>
    </row>
    <row collapsed="false" customFormat="false" customHeight="false" hidden="false" ht="12.1" outlineLevel="0" r="397">
      <c r="A397" s="40" t="n">
        <v>45217</v>
      </c>
      <c r="B397" s="16" t="s">
        <v>1083</v>
      </c>
      <c r="C397" s="16" t="s">
        <v>95</v>
      </c>
      <c r="D397" s="16" t="s">
        <v>96</v>
      </c>
      <c r="E397" s="17" t="n">
        <v>2</v>
      </c>
      <c r="F397" s="7" t="s">
        <f>=DATEDIF(A397,$O$2,"y")</f>
      </c>
      <c r="G397" s="7" t="s">
        <f>=DATEDIF(A397,$O$2,"ym")</f>
      </c>
      <c r="H397" s="7" t="s">
        <f>=DATEDIF(A397,$O$2,"md")</f>
      </c>
      <c r="I397" s="7" t="n">
        <v>1044</v>
      </c>
      <c r="J397" s="17" t="n">
        <v>0.118571</v>
      </c>
      <c r="K397" s="6" t="s">
        <f>=Портфель!F33*Портфель!$Q$13</f>
      </c>
      <c r="L397" s="6" t="s">
        <f>=E397*K397</f>
      </c>
      <c r="M397" s="6" t="s">
        <f>=(K397-J397)*E397</f>
      </c>
      <c r="N397" s="6" t="s">
        <f>=MAX(0,M397*0.13)</f>
      </c>
    </row>
    <row collapsed="false" customFormat="false" customHeight="false" hidden="false" ht="12.1" outlineLevel="0" r="398">
      <c r="A398" s="40" t="n">
        <v>44574</v>
      </c>
      <c r="B398" s="16" t="s">
        <v>1083</v>
      </c>
      <c r="C398" s="16" t="s">
        <v>98</v>
      </c>
      <c r="D398" s="16" t="s">
        <v>100</v>
      </c>
      <c r="E398" s="17" t="n">
        <v>5.59</v>
      </c>
      <c r="F398" s="7" t="s">
        <f>=DATEDIF(A398,$O$2,"y")</f>
      </c>
      <c r="G398" s="7" t="s">
        <f>=DATEDIF(A398,$O$2,"ym")</f>
      </c>
      <c r="H398" s="7" t="s">
        <f>=DATEDIF(A398,$O$2,"md")</f>
      </c>
      <c r="I398" s="7" t="n">
        <v>1687</v>
      </c>
      <c r="J398" s="17" t="n">
        <v>1893.1761538462</v>
      </c>
      <c r="K398" s="6" t="s">
        <f>=Портфель!F35*Портфель!$Q$13</f>
      </c>
      <c r="L398" s="6" t="s">
        <f>=E398*K398</f>
      </c>
      <c r="M398" s="6" t="s">
        <f>=(K398-J398)*E398</f>
      </c>
      <c r="N398" s="6" t="s">
        <f>=MAX(0,M398*0.13)</f>
      </c>
    </row>
    <row collapsed="false" customFormat="false" customHeight="false" hidden="false" ht="12.1" outlineLevel="0" r="399">
      <c r="A399" s="40" t="n">
        <v>46237</v>
      </c>
      <c r="B399" s="16" t="s">
        <v>1083</v>
      </c>
      <c r="C399" s="16" t="s">
        <v>101</v>
      </c>
      <c r="D399" s="16" t="s">
        <v>102</v>
      </c>
      <c r="E399" s="17" t="n">
        <v>4</v>
      </c>
      <c r="F399" s="7" t="s">
        <f>=DATEDIF(A399,$O$2,"y")</f>
      </c>
      <c r="G399" s="7" t="s">
        <f>=DATEDIF(A399,$O$2,"ym")</f>
      </c>
      <c r="H399" s="7" t="s">
        <f>=DATEDIF(A399,$O$2,"md")</f>
      </c>
      <c r="I399" s="7" t="n">
        <v>24</v>
      </c>
      <c r="J399" s="17" t="n">
        <v>19.0875</v>
      </c>
      <c r="K399" s="6" t="s">
        <f>=Портфель!F36*Портфель!$Q$13</f>
      </c>
      <c r="L399" s="6" t="s">
        <f>=E399*K399</f>
      </c>
      <c r="M399" s="6" t="s">
        <f>=(K399-J399)*E399</f>
      </c>
      <c r="N399" s="6" t="s">
        <f>=MAX(0,M399*0.13)</f>
      </c>
    </row>
    <row collapsed="false" customFormat="false" customHeight="false" hidden="false" ht="12.1" outlineLevel="0" r="400">
      <c r="A400" s="40" t="n">
        <v>46238</v>
      </c>
      <c r="B400" s="16" t="s">
        <v>1083</v>
      </c>
      <c r="C400" s="16" t="s">
        <v>101</v>
      </c>
      <c r="D400" s="16" t="s">
        <v>102</v>
      </c>
      <c r="E400" s="17" t="n">
        <v>4</v>
      </c>
      <c r="F400" s="7" t="s">
        <f>=DATEDIF(A400,$O$2,"y")</f>
      </c>
      <c r="G400" s="7" t="s">
        <f>=DATEDIF(A400,$O$2,"ym")</f>
      </c>
      <c r="H400" s="7" t="s">
        <f>=DATEDIF(A400,$O$2,"md")</f>
      </c>
      <c r="I400" s="7" t="n">
        <v>23</v>
      </c>
      <c r="J400" s="17" t="n">
        <v>19.095</v>
      </c>
      <c r="K400" s="6" t="s">
        <f>=Портфель!F36*Портфель!$Q$13</f>
      </c>
      <c r="L400" s="6" t="s">
        <f>=E400*K400</f>
      </c>
      <c r="M400" s="6" t="s">
        <f>=(K400-J400)*E400</f>
      </c>
      <c r="N400" s="6" t="s">
        <f>=MAX(0,M400*0.13)</f>
      </c>
    </row>
    <row collapsed="false" customFormat="false" customHeight="false" hidden="false" ht="12.1" outlineLevel="0" r="401">
      <c r="A401" s="40" t="n">
        <v>46248</v>
      </c>
      <c r="B401" s="16" t="s">
        <v>1083</v>
      </c>
      <c r="C401" s="16" t="s">
        <v>101</v>
      </c>
      <c r="D401" s="16" t="s">
        <v>102</v>
      </c>
      <c r="E401" s="17" t="n">
        <v>21</v>
      </c>
      <c r="F401" s="7" t="s">
        <f>=DATEDIF(A401,$O$2,"y")</f>
      </c>
      <c r="G401" s="7" t="s">
        <f>=DATEDIF(A401,$O$2,"ym")</f>
      </c>
      <c r="H401" s="7" t="s">
        <f>=DATEDIF(A401,$O$2,"md")</f>
      </c>
      <c r="I401" s="7" t="n">
        <v>13</v>
      </c>
      <c r="J401" s="17" t="n">
        <v>19.179047619048</v>
      </c>
      <c r="K401" s="6" t="s">
        <f>=Портфель!F36*Портфель!$Q$13</f>
      </c>
      <c r="L401" s="6" t="s">
        <f>=E401*K401</f>
      </c>
      <c r="M401" s="6" t="s">
        <f>=(K401-J401)*E401</f>
      </c>
      <c r="N401" s="6" t="s">
        <f>=MAX(0,M401*0.13)</f>
      </c>
    </row>
    <row collapsed="false" customFormat="false" customHeight="false" hidden="false" ht="12.1" outlineLevel="0" r="402">
      <c r="A402" s="40" t="n">
        <v>46251</v>
      </c>
      <c r="B402" s="16" t="s">
        <v>1083</v>
      </c>
      <c r="C402" s="16" t="s">
        <v>101</v>
      </c>
      <c r="D402" s="16" t="s">
        <v>102</v>
      </c>
      <c r="E402" s="17" t="n">
        <v>8</v>
      </c>
      <c r="F402" s="7" t="s">
        <f>=DATEDIF(A402,$O$2,"y")</f>
      </c>
      <c r="G402" s="7" t="s">
        <f>=DATEDIF(A402,$O$2,"ym")</f>
      </c>
      <c r="H402" s="7" t="s">
        <f>=DATEDIF(A402,$O$2,"md")</f>
      </c>
      <c r="I402" s="7" t="n">
        <v>10</v>
      </c>
      <c r="J402" s="17" t="n">
        <v>19.18625</v>
      </c>
      <c r="K402" s="6" t="s">
        <f>=Портфель!F36*Портфель!$Q$13</f>
      </c>
      <c r="L402" s="6" t="s">
        <f>=E402*K402</f>
      </c>
      <c r="M402" s="6" t="s">
        <f>=(K402-J402)*E402</f>
      </c>
      <c r="N402" s="6" t="s">
        <f>=MAX(0,M402*0.13)</f>
      </c>
    </row>
    <row collapsed="false" customFormat="false" customHeight="false" hidden="false" ht="12.1" outlineLevel="0" r="403">
      <c r="A403" s="40" t="n">
        <v>46252</v>
      </c>
      <c r="B403" s="16" t="s">
        <v>1083</v>
      </c>
      <c r="C403" s="16" t="s">
        <v>101</v>
      </c>
      <c r="D403" s="16" t="s">
        <v>102</v>
      </c>
      <c r="E403" s="17" t="n">
        <v>40</v>
      </c>
      <c r="F403" s="7" t="s">
        <f>=DATEDIF(A403,$O$2,"y")</f>
      </c>
      <c r="G403" s="7" t="s">
        <f>=DATEDIF(A403,$O$2,"ym")</f>
      </c>
      <c r="H403" s="7" t="s">
        <f>=DATEDIF(A403,$O$2,"md")</f>
      </c>
      <c r="I403" s="7" t="n">
        <v>9</v>
      </c>
      <c r="J403" s="17" t="n">
        <v>19.193</v>
      </c>
      <c r="K403" s="6" t="s">
        <f>=Портфель!F36*Портфель!$Q$13</f>
      </c>
      <c r="L403" s="6" t="s">
        <f>=E403*K403</f>
      </c>
      <c r="M403" s="6" t="s">
        <f>=(K403-J403)*E403</f>
      </c>
      <c r="N403" s="6" t="s">
        <f>=MAX(0,M403*0.13)</f>
      </c>
    </row>
    <row collapsed="false" customFormat="false" customHeight="false" hidden="false" ht="12.1" outlineLevel="0" r="404">
      <c r="A404" s="40" t="n">
        <v>46258</v>
      </c>
      <c r="B404" s="16" t="s">
        <v>1083</v>
      </c>
      <c r="C404" s="16" t="s">
        <v>101</v>
      </c>
      <c r="D404" s="16" t="s">
        <v>102</v>
      </c>
      <c r="E404" s="17" t="n">
        <v>21</v>
      </c>
      <c r="F404" s="7" t="s">
        <f>=DATEDIF(A404,$O$2,"y")</f>
      </c>
      <c r="G404" s="7" t="s">
        <f>=DATEDIF(A404,$O$2,"ym")</f>
      </c>
      <c r="H404" s="7" t="s">
        <f>=DATEDIF(A404,$O$2,"md")</f>
      </c>
      <c r="I404" s="7" t="n">
        <v>3</v>
      </c>
      <c r="J404" s="17" t="n">
        <v>19.237619047619</v>
      </c>
      <c r="K404" s="6" t="s">
        <f>=Портфель!F36*Портфель!$Q$13</f>
      </c>
      <c r="L404" s="6" t="s">
        <f>=E404*K404</f>
      </c>
      <c r="M404" s="6" t="s">
        <f>=(K404-J404)*E404</f>
      </c>
      <c r="N404" s="6" t="s">
        <f>=MAX(0,M404*0.13)</f>
      </c>
    </row>
    <row collapsed="false" customFormat="false" customHeight="false" hidden="false" ht="12.1" outlineLevel="0" r="405">
      <c r="A405" s="40" t="n">
        <v>46259</v>
      </c>
      <c r="B405" s="16" t="s">
        <v>1083</v>
      </c>
      <c r="C405" s="16" t="s">
        <v>101</v>
      </c>
      <c r="D405" s="16" t="s">
        <v>102</v>
      </c>
      <c r="E405" s="17" t="n">
        <v>4</v>
      </c>
      <c r="F405" s="7" t="s">
        <f>=DATEDIF(A405,$O$2,"y")</f>
      </c>
      <c r="G405" s="7" t="s">
        <f>=DATEDIF(A405,$O$2,"ym")</f>
      </c>
      <c r="H405" s="7" t="s">
        <f>=DATEDIF(A405,$O$2,"md")</f>
      </c>
      <c r="I405" s="7" t="n">
        <v>2</v>
      </c>
      <c r="J405" s="17" t="n">
        <v>19.245</v>
      </c>
      <c r="K405" s="6" t="s">
        <f>=Портфель!F36*Портфель!$Q$13</f>
      </c>
      <c r="L405" s="6" t="s">
        <f>=E405*K405</f>
      </c>
      <c r="M405" s="6" t="s">
        <f>=(K405-J405)*E405</f>
      </c>
      <c r="N405" s="6" t="s">
        <f>=MAX(0,M405*0.13)</f>
      </c>
    </row>
    <row collapsed="false" customFormat="false" customHeight="false" hidden="false" ht="12.1" outlineLevel="0" r="406">
      <c r="A406" s="40" t="n">
        <v>45324</v>
      </c>
      <c r="B406" s="16" t="s">
        <v>1083</v>
      </c>
      <c r="C406" s="16" t="s">
        <v>104</v>
      </c>
      <c r="D406" s="16" t="s">
        <v>106</v>
      </c>
      <c r="E406" s="17" t="n">
        <v>3</v>
      </c>
      <c r="F406" s="7" t="s">
        <f>=DATEDIF(A406,$O$2,"y")</f>
      </c>
      <c r="G406" s="7" t="s">
        <f>=DATEDIF(A406,$O$2,"ym")</f>
      </c>
      <c r="H406" s="7" t="s">
        <f>=DATEDIF(A406,$O$2,"md")</f>
      </c>
      <c r="I406" s="7" t="n">
        <v>937</v>
      </c>
      <c r="J406" s="17" t="n">
        <v>12504.903963667</v>
      </c>
      <c r="K406" s="6" t="s">
        <f>=Портфель!F38*Портфель!G38/100*Портфель!$Q$6+Портфель!H38*Портфель!$Q$6</f>
      </c>
      <c r="L406" s="6" t="s">
        <f>=E406*K406</f>
      </c>
      <c r="M406" s="6" t="s">
        <f>=(K406-J406)*E406</f>
      </c>
      <c r="N406" s="6" t="s">
        <f>=MAX(0,M406*0.13)</f>
      </c>
    </row>
    <row collapsed="false" customFormat="false" customHeight="false" hidden="false" ht="12.1" outlineLevel="0" r="407">
      <c r="A407" s="40" t="n">
        <v>45615</v>
      </c>
      <c r="B407" s="16" t="s">
        <v>1083</v>
      </c>
      <c r="C407" s="16" t="s">
        <v>104</v>
      </c>
      <c r="D407" s="16" t="s">
        <v>106</v>
      </c>
      <c r="E407" s="17" t="n">
        <v>1</v>
      </c>
      <c r="F407" s="7" t="s">
        <f>=DATEDIF(A407,$O$2,"y")</f>
      </c>
      <c r="G407" s="7" t="s">
        <f>=DATEDIF(A407,$O$2,"ym")</f>
      </c>
      <c r="H407" s="7" t="s">
        <f>=DATEDIF(A407,$O$2,"md")</f>
      </c>
      <c r="I407" s="7" t="n">
        <v>646</v>
      </c>
      <c r="J407" s="17" t="n">
        <v>13657.190235</v>
      </c>
      <c r="K407" s="6" t="s">
        <f>=Портфель!F38*Портфель!G38/100*Портфель!$Q$6+Портфель!H38*Портфель!$Q$6</f>
      </c>
      <c r="L407" s="6" t="s">
        <f>=E407*K407</f>
      </c>
      <c r="M407" s="6" t="s">
        <f>=(K407-J407)*E407</f>
      </c>
      <c r="N407" s="6" t="s">
        <f>=MAX(0,M407*0.13)</f>
      </c>
    </row>
    <row collapsed="false" customFormat="false" customHeight="false" hidden="false" ht="12.1" outlineLevel="0" r="408">
      <c r="A408" s="40" t="n">
        <v>45684</v>
      </c>
      <c r="B408" s="16" t="s">
        <v>1083</v>
      </c>
      <c r="C408" s="16" t="s">
        <v>104</v>
      </c>
      <c r="D408" s="16" t="s">
        <v>106</v>
      </c>
      <c r="E408" s="17" t="n">
        <v>1</v>
      </c>
      <c r="F408" s="7" t="s">
        <f>=DATEDIF(A408,$O$2,"y")</f>
      </c>
      <c r="G408" s="7" t="s">
        <f>=DATEDIF(A408,$O$2,"ym")</f>
      </c>
      <c r="H408" s="7" t="s">
        <f>=DATEDIF(A408,$O$2,"md")</f>
      </c>
      <c r="I408" s="7" t="n">
        <v>577</v>
      </c>
      <c r="J408" s="17" t="n">
        <v>14055.502737</v>
      </c>
      <c r="K408" s="6" t="s">
        <f>=Портфель!F38*Портфель!G38/100*Портфель!$Q$6+Портфель!H38*Портфель!$Q$6</f>
      </c>
      <c r="L408" s="6" t="s">
        <f>=E408*K408</f>
      </c>
      <c r="M408" s="6" t="s">
        <f>=(K408-J408)*E408</f>
      </c>
      <c r="N408" s="6" t="s">
        <f>=MAX(0,M408*0.13)</f>
      </c>
    </row>
    <row collapsed="false" customFormat="false" customHeight="false" hidden="false" ht="12.1" outlineLevel="0" r="409">
      <c r="A409" s="40" t="n">
        <v>45915</v>
      </c>
      <c r="B409" s="16" t="s">
        <v>1083</v>
      </c>
      <c r="C409" s="16" t="s">
        <v>104</v>
      </c>
      <c r="D409" s="16" t="s">
        <v>106</v>
      </c>
      <c r="E409" s="17" t="n">
        <v>2</v>
      </c>
      <c r="F409" s="7" t="s">
        <f>=DATEDIF(A409,$O$2,"y")</f>
      </c>
      <c r="G409" s="7" t="s">
        <f>=DATEDIF(A409,$O$2,"ym")</f>
      </c>
      <c r="H409" s="7" t="s">
        <f>=DATEDIF(A409,$O$2,"md")</f>
      </c>
      <c r="I409" s="7" t="n">
        <v>346</v>
      </c>
      <c r="J409" s="17" t="n">
        <v>11821.56948</v>
      </c>
      <c r="K409" s="6" t="s">
        <f>=Портфель!F38*Портфель!G38/100*Портфель!$Q$6+Портфель!H38*Портфель!$Q$6</f>
      </c>
      <c r="L409" s="6" t="s">
        <f>=E409*K409</f>
      </c>
      <c r="M409" s="6" t="s">
        <f>=(K409-J409)*E409</f>
      </c>
      <c r="N409" s="6" t="s">
        <f>=MAX(0,M409*0.13)</f>
      </c>
    </row>
    <row collapsed="false" customFormat="false" customHeight="false" hidden="false" ht="12.1" outlineLevel="0" r="410">
      <c r="A410" s="40" t="n">
        <v>46160</v>
      </c>
      <c r="B410" s="16" t="s">
        <v>1083</v>
      </c>
      <c r="C410" s="16" t="s">
        <v>104</v>
      </c>
      <c r="D410" s="16" t="s">
        <v>106</v>
      </c>
      <c r="E410" s="17" t="n">
        <v>7</v>
      </c>
      <c r="F410" s="7" t="s">
        <f>=DATEDIF(A410,$O$2,"y")</f>
      </c>
      <c r="G410" s="7" t="s">
        <f>=DATEDIF(A410,$O$2,"ym")</f>
      </c>
      <c r="H410" s="7" t="s">
        <f>=DATEDIF(A410,$O$2,"md")</f>
      </c>
      <c r="I410" s="7" t="n">
        <v>101</v>
      </c>
      <c r="J410" s="17" t="n">
        <v>10858.665207143</v>
      </c>
      <c r="K410" s="6" t="s">
        <f>=Портфель!F38*Портфель!G38/100*Портфель!$Q$6+Портфель!H38*Портфель!$Q$6</f>
      </c>
      <c r="L410" s="6" t="s">
        <f>=E410*K410</f>
      </c>
      <c r="M410" s="6" t="s">
        <f>=(K410-J410)*E410</f>
      </c>
      <c r="N410" s="6" t="s">
        <f>=MAX(0,M410*0.13)</f>
      </c>
    </row>
    <row collapsed="false" customFormat="false" customHeight="false" hidden="false" ht="12.1" outlineLevel="0" r="411">
      <c r="A411" s="40" t="n">
        <v>45986</v>
      </c>
      <c r="B411" s="16" t="s">
        <v>1083</v>
      </c>
      <c r="C411" s="16" t="s">
        <v>108</v>
      </c>
      <c r="D411" s="16" t="s">
        <v>109</v>
      </c>
      <c r="E411" s="17" t="n">
        <v>3</v>
      </c>
      <c r="F411" s="7" t="s">
        <f>=DATEDIF(A411,$O$2,"y")</f>
      </c>
      <c r="G411" s="7" t="s">
        <f>=DATEDIF(A411,$O$2,"ym")</f>
      </c>
      <c r="H411" s="7" t="s">
        <f>=DATEDIF(A411,$O$2,"md")</f>
      </c>
      <c r="I411" s="7" t="n">
        <v>275</v>
      </c>
      <c r="J411" s="17" t="n">
        <v>906.72</v>
      </c>
      <c r="K411" s="6" t="s">
        <f>=Портфель!F39*Портфель!G39/100*Портфель!$Q$13+Портфель!H39*Портфель!$Q$13</f>
      </c>
      <c r="L411" s="6" t="s">
        <f>=E411*K411</f>
      </c>
      <c r="M411" s="6" t="s">
        <f>=(K411-J411)*E411</f>
      </c>
      <c r="N411" s="6" t="s">
        <f>=MAX(0,M411*0.13)</f>
      </c>
    </row>
    <row collapsed="false" customFormat="false" customHeight="false" hidden="false" ht="12.1" outlineLevel="0" r="412">
      <c r="A412" s="40" t="n">
        <v>46014</v>
      </c>
      <c r="B412" s="16" t="s">
        <v>1083</v>
      </c>
      <c r="C412" s="16" t="s">
        <v>108</v>
      </c>
      <c r="D412" s="16" t="s">
        <v>109</v>
      </c>
      <c r="E412" s="17" t="n">
        <v>17</v>
      </c>
      <c r="F412" s="7" t="s">
        <f>=DATEDIF(A412,$O$2,"y")</f>
      </c>
      <c r="G412" s="7" t="s">
        <f>=DATEDIF(A412,$O$2,"ym")</f>
      </c>
      <c r="H412" s="7" t="s">
        <f>=DATEDIF(A412,$O$2,"md")</f>
      </c>
      <c r="I412" s="7" t="n">
        <v>247</v>
      </c>
      <c r="J412" s="17" t="n">
        <v>778.40529411765</v>
      </c>
      <c r="K412" s="6" t="s">
        <f>=Портфель!F39*Портфель!G39/100*Портфель!$Q$13+Портфель!H39*Портфель!$Q$13</f>
      </c>
      <c r="L412" s="6" t="s">
        <f>=E412*K412</f>
      </c>
      <c r="M412" s="6" t="s">
        <f>=(K412-J412)*E412</f>
      </c>
      <c r="N412" s="6" t="s">
        <f>=MAX(0,M412*0.13)</f>
      </c>
    </row>
    <row collapsed="false" customFormat="false" customHeight="false" hidden="false" ht="12.1" outlineLevel="0" r="413">
      <c r="A413" s="40" t="n">
        <v>46165</v>
      </c>
      <c r="B413" s="16" t="s">
        <v>1083</v>
      </c>
      <c r="C413" s="16" t="s">
        <v>108</v>
      </c>
      <c r="D413" s="16" t="s">
        <v>109</v>
      </c>
      <c r="E413" s="17" t="n">
        <v>4</v>
      </c>
      <c r="F413" s="7" t="s">
        <f>=DATEDIF(A413,$O$2,"y")</f>
      </c>
      <c r="G413" s="7" t="s">
        <f>=DATEDIF(A413,$O$2,"ym")</f>
      </c>
      <c r="H413" s="7" t="s">
        <f>=DATEDIF(A413,$O$2,"md")</f>
      </c>
      <c r="I413" s="7" t="n">
        <v>96</v>
      </c>
      <c r="J413" s="17" t="n">
        <v>895.5925</v>
      </c>
      <c r="K413" s="6" t="s">
        <f>=Портфель!F39*Портфель!G39/100*Портфель!$Q$13+Портфель!H39*Портфель!$Q$13</f>
      </c>
      <c r="L413" s="6" t="s">
        <f>=E413*K413</f>
      </c>
      <c r="M413" s="6" t="s">
        <f>=(K413-J413)*E413</f>
      </c>
      <c r="N413" s="6" t="s">
        <f>=MAX(0,M413*0.13)</f>
      </c>
    </row>
    <row collapsed="false" customFormat="false" customHeight="false" hidden="false" ht="12.1" outlineLevel="0" r="414">
      <c r="A414" s="40" t="n">
        <v>46233</v>
      </c>
      <c r="B414" s="16" t="s">
        <v>1083</v>
      </c>
      <c r="C414" s="16" t="s">
        <v>108</v>
      </c>
      <c r="D414" s="16" t="s">
        <v>109</v>
      </c>
      <c r="E414" s="17" t="n">
        <v>2</v>
      </c>
      <c r="F414" s="7" t="s">
        <f>=DATEDIF(A414,$O$2,"y")</f>
      </c>
      <c r="G414" s="7" t="s">
        <f>=DATEDIF(A414,$O$2,"ym")</f>
      </c>
      <c r="H414" s="7" t="s">
        <f>=DATEDIF(A414,$O$2,"md")</f>
      </c>
      <c r="I414" s="7" t="n">
        <v>28</v>
      </c>
      <c r="J414" s="17" t="n">
        <v>891.335</v>
      </c>
      <c r="K414" s="6" t="s">
        <f>=Портфель!F39*Портфель!G39/100*Портфель!$Q$13+Портфель!H39*Портфель!$Q$13</f>
      </c>
      <c r="L414" s="6" t="s">
        <f>=E414*K414</f>
      </c>
      <c r="M414" s="6" t="s">
        <f>=(K414-J414)*E414</f>
      </c>
      <c r="N414" s="6" t="s">
        <f>=MAX(0,M414*0.13)</f>
      </c>
    </row>
    <row collapsed="false" customFormat="false" customHeight="false" hidden="false" ht="12.1" outlineLevel="0" r="415">
      <c r="A415" s="40" t="n">
        <v>46091</v>
      </c>
      <c r="B415" s="16" t="s">
        <v>1083</v>
      </c>
      <c r="C415" s="16" t="s">
        <v>111</v>
      </c>
      <c r="D415" s="16" t="s">
        <v>112</v>
      </c>
      <c r="E415" s="17" t="n">
        <v>2</v>
      </c>
      <c r="F415" s="7" t="s">
        <f>=DATEDIF(A415,$O$2,"y")</f>
      </c>
      <c r="G415" s="7" t="s">
        <f>=DATEDIF(A415,$O$2,"ym")</f>
      </c>
      <c r="H415" s="7" t="s">
        <f>=DATEDIF(A415,$O$2,"md")</f>
      </c>
      <c r="I415" s="7" t="n">
        <v>170</v>
      </c>
      <c r="J415" s="17" t="n">
        <v>7841.095</v>
      </c>
      <c r="K415" s="6" t="s">
        <f>=Портфель!F40*Портфель!G40/100*Портфель!$Q$17+Портфель!H40*Портфель!$Q$13</f>
      </c>
      <c r="L415" s="6" t="s">
        <f>=E415*K415</f>
      </c>
      <c r="M415" s="6" t="s">
        <f>=(K415-J415)*E415</f>
      </c>
      <c r="N415" s="6" t="s">
        <f>=MAX(0,M415*0.13)</f>
      </c>
    </row>
    <row collapsed="false" customFormat="false" customHeight="false" hidden="false" ht="12.1" outlineLevel="0" r="416">
      <c r="A416" s="40" t="n">
        <v>46244</v>
      </c>
      <c r="B416" s="16" t="s">
        <v>1083</v>
      </c>
      <c r="C416" s="16" t="s">
        <v>114</v>
      </c>
      <c r="D416" s="16" t="s">
        <v>115</v>
      </c>
      <c r="E416" s="17" t="n">
        <v>5</v>
      </c>
      <c r="F416" s="7" t="s">
        <f>=DATEDIF(A416,$O$2,"y")</f>
      </c>
      <c r="G416" s="7" t="s">
        <f>=DATEDIF(A416,$O$2,"ym")</f>
      </c>
      <c r="H416" s="7" t="s">
        <f>=DATEDIF(A416,$O$2,"md")</f>
      </c>
      <c r="I416" s="7" t="n">
        <v>17</v>
      </c>
      <c r="J416" s="17" t="n">
        <v>1045.188</v>
      </c>
      <c r="K416" s="6" t="s">
        <f>=Портфель!F41*Портфель!G41/100*Портфель!$Q$13+Портфель!H41*Портфель!$Q$13</f>
      </c>
      <c r="L416" s="6" t="s">
        <f>=E416*K416</f>
      </c>
      <c r="M416" s="6" t="s">
        <f>=(K416-J416)*E416</f>
      </c>
      <c r="N416" s="6" t="s">
        <f>=MAX(0,M416*0.13)</f>
      </c>
    </row>
    <row collapsed="false" customFormat="false" customHeight="false" hidden="false" ht="12.1" outlineLevel="0" r="417">
      <c r="A417" s="40" t="n">
        <v>46248</v>
      </c>
      <c r="B417" s="16" t="s">
        <v>1083</v>
      </c>
      <c r="C417" s="16" t="s">
        <v>114</v>
      </c>
      <c r="D417" s="16" t="s">
        <v>115</v>
      </c>
      <c r="E417" s="17" t="n">
        <v>5</v>
      </c>
      <c r="F417" s="7" t="s">
        <f>=DATEDIF(A417,$O$2,"y")</f>
      </c>
      <c r="G417" s="7" t="s">
        <f>=DATEDIF(A417,$O$2,"ym")</f>
      </c>
      <c r="H417" s="7" t="s">
        <f>=DATEDIF(A417,$O$2,"md")</f>
      </c>
      <c r="I417" s="7" t="n">
        <v>13</v>
      </c>
      <c r="J417" s="17" t="n">
        <v>1037.286</v>
      </c>
      <c r="K417" s="6" t="s">
        <f>=Портфель!F41*Портфель!G41/100*Портфель!$Q$13+Портфель!H41*Портфель!$Q$13</f>
      </c>
      <c r="L417" s="6" t="s">
        <f>=E417*K417</f>
      </c>
      <c r="M417" s="6" t="s">
        <f>=(K417-J417)*E417</f>
      </c>
      <c r="N417" s="6" t="s">
        <f>=MAX(0,M417*0.13)</f>
      </c>
    </row>
    <row collapsed="false" customFormat="false" customHeight="false" hidden="false" ht="12.1" outlineLevel="0" r="418">
      <c r="A418" s="40" t="n">
        <v>45552</v>
      </c>
      <c r="B418" s="16" t="s">
        <v>1083</v>
      </c>
      <c r="C418" s="16" t="s">
        <v>117</v>
      </c>
      <c r="D418" s="16" t="s">
        <v>118</v>
      </c>
      <c r="E418" s="17" t="n">
        <v>3</v>
      </c>
      <c r="F418" s="7" t="s">
        <f>=DATEDIF(A418,$O$2,"y")</f>
      </c>
      <c r="G418" s="7" t="s">
        <f>=DATEDIF(A418,$O$2,"ym")</f>
      </c>
      <c r="H418" s="7" t="s">
        <f>=DATEDIF(A418,$O$2,"md")</f>
      </c>
      <c r="I418" s="7" t="n">
        <v>709</v>
      </c>
      <c r="J418" s="17" t="n">
        <v>849.97333333333</v>
      </c>
      <c r="K418" s="6" t="s">
        <f>=Портфель!F42*Портфель!G42/100*Портфель!$Q$13+Портфель!H42*Портфель!$Q$13</f>
      </c>
      <c r="L418" s="6" t="s">
        <f>=E418*K418</f>
      </c>
      <c r="M418" s="6" t="s">
        <f>=(K418-J418)*E418</f>
      </c>
      <c r="N418" s="6" t="s">
        <f>=MAX(0,M418*0.13)</f>
      </c>
    </row>
    <row collapsed="false" customFormat="false" customHeight="false" hidden="false" ht="12.1" outlineLevel="0" r="419">
      <c r="A419" s="40" t="n">
        <v>45558</v>
      </c>
      <c r="B419" s="16" t="s">
        <v>1083</v>
      </c>
      <c r="C419" s="16" t="s">
        <v>117</v>
      </c>
      <c r="D419" s="16" t="s">
        <v>118</v>
      </c>
      <c r="E419" s="17" t="n">
        <v>3</v>
      </c>
      <c r="F419" s="7" t="s">
        <f>=DATEDIF(A419,$O$2,"y")</f>
      </c>
      <c r="G419" s="7" t="s">
        <f>=DATEDIF(A419,$O$2,"ym")</f>
      </c>
      <c r="H419" s="7" t="s">
        <f>=DATEDIF(A419,$O$2,"md")</f>
      </c>
      <c r="I419" s="7" t="n">
        <v>703</v>
      </c>
      <c r="J419" s="17" t="n">
        <v>839.32333333333</v>
      </c>
      <c r="K419" s="6" t="s">
        <f>=Портфель!F42*Портфель!G42/100*Портфель!$Q$13+Портфель!H42*Портфель!$Q$13</f>
      </c>
      <c r="L419" s="6" t="s">
        <f>=E419*K419</f>
      </c>
      <c r="M419" s="6" t="s">
        <f>=(K419-J419)*E419</f>
      </c>
      <c r="N419" s="6" t="s">
        <f>=MAX(0,M419*0.13)</f>
      </c>
    </row>
    <row collapsed="false" customFormat="false" customHeight="false" hidden="false" ht="12.1" outlineLevel="0" r="420">
      <c r="A420" s="40" t="n">
        <v>45582</v>
      </c>
      <c r="B420" s="16" t="s">
        <v>1083</v>
      </c>
      <c r="C420" s="16" t="s">
        <v>117</v>
      </c>
      <c r="D420" s="16" t="s">
        <v>118</v>
      </c>
      <c r="E420" s="17" t="n">
        <v>4</v>
      </c>
      <c r="F420" s="7" t="s">
        <f>=DATEDIF(A420,$O$2,"y")</f>
      </c>
      <c r="G420" s="7" t="s">
        <f>=DATEDIF(A420,$O$2,"ym")</f>
      </c>
      <c r="H420" s="7" t="s">
        <f>=DATEDIF(A420,$O$2,"md")</f>
      </c>
      <c r="I420" s="7" t="n">
        <v>679</v>
      </c>
      <c r="J420" s="17" t="n">
        <v>822.16</v>
      </c>
      <c r="K420" s="6" t="s">
        <f>=Портфель!F42*Портфель!G42/100*Портфель!$Q$13+Портфель!H42*Портфель!$Q$13</f>
      </c>
      <c r="L420" s="6" t="s">
        <f>=E420*K420</f>
      </c>
      <c r="M420" s="6" t="s">
        <f>=(K420-J420)*E420</f>
      </c>
      <c r="N420" s="6" t="s">
        <f>=MAX(0,M420*0.13)</f>
      </c>
    </row>
    <row collapsed="false" customFormat="false" customHeight="false" hidden="false" ht="12.1" outlineLevel="0" r="421">
      <c r="A421" s="40" t="n">
        <v>46212</v>
      </c>
      <c r="B421" s="16" t="s">
        <v>1083</v>
      </c>
      <c r="C421" s="16" t="s">
        <v>117</v>
      </c>
      <c r="D421" s="16" t="s">
        <v>118</v>
      </c>
      <c r="E421" s="17" t="n">
        <v>1</v>
      </c>
      <c r="F421" s="7" t="s">
        <f>=DATEDIF(A421,$O$2,"y")</f>
      </c>
      <c r="G421" s="7" t="s">
        <f>=DATEDIF(A421,$O$2,"ym")</f>
      </c>
      <c r="H421" s="7" t="s">
        <f>=DATEDIF(A421,$O$2,"md")</f>
      </c>
      <c r="I421" s="7" t="n">
        <v>49</v>
      </c>
      <c r="J421" s="17" t="n">
        <v>836.5</v>
      </c>
      <c r="K421" s="6" t="s">
        <f>=Портфель!F42*Портфель!G42/100*Портфель!$Q$13+Портфель!H42*Портфель!$Q$13</f>
      </c>
      <c r="L421" s="6" t="s">
        <f>=E421*K421</f>
      </c>
      <c r="M421" s="6" t="s">
        <f>=(K421-J421)*E421</f>
      </c>
      <c r="N421" s="6" t="s">
        <f>=MAX(0,M421*0.13)</f>
      </c>
    </row>
    <row collapsed="false" customFormat="false" customHeight="false" hidden="false" ht="12.1" outlineLevel="0" r="422">
      <c r="A422" s="40" t="n">
        <v>45558</v>
      </c>
      <c r="B422" s="16" t="s">
        <v>1083</v>
      </c>
      <c r="C422" s="16" t="s">
        <v>120</v>
      </c>
      <c r="D422" s="16" t="s">
        <v>121</v>
      </c>
      <c r="E422" s="17" t="n">
        <v>5</v>
      </c>
      <c r="F422" s="7" t="s">
        <f>=DATEDIF(A422,$O$2,"y")</f>
      </c>
      <c r="G422" s="7" t="s">
        <f>=DATEDIF(A422,$O$2,"ym")</f>
      </c>
      <c r="H422" s="7" t="s">
        <f>=DATEDIF(A422,$O$2,"md")</f>
      </c>
      <c r="I422" s="7" t="n">
        <v>703</v>
      </c>
      <c r="J422" s="17" t="n">
        <v>1000.5</v>
      </c>
      <c r="K422" s="6" t="s">
        <f>=Портфель!F43*Портфель!G43/100*Портфель!$Q$13+Портфель!H43*Портфель!$Q$13</f>
      </c>
      <c r="L422" s="6" t="s">
        <f>=E422*K422</f>
      </c>
      <c r="M422" s="6" t="s">
        <f>=(K422-J422)*E422</f>
      </c>
      <c r="N422" s="6" t="s">
        <f>=MAX(0,M422*0.13)</f>
      </c>
    </row>
    <row collapsed="false" customFormat="false" customHeight="false" hidden="false" ht="12.1" outlineLevel="0" r="423">
      <c r="A423" s="40" t="n">
        <v>45590</v>
      </c>
      <c r="B423" s="16" t="s">
        <v>1083</v>
      </c>
      <c r="C423" s="16" t="s">
        <v>120</v>
      </c>
      <c r="D423" s="16" t="s">
        <v>121</v>
      </c>
      <c r="E423" s="17" t="n">
        <v>1</v>
      </c>
      <c r="F423" s="7" t="s">
        <f>=DATEDIF(A423,$O$2,"y")</f>
      </c>
      <c r="G423" s="7" t="s">
        <f>=DATEDIF(A423,$O$2,"ym")</f>
      </c>
      <c r="H423" s="7" t="s">
        <f>=DATEDIF(A423,$O$2,"md")</f>
      </c>
      <c r="I423" s="7" t="n">
        <v>671</v>
      </c>
      <c r="J423" s="17" t="n">
        <v>1001.56</v>
      </c>
      <c r="K423" s="6" t="s">
        <f>=Портфель!F43*Портфель!G43/100*Портфель!$Q$13+Портфель!H43*Портфель!$Q$13</f>
      </c>
      <c r="L423" s="6" t="s">
        <f>=E423*K423</f>
      </c>
      <c r="M423" s="6" t="s">
        <f>=(K423-J423)*E423</f>
      </c>
      <c r="N423" s="6" t="s">
        <f>=MAX(0,M423*0.13)</f>
      </c>
    </row>
    <row collapsed="false" customFormat="false" customHeight="false" hidden="false" ht="12.1" outlineLevel="0" r="424">
      <c r="A424" s="40" t="n">
        <v>45863</v>
      </c>
      <c r="B424" s="16" t="s">
        <v>1083</v>
      </c>
      <c r="C424" s="16" t="s">
        <v>120</v>
      </c>
      <c r="D424" s="16" t="s">
        <v>121</v>
      </c>
      <c r="E424" s="17" t="n">
        <v>2</v>
      </c>
      <c r="F424" s="7" t="s">
        <f>=DATEDIF(A424,$O$2,"y")</f>
      </c>
      <c r="G424" s="7" t="s">
        <f>=DATEDIF(A424,$O$2,"ym")</f>
      </c>
      <c r="H424" s="7" t="s">
        <f>=DATEDIF(A424,$O$2,"md")</f>
      </c>
      <c r="I424" s="7" t="n">
        <v>398</v>
      </c>
      <c r="J424" s="17" t="n">
        <v>1002.04</v>
      </c>
      <c r="K424" s="6" t="s">
        <f>=Портфель!F43*Портфель!G43/100*Портфель!$Q$13+Портфель!H43*Портфель!$Q$13</f>
      </c>
      <c r="L424" s="6" t="s">
        <f>=E424*K424</f>
      </c>
      <c r="M424" s="6" t="s">
        <f>=(K424-J424)*E424</f>
      </c>
      <c r="N424" s="6" t="s">
        <f>=MAX(0,M424*0.13)</f>
      </c>
    </row>
    <row collapsed="false" customFormat="false" customHeight="false" hidden="false" ht="12.1" outlineLevel="0" r="425">
      <c r="A425" s="40" t="n">
        <v>46248</v>
      </c>
      <c r="B425" s="16" t="s">
        <v>1083</v>
      </c>
      <c r="C425" s="16" t="s">
        <v>123</v>
      </c>
      <c r="D425" s="16" t="s">
        <v>124</v>
      </c>
      <c r="E425" s="17" t="n">
        <v>8</v>
      </c>
      <c r="F425" s="7" t="s">
        <f>=DATEDIF(A425,$O$2,"y")</f>
      </c>
      <c r="G425" s="7" t="s">
        <f>=DATEDIF(A425,$O$2,"ym")</f>
      </c>
      <c r="H425" s="7" t="s">
        <f>=DATEDIF(A425,$O$2,"md")</f>
      </c>
      <c r="I425" s="7" t="n">
        <v>13</v>
      </c>
      <c r="J425" s="17" t="n">
        <v>1028.12375</v>
      </c>
      <c r="K425" s="6" t="s">
        <f>=Портфель!F44*Портфель!G44/100*Портфель!$Q$13+Портфель!H44*Портфель!$Q$13</f>
      </c>
      <c r="L425" s="6" t="s">
        <f>=E425*K425</f>
      </c>
      <c r="M425" s="6" t="s">
        <f>=(K425-J425)*E425</f>
      </c>
      <c r="N425" s="6" t="s">
        <f>=MAX(0,M425*0.13)</f>
      </c>
    </row>
    <row collapsed="false" customFormat="false" customHeight="false" hidden="false" ht="12.1" outlineLevel="0" r="426">
      <c r="A426" s="40" t="n">
        <v>46248</v>
      </c>
      <c r="B426" s="16" t="s">
        <v>1083</v>
      </c>
      <c r="C426" s="16" t="s">
        <v>126</v>
      </c>
      <c r="D426" s="16" t="s">
        <v>127</v>
      </c>
      <c r="E426" s="17" t="n">
        <v>5</v>
      </c>
      <c r="F426" s="7" t="s">
        <f>=DATEDIF(A426,$O$2,"y")</f>
      </c>
      <c r="G426" s="7" t="s">
        <f>=DATEDIF(A426,$O$2,"ym")</f>
      </c>
      <c r="H426" s="7" t="s">
        <f>=DATEDIF(A426,$O$2,"md")</f>
      </c>
      <c r="I426" s="7" t="n">
        <v>13</v>
      </c>
      <c r="J426" s="17" t="n">
        <v>1020.076</v>
      </c>
      <c r="K426" s="6" t="s">
        <f>=Портфель!F45*Портфель!G45/100*Портфель!$Q$13+Портфель!H45*Портфель!$Q$13</f>
      </c>
      <c r="L426" s="6" t="s">
        <f>=E426*K426</f>
      </c>
      <c r="M426" s="6" t="s">
        <f>=(K426-J426)*E426</f>
      </c>
      <c r="N426" s="6" t="s">
        <f>=MAX(0,M426*0.13)</f>
      </c>
    </row>
    <row collapsed="false" customFormat="false" customHeight="false" hidden="false" ht="12.1" outlineLevel="0" r="427">
      <c r="A427" s="40" t="n">
        <v>46244</v>
      </c>
      <c r="B427" s="16" t="s">
        <v>1083</v>
      </c>
      <c r="C427" s="16" t="s">
        <v>129</v>
      </c>
      <c r="D427" s="16" t="s">
        <v>130</v>
      </c>
      <c r="E427" s="17" t="n">
        <v>5</v>
      </c>
      <c r="F427" s="7" t="s">
        <f>=DATEDIF(A427,$O$2,"y")</f>
      </c>
      <c r="G427" s="7" t="s">
        <f>=DATEDIF(A427,$O$2,"ym")</f>
      </c>
      <c r="H427" s="7" t="s">
        <f>=DATEDIF(A427,$O$2,"md")</f>
      </c>
      <c r="I427" s="7" t="n">
        <v>17</v>
      </c>
      <c r="J427" s="17" t="n">
        <v>1012.05</v>
      </c>
      <c r="K427" s="6" t="s">
        <f>=Портфель!F46*Портфель!G46/100*Портфель!$Q$13+Портфель!H46*Портфель!$Q$13</f>
      </c>
      <c r="L427" s="6" t="s">
        <f>=E427*K427</f>
      </c>
      <c r="M427" s="6" t="s">
        <f>=(K427-J427)*E427</f>
      </c>
      <c r="N427" s="6" t="s">
        <f>=MAX(0,M427*0.13)</f>
      </c>
    </row>
    <row collapsed="false" customFormat="false" customHeight="false" hidden="false" ht="12.1" outlineLevel="0" r="428">
      <c r="A428" s="40" t="n">
        <v>46244</v>
      </c>
      <c r="B428" s="16" t="s">
        <v>1083</v>
      </c>
      <c r="C428" s="16" t="s">
        <v>132</v>
      </c>
      <c r="D428" s="16" t="s">
        <v>133</v>
      </c>
      <c r="E428" s="17" t="n">
        <v>5</v>
      </c>
      <c r="F428" s="7" t="s">
        <f>=DATEDIF(A428,$O$2,"y")</f>
      </c>
      <c r="G428" s="7" t="s">
        <f>=DATEDIF(A428,$O$2,"ym")</f>
      </c>
      <c r="H428" s="7" t="s">
        <f>=DATEDIF(A428,$O$2,"md")</f>
      </c>
      <c r="I428" s="7" t="n">
        <v>17</v>
      </c>
      <c r="J428" s="17" t="n">
        <v>1007.93</v>
      </c>
      <c r="K428" s="6" t="s">
        <f>=Портфель!F47*Портфель!G47/100*Портфель!$Q$13+Портфель!H47*Портфель!$Q$13</f>
      </c>
      <c r="L428" s="6" t="s">
        <f>=E428*K428</f>
      </c>
      <c r="M428" s="6" t="s">
        <f>=(K428-J428)*E428</f>
      </c>
      <c r="N428" s="6" t="s">
        <f>=MAX(0,M428*0.13)</f>
      </c>
    </row>
    <row collapsed="false" customFormat="false" customHeight="false" hidden="false" ht="12.1" outlineLevel="0" r="429">
      <c r="A429" s="40" t="n">
        <v>44805</v>
      </c>
      <c r="B429" s="16" t="s">
        <v>1083</v>
      </c>
      <c r="C429" s="16" t="s">
        <v>135</v>
      </c>
      <c r="D429" s="16" t="s">
        <v>136</v>
      </c>
      <c r="E429" s="17" t="n">
        <v>1</v>
      </c>
      <c r="F429" s="7" t="s">
        <f>=DATEDIF(A429,$O$2,"y")</f>
      </c>
      <c r="G429" s="7" t="s">
        <f>=DATEDIF(A429,$O$2,"ym")</f>
      </c>
      <c r="H429" s="7" t="s">
        <f>=DATEDIF(A429,$O$2,"md")</f>
      </c>
      <c r="I429" s="7" t="n">
        <v>1456</v>
      </c>
      <c r="J429" s="17" t="n">
        <v>896.4</v>
      </c>
      <c r="K429" s="6" t="s">
        <f>=Портфель!F48*Портфель!G48/100*Портфель!$Q$13+Портфель!H48*Портфель!$Q$13</f>
      </c>
      <c r="L429" s="6" t="s">
        <f>=E429*K429</f>
      </c>
      <c r="M429" s="6" t="s">
        <f>=(K429-J429)*E429</f>
      </c>
      <c r="N429" s="6" t="s">
        <f>=MAX(0,M429*0.13)</f>
      </c>
    </row>
    <row collapsed="false" customFormat="false" customHeight="false" hidden="false" ht="12.1" outlineLevel="0" r="430">
      <c r="A430" s="40" t="n">
        <v>44806</v>
      </c>
      <c r="B430" s="16" t="s">
        <v>1083</v>
      </c>
      <c r="C430" s="16" t="s">
        <v>135</v>
      </c>
      <c r="D430" s="16" t="s">
        <v>136</v>
      </c>
      <c r="E430" s="17" t="n">
        <v>1</v>
      </c>
      <c r="F430" s="7" t="s">
        <f>=DATEDIF(A430,$O$2,"y")</f>
      </c>
      <c r="G430" s="7" t="s">
        <f>=DATEDIF(A430,$O$2,"ym")</f>
      </c>
      <c r="H430" s="7" t="s">
        <f>=DATEDIF(A430,$O$2,"md")</f>
      </c>
      <c r="I430" s="7" t="n">
        <v>1455</v>
      </c>
      <c r="J430" s="17" t="n">
        <v>890.85</v>
      </c>
      <c r="K430" s="6" t="s">
        <f>=Портфель!F48*Портфель!G48/100*Портфель!$Q$13+Портфель!H48*Портфель!$Q$13</f>
      </c>
      <c r="L430" s="6" t="s">
        <f>=E430*K430</f>
      </c>
      <c r="M430" s="6" t="s">
        <f>=(K430-J430)*E430</f>
      </c>
      <c r="N430" s="6" t="s">
        <f>=MAX(0,M430*0.13)</f>
      </c>
    </row>
    <row collapsed="false" customFormat="false" customHeight="false" hidden="false" ht="12.1" outlineLevel="0" r="431">
      <c r="A431" s="40" t="n">
        <v>45015</v>
      </c>
      <c r="B431" s="16" t="s">
        <v>1083</v>
      </c>
      <c r="C431" s="16" t="s">
        <v>135</v>
      </c>
      <c r="D431" s="16" t="s">
        <v>136</v>
      </c>
      <c r="E431" s="17" t="n">
        <v>2</v>
      </c>
      <c r="F431" s="7" t="s">
        <f>=DATEDIF(A431,$O$2,"y")</f>
      </c>
      <c r="G431" s="7" t="s">
        <f>=DATEDIF(A431,$O$2,"ym")</f>
      </c>
      <c r="H431" s="7" t="s">
        <f>=DATEDIF(A431,$O$2,"md")</f>
      </c>
      <c r="I431" s="7" t="n">
        <v>1246</v>
      </c>
      <c r="J431" s="17" t="n">
        <v>842.52</v>
      </c>
      <c r="K431" s="6" t="s">
        <f>=Портфель!F48*Портфель!G48/100*Портфель!$Q$13+Портфель!H48*Портфель!$Q$13</f>
      </c>
      <c r="L431" s="6" t="s">
        <f>=E431*K431</f>
      </c>
      <c r="M431" s="6" t="s">
        <f>=(K431-J431)*E431</f>
      </c>
      <c r="N431" s="6" t="s">
        <f>=MAX(0,M431*0.13)</f>
      </c>
    </row>
    <row collapsed="false" customFormat="false" customHeight="false" hidden="false" ht="12.1" outlineLevel="0" r="432">
      <c r="A432" s="40"/>
      <c r="B432" s="16"/>
      <c r="C432" s="16"/>
      <c r="D432" s="16"/>
      <c r="E432" s="17"/>
      <c r="F432" s="7"/>
      <c r="G432" s="17"/>
      <c r="H432" s="16"/>
      <c r="I432" s="7"/>
      <c r="J432" s="17"/>
      <c r="K432" s="4" t="s">
        <v>142</v>
      </c>
      <c r="L432" s="8" t="s">
        <f>=SUBTOTAL(109,L2:L431)</f>
      </c>
      <c r="M432" s="8" t="s">
        <f>=SUBTOTAL(109,M2:M431)</f>
      </c>
      <c r="N432" s="8" t="s">
        <f>=MAX(0,M432*0.13)</f>
      </c>
    </row>
  </sheetData>
  <autoFilter ref="A1:O4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2026-08-27T08:47:35.00Z</dcterms:created>
  <dc:creator>izi-invest.ru</dc:creator>
  <cp:revision>0</cp:revision>
</cp:coreProperties>
</file>