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Возраст" sheetId="6" state="visible" r:id="rId7"/>
    <sheet name="FIFO" sheetId="7" state="visible" r:id="rId8"/>
  </sheets>
  <calcPr iterateCount="100" refMode="A1" iterate="false" iterateDelta="0.001"/>
</workbook>
</file>

<file path=xl/sharedStrings.xml><?xml version="1.0" encoding="utf-8"?>
<sst xmlns="http://schemas.openxmlformats.org/spreadsheetml/2006/main" count="292" uniqueCount="104">
  <si>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</si>
  <si>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</si>
  <si>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</si>
  <si>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</si>
  <si>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</si>
  <si>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</si>
  <si>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</si>
  <si>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</si>
  <si>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</si>
  <si>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</si>
  <si>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</si>
  <si>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</si>
  <si>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</si>
  <si>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</si>
  <si>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</si>
  <si>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KZT</t>
  </si>
  <si>
    <t>ITSW.ITS</t>
  </si>
  <si>
    <t>share</t>
  </si>
  <si>
    <t>Индекс ITS World (ITSW)</t>
  </si>
  <si>
    <t>USD</t>
  </si>
  <si>
    <t>AMD</t>
  </si>
  <si>
    <t>KEGC.KZ</t>
  </si>
  <si>
    <t>KEGOC</t>
  </si>
  <si>
    <t>KZT</t>
  </si>
  <si>
    <t>BYN</t>
  </si>
  <si>
    <t>HSBK.KZ</t>
  </si>
  <si>
    <t>Народный банк</t>
  </si>
  <si>
    <t>CAD</t>
  </si>
  <si>
    <t>ITSS.ITS</t>
  </si>
  <si>
    <t>Индекс ITS Shariah (ITSS)</t>
  </si>
  <si>
    <t>CHF</t>
  </si>
  <si>
    <t>ASBN.KZ</t>
  </si>
  <si>
    <t>ForteBank</t>
  </si>
  <si>
    <t>CNY</t>
  </si>
  <si>
    <t>Сумма по акциям:</t>
  </si>
  <si>
    <t>EUR</t>
  </si>
  <si>
    <t>Казахстанский тенге</t>
  </si>
  <si>
    <t>RUR</t>
  </si>
  <si>
    <t>GBP</t>
  </si>
  <si>
    <t>Доллар</t>
  </si>
  <si>
    <t>GLD</t>
  </si>
  <si>
    <t>Сумма по валютам:</t>
  </si>
  <si>
    <t>HKD</t>
  </si>
  <si>
    <t>Сумма:</t>
  </si>
  <si>
    <t>JPY</t>
  </si>
  <si>
    <t>SLV</t>
  </si>
  <si>
    <t>TRY</t>
  </si>
  <si>
    <t>UAH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</si>
  <si>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</si>
  <si>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</si>
  <si>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</si>
  <si>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</si>
  <si>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</si>
  <si>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</si>
  <si>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</si>
  <si>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</si>
  <si>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Дивиденды и купоны (данные из сделок)</t>
  </si>
  <si>
    <t>Баланс сейчас</t>
  </si>
  <si>
    <t>XIRR</t>
  </si>
  <si>
    <t>Сред.взвеш.сумм.</t>
  </si>
  <si>
    <t>Полный доход, KZT</t>
  </si>
  <si>
    <t>Сред.год.дох.</t>
  </si>
  <si>
    <t>При сроке расчёта менее 1 года, последняя дата принимается как первая +1 год. Это уменьшает расчётное значение, но позволяет избежать неадекватно больших цифр при маленьких сроках.</t>
  </si>
  <si>
    <t>buy</t>
  </si>
  <si>
    <t>Стоимость сейчас</t>
  </si>
  <si>
    <t>Полный доход</t>
  </si>
  <si>
    <t>ITSW.ITS
Индекс ITS World (ITSW)</t>
  </si>
  <si>
    <t>KEGC.KZ
KEGOC</t>
  </si>
  <si>
    <t>HSBK.KZ
Народный банк</t>
  </si>
  <si>
    <t>ITSS.ITS
Индекс ITS Shariah (ITSS)</t>
  </si>
  <si>
    <t>ASBN.KZ
ForteBank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</si>
  <si>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</si>
  <si>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</si>
  <si>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</si>
  <si>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</si>
  <si>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</si>
  <si>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</si>
  <si>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</si>
  <si>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</si>
  <si>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HALYK INVEST</t>
  </si>
  <si>
    <t>dohod</t>
  </si>
  <si>
    <t>Дивиденды и купоны</t>
  </si>
  <si>
    <t>DIVIDENDS KEGOC</t>
  </si>
  <si>
    <t>Остаток:</t>
  </si>
  <si>
    <t>Портфель</t>
  </si>
  <si>
    <t>Кол.</t>
  </si>
  <si>
    <t>Y</t>
  </si>
  <si>
    <t>m</t>
  </si>
  <si>
    <t>Всего дней</t>
  </si>
  <si>
    <t>Цена покупки</t>
  </si>
  <si>
    <t>Цена сейчас</t>
  </si>
  <si>
    <t>Прибыль</t>
  </si>
  <si>
    <t>Налог при продаже</t>
  </si>
  <si>
    <t>Сегодня</t>
  </si>
  <si>
    <t>1 миллион доллар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</si>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</sst>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0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7</v>
      </c>
      <c r="F2" s="6" t="n">
        <v>13</v>
      </c>
      <c r="G2" s="18" t="n">
        <v>0</v>
      </c>
      <c r="H2" s="6" t="n">
        <v>0</v>
      </c>
      <c r="I2" s="17"/>
      <c r="J2" s="6" t="s">
        <f>=E2*F2*Портфель!$Q$17</f>
      </c>
      <c r="K2" s="9" t="n">
        <v>0.1319</v>
      </c>
      <c r="L2" s="6" t="n">
        <v>6210.09</v>
      </c>
      <c r="M2" s="18" t="n">
        <v>0.2138</v>
      </c>
      <c r="N2" s="17"/>
      <c r="O2" s="17" t="s">
        <v>20</v>
      </c>
      <c r="P2" s="18" t="n">
        <v>0.2138</v>
      </c>
      <c r="Q2" s="6" t="s">
        <f>=P2/$P$12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23</v>
      </c>
      <c r="E3" s="7" t="n">
        <v>26</v>
      </c>
      <c r="F3" s="6" t="n">
        <v>1421.5</v>
      </c>
      <c r="G3" s="18" t="n">
        <v>0</v>
      </c>
      <c r="H3" s="6" t="n">
        <v>0</v>
      </c>
      <c r="I3" s="17"/>
      <c r="J3" s="6" t="s">
        <f>=E3*F3*Портфель!$Q$12</f>
      </c>
      <c r="K3" s="9" t="n">
        <v>-0.0229</v>
      </c>
      <c r="L3" s="6" t="n">
        <v>1447.4</v>
      </c>
      <c r="M3" s="18" t="n">
        <v>27.015</v>
      </c>
      <c r="N3" s="17"/>
      <c r="O3" s="17" t="s">
        <v>24</v>
      </c>
      <c r="P3" s="18" t="n">
        <v>27.015</v>
      </c>
      <c r="Q3" s="6" t="s">
        <f>=P3/$P$12</f>
      </c>
    </row>
    <row collapsed="false" customFormat="false" customHeight="false" hidden="false" ht="12.1" outlineLevel="0" r="4">
      <c r="A4" s="17" t="s">
        <v>25</v>
      </c>
      <c r="B4" s="17" t="s">
        <v>17</v>
      </c>
      <c r="C4" s="17" t="s">
        <v>26</v>
      </c>
      <c r="D4" s="17" t="s">
        <v>23</v>
      </c>
      <c r="E4" s="7" t="n">
        <v>105</v>
      </c>
      <c r="F4" s="6" t="n">
        <v>350.59</v>
      </c>
      <c r="G4" s="18" t="n">
        <v>0</v>
      </c>
      <c r="H4" s="6" t="n">
        <v>0</v>
      </c>
      <c r="I4" s="17"/>
      <c r="J4" s="6" t="s">
        <f>=E4*F4*Портфель!$Q$12</f>
      </c>
      <c r="K4" s="9" t="n">
        <v>-0.062</v>
      </c>
      <c r="L4" s="6" t="n">
        <v>368.39</v>
      </c>
      <c r="M4" s="18" t="n">
        <v>56.834370306801</v>
      </c>
      <c r="N4" s="17"/>
      <c r="O4" s="17" t="s">
        <v>27</v>
      </c>
      <c r="P4" s="18" t="n">
        <v>56.834370306801</v>
      </c>
      <c r="Q4" s="6" t="s">
        <f>=P4/$P$12</f>
      </c>
    </row>
    <row collapsed="false" customFormat="false" customHeight="false" hidden="false" ht="12.1" outlineLevel="0" r="5">
      <c r="A5" s="17" t="s">
        <v>28</v>
      </c>
      <c r="B5" s="17" t="s">
        <v>17</v>
      </c>
      <c r="C5" s="17" t="s">
        <v>29</v>
      </c>
      <c r="D5" s="17" t="s">
        <v>19</v>
      </c>
      <c r="E5" s="7" t="n">
        <v>5</v>
      </c>
      <c r="F5" s="6" t="n">
        <v>12.7854</v>
      </c>
      <c r="G5" s="18" t="n">
        <v>0</v>
      </c>
      <c r="H5" s="6" t="n">
        <v>0</v>
      </c>
      <c r="I5" s="17"/>
      <c r="J5" s="6" t="s">
        <f>=E5*F5*Портфель!$Q$17</f>
      </c>
      <c r="K5" s="9" t="n">
        <v>0.1638</v>
      </c>
      <c r="L5" s="6" t="n">
        <v>5940.97</v>
      </c>
      <c r="M5" s="18" t="n">
        <v>99.826</v>
      </c>
      <c r="N5" s="17"/>
      <c r="O5" s="17" t="s">
        <v>30</v>
      </c>
      <c r="P5" s="18" t="n">
        <v>99.826</v>
      </c>
      <c r="Q5" s="6" t="s">
        <f>=P5/$P$12</f>
      </c>
    </row>
    <row collapsed="false" customFormat="false" customHeight="false" hidden="false" ht="12.1" outlineLevel="0" r="6">
      <c r="A6" s="17" t="s">
        <v>31</v>
      </c>
      <c r="B6" s="17" t="s">
        <v>17</v>
      </c>
      <c r="C6" s="17" t="s">
        <v>32</v>
      </c>
      <c r="D6" s="17" t="s">
        <v>23</v>
      </c>
      <c r="E6" s="7" t="n">
        <v>186</v>
      </c>
      <c r="F6" s="6" t="n">
        <v>11.9</v>
      </c>
      <c r="G6" s="18" t="n">
        <v>0</v>
      </c>
      <c r="H6" s="6" t="n">
        <v>0</v>
      </c>
      <c r="I6" s="17"/>
      <c r="J6" s="6" t="s">
        <f>=E6*F6*Портфель!$Q$12</f>
      </c>
      <c r="K6" s="9" t="n">
        <v>0</v>
      </c>
      <c r="L6" s="6" t="n">
        <v>23.16</v>
      </c>
      <c r="M6" s="18" t="n">
        <v>11.1707</v>
      </c>
      <c r="N6" s="17"/>
      <c r="O6" s="17" t="s">
        <v>33</v>
      </c>
      <c r="P6" s="18" t="n">
        <v>11.1707</v>
      </c>
      <c r="Q6" s="6" t="s">
        <f>=P6/$P$12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4"/>
      <c r="H7" s="4" t="s">
        <v>34</v>
      </c>
      <c r="I7" s="4"/>
      <c r="J7" s="5" t="s">
        <f>=SUM(J2:J6)</f>
      </c>
      <c r="K7" s="4"/>
      <c r="L7" s="4"/>
      <c r="M7" s="18" t="n">
        <v>92.2466</v>
      </c>
      <c r="N7" s="17"/>
      <c r="O7" s="17" t="s">
        <v>35</v>
      </c>
      <c r="P7" s="18" t="n">
        <v>92.2466</v>
      </c>
      <c r="Q7" s="6" t="s">
        <f>=P7/$P$12</f>
      </c>
    </row>
    <row collapsed="false" customFormat="false" customHeight="false" hidden="false" ht="12.1" outlineLevel="0" r="8">
      <c r="A8" s="17" t="s">
        <v>23</v>
      </c>
      <c r="B8" s="17" t="s">
        <v>3</v>
      </c>
      <c r="C8" s="17" t="s">
        <v>36</v>
      </c>
      <c r="D8" s="17" t="s">
        <v>37</v>
      </c>
      <c r="E8" s="7" t="n">
        <v>141.8</v>
      </c>
      <c r="F8" s="6" t="n">
        <v>1</v>
      </c>
      <c r="G8" s="18" t="n">
        <v>0</v>
      </c>
      <c r="H8" s="6" t="n">
        <v>0</v>
      </c>
      <c r="I8" s="17"/>
      <c r="J8" s="6" t="s">
        <f>=E8*F8</f>
      </c>
      <c r="K8" s="18"/>
      <c r="L8" s="6"/>
      <c r="M8" s="18" t="n">
        <v>105.5223</v>
      </c>
      <c r="N8" s="17"/>
      <c r="O8" s="17" t="s">
        <v>38</v>
      </c>
      <c r="P8" s="18" t="n">
        <v>105.5223</v>
      </c>
      <c r="Q8" s="6" t="s">
        <f>=P8/$P$12</f>
      </c>
    </row>
    <row collapsed="false" customFormat="false" customHeight="false" hidden="false" ht="12.1" outlineLevel="0" r="9">
      <c r="A9" s="17" t="s">
        <v>19</v>
      </c>
      <c r="B9" s="17" t="s">
        <v>3</v>
      </c>
      <c r="C9" s="17" t="s">
        <v>39</v>
      </c>
      <c r="D9" s="17" t="s">
        <v>37</v>
      </c>
      <c r="E9" s="7" t="n">
        <v>10.94</v>
      </c>
      <c r="F9" s="6" t="n">
        <v>540.62244898</v>
      </c>
      <c r="G9" s="18" t="n">
        <v>0</v>
      </c>
      <c r="H9" s="6" t="n">
        <v>0</v>
      </c>
      <c r="I9" s="17"/>
      <c r="J9" s="6" t="s">
        <f>=E9*F9</f>
      </c>
      <c r="K9" s="18"/>
      <c r="L9" s="6"/>
      <c r="M9" s="18" t="n">
        <v>10354.9</v>
      </c>
      <c r="N9" s="17"/>
      <c r="O9" s="17" t="s">
        <v>40</v>
      </c>
      <c r="P9" s="18" t="n">
        <v>10354.9</v>
      </c>
      <c r="Q9" s="6" t="s">
        <f>=P9/$P$12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4"/>
      <c r="H10" s="4" t="s">
        <v>41</v>
      </c>
      <c r="I10" s="4"/>
      <c r="J10" s="5" t="s">
        <f>=SUM(J8:J9)</f>
      </c>
      <c r="K10" s="4"/>
      <c r="L10" s="4"/>
      <c r="M10" s="18" t="n">
        <v>10.369</v>
      </c>
      <c r="N10" s="17"/>
      <c r="O10" s="17" t="s">
        <v>42</v>
      </c>
      <c r="P10" s="18" t="n">
        <v>10.369</v>
      </c>
      <c r="Q10" s="6" t="s">
        <f>=P10/$P$12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4"/>
      <c r="H11" s="4" t="s">
        <v>43</v>
      </c>
      <c r="I11" s="4"/>
      <c r="J11" s="5" t="s">
        <f>=J7+J10</f>
      </c>
      <c r="K11" s="18"/>
      <c r="L11" s="6"/>
      <c r="M11" s="18" t="n">
        <v>0.44</v>
      </c>
      <c r="N11" s="17"/>
      <c r="O11" s="17" t="s">
        <v>44</v>
      </c>
      <c r="P11" s="18" t="n">
        <v>0.44</v>
      </c>
      <c r="Q11" s="6" t="s">
        <f>=P11/$P$12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0.147</v>
      </c>
      <c r="N12" s="17"/>
      <c r="O12" s="17" t="s">
        <v>23</v>
      </c>
      <c r="P12" s="18" t="n">
        <v>0.147</v>
      </c>
      <c r="Q12" s="6" t="s">
        <f>=P12/$P$12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37</v>
      </c>
      <c r="P13" s="18" t="n">
        <v>1</v>
      </c>
      <c r="Q13" s="6" t="s">
        <f>=P13/$P$12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153.09</v>
      </c>
      <c r="N14" s="17"/>
      <c r="O14" s="17" t="s">
        <v>45</v>
      </c>
      <c r="P14" s="18" t="n">
        <v>153.09</v>
      </c>
      <c r="Q14" s="6" t="s">
        <f>=P14/$P$12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1.848</v>
      </c>
      <c r="N15" s="17"/>
      <c r="O15" s="17" t="s">
        <v>46</v>
      </c>
      <c r="P15" s="18" t="n">
        <v>1.848</v>
      </c>
      <c r="Q15" s="6" t="s">
        <f>=P15/$P$12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47</v>
      </c>
      <c r="P16" s="18" t="n">
        <v>2.11125</v>
      </c>
      <c r="Q16" s="6" t="s">
        <f>=P16/$P$12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79.4715</v>
      </c>
      <c r="N17" s="17"/>
      <c r="O17" s="17" t="s">
        <v>19</v>
      </c>
      <c r="P17" s="18" t="n">
        <v>79.4715</v>
      </c>
      <c r="Q17" s="6" t="s">
        <f>=P17/$P$12</f>
      </c>
    </row>
  </sheetData>
  <mergeCells>
    <mergeCell ref="H7:I7"/>
    <mergeCell ref="H10:I10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48</v>
      </c>
      <c r="B1" s="19" t="s">
        <v>9</v>
      </c>
      <c r="C1" s="19" t="s">
        <v>49</v>
      </c>
      <c r="D1" s="19" t="s">
        <v>50</v>
      </c>
      <c r="E1" s="19" t="s">
        <v>51</v>
      </c>
      <c r="F1" s="19" t="s">
        <v>52</v>
      </c>
      <c r="G1" s="19" t="s">
        <v>53</v>
      </c>
      <c r="H1" s="19" t="s">
        <v>54</v>
      </c>
    </row>
    <row collapsed="false" customFormat="false" customHeight="false" hidden="false" ht="12.1" outlineLevel="0" r="2">
      <c r="A2" s="14" t="n">
        <v>45797.624305556</v>
      </c>
      <c r="B2" s="6" t="n">
        <v>2221</v>
      </c>
      <c r="C2" s="17" t="s">
        <v>55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45812.875</v>
      </c>
      <c r="B3" s="6" t="n">
        <v>81</v>
      </c>
      <c r="C3" s="17" t="s">
        <v>56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45883</v>
      </c>
      <c r="B4" s="6" t="n">
        <v>78460.96</v>
      </c>
      <c r="C4" s="17" t="s">
        <v>55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45883.442361111</v>
      </c>
      <c r="B5" s="6" t="n">
        <v>78932.275656916</v>
      </c>
      <c r="C5" s="17" t="s">
        <v>55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2" t="n">
        <v>46162</v>
      </c>
      <c r="B6" s="5" t="n">
        <v>-165797.57</v>
      </c>
      <c r="C6" s="15" t="s">
        <v>57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/>
      <c r="B7" s="9" t="s">
        <f>=XIRR(B2:B6,A2:A6)</f>
      </c>
      <c r="C7" s="17" t="s">
        <v>58</v>
      </c>
      <c r="D7" s="17"/>
      <c r="E7" s="17"/>
      <c r="F7" s="7"/>
      <c r="G7" s="2" t="s">
        <v>59</v>
      </c>
      <c r="H7" s="6" t="s">
        <f>=SUM(I2:H6)/365</f>
      </c>
    </row>
    <row collapsed="false" customFormat="false" customHeight="false" hidden="false" ht="12.1" outlineLevel="0" r="8">
      <c r="A8" s="14"/>
      <c r="B8" s="5" t="s">
        <f>=-SUM(B2:B6)</f>
      </c>
      <c r="C8" s="17" t="s">
        <v>60</v>
      </c>
      <c r="D8" s="17"/>
      <c r="E8" s="17"/>
      <c r="F8" s="7"/>
      <c r="G8" s="15" t="s">
        <v>61</v>
      </c>
      <c r="H8" s="9" t="s">
        <f>=B8/H7</f>
      </c>
    </row>
    <row collapsed="false" customFormat="false" customHeight="false" hidden="false" ht="12.1" outlineLevel="0" r="9">
      <c r="A9" s="20"/>
    </row>
    <row collapsed="false" customFormat="false" customHeight="false" hidden="false" ht="12.1" outlineLevel="0" r="10">
      <c r="A10" s="20"/>
    </row>
    <row collapsed="false" customFormat="false" customHeight="false" hidden="false" ht="12.1" outlineLevel="0" r="11">
      <c r="A11" s="16" t="s">
        <v>62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25</v>
      </c>
      <c r="I1" s="0"/>
      <c r="J1" s="0"/>
      <c r="K1" s="4" t="s">
        <v>28</v>
      </c>
      <c r="L1" s="0"/>
      <c r="M1" s="0"/>
      <c r="N1" s="4" t="s">
        <v>31</v>
      </c>
      <c r="O1" s="0"/>
    </row>
    <row collapsed="false" customFormat="false" customHeight="false" hidden="false" ht="12.1" outlineLevel="0" r="2">
      <c r="A2" s="11" t="n">
        <v>45883</v>
      </c>
      <c r="B2" s="6" t="n">
        <v>43470.635280119</v>
      </c>
      <c r="C2" s="0" t="s">
        <v>63</v>
      </c>
      <c r="D2" s="11" t="n">
        <v>45800</v>
      </c>
      <c r="E2" s="6" t="n">
        <v>1491.95</v>
      </c>
      <c r="F2" s="0" t="s">
        <v>63</v>
      </c>
      <c r="G2" s="11" t="n">
        <v>45800</v>
      </c>
      <c r="H2" s="6" t="n">
        <v>297.5</v>
      </c>
      <c r="I2" s="0" t="s">
        <v>63</v>
      </c>
      <c r="J2" s="11" t="n">
        <v>45883</v>
      </c>
      <c r="K2" s="6" t="n">
        <v>29704.846405553</v>
      </c>
      <c r="L2" s="0" t="s">
        <v>63</v>
      </c>
      <c r="M2" s="11" t="n">
        <v>45798</v>
      </c>
      <c r="N2" s="6" t="n">
        <v>132.43</v>
      </c>
      <c r="O2" s="0" t="s">
        <v>63</v>
      </c>
    </row>
    <row collapsed="false" customFormat="false" customHeight="false" hidden="false" ht="12.1" outlineLevel="0" r="3">
      <c r="A3" s="11" t="n">
        <v>46248</v>
      </c>
      <c r="B3" s="8" t="s">
        <f>=-Портфель!J2</f>
      </c>
      <c r="C3" s="0" t="s">
        <v>64</v>
      </c>
      <c r="D3" s="11" t="n">
        <v>45883</v>
      </c>
      <c r="E3" s="6" t="n">
        <v>21670.5</v>
      </c>
      <c r="F3" s="0" t="s">
        <v>63</v>
      </c>
      <c r="G3" s="11" t="n">
        <v>45800</v>
      </c>
      <c r="H3" s="6" t="n">
        <v>297.81</v>
      </c>
      <c r="I3" s="0" t="s">
        <v>63</v>
      </c>
      <c r="J3" s="11" t="n">
        <v>46248</v>
      </c>
      <c r="K3" s="8" t="s">
        <f>=-Портфель!J5</f>
      </c>
      <c r="L3" s="0" t="s">
        <v>64</v>
      </c>
      <c r="M3" s="11" t="n">
        <v>45883</v>
      </c>
      <c r="N3" s="6" t="n">
        <v>4175</v>
      </c>
      <c r="O3" s="0" t="s">
        <v>63</v>
      </c>
    </row>
    <row collapsed="false" customFormat="false" customHeight="false" hidden="false" ht="12.1" outlineLevel="0" r="4">
      <c r="A4" s="0"/>
      <c r="B4" s="10" t="s">
        <f>=XIRR(B2:B3,A2:A3)</f>
      </c>
      <c r="C4" s="0"/>
      <c r="D4" s="11" t="n">
        <v>45883</v>
      </c>
      <c r="E4" s="6" t="n">
        <v>14470</v>
      </c>
      <c r="F4" s="0" t="s">
        <v>63</v>
      </c>
      <c r="G4" s="11" t="n">
        <v>45883</v>
      </c>
      <c r="H4" s="6" t="n">
        <v>29580.8</v>
      </c>
      <c r="I4" s="0" t="s">
        <v>63</v>
      </c>
      <c r="J4" s="0"/>
      <c r="K4" s="10" t="s">
        <f>=XIRR(K2:K3,J2:J3)</f>
      </c>
      <c r="L4" s="0"/>
      <c r="M4" s="11" t="n">
        <v>46163</v>
      </c>
      <c r="N4" s="8" t="s">
        <f>=-Портфель!J6</f>
      </c>
      <c r="O4" s="0" t="s">
        <v>64</v>
      </c>
    </row>
    <row collapsed="false" customFormat="false" customHeight="false" hidden="false" ht="12.1" outlineLevel="0" r="5">
      <c r="A5" s="0"/>
      <c r="B5" s="8" t="s">
        <f>=-SUM(B2:B3)</f>
      </c>
      <c r="C5" s="0" t="s">
        <v>65</v>
      </c>
      <c r="D5" s="11" t="n">
        <v>46165</v>
      </c>
      <c r="E5" s="8" t="s">
        <f>=-Портфель!J3</f>
      </c>
      <c r="F5" s="0" t="s">
        <v>64</v>
      </c>
      <c r="G5" s="11" t="n">
        <v>45883</v>
      </c>
      <c r="H5" s="6" t="n">
        <v>8505.17</v>
      </c>
      <c r="I5" s="0" t="s">
        <v>63</v>
      </c>
      <c r="J5" s="0"/>
      <c r="K5" s="8" t="s">
        <f>=-SUM(K2:K3)</f>
      </c>
      <c r="L5" s="0" t="s">
        <v>65</v>
      </c>
      <c r="M5" s="0"/>
      <c r="N5" s="10" t="s">
        <f>=XIRR(N2:N4,M2:M4)</f>
      </c>
      <c r="O5" s="0"/>
    </row>
    <row collapsed="false" customFormat="false" customHeight="false" hidden="false" ht="12.1" outlineLevel="0" r="6">
      <c r="A6" s="0"/>
      <c r="B6" s="0"/>
      <c r="C6" s="0"/>
      <c r="D6" s="0"/>
      <c r="E6" s="10" t="s">
        <f>=XIRR(E2:E5,D2:D5)</f>
      </c>
      <c r="F6" s="0"/>
      <c r="G6" s="11" t="n">
        <v>46165</v>
      </c>
      <c r="H6" s="8" t="s">
        <f>=-Портфель!J4</f>
      </c>
      <c r="I6" s="0" t="s">
        <v>64</v>
      </c>
      <c r="J6" s="0"/>
      <c r="K6" s="0"/>
      <c r="L6" s="0"/>
      <c r="M6" s="0"/>
      <c r="N6" s="8" t="s">
        <f>=-SUM(N2:N4)</f>
      </c>
      <c r="O6" s="0" t="s">
        <v>65</v>
      </c>
    </row>
    <row collapsed="false" customFormat="false" customHeight="false" hidden="false" ht="12.1" outlineLevel="0" r="7">
      <c r="A7" s="0"/>
      <c r="B7" s="0"/>
      <c r="C7" s="0"/>
      <c r="D7" s="0"/>
      <c r="E7" s="8" t="s">
        <f>=-SUM(E2:E5)</f>
      </c>
      <c r="F7" s="0" t="s">
        <v>65</v>
      </c>
      <c r="G7" s="0"/>
      <c r="H7" s="10" t="s">
        <f>=XIRR(H2:H6,G2:G6)</f>
      </c>
      <c r="I7" s="0"/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8" t="s">
        <f>=-SUM(H2:H6)</f>
      </c>
      <c r="I8" s="0" t="s">
        <v>65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66</v>
      </c>
      <c r="C1" s="0"/>
      <c r="D1" s="0"/>
      <c r="E1" s="3" t="s">
        <v>67</v>
      </c>
      <c r="F1" s="0"/>
      <c r="G1" s="0"/>
      <c r="H1" s="3" t="s">
        <v>68</v>
      </c>
      <c r="I1" s="0"/>
      <c r="J1" s="0"/>
      <c r="K1" s="3" t="s">
        <v>69</v>
      </c>
      <c r="L1" s="0"/>
      <c r="M1" s="0"/>
      <c r="N1" s="3" t="s">
        <v>70</v>
      </c>
      <c r="O1" s="0"/>
    </row>
    <row collapsed="false" customFormat="false" customHeight="false" hidden="false" ht="12.1" outlineLevel="0" r="2">
      <c r="A2" s="11" t="n">
        <v>45883</v>
      </c>
      <c r="B2" s="6" t="n">
        <v>7</v>
      </c>
      <c r="C2" s="6" t="n">
        <v>43470.635280119</v>
      </c>
      <c r="D2" s="11" t="n">
        <v>45800</v>
      </c>
      <c r="E2" s="6" t="n">
        <v>1</v>
      </c>
      <c r="F2" s="6" t="n">
        <v>1491.95</v>
      </c>
      <c r="G2" s="11" t="n">
        <v>45800</v>
      </c>
      <c r="H2" s="6" t="n">
        <v>1</v>
      </c>
      <c r="I2" s="6" t="n">
        <v>297.5</v>
      </c>
      <c r="J2" s="11" t="n">
        <v>45883</v>
      </c>
      <c r="K2" s="6" t="n">
        <v>5</v>
      </c>
      <c r="L2" s="6" t="n">
        <v>29704.846405553</v>
      </c>
      <c r="M2" s="11" t="n">
        <v>45798</v>
      </c>
      <c r="N2" s="6" t="n">
        <v>19</v>
      </c>
      <c r="O2" s="6" t="n">
        <v>132.43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11" t="n">
        <v>45883</v>
      </c>
      <c r="E3" s="6" t="n">
        <v>15</v>
      </c>
      <c r="F3" s="6" t="n">
        <v>21670.5</v>
      </c>
      <c r="G3" s="11" t="n">
        <v>45800</v>
      </c>
      <c r="H3" s="6" t="n">
        <v>1</v>
      </c>
      <c r="I3" s="6" t="n">
        <v>297.81</v>
      </c>
      <c r="J3" s="0"/>
      <c r="K3" s="5" t="s">
        <f>=SUM(L2:L2)/SUM(K2:K2)</f>
      </c>
      <c r="L3" s="0" t="s">
        <v>11</v>
      </c>
      <c r="M3" s="11" t="n">
        <v>45883</v>
      </c>
      <c r="N3" s="6" t="n">
        <v>167</v>
      </c>
      <c r="O3" s="6" t="n">
        <v>4175</v>
      </c>
    </row>
    <row collapsed="false" customFormat="false" customHeight="false" hidden="false" ht="12.1" outlineLevel="0" r="4">
      <c r="A4" s="0"/>
      <c r="B4" s="6" t="n">
        <v>13</v>
      </c>
      <c r="C4" s="0" t="s">
        <v>71</v>
      </c>
      <c r="D4" s="11" t="n">
        <v>45883</v>
      </c>
      <c r="E4" s="6" t="n">
        <v>10</v>
      </c>
      <c r="F4" s="6" t="n">
        <v>14470</v>
      </c>
      <c r="G4" s="11" t="n">
        <v>45883</v>
      </c>
      <c r="H4" s="6" t="n">
        <v>80</v>
      </c>
      <c r="I4" s="6" t="n">
        <v>29580.8</v>
      </c>
      <c r="J4" s="0"/>
      <c r="K4" s="6" t="n">
        <v>12.7854</v>
      </c>
      <c r="L4" s="0" t="s">
        <v>71</v>
      </c>
      <c r="M4" s="0"/>
      <c r="N4" s="5" t="s">
        <f>=SUM(O2:O3)/SUM(N2:N3)</f>
      </c>
      <c r="O4" s="0" t="s">
        <v>11</v>
      </c>
    </row>
    <row collapsed="false" customFormat="false" customHeight="false" hidden="false" ht="12.1" outlineLevel="0" r="5">
      <c r="A5" s="0"/>
      <c r="B5" s="6" t="n">
        <v>7</v>
      </c>
      <c r="C5" s="0" t="s">
        <v>72</v>
      </c>
      <c r="D5" s="0"/>
      <c r="E5" s="5" t="s">
        <f>=SUM(F2:F4)/SUM(E2:E4)</f>
      </c>
      <c r="F5" s="0" t="s">
        <v>11</v>
      </c>
      <c r="G5" s="11" t="n">
        <v>45883</v>
      </c>
      <c r="H5" s="6" t="n">
        <v>23</v>
      </c>
      <c r="I5" s="6" t="n">
        <v>8505.17</v>
      </c>
      <c r="J5" s="0"/>
      <c r="K5" s="6" t="n">
        <v>5</v>
      </c>
      <c r="L5" s="0" t="s">
        <v>72</v>
      </c>
      <c r="M5" s="0"/>
      <c r="N5" s="6" t="n">
        <v>11.9</v>
      </c>
      <c r="O5" s="0" t="s">
        <v>71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73</v>
      </c>
      <c r="D6" s="0"/>
      <c r="E6" s="6" t="n">
        <v>1421.5</v>
      </c>
      <c r="F6" s="0" t="s">
        <v>71</v>
      </c>
      <c r="G6" s="0"/>
      <c r="H6" s="5" t="s">
        <f>=SUM(I2:I5)/SUM(H2:H5)</f>
      </c>
      <c r="I6" s="0" t="s">
        <v>11</v>
      </c>
      <c r="J6" s="0"/>
      <c r="K6" s="5" t="s">
        <f>=K5*(ABS(K4)-ABS(K3))</f>
      </c>
      <c r="L6" s="0" t="s">
        <v>73</v>
      </c>
      <c r="M6" s="0"/>
      <c r="N6" s="6" t="n">
        <v>186</v>
      </c>
      <c r="O6" s="0" t="s">
        <v>72</v>
      </c>
    </row>
    <row collapsed="false" customFormat="false" customHeight="false" hidden="false" ht="12.1" outlineLevel="0" r="7">
      <c r="A7" s="0"/>
      <c r="B7" s="0"/>
      <c r="C7" s="0"/>
      <c r="D7" s="0"/>
      <c r="E7" s="6" t="n">
        <v>26</v>
      </c>
      <c r="F7" s="0" t="s">
        <v>72</v>
      </c>
      <c r="G7" s="0"/>
      <c r="H7" s="6" t="n">
        <v>350.59</v>
      </c>
      <c r="I7" s="0" t="s">
        <v>71</v>
      </c>
      <c r="J7" s="0"/>
      <c r="K7" s="0"/>
      <c r="L7" s="0"/>
      <c r="M7" s="0"/>
      <c r="N7" s="5" t="s">
        <f>=N6*(ABS(N5)-ABS(N4))</f>
      </c>
      <c r="O7" s="0" t="s">
        <v>73</v>
      </c>
    </row>
    <row collapsed="false" customFormat="false" customHeight="false" hidden="false" ht="12.1" outlineLevel="0" r="8">
      <c r="A8" s="0"/>
      <c r="B8" s="0"/>
      <c r="C8" s="0"/>
      <c r="D8" s="0"/>
      <c r="E8" s="5" t="s">
        <f>=E7*(ABS(E6)-ABS(E5))</f>
      </c>
      <c r="F8" s="0" t="s">
        <v>73</v>
      </c>
      <c r="G8" s="0"/>
      <c r="H8" s="6" t="n">
        <v>105</v>
      </c>
      <c r="I8" s="0" t="s">
        <v>72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5" t="s">
        <f>=H8*(ABS(H7)-ABS(H6))</f>
      </c>
      <c r="I9" s="0" t="s">
        <v>73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48</v>
      </c>
      <c r="B1" s="19" t="s">
        <v>0</v>
      </c>
      <c r="C1" s="19" t="s">
        <v>2</v>
      </c>
      <c r="D1" s="19" t="s">
        <v>74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75</v>
      </c>
      <c r="L1" s="19" t="s">
        <v>76</v>
      </c>
      <c r="M1" s="19" t="s">
        <v>19</v>
      </c>
      <c r="N1" s="19" t="s">
        <v>23</v>
      </c>
      <c r="O1" s="19" t="s">
        <v>77</v>
      </c>
    </row>
    <row collapsed="false" customFormat="false" customHeight="false" hidden="false" ht="12.1" outlineLevel="0" r="2">
      <c r="A2" s="22" t="n">
        <v>45797.624305556</v>
      </c>
      <c r="B2" s="23" t="s">
        <v>78</v>
      </c>
      <c r="C2" s="23" t="s">
        <v>55</v>
      </c>
      <c r="D2" s="23" t="s">
        <v>78</v>
      </c>
      <c r="E2" s="23" t="s">
        <v>78</v>
      </c>
      <c r="F2" s="23" t="s">
        <v>23</v>
      </c>
      <c r="G2" s="24" t="n">
        <v>2221</v>
      </c>
      <c r="H2" s="25" t="n">
        <v>1</v>
      </c>
      <c r="I2" s="25" t="n">
        <v>2221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3"/>
    </row>
    <row collapsed="false" customFormat="false" customHeight="false" hidden="false" ht="12.1" outlineLevel="0" r="3">
      <c r="A3" s="21" t="n">
        <v>45798.478472222</v>
      </c>
      <c r="B3" s="17" t="s">
        <v>31</v>
      </c>
      <c r="C3" s="17" t="s">
        <v>32</v>
      </c>
      <c r="D3" s="17" t="s">
        <v>63</v>
      </c>
      <c r="E3" s="17" t="s">
        <v>17</v>
      </c>
      <c r="F3" s="17" t="s">
        <v>23</v>
      </c>
      <c r="G3" s="7" t="n">
        <v>19</v>
      </c>
      <c r="H3" s="6" t="n">
        <v>6.97</v>
      </c>
      <c r="I3" s="6" t="n">
        <v>-132.43</v>
      </c>
      <c r="J3" s="6" t="n">
        <v>0</v>
      </c>
      <c r="K3" s="6" t="n">
        <v>0</v>
      </c>
      <c r="L3" s="6" t="n">
        <v>0</v>
      </c>
      <c r="M3" s="6"/>
      <c r="N3" s="6" t="s">
        <f>=I3+J3+K3+L3</f>
      </c>
      <c r="O3" s="17" t="s">
        <v>79</v>
      </c>
    </row>
    <row collapsed="false" customFormat="false" customHeight="false" hidden="false" ht="12.1" outlineLevel="0" r="4">
      <c r="A4" s="21" t="n">
        <v>45800.227083333</v>
      </c>
      <c r="B4" s="17" t="s">
        <v>25</v>
      </c>
      <c r="C4" s="17" t="s">
        <v>26</v>
      </c>
      <c r="D4" s="17" t="s">
        <v>63</v>
      </c>
      <c r="E4" s="17" t="s">
        <v>17</v>
      </c>
      <c r="F4" s="17" t="s">
        <v>23</v>
      </c>
      <c r="G4" s="7" t="n">
        <v>1</v>
      </c>
      <c r="H4" s="6" t="n">
        <v>297.5</v>
      </c>
      <c r="I4" s="6" t="n">
        <v>-297.5</v>
      </c>
      <c r="J4" s="6" t="n">
        <v>0</v>
      </c>
      <c r="K4" s="6" t="n">
        <v>0</v>
      </c>
      <c r="L4" s="6" t="n">
        <v>0</v>
      </c>
      <c r="M4" s="6"/>
      <c r="N4" s="6" t="s">
        <f>=I4+J4+K4+L4</f>
      </c>
      <c r="O4" s="17" t="s">
        <v>79</v>
      </c>
    </row>
    <row collapsed="false" customFormat="false" customHeight="false" hidden="false" ht="12.1" outlineLevel="0" r="5">
      <c r="A5" s="21" t="n">
        <v>45800.227777778</v>
      </c>
      <c r="B5" s="17" t="s">
        <v>21</v>
      </c>
      <c r="C5" s="17" t="s">
        <v>22</v>
      </c>
      <c r="D5" s="17" t="s">
        <v>63</v>
      </c>
      <c r="E5" s="17" t="s">
        <v>17</v>
      </c>
      <c r="F5" s="17" t="s">
        <v>23</v>
      </c>
      <c r="G5" s="7" t="n">
        <v>1</v>
      </c>
      <c r="H5" s="6" t="n">
        <v>1491.95</v>
      </c>
      <c r="I5" s="6" t="n">
        <v>-1491.95</v>
      </c>
      <c r="J5" s="6" t="n">
        <v>0</v>
      </c>
      <c r="K5" s="6" t="n">
        <v>0</v>
      </c>
      <c r="L5" s="6" t="n">
        <v>0</v>
      </c>
      <c r="M5" s="6"/>
      <c r="N5" s="6" t="s">
        <f>=I5+J5+K5+L5</f>
      </c>
      <c r="O5" s="17" t="s">
        <v>79</v>
      </c>
    </row>
    <row collapsed="false" customFormat="false" customHeight="false" hidden="false" ht="12.1" outlineLevel="0" r="6">
      <c r="A6" s="21" t="n">
        <v>45800.228472222</v>
      </c>
      <c r="B6" s="17" t="s">
        <v>25</v>
      </c>
      <c r="C6" s="17" t="s">
        <v>26</v>
      </c>
      <c r="D6" s="17" t="s">
        <v>63</v>
      </c>
      <c r="E6" s="17" t="s">
        <v>17</v>
      </c>
      <c r="F6" s="17" t="s">
        <v>23</v>
      </c>
      <c r="G6" s="7" t="n">
        <v>1</v>
      </c>
      <c r="H6" s="6" t="n">
        <v>297.81</v>
      </c>
      <c r="I6" s="6" t="n">
        <v>-297.81</v>
      </c>
      <c r="J6" s="6" t="n">
        <v>0</v>
      </c>
      <c r="K6" s="6" t="n">
        <v>0</v>
      </c>
      <c r="L6" s="6" t="n">
        <v>0</v>
      </c>
      <c r="M6" s="6"/>
      <c r="N6" s="6" t="s">
        <f>=I6+J6+K6+L6</f>
      </c>
      <c r="O6" s="17" t="s">
        <v>79</v>
      </c>
    </row>
    <row collapsed="false" customFormat="false" customHeight="false" hidden="false" ht="12.1" outlineLevel="0" r="7">
      <c r="A7" s="22" t="n">
        <v>45812.875</v>
      </c>
      <c r="B7" s="23" t="s">
        <v>80</v>
      </c>
      <c r="C7" s="23" t="s">
        <v>81</v>
      </c>
      <c r="D7" s="23" t="s">
        <v>80</v>
      </c>
      <c r="E7" s="23" t="s">
        <v>80</v>
      </c>
      <c r="F7" s="23" t="s">
        <v>23</v>
      </c>
      <c r="G7" s="24" t="n">
        <v>81</v>
      </c>
      <c r="H7" s="25" t="n">
        <v>1</v>
      </c>
      <c r="I7" s="25" t="n">
        <v>81</v>
      </c>
      <c r="J7" s="25" t="n">
        <v>0</v>
      </c>
      <c r="K7" s="25" t="n">
        <v>0</v>
      </c>
      <c r="L7" s="25" t="n">
        <v>0</v>
      </c>
      <c r="M7" s="25"/>
      <c r="N7" s="6" t="s">
        <f>=I7+J7+K7+L7</f>
      </c>
      <c r="O7" s="23" t="s">
        <v>82</v>
      </c>
    </row>
    <row collapsed="false" customFormat="false" customHeight="false" hidden="false" ht="12.1" outlineLevel="0" r="8">
      <c r="A8" s="22" t="n">
        <v>45883.157638889</v>
      </c>
      <c r="B8" s="23" t="s">
        <v>78</v>
      </c>
      <c r="C8" s="23" t="s">
        <v>55</v>
      </c>
      <c r="D8" s="23" t="s">
        <v>78</v>
      </c>
      <c r="E8" s="23" t="s">
        <v>78</v>
      </c>
      <c r="F8" s="23" t="s">
        <v>23</v>
      </c>
      <c r="G8" s="24" t="n">
        <v>78460.96</v>
      </c>
      <c r="H8" s="25" t="n">
        <v>1</v>
      </c>
      <c r="I8" s="25" t="n">
        <v>78460.96</v>
      </c>
      <c r="J8" s="25" t="n">
        <v>0</v>
      </c>
      <c r="K8" s="25" t="n">
        <v>0</v>
      </c>
      <c r="L8" s="25" t="n">
        <v>0</v>
      </c>
      <c r="M8" s="25"/>
      <c r="N8" s="6" t="s">
        <f>=I8+J8+K8+L8</f>
      </c>
      <c r="O8" s="23"/>
    </row>
    <row collapsed="false" customFormat="false" customHeight="false" hidden="false" ht="12.1" outlineLevel="0" r="9">
      <c r="A9" s="21" t="n">
        <v>45883.4375</v>
      </c>
      <c r="B9" s="17" t="s">
        <v>31</v>
      </c>
      <c r="C9" s="17" t="s">
        <v>32</v>
      </c>
      <c r="D9" s="17" t="s">
        <v>63</v>
      </c>
      <c r="E9" s="17" t="s">
        <v>17</v>
      </c>
      <c r="F9" s="17" t="s">
        <v>23</v>
      </c>
      <c r="G9" s="7" t="n">
        <v>167</v>
      </c>
      <c r="H9" s="6" t="n">
        <v>25</v>
      </c>
      <c r="I9" s="6" t="n">
        <v>-4175</v>
      </c>
      <c r="J9" s="6" t="n">
        <v>0</v>
      </c>
      <c r="K9" s="6" t="n">
        <v>0</v>
      </c>
      <c r="L9" s="6" t="n">
        <v>0</v>
      </c>
      <c r="M9" s="6"/>
      <c r="N9" s="6" t="s">
        <f>=I9+J9+K9+L9</f>
      </c>
      <c r="O9" s="17"/>
    </row>
    <row collapsed="false" customFormat="false" customHeight="false" hidden="false" ht="12.1" outlineLevel="0" r="10">
      <c r="A10" s="21" t="n">
        <v>45883.4375</v>
      </c>
      <c r="B10" s="17" t="s">
        <v>21</v>
      </c>
      <c r="C10" s="17" t="s">
        <v>22</v>
      </c>
      <c r="D10" s="17" t="s">
        <v>63</v>
      </c>
      <c r="E10" s="17" t="s">
        <v>17</v>
      </c>
      <c r="F10" s="17" t="s">
        <v>23</v>
      </c>
      <c r="G10" s="7" t="n">
        <v>15</v>
      </c>
      <c r="H10" s="6" t="n">
        <v>1444.7</v>
      </c>
      <c r="I10" s="6" t="n">
        <v>-21670.5</v>
      </c>
      <c r="J10" s="6" t="n">
        <v>0</v>
      </c>
      <c r="K10" s="6" t="n">
        <v>0</v>
      </c>
      <c r="L10" s="6" t="n">
        <v>0</v>
      </c>
      <c r="M10" s="6"/>
      <c r="N10" s="6" t="s">
        <f>=I10+J10+K10+L10</f>
      </c>
      <c r="O10" s="17"/>
    </row>
    <row collapsed="false" customFormat="false" customHeight="false" hidden="false" ht="12.1" outlineLevel="0" r="11">
      <c r="A11" s="21" t="n">
        <v>45883.438194444</v>
      </c>
      <c r="B11" s="17" t="s">
        <v>25</v>
      </c>
      <c r="C11" s="17" t="s">
        <v>26</v>
      </c>
      <c r="D11" s="17" t="s">
        <v>63</v>
      </c>
      <c r="E11" s="17" t="s">
        <v>17</v>
      </c>
      <c r="F11" s="17" t="s">
        <v>23</v>
      </c>
      <c r="G11" s="7" t="n">
        <v>80</v>
      </c>
      <c r="H11" s="6" t="n">
        <v>369.76</v>
      </c>
      <c r="I11" s="6" t="n">
        <v>-29580.8</v>
      </c>
      <c r="J11" s="6" t="n">
        <v>0</v>
      </c>
      <c r="K11" s="6" t="n">
        <v>0</v>
      </c>
      <c r="L11" s="6" t="n">
        <v>0</v>
      </c>
      <c r="M11" s="6"/>
      <c r="N11" s="6" t="s">
        <f>=I11+J11+K11+L11</f>
      </c>
      <c r="O11" s="17"/>
    </row>
    <row collapsed="false" customFormat="false" customHeight="false" hidden="false" ht="12.1" outlineLevel="0" r="12">
      <c r="A12" s="21" t="n">
        <v>45883.438194444</v>
      </c>
      <c r="B12" s="17" t="s">
        <v>21</v>
      </c>
      <c r="C12" s="17" t="s">
        <v>22</v>
      </c>
      <c r="D12" s="17" t="s">
        <v>63</v>
      </c>
      <c r="E12" s="17" t="s">
        <v>17</v>
      </c>
      <c r="F12" s="17" t="s">
        <v>23</v>
      </c>
      <c r="G12" s="7" t="n">
        <v>10</v>
      </c>
      <c r="H12" s="6" t="n">
        <v>1447</v>
      </c>
      <c r="I12" s="6" t="n">
        <v>-14470</v>
      </c>
      <c r="J12" s="6" t="n">
        <v>0</v>
      </c>
      <c r="K12" s="6" t="n">
        <v>0</v>
      </c>
      <c r="L12" s="6" t="n">
        <v>0</v>
      </c>
      <c r="M12" s="6"/>
      <c r="N12" s="6" t="s">
        <f>=I12+J12+K12+L12</f>
      </c>
      <c r="O12" s="17"/>
    </row>
    <row collapsed="false" customFormat="false" customHeight="false" hidden="false" ht="12.1" outlineLevel="0" r="13">
      <c r="A13" s="21" t="n">
        <v>45883.438194444</v>
      </c>
      <c r="B13" s="17" t="s">
        <v>25</v>
      </c>
      <c r="C13" s="17" t="s">
        <v>26</v>
      </c>
      <c r="D13" s="17" t="s">
        <v>63</v>
      </c>
      <c r="E13" s="17" t="s">
        <v>17</v>
      </c>
      <c r="F13" s="17" t="s">
        <v>23</v>
      </c>
      <c r="G13" s="7" t="n">
        <v>23</v>
      </c>
      <c r="H13" s="6" t="n">
        <v>369.79</v>
      </c>
      <c r="I13" s="6" t="n">
        <v>-8505.17</v>
      </c>
      <c r="J13" s="6" t="n">
        <v>0</v>
      </c>
      <c r="K13" s="6" t="n">
        <v>0</v>
      </c>
      <c r="L13" s="6" t="n">
        <v>0</v>
      </c>
      <c r="M13" s="6"/>
      <c r="N13" s="6" t="s">
        <f>=I13+J13+K13+L13</f>
      </c>
      <c r="O13" s="17"/>
    </row>
    <row collapsed="false" customFormat="false" customHeight="false" hidden="false" ht="12.1" outlineLevel="0" r="14">
      <c r="A14" s="22" t="n">
        <v>45883.442361111</v>
      </c>
      <c r="B14" s="23" t="s">
        <v>78</v>
      </c>
      <c r="C14" s="23" t="s">
        <v>55</v>
      </c>
      <c r="D14" s="23" t="s">
        <v>78</v>
      </c>
      <c r="E14" s="23" t="s">
        <v>78</v>
      </c>
      <c r="F14" s="23" t="s">
        <v>19</v>
      </c>
      <c r="G14" s="24" t="n">
        <v>150</v>
      </c>
      <c r="H14" s="25" t="n">
        <v>1</v>
      </c>
      <c r="I14" s="25" t="n">
        <v>150</v>
      </c>
      <c r="J14" s="25" t="n">
        <v>0</v>
      </c>
      <c r="K14" s="25" t="n">
        <v>0</v>
      </c>
      <c r="L14" s="25" t="n">
        <v>0</v>
      </c>
      <c r="M14" s="6" t="s">
        <f>=I14+J14+K14+L14</f>
      </c>
      <c r="N14" s="25"/>
      <c r="O14" s="23"/>
    </row>
    <row collapsed="false" customFormat="false" customHeight="false" hidden="false" ht="12.1" outlineLevel="0" r="15">
      <c r="A15" s="21" t="n">
        <v>45883.442361111</v>
      </c>
      <c r="B15" s="17" t="s">
        <v>16</v>
      </c>
      <c r="C15" s="17" t="s">
        <v>18</v>
      </c>
      <c r="D15" s="17" t="s">
        <v>63</v>
      </c>
      <c r="E15" s="17" t="s">
        <v>17</v>
      </c>
      <c r="F15" s="17" t="s">
        <v>19</v>
      </c>
      <c r="G15" s="7" t="n">
        <v>7</v>
      </c>
      <c r="H15" s="6" t="n">
        <v>11.8017</v>
      </c>
      <c r="I15" s="6" t="n">
        <v>-82.61</v>
      </c>
      <c r="J15" s="6" t="n">
        <v>0</v>
      </c>
      <c r="K15" s="6" t="n">
        <v>0</v>
      </c>
      <c r="L15" s="6" t="n">
        <v>0</v>
      </c>
      <c r="M15" s="6" t="s">
        <f>=I15+J15+K15+L15</f>
      </c>
      <c r="N15" s="6"/>
      <c r="O15" s="17"/>
    </row>
    <row collapsed="false" customFormat="false" customHeight="false" hidden="false" ht="12.1" outlineLevel="0" r="16">
      <c r="A16" s="21" t="n">
        <v>45883.729166667</v>
      </c>
      <c r="B16" s="17" t="s">
        <v>28</v>
      </c>
      <c r="C16" s="17" t="s">
        <v>29</v>
      </c>
      <c r="D16" s="17" t="s">
        <v>63</v>
      </c>
      <c r="E16" s="17" t="s">
        <v>17</v>
      </c>
      <c r="F16" s="17" t="s">
        <v>19</v>
      </c>
      <c r="G16" s="7" t="n">
        <v>5</v>
      </c>
      <c r="H16" s="6" t="n">
        <v>11.29</v>
      </c>
      <c r="I16" s="6" t="n">
        <v>-56.45</v>
      </c>
      <c r="J16" s="6" t="n">
        <v>0</v>
      </c>
      <c r="K16" s="6" t="n">
        <v>0</v>
      </c>
      <c r="L16" s="6" t="n">
        <v>0</v>
      </c>
      <c r="M16" s="6" t="s">
        <f>=I16+J16+K16+L16</f>
      </c>
      <c r="N16" s="6"/>
      <c r="O16" s="17"/>
    </row>
    <row collapsed="false" customFormat="false" customHeight="false" hidden="false" ht="12.1" outlineLevel="0" r="17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 t="s">
        <v>83</v>
      </c>
      <c r="M17" s="5" t="s">
        <f>=SUM(M2:M16)</f>
      </c>
      <c r="N17" s="5" t="s">
        <f>=SUM(N2:N16)</f>
      </c>
      <c r="O17" s="4"/>
    </row>
  </sheetData>
  <autoFilter ref="A1:O1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48</v>
      </c>
      <c r="B1" s="27" t="s">
        <v>84</v>
      </c>
      <c r="C1" s="27" t="s">
        <v>0</v>
      </c>
      <c r="D1" s="27" t="s">
        <v>2</v>
      </c>
      <c r="E1" s="27" t="s">
        <v>85</v>
      </c>
      <c r="F1" s="27" t="s">
        <v>86</v>
      </c>
      <c r="G1" s="27" t="s">
        <v>87</v>
      </c>
      <c r="H1" s="27" t="s">
        <v>52</v>
      </c>
      <c r="I1" s="27" t="s">
        <v>88</v>
      </c>
      <c r="J1" s="27" t="s">
        <v>89</v>
      </c>
      <c r="K1" s="27" t="s">
        <v>90</v>
      </c>
      <c r="L1" s="27" t="s">
        <v>91</v>
      </c>
      <c r="M1" s="27" t="s">
        <v>92</v>
      </c>
      <c r="N1" s="27" t="s">
        <v>93</v>
      </c>
    </row>
    <row collapsed="false" customFormat="false" customHeight="false" hidden="false" ht="12.1" outlineLevel="0" r="2">
      <c r="A2" s="26" t="n">
        <v>45883</v>
      </c>
      <c r="B2" s="17" t="s">
        <v>94</v>
      </c>
      <c r="C2" s="17" t="s">
        <v>16</v>
      </c>
      <c r="D2" s="17" t="s">
        <v>18</v>
      </c>
      <c r="E2" s="18" t="n">
        <v>7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78</v>
      </c>
      <c r="J2" s="18" t="n">
        <v>6210.0907543027</v>
      </c>
      <c r="K2" s="6" t="s">
        <f>=Портфель!F2*Портфель!$Q$17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26" t="n">
        <v>45800</v>
      </c>
      <c r="B3" s="17" t="s">
        <v>94</v>
      </c>
      <c r="C3" s="17" t="s">
        <v>21</v>
      </c>
      <c r="D3" s="17" t="s">
        <v>22</v>
      </c>
      <c r="E3" s="18" t="n">
        <v>1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161</v>
      </c>
      <c r="J3" s="18" t="n">
        <v>1491.95</v>
      </c>
      <c r="K3" s="6" t="s">
        <f>=Портфель!F3*Портфель!$Q$12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26" t="n">
        <v>45883</v>
      </c>
      <c r="B4" s="17" t="s">
        <v>94</v>
      </c>
      <c r="C4" s="17" t="s">
        <v>21</v>
      </c>
      <c r="D4" s="17" t="s">
        <v>22</v>
      </c>
      <c r="E4" s="18" t="n">
        <v>15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78</v>
      </c>
      <c r="J4" s="18" t="n">
        <v>1444.7</v>
      </c>
      <c r="K4" s="6" t="s">
        <f>=Портфель!F3*Портфель!$Q$12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26" t="n">
        <v>45883</v>
      </c>
      <c r="B5" s="17" t="s">
        <v>94</v>
      </c>
      <c r="C5" s="17" t="s">
        <v>21</v>
      </c>
      <c r="D5" s="17" t="s">
        <v>22</v>
      </c>
      <c r="E5" s="18" t="n">
        <v>10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78</v>
      </c>
      <c r="J5" s="18" t="n">
        <v>1447</v>
      </c>
      <c r="K5" s="6" t="s">
        <f>=Портфель!F3*Портфель!$Q$12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26" t="n">
        <v>45800</v>
      </c>
      <c r="B6" s="17" t="s">
        <v>94</v>
      </c>
      <c r="C6" s="17" t="s">
        <v>25</v>
      </c>
      <c r="D6" s="17" t="s">
        <v>26</v>
      </c>
      <c r="E6" s="18" t="n">
        <v>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161</v>
      </c>
      <c r="J6" s="18" t="n">
        <v>297.5</v>
      </c>
      <c r="K6" s="6" t="s">
        <f>=Портфель!F4*Портфель!$Q$12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26" t="n">
        <v>45800</v>
      </c>
      <c r="B7" s="17" t="s">
        <v>94</v>
      </c>
      <c r="C7" s="17" t="s">
        <v>25</v>
      </c>
      <c r="D7" s="17" t="s">
        <v>26</v>
      </c>
      <c r="E7" s="18" t="n">
        <v>1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161</v>
      </c>
      <c r="J7" s="18" t="n">
        <v>297.81</v>
      </c>
      <c r="K7" s="6" t="s">
        <f>=Портфель!F4*Портфель!$Q$12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26" t="n">
        <v>45883</v>
      </c>
      <c r="B8" s="17" t="s">
        <v>94</v>
      </c>
      <c r="C8" s="17" t="s">
        <v>25</v>
      </c>
      <c r="D8" s="17" t="s">
        <v>26</v>
      </c>
      <c r="E8" s="18" t="n">
        <v>80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78</v>
      </c>
      <c r="J8" s="18" t="n">
        <v>369.76</v>
      </c>
      <c r="K8" s="6" t="s">
        <f>=Портфель!F4*Портфель!$Q$12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26" t="n">
        <v>45883</v>
      </c>
      <c r="B9" s="17" t="s">
        <v>94</v>
      </c>
      <c r="C9" s="17" t="s">
        <v>25</v>
      </c>
      <c r="D9" s="17" t="s">
        <v>26</v>
      </c>
      <c r="E9" s="18" t="n">
        <v>23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78</v>
      </c>
      <c r="J9" s="18" t="n">
        <v>369.79</v>
      </c>
      <c r="K9" s="6" t="s">
        <f>=Портфель!F4*Портфель!$Q$12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26" t="n">
        <v>45883</v>
      </c>
      <c r="B10" s="17" t="s">
        <v>94</v>
      </c>
      <c r="C10" s="17" t="s">
        <v>28</v>
      </c>
      <c r="D10" s="17" t="s">
        <v>29</v>
      </c>
      <c r="E10" s="18" t="n">
        <v>5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78</v>
      </c>
      <c r="J10" s="18" t="n">
        <v>5940.9692811106</v>
      </c>
      <c r="K10" s="6" t="s">
        <f>=Портфель!F5*Портфель!$Q$17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26" t="n">
        <v>45798</v>
      </c>
      <c r="B11" s="17" t="s">
        <v>94</v>
      </c>
      <c r="C11" s="17" t="s">
        <v>31</v>
      </c>
      <c r="D11" s="17" t="s">
        <v>32</v>
      </c>
      <c r="E11" s="18" t="n">
        <v>19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163</v>
      </c>
      <c r="J11" s="18" t="n">
        <v>6.97</v>
      </c>
      <c r="K11" s="6" t="s">
        <f>=Портфель!F6*Портфель!$Q$12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26" t="n">
        <v>45883</v>
      </c>
      <c r="B12" s="17" t="s">
        <v>94</v>
      </c>
      <c r="C12" s="17" t="s">
        <v>31</v>
      </c>
      <c r="D12" s="17" t="s">
        <v>32</v>
      </c>
      <c r="E12" s="18" t="n">
        <v>167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78</v>
      </c>
      <c r="J12" s="18" t="n">
        <v>25</v>
      </c>
      <c r="K12" s="6" t="s">
        <f>=Портфель!F6*Портфель!$Q$12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26" t="n">
        <v>0</v>
      </c>
      <c r="B13" s="17" t="s">
        <v>95</v>
      </c>
      <c r="C13" s="17" t="s">
        <v>95</v>
      </c>
      <c r="D13" s="17" t="s">
        <v>95</v>
      </c>
      <c r="E13" s="18" t="n">
        <v> </v>
      </c>
      <c r="F13" s="7" t="n">
        <v> </v>
      </c>
      <c r="G13" s="18" t="n">
        <v> </v>
      </c>
      <c r="H13" s="17" t="s">
        <v>95</v>
      </c>
      <c r="I13" s="7" t="n">
        <v> </v>
      </c>
      <c r="J13" s="18" t="n">
        <v> </v>
      </c>
      <c r="K13" s="18" t="n">
        <v> </v>
      </c>
      <c r="L13" s="18" t="n">
        <v> </v>
      </c>
      <c r="M13" s="18" t="n">
        <v> </v>
      </c>
    </row>
    <row collapsed="false" customFormat="false" customHeight="false" hidden="false" ht="12.1" outlineLevel="0" r="14">
      <c r="A14" s="26"/>
      <c r="B14" s="17"/>
      <c r="C14" s="17"/>
      <c r="D14" s="17" t="s">
        <v>96</v>
      </c>
      <c r="E14" s="18" t="n">
        <v> </v>
      </c>
      <c r="F14" s="7" t="n">
        <v> </v>
      </c>
      <c r="G14" s="18" t="n">
        <v> </v>
      </c>
      <c r="H14" s="17" t="s">
        <v>95</v>
      </c>
      <c r="I14" s="7" t="n">
        <v> </v>
      </c>
      <c r="J14" s="18" t="n">
        <v> </v>
      </c>
      <c r="K14" s="18" t="n">
        <v> </v>
      </c>
      <c r="L14" s="18" t="n">
        <v> </v>
      </c>
      <c r="M14" s="18" t="n">
        <v> </v>
      </c>
    </row>
  </sheetData>
  <autoFilter ref="A1:N1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7" t="s">
        <v>0</v>
      </c>
      <c r="B1" s="27" t="s">
        <v>2</v>
      </c>
      <c r="C1" s="27" t="s">
        <v>97</v>
      </c>
      <c r="D1" s="27" t="s">
        <v>98</v>
      </c>
      <c r="E1" s="27" t="s">
        <v>89</v>
      </c>
      <c r="F1" s="27" t="s">
        <v>99</v>
      </c>
      <c r="G1" s="27" t="s">
        <v>85</v>
      </c>
      <c r="H1" s="27" t="s">
        <v>100</v>
      </c>
      <c r="I1" s="27" t="s">
        <v>101</v>
      </c>
      <c r="J1" s="27" t="s">
        <v>102</v>
      </c>
      <c r="K1" s="27" t="s">
        <v>103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2025-10-31T04:09:36.00Z</dcterms:created>
  <dc:creator>izi-invest.ru</dc:creator>
  <cp:revision>0</cp:revision>
</cp:coreProperties>
</file>