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<sst xmlns="http://schemas.openxmlformats.org/spreadsheetml/2006/main" count="9713" uniqueCount="682">
  <si>
    <t>Тикер</t>
  </si>
  <si>
    <t>Тип</t>
  </si>
  <si>
    <t>Название</t>
  </si>
  <si>
    <t>Валюта</t>
  </si>
  <si>
    <t>В портфелях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</si>
  <si>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</si>
  <si>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</si>
  <si>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</si>
  <si>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</si>
  <si>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</si>
  <si>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</si>
  <si>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</si>
  <si>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</si>
  <si>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</si>
  <si>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</si>
  <si>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</si>
  <si>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</si>
  <si>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YDEX</t>
  </si>
  <si>
    <t>share</t>
  </si>
  <si>
    <t>ЯНДЕКС</t>
  </si>
  <si>
    <t>RUR</t>
  </si>
  <si>
    <t>Альфа: 71 шт.
Втб: 87 шт.
ВТБ sub: 6 шт.</t>
  </si>
  <si>
    <t>AMD</t>
  </si>
  <si>
    <t>NMTP</t>
  </si>
  <si>
    <t>НМТП ао</t>
  </si>
  <si>
    <t>Альфа: 45900 шт.
Втб: 15200 шт.</t>
  </si>
  <si>
    <t>BYN</t>
  </si>
  <si>
    <t>TRNFP</t>
  </si>
  <si>
    <t>Транснф ап</t>
  </si>
  <si>
    <t>Альфа: 265 шт.
Втб: 140 шт.</t>
  </si>
  <si>
    <t>CAD</t>
  </si>
  <si>
    <t>SBER</t>
  </si>
  <si>
    <t>Сбербанк</t>
  </si>
  <si>
    <t>Альфа: 1490 шт.
ВТБ sub: 110 шт.</t>
  </si>
  <si>
    <t>CHF</t>
  </si>
  <si>
    <t>MGNT</t>
  </si>
  <si>
    <t>Магнит ао</t>
  </si>
  <si>
    <t>Альфа: 11 шт.
Втб: 120 шт.
ВТБ sub: 4 шт.</t>
  </si>
  <si>
    <t>CNY</t>
  </si>
  <si>
    <t>T</t>
  </si>
  <si>
    <t>Т-Техно ао</t>
  </si>
  <si>
    <t>Альфа: 24 шт.
Втб: 80 шт.</t>
  </si>
  <si>
    <t>EUR</t>
  </si>
  <si>
    <t>DIAS</t>
  </si>
  <si>
    <t>iДиасофт</t>
  </si>
  <si>
    <t>Альфа: 88 шт.
Втб: 44 шт.</t>
  </si>
  <si>
    <t>GBP</t>
  </si>
  <si>
    <t>BELU</t>
  </si>
  <si>
    <t>НоваБев ао</t>
  </si>
  <si>
    <t>Альфа: 277 шт.
Втб: 59 шт.
ВТБ sub: 84 шт.</t>
  </si>
  <si>
    <t>GLD</t>
  </si>
  <si>
    <t>RTKM</t>
  </si>
  <si>
    <t>Ростел -ао</t>
  </si>
  <si>
    <t>Альфа: 1460 шт.</t>
  </si>
  <si>
    <t>HKD</t>
  </si>
  <si>
    <t>NLMK</t>
  </si>
  <si>
    <t>НЛМК ао</t>
  </si>
  <si>
    <t>Втб: 700 шт.</t>
  </si>
  <si>
    <t>JPY</t>
  </si>
  <si>
    <t>ELFV</t>
  </si>
  <si>
    <t>ЭЛ5Энер ао</t>
  </si>
  <si>
    <t>Альфа: 145000 шт.</t>
  </si>
  <si>
    <t>KZT</t>
  </si>
  <si>
    <t>OZON</t>
  </si>
  <si>
    <t>OZON-адр</t>
  </si>
  <si>
    <t>Альфа: 5 шт.</t>
  </si>
  <si>
    <t>MDMG</t>
  </si>
  <si>
    <t>MDMG-ао</t>
  </si>
  <si>
    <t>Альфа: 7 шт.</t>
  </si>
  <si>
    <t>SLV</t>
  </si>
  <si>
    <t>SNGSP</t>
  </si>
  <si>
    <t>Сургнфгз-п</t>
  </si>
  <si>
    <t>Альфа: 80 шт.
ВТБ sub: 100 шт.</t>
  </si>
  <si>
    <t>TRY</t>
  </si>
  <si>
    <t>FIXR</t>
  </si>
  <si>
    <t>Фикс Прайс</t>
  </si>
  <si>
    <t>Альфа: 1580 шт.</t>
  </si>
  <si>
    <t>UAH</t>
  </si>
  <si>
    <t>Сумма по акциям:</t>
  </si>
  <si>
    <t>USD</t>
  </si>
  <si>
    <t>LQDT</t>
  </si>
  <si>
    <t>etf</t>
  </si>
  <si>
    <t>LQDT ETF</t>
  </si>
  <si>
    <t>Втб: 159209 шт.</t>
  </si>
  <si>
    <t>Сумма по фондам:</t>
  </si>
  <si>
    <t>RU000A10AXW4</t>
  </si>
  <si>
    <t>bond</t>
  </si>
  <si>
    <t>СибурХ1Р03</t>
  </si>
  <si>
    <t>Альфа: 29 шт.</t>
  </si>
  <si>
    <t>2028-08-02</t>
  </si>
  <si>
    <t>RU000A10BRM5</t>
  </si>
  <si>
    <t>Акрон Б1P9</t>
  </si>
  <si>
    <t>Втб: 2 шт.
ВТБ sub: 1 шт.</t>
  </si>
  <si>
    <t>2029-11-12</t>
  </si>
  <si>
    <t>RU000A10B3Z3</t>
  </si>
  <si>
    <t>ЕврХол3P03</t>
  </si>
  <si>
    <t>Альфа: 1 шт.
Втб: 11 шт.</t>
  </si>
  <si>
    <t>2027-03-08</t>
  </si>
  <si>
    <t>Сумма по облигациям:</t>
  </si>
  <si>
    <t>Рубль</t>
  </si>
  <si>
    <t>Юань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</si>
  <si>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</si>
  <si>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</si>
  <si>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</si>
  <si>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</si>
  <si>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</si>
  <si>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</si>
  <si>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</si>
  <si>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</si>
  <si>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</si>
  <si>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</si>
  <si>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Дивиденд по MAGN - ММК 100шт. по 2.66 RUR - налог 35 RUR (данные из БД)</t>
  </si>
  <si>
    <t>Компенсация по претензии</t>
  </si>
  <si>
    <t>Купон по SU26212RMFS9 - ОФЗ 26212 20шт. по 35.15 RUR - налог 91 RUR (данные из БД)</t>
  </si>
  <si>
    <t>Куп. дох. по обл. Минфин России 26212RMFS. Размер куп. на 1 обл. 35.15 руб. НДС не обл. Налог не удерживается. (данные из сделок)</t>
  </si>
  <si>
    <t>Дивиденды по ценным бумагам ПАО ММК 9 мес. 2021 г. НДС не обл. Удержан налог в размере 35.00 руб. (данные из сделок)</t>
  </si>
  <si>
    <t>Купон по SU26240RMFS0 - ОФЗ 26240 21шт. по 44.3 RUR - налог 121 RUR (данные из БД)</t>
  </si>
  <si>
    <t>Куп. дох. по обл. Минфин России 26240RMFS. Размер куп. на 1 обл. 44.3 руб. НДС не обл. Налог не удерживается. (данные из сделок)</t>
  </si>
  <si>
    <t>Перевод денежных средств в АО Альфа-Банк в рамках передачи брокерского соглашения в АО Альфа-Банк</t>
  </si>
  <si>
    <t>Купон по SU26219RMFS4 - ОФЗ 26219 20шт. по 38.64 RUR - налог 100 RUR (данные из БД)</t>
  </si>
  <si>
    <t>Купон по RU000A104C60 - ВТБ Б1-253 19шт. по 21.44 RUR - налог 53 RUR (данные из БД)</t>
  </si>
  <si>
    <t>Купон по SU26218RMFS6 - ОФЗ 26218 32шт. по 42.38 RUR - налог 176 RUR (данные из БД)</t>
  </si>
  <si>
    <t>Перевод погашение купона 4B02-253-01000-B-001P (облигации Банк ВТБ (ПАО)) д.ф.25.03.22. (Удержан налог 53 руб.) (данные из сделок)</t>
  </si>
  <si>
    <t>Перевод погашение купона 26219RMFS (Облигации Минфин России) д.ф.22.03.22. (Удержан налог 100 руб.) (данные из сделок)</t>
  </si>
  <si>
    <t>Перевод погашение купона 26218RMFS (Облигации Минфин России) д.ф.29.03.22. (Удержан налог 177 руб.) (данные из сделок)</t>
  </si>
  <si>
    <t>Перевод 111111++++++1104    809216  /RU/CARD2CARD ALFA_MOBILEMOSCOW          08.04.22 08.04.22 10000.00      RUR MCC6012</t>
  </si>
  <si>
    <t>Купон по SU26226RMFS9 - ОФЗ 26226 20шт. по 39.64 RUR - налог 103 RUR (данные из БД)</t>
  </si>
  <si>
    <t>Перевод погашение купона 26226RMFS (Облигации Минфин России) д.ф.12.04.22 (данные из сделок)</t>
  </si>
  <si>
    <t>Купон по SU26222RMFS8 - ОФЗ 26222 10шт. по 35.4 RUR - налог 46 RUR (данные из БД)</t>
  </si>
  <si>
    <t>Перевод 111111++++++1104    809216  /RU/CARD2CARD ALFA_MOBILEMOSCOW          21.04.22 21.04.22 52000.00      RUR MCC6012</t>
  </si>
  <si>
    <t>Перевод погашение купона 26222RMFS (облигации Минфин России) д.ф.19.04.22 (данные из сделок)</t>
  </si>
  <si>
    <t>Перевод из АО Альфа-Банк</t>
  </si>
  <si>
    <t>Купон по RU000A102DQ0 - СвердлОб10 1шт. по 14.46 RUR - налог 2 RUR (данные из БД)</t>
  </si>
  <si>
    <t>Перевод погашение купона RU34010SVS0 (облигации Минфин Свердловской обл.) д.ф.23.05.22 (данные из сделок)</t>
  </si>
  <si>
    <t>Дивиденд по FIXP - FIXP-гдр 10шт. по 6.8 RUR - налог 9 RUR (данные из БД)</t>
  </si>
  <si>
    <t>Амортизация КАМАЗ БОП3: 21 шт. по 400 RUR.  (данные из БД)</t>
  </si>
  <si>
    <t>Купон по RU000A100FR7 - КАМАЗ БОП3 21шт. по 8.73 RUR - налог 24 RUR (данные из БД)</t>
  </si>
  <si>
    <t>Перевод полное погашение номинала 4B02-03-55010-D-001P (облигации ПАО КАМАЗ) д.ф.09.06.22 (данные из сделок)</t>
  </si>
  <si>
    <t>Перевод погашение купона 4B02-03-55010-D-001P (облигации ПАО КАМАЗ) д.ф.09.06.22 (данные из сделок)</t>
  </si>
  <si>
    <t>Перевод погашение купона 4B02-253-01000-B-001P (облигации Банк ВТБ (ПАО)) д.ф.24.06.22 (данные из сделок)</t>
  </si>
  <si>
    <t>Дивиденд по RTKM - Ростел -ао 150шт. по 4.56 RUR - налог 89 RUR (данные из БД)</t>
  </si>
  <si>
    <t>Перевод погашение купона 26212RMFS (облигации Минфин России) д.ф.26.07.22 (данные из сделок)</t>
  </si>
  <si>
    <t>Перевод Дивиденды за 2021 г. по акциям ПАО Ростелеком (1-01-00124-A). (Удержан налог 89 руб.). Эмитентом уменьшена НОБ (данные из сделок)</t>
  </si>
  <si>
    <t>Купон по SU26240RMFS0 - ОФЗ 26240 21шт. по 34.9 RUR - налог 95 RUR (данные из БД)</t>
  </si>
  <si>
    <t>Перевод погашение купона 26240RMFS (Облигации федерального займа ПД240) д.ф.16.08.22 (данные из сделок)</t>
  </si>
  <si>
    <t>Перевод погашение купона RU34010SVS0 (облигации Минфин Свердловской обл) д.ф.22.08.22 (данные из сделок)</t>
  </si>
  <si>
    <t>Перевод погашение купона 26219RMFS (Облигации Минфин России) д.ф.20.09.22 (данные из сделок)</t>
  </si>
  <si>
    <t>Перевод погашение купона 4B02-253-01000-B-001P (облигации Банк ВТБ (ПАО)) д.ф.23.09.22 (данные из сделок)</t>
  </si>
  <si>
    <t>Перевод погашение купона 26218RMFS (Облигации Минфин России) д.ф.27.09.22 (данные из сделок)</t>
  </si>
  <si>
    <t>Перевод погашение купона 26226RMFS (Облигации ОФЗ выпуск 26226) д.ф.11.10.22 (данные из сделок)</t>
  </si>
  <si>
    <t>Перевод погашение купона 26222RMFS (Облигации Минфин России) д.ф.18.10.22 (данные из сделок)</t>
  </si>
  <si>
    <t>Амортизация ВТБ Б1-253: 19 шт. по 1000 RUR.  (данные из БД)</t>
  </si>
  <si>
    <t>Перевод полное погашение номинала 4B02-253-01000-B-001P (облигации Банк ВТБ (ПАО)) д.ф.23.12.22 (данные из сделок)</t>
  </si>
  <si>
    <t>Перевод погашение купона 4B02-253-01000-B-001P (облигации Банк ВТБ (ПАО)) д.ф.23.12.22 (данные из сделок)</t>
  </si>
  <si>
    <t>Купон по RU000A102Y58 - Брус 1P02 123шт. по 23.93 RUR - налог 383 RUR (данные из БД)</t>
  </si>
  <si>
    <t>Перевод погашение купона 4B02-02-00492-R-001P (ООО Брусника. Строительство и девелопмент) д.ф.30.12.22 (данные из сделок)</t>
  </si>
  <si>
    <t>Перевод погашение купона 26212RMFS (облигации Минфин России) д.ф.24.01.23 (данные из сделок)</t>
  </si>
  <si>
    <t>Купон по SU29006RMFS2 - ОФЗ 29006 111шт. по 71.9 RUR - налог 1038 RUR (данные из БД)</t>
  </si>
  <si>
    <t>Перевод погашение купона 29006RMFS (облигации Минфин России) д.ф.31.01.23 (данные из сделок)</t>
  </si>
  <si>
    <t>Перевод погашение купона 26218RMFS (Облигации Минфин России) д.ф.28.03.23 (данные из сделок)</t>
  </si>
  <si>
    <t>Перевод погашение купона 4B02-02-00492-R-001P (Обл. ООО Брусника. Строительство и девелопмент) д.ф.31.03.23 (данные из сделок)</t>
  </si>
  <si>
    <t>Купон по RU000A102Y58 - Брус 1P02 126шт. по 23.93 RUR - налог 392 RUR (данные из БД)</t>
  </si>
  <si>
    <t>Перевод погашение купона 4B02-02-00492-R-001P (ООО Брусника. Строительство и девелопмент) д.ф.30.06.23 (данные из сделок)</t>
  </si>
  <si>
    <t>Купон по SU29006RMFS2 - ОФЗ 29006 111шт. по 43.53 RUR - налог 628 RUR (данные из БД)</t>
  </si>
  <si>
    <t>Перевод погашение купона 29006RMFS (МинФин РФ ОФЗ) д.ф.01.08.23 (данные из сделок)</t>
  </si>
  <si>
    <t>Перевод погашение купона 26218RMFS (Облигации Минфин России) д.ф.26.09.23 (данные из сделок)</t>
  </si>
  <si>
    <t>Перевод погашение купона 4B02-02-00492-R-001P (Обл. ООО Брусника. Строительство и девелопмент) д.ф.29.09.23 (данные из сделок)</t>
  </si>
  <si>
    <t>Купон по RU000A106ZL5 - РЖД 1Р-28R 100шт. по 11.36 RUR - налог 148 RUR (данные из БД)</t>
  </si>
  <si>
    <t>Перевод погашение купона 4B02-28-65045-D-001P (облигации ОАО РЖД) д.ф.03.11.23 (данные из сделок)</t>
  </si>
  <si>
    <t>Купон по RU000A106ZL5 - РЖД 1Р-28R 100шт. по 11.91 RUR - налог 155 RUR (данные из БД)</t>
  </si>
  <si>
    <t>Купон по SU26238RMFS4 - ОФЗ 26238 200шт. по 35.4 RUR - налог 920 RUR (данные из БД)</t>
  </si>
  <si>
    <t>Перевод погашение купона 4B02-28-65045-D-001P (Биржевые облигации ОАО РЖД) д.ф.05.12.23 (данные из сделок)</t>
  </si>
  <si>
    <t>Перевод погашение купона 26238RMFS (Облигации Минфин России) д.ф.05.12.23 (данные из сделок)</t>
  </si>
  <si>
    <t>Купон по RU000A106ZL5 - РЖД 1Р-28R 100шт. по 13.56 RUR - налог 176 RUR (данные из БД)</t>
  </si>
  <si>
    <t>Перевод погашение купона 4B02-28-65045-D-001P (облигации ОАО РЖД) д.ф.29.12.23 (данные из сделок)</t>
  </si>
  <si>
    <t>Перевод погашение купона 4B02-02-00492-R-001P (ООО Брусника. Строительство и девелопмент) д.ф.29.12.23 (данные из сделок)</t>
  </si>
  <si>
    <t>Дивиденд по FIXP - FIXP-гдр 10шт. по 9.84 RUR - налог 13 RUR (данные из БД)</t>
  </si>
  <si>
    <t>Купон по SU26233RMFS5 - ОФЗ 26233 163шт. по 30.42 RUR - налог 645 RUR (данные из БД)</t>
  </si>
  <si>
    <t>Купон по SU29006RMFS2 - ОФЗ 29006 111шт. по 42.53 RUR - налог 614 RUR (данные из БД)</t>
  </si>
  <si>
    <t>Перевод погашение купона 29006RMFS (облигации МинФин РФ) д.ф.30.01.24 (данные из сделок)</t>
  </si>
  <si>
    <t>Перевод погашение купона 26233RMFS (Облигации ОФЗ) д.ф.30.01.24 (данные из сделок)</t>
  </si>
  <si>
    <t>Купон по RU000A106ZL5 - РЖД 1Р-28R 100шт. по 13.87 RUR - налог 180 RUR (данные из БД)</t>
  </si>
  <si>
    <t>Перевод погашение купона 4B02-28-65045-D-001P (Биржевые облигации ОАО РЖД) д.ф.05.02.24 (данные из сделок)</t>
  </si>
  <si>
    <t>Купон по RU000A107B43 - ГТЛК ЗО27Д 2шт. по 2109.92 RUR - налог 549 RUR (данные из БД)</t>
  </si>
  <si>
    <t>Перевод погашение купона 4-06-32432-H (Бездокументарные облигации АО ГТЛК) д.ф.07.03.24 (данные из сделок)</t>
  </si>
  <si>
    <t>Перевод погашение купона 26218RMFS (Облигации ОФЗ) д.ф.26.03.24 (данные из сделок)</t>
  </si>
  <si>
    <t>Амортизация Брус 1P02: 126 шт. по 1000 RUR.  (данные из БД)</t>
  </si>
  <si>
    <t>Перевод Выплата промежуточных дивидендов Fix Price Group PLC US33835G2057 TAX 0.00 RUB. (Удержан налог 13 руб.) (данные из сделок)</t>
  </si>
  <si>
    <t>Перевод полное погашение номинала 4B02-02-00492-R-001P (Облигации ООО Брусника. Строительство и девелопмент) д.ф.29.03.24 (данные из сделок)</t>
  </si>
  <si>
    <t>Перевод погашение купона 4B02-02-00492-R-001P (Облигации ООО Брусника. Строительство и девелопмент) д.ф.29.03.24 (данные из сделок)</t>
  </si>
  <si>
    <t>Купон по SU26238RMFS4 - ОФЗ 26238 747шт. по 35.4 RUR - налог 3438 RUR (данные из БД)</t>
  </si>
  <si>
    <t> Вывод денежных средств с брокерского счета /30601/ по распоряжению от 05.06.2024. НДС не облагается</t>
  </si>
  <si>
    <t>Перевод погашение купона 26238RMFS (Облигации федерального займа) д.ф.04.06.24 (данные из сделок)</t>
  </si>
  <si>
    <t> Вывод денежных средств с брокерского счета /30601/ по распоряжению от 19.06.2024. НДС не облагается</t>
  </si>
  <si>
    <t>Дивиденд по ROSN - Роснефть 290шт. по 29.01 RUR - налог 1094 RUR (данные из БД)</t>
  </si>
  <si>
    <t>Дивиденд по TRNFP - Транснф ап 151шт. по 177.2 RUR - налог 3478 RUR (данные из БД)</t>
  </si>
  <si>
    <t>Дивиденд по SNGS - Сургнфгз 2700шт. по 0.85 RUR - налог 298 RUR (данные из БД)</t>
  </si>
  <si>
    <t>Перевод Дивиденды за 2023 г. по акциям ПАО НК Роснефть (1-02-00122-A). (Удержан налог 1093 руб.). Эмитентом уменьшена НОБ (данные из сделок)</t>
  </si>
  <si>
    <t>Купон по SU26233RMFS5 - ОФЗ 26233 313шт. по 30.42 RUR - налог 1238 RUR (данные из БД)</t>
  </si>
  <si>
    <t>Купон по SU29006RMFS2 - ОФЗ 29006 111шт. по 72.6 RUR - налог 1048 RUR (данные из БД)</t>
  </si>
  <si>
    <t>Перевод погашение купона 26233RMFS (Облигации ОФЗ) д.ф.30.07.24 (данные из сделок)</t>
  </si>
  <si>
    <t>Перевод погашение купона 29006RMFS (Облигации МинФин РФ ОФЗ) д.ф.30.07.24 (данные из сделок)</t>
  </si>
  <si>
    <t>Дивиденды ПАО Транснефть 2-01-00206-A, В563332 2023 год. НДС не обл. Удержан налог в размере 3360.00 руб. (данные из сделок)</t>
  </si>
  <si>
    <t>Перевод Дивиденды за 2023 г. по акциям ПАО Сургутнефтегаз (1-01-00155-A). (Удержан налог 298 руб.). Эмитентом уменьшена НОБ (данные из сделок)</t>
  </si>
  <si>
    <t>Купон по RU000A107B43 - ГТЛК ЗО27Д 2шт. по 2101.46 RUR - налог 546 RUR (данные из БД)</t>
  </si>
  <si>
    <t>Перевод погашение купона 4-06-32432-H (облигации АО ГТЛК) д.ф.09.09.24 (данные из сделок)</t>
  </si>
  <si>
    <t>Перевод погашение купона 26218RMFS (Облигации ОФЗ) д.ф.24.09.24 (данные из сделок)</t>
  </si>
  <si>
    <t> Вывод денежных средств с брокерского счета /30601/ по распоряжению от 15.10.2024. НДС не облагается</t>
  </si>
  <si>
    <t> Вывод денежных средств с брокерского счета /30601/ по распоряжению от 21.10.2024. НДС не облагается</t>
  </si>
  <si>
    <t>Дивиденд по T - Т-Техно ао 24шт. по 92.5 RUR - налог 289 RUR (данные из БД)</t>
  </si>
  <si>
    <t>Дивиденд по T - Т-Техно ао 55шт. по 92.5 RUR - налог 661 RUR (данные из БД)</t>
  </si>
  <si>
    <t>Дивиденды МКПАО ТКС Холдинг 1-01-16784-A, В563332 9 месяцев 2024. НДС не обл. Удержан налог в размере 661.00 руб. (данные из сделок)</t>
  </si>
  <si>
    <t>Перевод Дивиденды за 9 месяцев 2024 года по акциям МКПАО Т-Технологии (1-01-16784-A). (Удержан налог 289 руб.) (данные из сделок)</t>
  </si>
  <si>
    <t>Дивиденд по FIXP - FIXP-гдр 10шт. по 35.31 RUR - налог 46 RUR (данные из БД)</t>
  </si>
  <si>
    <t>Дивиденд по HEAD - Хэдхантер 39шт. по 907 RUR - налог 4598 RUR (данные из БД)</t>
  </si>
  <si>
    <t>Дивиденд по PHOR - ФосАгро ао 2шт. по 126 RUR - налог 33 RUR (данные из БД)</t>
  </si>
  <si>
    <t>Дивиденды ПАО ФосАгро 1-02-06556-A, В563332 9 месяцев 2024. НДС не обл. Удержан налог в размере 33.00 руб.</t>
  </si>
  <si>
    <t>Дивиденды ПАО ФосАгро 1-02-06556-A, В563332 9 месяцев 2024. НДС не обл. Удержан налог в размере 33.00 руб. (данные из сделок)</t>
  </si>
  <si>
    <t>Дивиденды МКПАО Хэдхантер 1-01-16755-A, В563332 9 месяцев 2024. НДС не обл. Удержан налог в размере 4598.00 руб. (данные из сделок)</t>
  </si>
  <si>
    <t>Дивиденд по DIAS - iДиасофт 63шт. по 45 RUR - налог 369 RUR (данные из БД)</t>
  </si>
  <si>
    <t>Перевод денежных средств с субсчета 1G8NN ТС Основной рынок на субсчет 11TZ7C ТС Основной рынок</t>
  </si>
  <si>
    <t>Перевод Дивиденды за 9 месяцев 2024 г. по акциям ПАО Диасофт (1-01-84777-H). (Удержан налог 355 руб.). Эмитентом уменьшена НОБ (данные из сделок)</t>
  </si>
  <si>
    <t>Перевод Выплата промежуточных дивидендов Fix Price Group PLC US33835G2057 TAX 0.00 RUB. (Удержан налог 46 руб.) (данные из сделок)</t>
  </si>
  <si>
    <t>Ввод ДС</t>
  </si>
  <si>
    <t>Вывод денежных средств с брокерского счета 30601 по распоряжению от 2025-03-10. НДС не облагается</t>
  </si>
  <si>
    <t>Купон по RU000A10AXW4 - СибурХ1Р03 29шт. по 65.45 RUR - налог 247 RUR (данные из БД)</t>
  </si>
  <si>
    <t>Дивиденд по DIAS - iДиасофт 88шт. по 53.3 RUR - налог 610 RUR (данные из БД)</t>
  </si>
  <si>
    <t>Перевод погашение купона 4B02-03-65134-D-001P (Биржевые облигации ПАО СИБУР Холдинг) д.ф.20.03.25 (данные из сделок)</t>
  </si>
  <si>
    <t>Перевод Дивиденды по итогам прошлых лет по акциям ПАО Диасофт (1-01-84777-H). (Удержан налог 610 руб.) (данные из сделок)</t>
  </si>
  <si>
    <t>Купон по RU000A10B008 - ЮГК 1P4 19шт. по 73.84 RUR - налог 182 RUR (данные из БД)</t>
  </si>
  <si>
    <t>Купон по RU000A10B008 - ЮГК 1P4 1шт. по 73.84 RUR - налог 10 RUR (данные из БД)</t>
  </si>
  <si>
    <t>Куп. дох. по обл. ПАО ЮГК 4B02-04-33010-D-001P, В563332. Размер куп. на 1 обл. 73.84 руб.  НДС не обл. Налог не удерживается. (данные из сделок)</t>
  </si>
  <si>
    <t>Куп. дох. по обл. ПАО ЮГК 4B02-04-33010-D-001P, В563332. Размер куп. на 1 обл. 73.84 руб.  НДС не обл. Налог не удерживается.</t>
  </si>
  <si>
    <t>Купон по RU000A10B3Z3 - ЕврХол3P03 1шт. по 64.19 RUR - налог 8 RUR (данные из БД)</t>
  </si>
  <si>
    <t>Перевод погашение купона 4B02-03-36383-R-003P (Биржевые облигации ООО ЕвразХолдинг Финанс) д.ф.16.04.25 (данные из сделок)</t>
  </si>
  <si>
    <t>Купон по RU000A10AXW4 - СибурХ1Р03 29шт. по 64.1 RUR - налог 242 RUR (данные из БД)</t>
  </si>
  <si>
    <t>Перевод погашение купона 4B02-03-65134-D-001P (Биржевые облигации ПАО СИБУР Холдинг) д.ф.18.04.25 (данные из сделок)</t>
  </si>
  <si>
    <t>Перечисление ДС для приобретения ценных бумаг. Основной рынок. Субпозиция №11TZ7C (НДС не обл.) Канал - ВТБО</t>
  </si>
  <si>
    <t>Вывод денежных средств с брокерского счета 30601 по распоряжению от 2025-04-25. НДС не облагается</t>
  </si>
  <si>
    <t>Дивиденд по YDEX - ЯНДЕКС 71шт. по 80 RUR - налог 738 RUR (данные из БД)</t>
  </si>
  <si>
    <t>Дивиденд по YDEX - ЯНДЕКС 87шт. по 80 RUR - налог 905 RUR (данные из БД)</t>
  </si>
  <si>
    <t>Дивиденд по YDEX - ЯНДЕКС 6шт. по 80 RUR - налог 62 RUR (данные из БД)</t>
  </si>
  <si>
    <t>Перевод Дивиденды за 2024 г. по акциям МКПАО ЯНДЕКС (1-01-16777-A). (Удержан налог 738 руб.) (данные из сделок)</t>
  </si>
  <si>
    <t>Дивиденды МКПАО ЯНДЕКС 1-01-16777-A, В563332 2024 год. НДС не обл. Удержан налог в размере 967.00 руб. (данные из сделок)</t>
  </si>
  <si>
    <t>Купон по RU000A10B008 - ЮГК 1P4 19шт. по 70.6 RUR - налог 174 RUR (данные из БД)</t>
  </si>
  <si>
    <t>Купон по RU000A10B008 - ЮГК 1P4 1шт. по 70.6 RUR - налог 9 RUR (данные из БД)</t>
  </si>
  <si>
    <t>Куп. дох. по обл. ПАО ЮГК 4B02-04-33010-D-001P, В563332. Размер куп. на 1 обл. 70.6 руб.  НДС не обл. Налог не удерживается. (данные из сделок)</t>
  </si>
  <si>
    <t>Дивиденд по T - Т-Техно ао 24шт. по 32 RUR - налог 100 RUR (данные из БД)</t>
  </si>
  <si>
    <t>Дивиденд по T - Т-Техно ао 80шт. по 32 RUR - налог 333 RUR (данные из БД)</t>
  </si>
  <si>
    <t>Купон по RU000A10B3Z3 - ЕврХол3P03 1шт. по 62.64 RUR - налог 8 RUR (данные из БД)</t>
  </si>
  <si>
    <t>Купон по RU000A10B3Z3 - ЕврХол3P03 11шт. по 62.64 RUR - налог 90 RUR (данные из БД)</t>
  </si>
  <si>
    <t>Дивиденд по MDMG - MDMG-ао 7шт. по 22 RUR - налог 20 RUR (данные из БД)</t>
  </si>
  <si>
    <t>Перевод погашение купона 4B02-03-36383-R-003P (облигации ООО ЕвразХолдинг Финанс) д.ф.16.05.25 (данные из сделок)</t>
  </si>
  <si>
    <t>Купон по RU000A10AXW4 - СибурХ1Р03 29шт. по 63.81 RUR - налог 241 RUR (данные из БД)</t>
  </si>
  <si>
    <t>Перевод погашение купона 4B02-03-65134-D-001P (облигации ПАО СИБУР Холдинг) д.ф.19.05.25 (данные из сделок)</t>
  </si>
  <si>
    <t>Выплата купонного дохода по облигациям ООО ЕвразХолдинг Финанс ISIN RU000A10B3Z3, размер выплаты на 1 ц/б 62.64 RUB . (данные из сделок)</t>
  </si>
  <si>
    <t>Перевод Дивиденды за 2024 г. по акциям МКПАО МД Медикал Груп (1-01-16802-A). (Удержан налог 20 руб.) (данные из сделок)</t>
  </si>
  <si>
    <t>Перевод Дивиденды за 2024 г. по акциям МКПАО Т-Технологии (1-01-16784-A). (Удержан налог 100 руб.) (данные из сделок)</t>
  </si>
  <si>
    <t>Выплата дохода по акциям МКПАО Т-Технологии ISIN RU000A107UL4, размер выплаты на 1 ц/б АКЦИЯ 32 RUB . (данные из сделок)</t>
  </si>
  <si>
    <t>Купон по RU000A10B008 - ЮГК 1P4 19шт. по 68.4 RUR - налог 169 RUR (данные из БД)</t>
  </si>
  <si>
    <t>Купон по RU000A10B008 - ЮГК 1P4 1шт. по 68.4 RUR - налог 9 RUR (данные из БД)</t>
  </si>
  <si>
    <t>Выплата купонного дохода по облигациям ПАО ЮГК ISIN RU000A10B008, размер выплаты на 1 ц/б 68.4 RUB . (данные из сделок)</t>
  </si>
  <si>
    <t>Дивиденд по BELU - НоваБев ао 3шт. по 25 RUR - налог 10 RUR (данные из БД)</t>
  </si>
  <si>
    <t>Купон по RU000A10B3Z3 - ЕврХол3P03 1шт. по 61.31 RUR - налог 8 RUR (данные из БД)</t>
  </si>
  <si>
    <t>Купон по RU000A10B3Z3 - ЕврХол3P03 11шт. по 61.31 RUR - налог 88 RUR (данные из БД)</t>
  </si>
  <si>
    <t>Выплата купонного дохода по облигациям ООО ЕвразХолдинг Финанс ISIN RU000A10B3Z3, размер выплаты на 1 ц/б 61.31 RUB . (данные из сделок)</t>
  </si>
  <si>
    <t>Перевод погашение купона 4B02-03-36383-R-003P (Биржевые облигации ООО ЕвразХолдинг Финанс) д.ф.13.06.25 (данные из сделок)</t>
  </si>
  <si>
    <t>Купон по RU000A10AXW4 - СибурХ1Р03 29шт. по 62.18 RUR - налог 234 RUR (данные из БД)</t>
  </si>
  <si>
    <t>Перевод погашение купона 4B02-03-65134-D-001P (Биржевые облигации ПАО СИБУР Холдинг) д.ф.18.06.25 (данные из сделок)</t>
  </si>
  <si>
    <t>Выплата дохода по акциям ПАО НоваБев Групп ISIN RU000A0HL5M1, размер выплаты на 1 ц/б АКЦИЯ 25 RUB . (данные из сделок)</t>
  </si>
  <si>
    <t>Купон по RU000A10B008 - ЮГК 1P4 19шт. по 68.32 RUR - налог 169 RUR (данные из БД)</t>
  </si>
  <si>
    <t>Купон по RU000A10B008 - ЮГК 1P4 1шт. по 68.32 RUR - налог 9 RUR (данные из БД)</t>
  </si>
  <si>
    <t>Выплата купонного дохода по облигациям ПАО ЮГК ISIN RU000A10B008, размер выплаты на 1 ц/б 68.32 RUB . (данные из сделок)</t>
  </si>
  <si>
    <t>Купон по RU000A10BRM5 - Акрон Б1P9 2шт. по 502.18 RUR - налог 131 RUR (данные из БД)</t>
  </si>
  <si>
    <t>Купон по RU000A10BRM5 - Акрон Б1P9 1шт. по 502.18 RUR - налог 65 RUR (данные из БД)</t>
  </si>
  <si>
    <t>Выплата купонного дохода по облигациям ПАО Акрон ISIN RU000A10BRM5, размер выплаты на 1 ц/б 502.18 RUB . (данные из сделок)</t>
  </si>
  <si>
    <t>Дивиденд по DIAS - iДиасофт 88шт. по 80 RUR - налог 915 RUR (данные из БД)</t>
  </si>
  <si>
    <t>Дивиденд по DIAS - iДиасофт 44шт. по 80 RUR - налог 458 RUR (данные из БД)</t>
  </si>
  <si>
    <t>Дивиденд по NMTP - НМТП ао 22800шт. по 0.96 RUR - налог 2837 RUR (данные из БД)</t>
  </si>
  <si>
    <t>Дивиденд по NMTP - НМТП ао 800шт. по 0.96 RUR - налог 100 RUR (данные из БД)</t>
  </si>
  <si>
    <t>Купон по RU000A10B3Z3 - ЕврХол3P03 1шт. по 61.13 RUR - налог 8 RUR (данные из БД)</t>
  </si>
  <si>
    <t>Купон по RU000A10B3Z3 - ЕврХол3P03 11шт. по 61.13 RUR - налог 87 RUR (данные из БД)</t>
  </si>
  <si>
    <t>Выплата купонного дохода по облигациям ООО ЕвразХолдинг Финанс ISIN RU000A10B3Z3, размер выплаты на 1 ц/б 61.13 RUB . (данные из сделок)</t>
  </si>
  <si>
    <t>Перевод погашение купона 4B02-03-36383-R-003P (Биржевые облигации ООО ЕвразХолдинг Финанс) д.ф.15.07.25 (данные из сделок)</t>
  </si>
  <si>
    <t>Дивиденд по TRNFP - Транснф ап 265шт. по 198.25 RUR - налог 6830 RUR (данные из БД)</t>
  </si>
  <si>
    <t>Дивиденд по TRNFP - Транснф ап 140шт. по 198.25 RUR - налог 3608 RUR (данные из БД)</t>
  </si>
  <si>
    <t>Дивиденд по T - Т-Техно ао 24шт. по 33 RUR - налог 103 RUR (данные из БД)</t>
  </si>
  <si>
    <t>Дивиденд по T - Т-Техно ао 80шт. по 33 RUR - налог 343 RUR (данные из БД)</t>
  </si>
  <si>
    <t>Дивиденд по SBER - Сбербанк 1490шт. по 34.84 RUR - налог 6749 RUR (данные из БД)</t>
  </si>
  <si>
    <t>Дивиденд по SBER - Сбербанк 110шт. по 34.84 RUR - налог 498 RUR (данные из БД)</t>
  </si>
  <si>
    <t>Выплата дохода по акциям ПАО Диасофт ISIN RU000A107ER5, размер выплаты на 1 ц/б АКЦИЯ 80 RUB . (данные из сделок)</t>
  </si>
  <si>
    <t>Перевод Дивиденды за 1 кв 2025 г. по акциям ПАО Диасофт (1-01-84777-H). (Удержан налог 915 руб.) (данные из сделок)</t>
  </si>
  <si>
    <t>Купон по RU000A10AXW4 - СибурХ1Р03 29шт. по 61.77 RUR - налог 233 RUR (данные из БД)</t>
  </si>
  <si>
    <t>Перевод погашение купона 4B02-03-65134-D-001P (облигации ПАО СИБУР Холдинг) д.ф.18.07.25 (данные из сделок)</t>
  </si>
  <si>
    <t>Перевод Дивиденды за 3 месяца 2025 г. по акциям МКПАО Т-Технологии (1-01-16784-A). (Удержан налог 103 руб.) (данные из сделок)</t>
  </si>
  <si>
    <t>Выплата дохода по акциям МКПАО Т-Технологии ISIN RU000A107UL4, размер выплаты на 1 ц/б АКЦИЯ 33 RUB . (данные из сделок)</t>
  </si>
  <si>
    <t>Выплата дохода по акциям ПАО НМТП ISIN RU0009084446, размер выплаты на 1 ц/б АКЦИЯ 0.96 RUB . (данные из сделок)</t>
  </si>
  <si>
    <t>Перевод Дивиденды за 2024 г. по акциям ПАО НМТП (1-01-30251-E). (Удержан налог 2837 руб.) (данные из сделок)</t>
  </si>
  <si>
    <t>Выплата дохода по акциям ПАО Транснефть ISIN RU0009091573, размер выплаты на 1 ц/б АКЦИЯ 198.25 RUB . (данные из сделок)</t>
  </si>
  <si>
    <t>Перевод Дивиденды за 2024 г. по акциям ПАО Транснефть (2-01-00206-A). (Удержан налог 6638 руб.). Эмитентом уменьшена НОБ (данные из сделок)</t>
  </si>
  <si>
    <t>Выплата дохода по акциям ПАО Сбербанк ISIN RU0009029540, размер выплаты на 1 ц/б АКЦИЯ 34.84 RUB . (данные из сделок)</t>
  </si>
  <si>
    <t>Перевод Дивиденды за 2024 г. по акциям ПАО Сбербанк (10301481B). (Удержан налог 6719 руб.). Эмитентом уменьшена НОБ (данные из сделок)</t>
  </si>
  <si>
    <t>Купон по RU000A10BRM5 - Акрон Б1P9 2шт. по 511.7 RUR - налог 133 RUR (данные из БД)</t>
  </si>
  <si>
    <t>Купон по RU000A10BRM5 - Акрон Б1P9 1шт. по 511.7 RUR - налог 67 RUR (данные из БД)</t>
  </si>
  <si>
    <t>Выплата купонного дохода по облигациям ПАО Акрон ISIN RU000A10BRM5, размер выплаты на 1 ц/б 511.7 RUB . (данные из сделок)</t>
  </si>
  <si>
    <t>Перечисление ДС для приобретения ценных бумаг. Основной рынок. Субпозиция №11TZ7C (НДС не обл.) Канал - ВТБ МИ</t>
  </si>
  <si>
    <t>Дивиденд по RTKM - Ростел -ао 1460шт. по 2.71 RUR - налог 514 RUR (данные из БД)</t>
  </si>
  <si>
    <t>Купон по RU000A10B3Z3 - ЕврХол3P03 1шт. по 62.09 RUR - налог 8 RUR (данные из БД)</t>
  </si>
  <si>
    <t>Купон по RU000A10B3Z3 - ЕврХол3P03 11шт. по 62.09 RUR - налог 89 RUR (данные из БД)</t>
  </si>
  <si>
    <t>Выплата купонного дохода по облигациям ООО ЕвразХолдинг Финанс ISIN RU000A10B3Z3, размер выплаты на 1 ц/б 62.09 RUB . (данные из сделок)</t>
  </si>
  <si>
    <t>Перевод погашение купона 4B02-03-36383-R-003P (Биржевые облигации ООО ЕвразХолдинг Финанс) д.ф.14.08.25 (данные из сделок)</t>
  </si>
  <si>
    <t>Купон по RU000A10AXW4 - СибурХ1Р03 29шт. по 63.22 RUR - налог 238 RUR (данные из БД)</t>
  </si>
  <si>
    <t>Перевод погашение купона 4B02-03-65134-D-001P (облигации ПАО СИБУР Холдинг) д.ф.15.08.25 (данные из сделок)</t>
  </si>
  <si>
    <t>Перевод Дивиденды за 2024 г. по акциям ПАО Ростелеком (1-01-00124-A). (Удержан налог 460 руб.). Эмитентом уменьшена НОБ (данные из сделок)</t>
  </si>
  <si>
    <t>Вывод FXRL ETF</t>
  </si>
  <si>
    <t>Вывод FXUS ETF</t>
  </si>
  <si>
    <t>Вывод RSHE ETF</t>
  </si>
  <si>
    <t>Вывод RUSE ETF</t>
  </si>
  <si>
    <t>Купон по RU000A10BRM5 - Акрон Б1P9 2шт. по 513.39 RUR - налог 133 RUR (данные из БД)</t>
  </si>
  <si>
    <t>Купон по RU000A10BRM5 - Акрон Б1P9 1шт. по 513.39 RUR - налог 67 RUR (данные из БД)</t>
  </si>
  <si>
    <t>Выплата купонного дохода по облигациям ПАО Акрон ISIN RU000A10BRM5, размер выплаты на 1 ц/б 513.39 RUB . (данные из сделок)</t>
  </si>
  <si>
    <t>Купон по RU000A10B3Z3 - ЕврХол3P03 1шт. по 66.82 RUR - налог 9 RUR (данные из БД)</t>
  </si>
  <si>
    <t>Купон по RU000A10B3Z3 - ЕврХол3P03 11шт. по 66.82 RUR - налог 96 RUR (данные из БД)</t>
  </si>
  <si>
    <t>Купон по RU000A10AXW4 - СибурХ1Р03 29шт. по 65.63 RUR - налог 247 RUR (данные из БД)</t>
  </si>
  <si>
    <t>Купон по RU000A10BRM5 - Акрон Б1P9 2шт. по 521.68 RUR - налог 136 RUR (данные из БД)</t>
  </si>
  <si>
    <t>Купон по RU000A10BRM5 - Акрон Б1P9 1шт. по 521.68 RUR - налог 68 RUR (данные из БД)</t>
  </si>
  <si>
    <t>Дивиденд по T - Т-Техно ао 24шт. по 35 RUR - налог 109 RUR (данные из БД)</t>
  </si>
  <si>
    <t>Дивиденд по T - Т-Техно ао 80шт. по 35 RUR - налог 364 RUR (данные из БД)</t>
  </si>
  <si>
    <t>Купон по RU000A10B3Z3 - ЕврХол3P03 1шт. по 63.33 RUR - налог 8 RUR (данные из БД)</t>
  </si>
  <si>
    <t>Купон по RU000A10B3Z3 - ЕврХол3P03 11шт. по 63.33 RUR - налог 91 RUR (данные из БД)</t>
  </si>
  <si>
    <t>Купон по RU000A10AXW4 - СибурХ1Р03 29шт. по 62.28 RUR - налог 235 RUR (данные из БД)</t>
  </si>
  <si>
    <t>Дивиденд по BELU - НоваБев ао 277шт. по 20 RUR - налог 720 RUR (данные из БД)</t>
  </si>
  <si>
    <t>Дивиденд по BELU - НоваБев ао 59шт. по 20 RUR - налог 153 RUR (данные из БД)</t>
  </si>
  <si>
    <t>Дивиденд по BELU - НоваБев ао 84шт. по 20 RUR - налог 218 RUR (данные из БД)</t>
  </si>
  <si>
    <t>Дивиденд по MDMG - MDMG-ао 7шт. по 42 RUR - налог 38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</si>
  <si>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</si>
  <si>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</si>
  <si>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</si>
  <si>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</si>
  <si>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</si>
  <si>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</si>
  <si>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</si>
  <si>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</si>
  <si>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</si>
  <si>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YNDX</t>
  </si>
  <si>
    <t>SU26240RMFS0</t>
  </si>
  <si>
    <t>SU26218RMFS6</t>
  </si>
  <si>
    <t>SU26212RMFS9</t>
  </si>
  <si>
    <t>SU26219RMFS4</t>
  </si>
  <si>
    <t>SU26226RMFS9</t>
  </si>
  <si>
    <t>OBLG</t>
  </si>
  <si>
    <t>RSHE</t>
  </si>
  <si>
    <t>SU26222RMFS8</t>
  </si>
  <si>
    <t>RU000A104C60</t>
  </si>
  <si>
    <t>GOLD</t>
  </si>
  <si>
    <t>FIXP</t>
  </si>
  <si>
    <t>MAGN</t>
  </si>
  <si>
    <t>POLY</t>
  </si>
  <si>
    <t>MOEX</t>
  </si>
  <si>
    <t>EQMX</t>
  </si>
  <si>
    <t>SNGS</t>
  </si>
  <si>
    <t>FXUS</t>
  </si>
  <si>
    <t>RUSE</t>
  </si>
  <si>
    <t>FXRL</t>
  </si>
  <si>
    <t>FXCN</t>
  </si>
  <si>
    <t>VTBR</t>
  </si>
  <si>
    <t>FLOT</t>
  </si>
  <si>
    <t>RU000A102DQ0</t>
  </si>
  <si>
    <t>GAZP</t>
  </si>
  <si>
    <t>NVTK</t>
  </si>
  <si>
    <t>RU000A100FR7</t>
  </si>
  <si>
    <t>MRKC</t>
  </si>
  <si>
    <t>CHMF</t>
  </si>
  <si>
    <t>IRAO</t>
  </si>
  <si>
    <t>RU000A102Y58</t>
  </si>
  <si>
    <t>SU29006RMFS2</t>
  </si>
  <si>
    <t>LKOH</t>
  </si>
  <si>
    <t>ROSN</t>
  </si>
  <si>
    <t>SU26233RMFS5</t>
  </si>
  <si>
    <t>RU000A106ZL5</t>
  </si>
  <si>
    <t>SU26238RMFS4</t>
  </si>
  <si>
    <t>ASTR</t>
  </si>
  <si>
    <t>AKMM</t>
  </si>
  <si>
    <t>RU000A107B43</t>
  </si>
  <si>
    <t>MRKP</t>
  </si>
  <si>
    <t>HEAD</t>
  </si>
  <si>
    <t>ALRS</t>
  </si>
  <si>
    <t>SVCB</t>
  </si>
  <si>
    <t>PHOR</t>
  </si>
  <si>
    <t>PIKK</t>
  </si>
  <si>
    <t>RU000A10B008</t>
  </si>
  <si>
    <t>Вывод бумаги</t>
  </si>
  <si>
    <t>YDEX
ЯНДЕКС</t>
  </si>
  <si>
    <t>NMTP
НМТП ао</t>
  </si>
  <si>
    <t>TRNFP
Транснф ап</t>
  </si>
  <si>
    <t>SBER
Сбербанк</t>
  </si>
  <si>
    <t>MGNT
Магнит ао</t>
  </si>
  <si>
    <t>T
Т-Техно ао</t>
  </si>
  <si>
    <t>DIAS
iДиасофт</t>
  </si>
  <si>
    <t>BELU
НоваБев ао</t>
  </si>
  <si>
    <t>RTKM
Ростел -ао</t>
  </si>
  <si>
    <t>NLMK
НЛМК ао</t>
  </si>
  <si>
    <t>ELFV
ЭЛ5Энер ао</t>
  </si>
  <si>
    <t>OZON
OZON-адр</t>
  </si>
  <si>
    <t>MDMG
MDMG-ао</t>
  </si>
  <si>
    <t>SNGSP
Сургнфгз-п</t>
  </si>
  <si>
    <t>FIXR
Фикс Прайс</t>
  </si>
  <si>
    <t>LQDT
LQDT ETF</t>
  </si>
  <si>
    <t>RU000A10AXW4
СибурХ1Р03</t>
  </si>
  <si>
    <t>RU000A10BRM5
Акрон Б1P9</t>
  </si>
  <si>
    <t>RU000A10B3Z3
ЕврХол3P03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</si>
  <si>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</si>
  <si>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</si>
  <si>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</si>
  <si>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</si>
  <si>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</si>
  <si>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</si>
  <si>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</si>
  <si>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Портфель</t>
  </si>
  <si>
    <t>input</t>
  </si>
  <si>
    <t>Альфа</t>
  </si>
  <si>
    <t>PLLC Yandex N.V. class A shs</t>
  </si>
  <si>
    <t>Сбербанк России ПАО ао</t>
  </si>
  <si>
    <t>ОФЗ-ПД 26240 30/07/2036</t>
  </si>
  <si>
    <t>ОФЗ-ПД 26218 17/09/31</t>
  </si>
  <si>
    <t>ОФЗ-ПД 26212 19/01/28</t>
  </si>
  <si>
    <t>ОФЗ-ПД 26219 16/09/26</t>
  </si>
  <si>
    <t>ОФЗ-ПД 26226 07/10/26</t>
  </si>
  <si>
    <t>БПИФ Российскиеоблигации УКВИМ</t>
  </si>
  <si>
    <t>БПИФ ВТБ Акции разв-ся рынков</t>
  </si>
  <si>
    <t>ОФЗ-ПД 26222 16/10/24</t>
  </si>
  <si>
    <t>Ростелеком (ПАО) ао.</t>
  </si>
  <si>
    <t>АДР Ozon Holdings PLC ORD SHS</t>
  </si>
  <si>
    <t>Банк ВТБ (ПАО) Б-1-253</t>
  </si>
  <si>
    <t>"Магнит" ПАО ао</t>
  </si>
  <si>
    <t>ПАО "НЛМК" ао</t>
  </si>
  <si>
    <t>БПИФ Ликвидность УК ВИМ</t>
  </si>
  <si>
    <t>БПИФ Золото.Биржевой УК ВИМ</t>
  </si>
  <si>
    <t>ГДР FixPrice Group PLC ORD SHS</t>
  </si>
  <si>
    <t>"Магнитогорск.мет.комб" ПАО ао</t>
  </si>
  <si>
    <t>Solidcore Resources plc</t>
  </si>
  <si>
    <t>ПАО Московская Биржа</t>
  </si>
  <si>
    <t>БПИФ Индекс МосБиржи УК ВИМ</t>
  </si>
  <si>
    <t>Сургутнефтегаз ПАО акции об.</t>
  </si>
  <si>
    <t>Сургутнефтегаз ПАО ап</t>
  </si>
  <si>
    <t>FinEx USA UCITS ETF</t>
  </si>
  <si>
    <t>nalog</t>
  </si>
  <si>
    <t>Уплата НДФЛ при выплате компенсации по претензии</t>
  </si>
  <si>
    <t>dohod</t>
  </si>
  <si>
    <t>Куп. дох. по обл. Минфин России 26212RMFS. Размер куп. на 1 обл. 35.15 руб. НДС не обл. Налог не удерживается.</t>
  </si>
  <si>
    <t>ITI Funds RussiaRTS Equity ETF</t>
  </si>
  <si>
    <t>FinEx RTS UCITS ETF USD</t>
  </si>
  <si>
    <t>Дивиденды по ценным бумагам ПАО ММК 9 мес. 2021 г. НДС не обл. Удержан налог в размере 35.00 руб.</t>
  </si>
  <si>
    <t>FINEX CHINA UCITS ETF</t>
  </si>
  <si>
    <t>Куп. дох. по обл. Минфин России 26240RMFS. Размер куп. на 1 обл. 44.3 руб. НДС не обл. Налог не удерживается.</t>
  </si>
  <si>
    <t>разбил сумму на налог + свои</t>
  </si>
  <si>
    <t>output</t>
  </si>
  <si>
    <t>ао ПАО Банк ВТБ</t>
  </si>
  <si>
    <t>Перевод погашение купона 4B02-253-01000-B-001P (облигации Банк ВТБ (ПАО)) д.ф.25.03.22. (Удержан налог 53 руб.)</t>
  </si>
  <si>
    <t>Перевод погашение купона 26219RMFS (Облигации Минфин России) д.ф.22.03.22. (Удержан налог 100 руб.)</t>
  </si>
  <si>
    <t>Перевод погашение купона 26218RMFS (Облигации Минфин России) д.ф.29.03.22. (Удержан налог 177 руб.)</t>
  </si>
  <si>
    <t>Совкомфлот ао</t>
  </si>
  <si>
    <t>Перевод погашение купона 26226RMFS (Облигации Минфин России) д.ф.12.04.22</t>
  </si>
  <si>
    <t>Свердловская область 34010</t>
  </si>
  <si>
    <t>"Газпром" (ПАО) ао</t>
  </si>
  <si>
    <t>Перевод погашение купона 26222RMFS (облигации Минфин России) д.ф.19.04.22</t>
  </si>
  <si>
    <t>ndfl</t>
  </si>
  <si>
    <t>НДФЛ Возврат переплаты по НДФЛ за 2022 год.</t>
  </si>
  <si>
    <t>CNYRUB_TOM</t>
  </si>
  <si>
    <t>Покупка валюты CNY</t>
  </si>
  <si>
    <t>selt</t>
  </si>
  <si>
    <t>ПАО "НОВАТЭК" ао</t>
  </si>
  <si>
    <t>КАМАЗ ПАО БО-П03</t>
  </si>
  <si>
    <t>Продажа валюты CNY</t>
  </si>
  <si>
    <t>commission</t>
  </si>
  <si>
    <t>Комиссия за дополнительное вознаграждение за сделки по результатам исполнения поручения объемом менее 50 лотов</t>
  </si>
  <si>
    <t>Перевод погашение купона RU34010SVS0 (облигации Минфин Свердловской обл.) д.ф.23.05.22</t>
  </si>
  <si>
    <t>amort</t>
  </si>
  <si>
    <t>Перевод полное погашение номинала 4B02-03-55010-D-001P (облигации ПАО КАМАЗ) д.ф.09.06.22</t>
  </si>
  <si>
    <t>Перевод погашение купона 4B02-03-55010-D-001P (облигации ПАО КАМАЗ) д.ф.09.06.22</t>
  </si>
  <si>
    <t>Перевод погашение купона 4B02-253-01000-B-001P (облигации Банк ВТБ (ПАО)) д.ф.24.06.22</t>
  </si>
  <si>
    <t>Комиссия дополнительная за сделки, совершенные по поруч. клиента объемом менее 50 лотов</t>
  </si>
  <si>
    <t>ПАО "Россети Центр" ао</t>
  </si>
  <si>
    <t>Перевод погашение купона 26212RMFS (облигации Минфин России) д.ф.26.07.22</t>
  </si>
  <si>
    <t>Северсталь (ПАО)ао</t>
  </si>
  <si>
    <t>Перевод Дивиденды за 2021 г. по акциям ПАО Ростелеком (1-01-00124-A). (Удержан налог 89 руб.). Эмитентом уменьшена НОБ</t>
  </si>
  <si>
    <t>Перевод погашение купона 26240RMFS (Облигации федерального займа ПД240) д.ф.16.08.22</t>
  </si>
  <si>
    <t>Перевод погашение купона RU34010SVS0 (облигации Минфин Свердловской обл) д.ф.22.08.22</t>
  </si>
  <si>
    <t>Перевод погашение купона 26219RMFS (Облигации Минфин России) д.ф.20.09.22</t>
  </si>
  <si>
    <t>"Интер РАО" ПАО ао</t>
  </si>
  <si>
    <t>Перевод погашение купона 4B02-253-01000-B-001P (облигации Банк ВТБ (ПАО)) д.ф.23.09.22</t>
  </si>
  <si>
    <t>Перевод погашение купона 26218RMFS (Облигации Минфин России) д.ф.27.09.22</t>
  </si>
  <si>
    <t>Перевод погашение купона 26226RMFS (Облигации ОФЗ выпуск 26226) д.ф.11.10.22</t>
  </si>
  <si>
    <t>Перевод погашение купона 26222RMFS (Облигации Минфин России) д.ф.18.10.22</t>
  </si>
  <si>
    <t>Перевод полное погашение номинала 4B02-253-01000-B-001P (облигации Банк ВТБ (ПАО)) д.ф.23.12.22</t>
  </si>
  <si>
    <t>Перевод погашение купона 4B02-253-01000-B-001P (облигации Банк ВТБ (ПАО)) д.ф.23.12.22</t>
  </si>
  <si>
    <t>Брусника 001P-02</t>
  </si>
  <si>
    <t>Перевод погашение купона 4B02-02-00492-R-001P (ООО Брусника. Строительство и девелопмент) д.ф.30.12.22</t>
  </si>
  <si>
    <t>ОФЗ-ПК 29006 29/01/25</t>
  </si>
  <si>
    <t>Перевод погашение купона 26212RMFS (облигации Минфин России) д.ф.24.01.23</t>
  </si>
  <si>
    <t>НК ЛУКОЙЛ (ПАО) - ао</t>
  </si>
  <si>
    <t>Перевод погашение купона 29006RMFS (облигации Минфин России) д.ф.31.01.23</t>
  </si>
  <si>
    <t>ПАО НК Роснефть</t>
  </si>
  <si>
    <t>Перевод погашение купона 26218RMFS (Облигации Минфин России) д.ф.28.03.23</t>
  </si>
  <si>
    <t>Комиссия депозитария за проведение депозитарной операции № ,отчет о выплаченных доходах</t>
  </si>
  <si>
    <t>Перевод погашение купона 4B02-02-00492-R-001P (Обл. ООО Брусника. Строительство и девелопмент) д.ф.31.03.23</t>
  </si>
  <si>
    <t>Перевод погашение купона 4B02-02-00492-R-001P (ООО Брусника. Строительство и девелопмент) д.ф.30.06.23</t>
  </si>
  <si>
    <t>Перевод погашение купона 29006RMFS (МинФин РФ ОФЗ) д.ф.01.08.23</t>
  </si>
  <si>
    <t>Перевод погашение купона 26218RMFS (Облигации Минфин России) д.ф.26.09.23</t>
  </si>
  <si>
    <t>ОФЗ-ПД 26233 18/07/2035</t>
  </si>
  <si>
    <t>Перевод погашение купона 4B02-02-00492-R-001P (Обл. ООО Брусника. Строительство и девелопмент) д.ф.29.09.23</t>
  </si>
  <si>
    <t>РЖД БО 001P-28R</t>
  </si>
  <si>
    <t>ОФЗ-ПД 26238 15/05/2041</t>
  </si>
  <si>
    <t>Группа Астра ао</t>
  </si>
  <si>
    <t>БПИФ Альфа Денежный рынок</t>
  </si>
  <si>
    <t>Перевод погашение купона 4B02-28-65045-D-001P (облигации ОАО РЖД) д.ф.03.11.23</t>
  </si>
  <si>
    <t>Перевод погашение купона 4B02-28-65045-D-001P (Биржевые облигации ОАО РЖД) д.ф.05.12.23</t>
  </si>
  <si>
    <t>Перевод погашение купона 26238RMFS (Облигации Минфин России) д.ф.05.12.23</t>
  </si>
  <si>
    <t>ГТЛК ЗО27-Д</t>
  </si>
  <si>
    <t>Перевод погашение купона 4B02-28-65045-D-001P (облигации ОАО РЖД) д.ф.29.12.23</t>
  </si>
  <si>
    <t>Перевод погашение купона 4B02-02-00492-R-001P (ООО Брусника. Строительство и девелопмент) д.ф.29.12.23</t>
  </si>
  <si>
    <t>Перевод погашение купона 29006RMFS (облигации МинФин РФ) д.ф.30.01.24</t>
  </si>
  <si>
    <t>Перевод погашение купона 26233RMFS (Облигации ОФЗ) д.ф.30.01.24</t>
  </si>
  <si>
    <t>Перевод погашение купона 4B02-28-65045-D-001P (Биржевые облигации ОАО РЖД) д.ф.05.02.24</t>
  </si>
  <si>
    <t>Диасофт ао</t>
  </si>
  <si>
    <t>Втб</t>
  </si>
  <si>
    <t>Перевод погашение купона 4-06-32432-H (Бездокументарные облигации АО ГТЛК) д.ф.07.03.24</t>
  </si>
  <si>
    <t>Перевод погашение купона 26218RMFS (Облигации ОФЗ) д.ф.26.03.24</t>
  </si>
  <si>
    <t>Перевод Выплата промежуточных дивидендов Fix Price Group PLC US33835G2057 TAX 0.00 RUB. (Удержан налог 13 руб.)</t>
  </si>
  <si>
    <t>Перевод погашение купона 4B02-02-00492-R-001P (Облигации ООО Брусника. Строительство и девелопмент) д.ф.29.03.24</t>
  </si>
  <si>
    <t>Перевод полное погашение номинала 4B02-02-00492-R-001P (Облигации ООО Брусника. Строительство и девелопмент) д.ф.29.03.24</t>
  </si>
  <si>
    <t>Перевод погашение купона 26238RMFS (Облигации федерального займа) д.ф.04.06.24</t>
  </si>
  <si>
    <t>Уплата налога/Списание задолженности по налогу</t>
  </si>
  <si>
    <t>МКПАО ЯНДЕКС</t>
  </si>
  <si>
    <t>Транснефть ПАО акц.пр.</t>
  </si>
  <si>
    <t>Перевод Дивиденды за 2023 г. по акциям ПАО НК Роснефть (1-02-00122-A). (Удержан налог 1093 руб.). Эмитентом уменьшена НОБ</t>
  </si>
  <si>
    <t>Т-Технологии МКПАО ао</t>
  </si>
  <si>
    <t>Перевод погашение купона 26233RMFS (Облигации ОФЗ) д.ф.30.07.24</t>
  </si>
  <si>
    <t>Перевод погашение купона 29006RMFS (Облигации МинФин РФ ОФЗ) д.ф.30.07.24</t>
  </si>
  <si>
    <t>Дивиденды ПАО Транснефть 2-01-00206-A, В563332 2023 год. НДС не обл. Удержан налог в размере 3360.00 руб.</t>
  </si>
  <si>
    <t>Перевод Дивиденды за 2023 г. по акциям ПАО Сургутнефтегаз (1-01-00155-A). (Удержан налог 298 руб.). Эмитентом уменьшена НОБ</t>
  </si>
  <si>
    <t>Россети Центр и Приволжье ао</t>
  </si>
  <si>
    <t>НМТП (ПАО) ао</t>
  </si>
  <si>
    <t>Перевод погашение купона 4-06-32432-H (облигации АО ГТЛК) д.ф.09.09.24</t>
  </si>
  <si>
    <t>Перевод погашение купона 26218RMFS (Облигации ОФЗ) д.ф.24.09.24</t>
  </si>
  <si>
    <t>МКПАО Хэдхантер</t>
  </si>
  <si>
    <t>АЛРОСА ПАО ао</t>
  </si>
  <si>
    <t>ВТБ sub</t>
  </si>
  <si>
    <t>Совкомбанк ао</t>
  </si>
  <si>
    <t>ФосАгро ПАО ао</t>
  </si>
  <si>
    <t>Дивиденды МКПАО ТКС Холдинг 1-01-16784-A, В563332 9 месяцев 2024. НДС не обл. Удержан налог в размере 661.00 руб.</t>
  </si>
  <si>
    <t>Перевод Дивиденды за 9 месяцев 2024 года по акциям МКПАО Т-Технологии (1-01-16784-A). (Удержан налог 289 руб.)</t>
  </si>
  <si>
    <t>Дивиденды МКПАО Хэдхантер 1-01-16755-A, В563332 9 месяцев 2024. НДС не обл. Удержан налог в размере 4598.00 руб.</t>
  </si>
  <si>
    <t>ПИК СЗ (ПАО) ао</t>
  </si>
  <si>
    <t>Уплата/возврат налога за предыдущий год КБК201</t>
  </si>
  <si>
    <t>Перевод Дивиденды за 9 месяцев 2024 г. по акциям ПАО Диасофт (1-01-84777-H). (Удержан налог 355 руб.). Эмитентом уменьшена НОБ</t>
  </si>
  <si>
    <t>Перевод Выплата промежуточных дивидендов Fix Price Group PLC US33835G2057 TAX 0.00 RUB. (Удержан налог 46 руб.)</t>
  </si>
  <si>
    <t>СИБУР Холдинг 001Р-03</t>
  </si>
  <si>
    <t>Южуралзолото 001P-04</t>
  </si>
  <si>
    <t>Возмещение расходов НКО АО НРД за  перевод ЦБ с раздела на раздел</t>
  </si>
  <si>
    <t>Перевод погашение купона 4B02-03-65134-D-001P (Биржевые облигации ПАО СИБУР Холдинг) д.ф.20.03.25</t>
  </si>
  <si>
    <t>ЕвразХолдинг Финанс 003P-03</t>
  </si>
  <si>
    <t>Перевод Дивиденды по итогам прошлых лет по акциям ПАО Диасофт (1-01-84777-H). (Удержан налог 610 руб.)</t>
  </si>
  <si>
    <t>"ЭЛ5-Энерго" ПАО</t>
  </si>
  <si>
    <t>Перевод погашение купона 4B02-03-36383-R-003P (Биржевые облигации ООО ЕвразХолдинг Финанс) д.ф.16.04.25</t>
  </si>
  <si>
    <t>Перевод погашение купона 4B02-03-65134-D-001P (Биржевые облигации ПАО СИБУР Холдинг) д.ф.18.04.25</t>
  </si>
  <si>
    <t>Перевод Дивиденды за 2024 г. по акциям МКПАО ЯНДЕКС (1-01-16777-A). (Удержан налог 738 руб.)</t>
  </si>
  <si>
    <t>МКПАО «МД Медикал Груп»</t>
  </si>
  <si>
    <t>Дивиденды МКПАО ЯНДЕКС 1-01-16777-A, В563332 2024 год. НДС не обл. Удержан налог в размере 967.00 руб.</t>
  </si>
  <si>
    <t>Куп. дох. по обл. ПАО ЮГК 4B02-04-33010-D-001P, В563332. Размер куп. на 1 обл. 70.6 руб.  НДС не обл. Налог не удерживается.</t>
  </si>
  <si>
    <t>НоваБев Групп ПАО ао</t>
  </si>
  <si>
    <t>Перевод погашение купона 4B02-03-36383-R-003P (облигации ООО ЕвразХолдинг Финанс) д.ф.16.05.25</t>
  </si>
  <si>
    <t>Перевод погашение купона 4B02-03-65134-D-001P (облигации ПАО СИБУР Холдинг) д.ф.19.05.25</t>
  </si>
  <si>
    <t>Выплата купонного дохода по облигациям ООО ЕвразХолдинг Финанс ISIN RU000A10B3Z3, размер выплаты на 1 ц/б 62.64 RUB .</t>
  </si>
  <si>
    <t>Перевод Дивиденды за 2024 г. по акциям МКПАО МД Медикал Груп (1-01-16802-A). (Удержан налог 20 руб.)</t>
  </si>
  <si>
    <t>Перевод Дивиденды за 2024 г. по акциям МКПАО Т-Технологии (1-01-16784-A). (Удержан налог 100 руб.)</t>
  </si>
  <si>
    <t>Выплата дохода по акциям МКПАО Т-Технологии ISIN RU000A107UL4, размер выплаты на 1 ц/б АКЦИЯ 32 RUB .</t>
  </si>
  <si>
    <t>Выплата купонного дохода по облигациям ПАО ЮГК ISIN RU000A10B008, размер выплаты на 1 ц/б 68.4 RUB .</t>
  </si>
  <si>
    <t>Акрон (ПАО) БО-001P-09</t>
  </si>
  <si>
    <t>Выплата купонного дохода по облигациям ООО ЕвразХолдинг Финанс ISIN RU000A10B3Z3, размер выплаты на 1 ц/б 61.31 RUB .</t>
  </si>
  <si>
    <t>Перевод погашение купона 4B02-03-36383-R-003P (Биржевые облигации ООО ЕвразХолдинг Финанс) д.ф.13.06.25</t>
  </si>
  <si>
    <t>Перевод погашение купона 4B02-03-65134-D-001P (Биржевые облигации ПАО СИБУР Холдинг) д.ф.18.06.25</t>
  </si>
  <si>
    <t>Выплата дохода по акциям ПАО НоваБев Групп ISIN RU000A0HL5M1, размер выплаты на 1 ц/б АКЦИЯ 25 RUB .</t>
  </si>
  <si>
    <t>Выплата купонного дохода по облигациям ПАО ЮГК ISIN RU000A10B008, размер выплаты на 1 ц/б 68.32 RUB .</t>
  </si>
  <si>
    <t>Выплата купонного дохода по облигациям ПАО Акрон ISIN RU000A10BRM5, размер выплаты на 1 ц/б 502.18 RUB .</t>
  </si>
  <si>
    <t>ПАО Фикс Прайс</t>
  </si>
  <si>
    <t>Выплата купонного дохода по облигациям ООО ЕвразХолдинг Финанс ISIN RU000A10B3Z3, размер выплаты на 1 ц/б 61.13 RUB .</t>
  </si>
  <si>
    <t>Перевод погашение купона 4B02-03-36383-R-003P (Биржевые облигации ООО ЕвразХолдинг Финанс) д.ф.15.07.25</t>
  </si>
  <si>
    <t>Выплата дохода по акциям ПАО Диасофт ISIN RU000A107ER5, размер выплаты на 1 ц/б АКЦИЯ 80 RUB .</t>
  </si>
  <si>
    <t>Перевод Дивиденды за 1 кв 2025 г. по акциям ПАО Диасофт (1-01-84777-H). (Удержан налог 915 руб.)</t>
  </si>
  <si>
    <t>Перевод погашение купона 4B02-03-65134-D-001P (облигации ПАО СИБУР Холдинг) д.ф.18.07.25</t>
  </si>
  <si>
    <t>Перевод Дивиденды за 3 месяца 2025 г. по акциям МКПАО Т-Технологии (1-01-16784-A). (Удержан налог 103 руб.)</t>
  </si>
  <si>
    <t>Выплата дохода по акциям МКПАО Т-Технологии ISIN RU000A107UL4, размер выплаты на 1 ц/б АКЦИЯ 33 RUB .</t>
  </si>
  <si>
    <t>Выплата дохода по акциям ПАО НМТП ISIN RU0009084446, размер выплаты на 1 ц/б АКЦИЯ 0.96 RUB .</t>
  </si>
  <si>
    <t>Перевод Дивиденды за 2024 г. по акциям ПАО НМТП (1-01-30251-E). (Удержан налог 2837 руб.)</t>
  </si>
  <si>
    <t>Выплата дохода по акциям ПАО Транснефть ISIN RU0009091573, размер выплаты на 1 ц/б АКЦИЯ 198.25 RUB .</t>
  </si>
  <si>
    <t>Перевод Дивиденды за 2024 г. по акциям ПАО Транснефть (2-01-00206-A). (Удержан налог 6638 руб.). Эмитентом уменьшена НОБ</t>
  </si>
  <si>
    <t>Выплата дохода по акциям ПАО Сбербанк ISIN RU0009029540, размер выплаты на 1 ц/б АКЦИЯ 34.84 RUB .</t>
  </si>
  <si>
    <t>Перевод Дивиденды за 2024 г. по акциям ПАО Сбербанк (10301481B). (Удержан налог 6719 руб.). Эмитентом уменьшена НОБ</t>
  </si>
  <si>
    <t>Выплата купонного дохода по облигациям ПАО Акрон ISIN RU000A10BRM5, размер выплаты на 1 ц/б 511.7 RUB .</t>
  </si>
  <si>
    <t>Выплата купонного дохода по облигациям ООО ЕвразХолдинг Финанс ISIN RU000A10B3Z3, размер выплаты на 1 ц/б 62.09 RUB .</t>
  </si>
  <si>
    <t>Перевод погашение купона 4B02-03-36383-R-003P (Биржевые облигации ООО ЕвразХолдинг Финанс) д.ф.14.08.25</t>
  </si>
  <si>
    <t>Перевод погашение купона 4B02-03-65134-D-001P (облигации ПАО СИБУР Холдинг) д.ф.15.08.25</t>
  </si>
  <si>
    <t>Перевод Дивиденды за 2024 г. по акциям ПАО Ростелеком (1-01-00124-A). (Удержан налог 460 руб.). Эмитентом уменьшена НОБ</t>
  </si>
  <si>
    <t>paper_out</t>
  </si>
  <si>
    <t>Комиссии</t>
  </si>
  <si>
    <t>Выплата купонного дохода по облигациям ПАО Акрон ISIN RU000A10BRM5, размер выплаты на 1 ц/б 513.39 RUB .</t>
  </si>
  <si>
    <t>CNY/RUB_TOM - CNY/РУБ</t>
  </si>
  <si>
    <t>Остаток: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</si>
  <si>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</si>
  <si>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</si>
  <si>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</si>
  <si>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</si>
  <si>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</si>
  <si>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</si>
  <si>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</si>
  <si>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</si>
  <si>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</si>
  <si>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ММК</t>
  </si>
  <si>
    <t>FIXP-гдр</t>
  </si>
  <si>
    <t>Роснефть</t>
  </si>
  <si>
    <t>Сургнфгз</t>
  </si>
  <si>
    <t>Хэдхантер</t>
  </si>
  <si>
    <t>ФосАгро ао</t>
  </si>
  <si>
    <t>Купон</t>
  </si>
  <si>
    <t>ОФЗ 26212</t>
  </si>
  <si>
    <t>ОФЗ 26240</t>
  </si>
  <si>
    <t>ОФЗ 26219</t>
  </si>
  <si>
    <t>ВТБ Б1-253</t>
  </si>
  <si>
    <t>ОФЗ 26218</t>
  </si>
  <si>
    <t>ОФЗ 26226</t>
  </si>
  <si>
    <t>ОФЗ 26222</t>
  </si>
  <si>
    <t>СвердлОб10</t>
  </si>
  <si>
    <t>КАМАЗ БОП3</t>
  </si>
  <si>
    <t>Брус 1P02</t>
  </si>
  <si>
    <t>ОФЗ 29006</t>
  </si>
  <si>
    <t>РЖД 1Р-28R</t>
  </si>
  <si>
    <t>ОФЗ 26238</t>
  </si>
  <si>
    <t>ОФЗ 26233</t>
  </si>
  <si>
    <t>ГТЛК ЗО27Д</t>
  </si>
  <si>
    <t>ЮГК 1P4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</si>
  <si>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</si>
  <si>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</si>
  <si>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</si>
  <si>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</si>
  <si>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</si>
  <si>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</si>
  <si>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</si>
  <si>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</si>
  <si>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</si>
  <si>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</si>
  <si>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</si>
  <si>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</si>
  <si>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</si>
  <si>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</si>
  <si>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</si>
  <si>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</si>
  <si>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Yandex clA</t>
  </si>
  <si>
    <t>OBLG ETF</t>
  </si>
  <si>
    <t>RSHE ETF</t>
  </si>
  <si>
    <t>GOLD ETF</t>
  </si>
  <si>
    <t>Solidcore</t>
  </si>
  <si>
    <t>МосБиржа</t>
  </si>
  <si>
    <t>EQMX ETF</t>
  </si>
  <si>
    <t>FXUS ETF</t>
  </si>
  <si>
    <t>RUSE ETF</t>
  </si>
  <si>
    <t>FXRL ETF</t>
  </si>
  <si>
    <t>FXCN ETF</t>
  </si>
  <si>
    <t>ВТБ ао</t>
  </si>
  <si>
    <t>Совкомфлот</t>
  </si>
  <si>
    <t>ГАЗПРОМ ао</t>
  </si>
  <si>
    <t>Новатэк ао</t>
  </si>
  <si>
    <t>РоссЦентр</t>
  </si>
  <si>
    <t>СевСт-ао</t>
  </si>
  <si>
    <t>ИнтерРАОао</t>
  </si>
  <si>
    <t>ЛУКОЙЛ</t>
  </si>
  <si>
    <t>Астра ао</t>
  </si>
  <si>
    <t>AKMM ETF</t>
  </si>
  <si>
    <t>РСетиЦП ао</t>
  </si>
  <si>
    <t>АЛРОСА ао</t>
  </si>
  <si>
    <t>Совкомбанк</t>
  </si>
  <si>
    <t>ПИК ао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</si>
</sst>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10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  <fill>
      <patternFill patternType="solid">
        <fgColor rgb="FFFFEDD3"/>
      </patternFill>
    </fill>
    <fill>
      <patternFill patternType="solid">
        <fgColor rgb="FFDED8D7"/>
      </patternFill>
    </fill>
    <fill>
      <patternFill patternType="solid">
        <fgColor rgb="FFFFAA7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52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8" fontId="0" numFmtId="172"/>
    <xf applyAlignment="false" applyBorder="false" applyFont="true" applyProtection="false" borderId="1" fillId="8" fontId="0" numFmtId="164"/>
    <xf applyAlignment="false" applyBorder="false" applyFont="true" applyProtection="false" borderId="1" fillId="8" fontId="0" numFmtId="166"/>
    <xf applyAlignment="false" applyBorder="false" applyFont="true" applyProtection="false" borderId="1" fillId="8" fontId="0" numFmtId="165"/>
    <xf applyAlignment="false" applyBorder="false" applyFont="true" applyProtection="false" borderId="1" fillId="9" fontId="0" numFmtId="172"/>
    <xf applyAlignment="false" applyBorder="false" applyFont="true" applyProtection="false" borderId="1" fillId="9" fontId="0" numFmtId="164"/>
    <xf applyAlignment="false" applyBorder="false" applyFont="true" applyProtection="false" borderId="1" fillId="9" fontId="0" numFmtId="166"/>
    <xf applyAlignment="false" applyBorder="false" applyFont="true" applyProtection="false" borderId="1" fillId="9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2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20" customWidth="1"/>
    <col min="6" max="6" width="10" customWidth="1"/>
    <col min="7" max="7" width="10" customWidth="1"/>
    <col min="8" max="8" width="10" customWidth="1"/>
    <col min="9" max="9" width="10" customWidth="1"/>
    <col min="10" max="10" width="15" customWidth="1"/>
    <col min="11" max="11" width="15" customWidth="1"/>
    <col min="12" max="12" width="10" customWidth="1"/>
    <col min="13" max="13" width="50" customWidth="1"/>
    <col min="14" max="14" width="10" customWidth="1"/>
    <col min="15" max="15" width="10" customWidth="1"/>
    <col min="16" max="16" width="10" customWidth="1"/>
    <col min="17" max="17" width="10" customWidth="1"/>
    <col min="18" max="18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9"/>
      <c r="P1" s="19" t="s">
        <v>14</v>
      </c>
      <c r="Q1" s="19" t="s">
        <v>15</v>
      </c>
      <c r="R1" s="19" t="s">
        <v>16</v>
      </c>
    </row>
    <row collapsed="false" customFormat="false" customHeight="false" hidden="false" ht="12.1" outlineLevel="0" r="2">
      <c r="A2" s="17" t="s">
        <v>17</v>
      </c>
      <c r="B2" s="17" t="s">
        <v>18</v>
      </c>
      <c r="C2" s="17" t="s">
        <v>19</v>
      </c>
      <c r="D2" s="17" t="s">
        <v>20</v>
      </c>
      <c r="E2" s="2" t="s">
        <v>21</v>
      </c>
      <c r="F2" s="7" t="n">
        <v>164</v>
      </c>
      <c r="G2" s="6" t="n">
        <v>4055.5</v>
      </c>
      <c r="H2" s="18" t="n">
        <v>0</v>
      </c>
      <c r="I2" s="6" t="n">
        <v>0</v>
      </c>
      <c r="J2" s="17"/>
      <c r="K2" s="6" t="s">
        <f>=F2*G2*Портфель!$R$13</f>
      </c>
      <c r="L2" s="9" t="n">
        <v>0.2273</v>
      </c>
      <c r="M2" s="6" t="n">
        <v>3452.22</v>
      </c>
      <c r="N2" s="18" t="n">
        <v>0.2138</v>
      </c>
      <c r="O2" s="17"/>
      <c r="P2" s="17" t="s">
        <v>22</v>
      </c>
      <c r="Q2" s="18" t="n">
        <v>0.2138</v>
      </c>
      <c r="R2" s="6" t="s">
        <f>=Q2/$Q$13</f>
      </c>
    </row>
    <row collapsed="false" customFormat="false" customHeight="false" hidden="false" ht="12.1" outlineLevel="0" r="3">
      <c r="A3" s="17" t="s">
        <v>23</v>
      </c>
      <c r="B3" s="17" t="s">
        <v>18</v>
      </c>
      <c r="C3" s="17" t="s">
        <v>24</v>
      </c>
      <c r="D3" s="17" t="s">
        <v>20</v>
      </c>
      <c r="E3" s="2" t="s">
        <v>25</v>
      </c>
      <c r="F3" s="7" t="n">
        <v>61100</v>
      </c>
      <c r="G3" s="6" t="n">
        <v>8.45</v>
      </c>
      <c r="H3" s="18" t="n">
        <v>0</v>
      </c>
      <c r="I3" s="6" t="n">
        <v>0</v>
      </c>
      <c r="J3" s="17"/>
      <c r="K3" s="6" t="s">
        <f>=F3*G3*Портфель!$R$13</f>
      </c>
      <c r="L3" s="9" t="n">
        <v>-0.069</v>
      </c>
      <c r="M3" s="6" t="n">
        <v>8.97</v>
      </c>
      <c r="N3" s="18" t="n">
        <v>27.015</v>
      </c>
      <c r="O3" s="17"/>
      <c r="P3" s="17" t="s">
        <v>26</v>
      </c>
      <c r="Q3" s="18" t="n">
        <v>27.015</v>
      </c>
      <c r="R3" s="6" t="s">
        <f>=Q3/$Q$13</f>
      </c>
    </row>
    <row collapsed="false" customFormat="false" customHeight="false" hidden="false" ht="12.1" outlineLevel="0" r="4">
      <c r="A4" s="17" t="s">
        <v>27</v>
      </c>
      <c r="B4" s="17" t="s">
        <v>18</v>
      </c>
      <c r="C4" s="17" t="s">
        <v>28</v>
      </c>
      <c r="D4" s="17" t="s">
        <v>20</v>
      </c>
      <c r="E4" s="2" t="s">
        <v>29</v>
      </c>
      <c r="F4" s="7" t="n">
        <v>405</v>
      </c>
      <c r="G4" s="6" t="n">
        <v>1233</v>
      </c>
      <c r="H4" s="18" t="n">
        <v>0</v>
      </c>
      <c r="I4" s="6" t="n">
        <v>0</v>
      </c>
      <c r="J4" s="17"/>
      <c r="K4" s="6" t="s">
        <f>=F4*G4*Портфель!$R$13</f>
      </c>
      <c r="L4" s="9" t="n">
        <v>0.1596</v>
      </c>
      <c r="M4" s="6" t="n">
        <v>1149.02</v>
      </c>
      <c r="N4" s="18" t="n">
        <v>56.834370306801</v>
      </c>
      <c r="O4" s="17"/>
      <c r="P4" s="17" t="s">
        <v>30</v>
      </c>
      <c r="Q4" s="18" t="n">
        <v>56.834370306801</v>
      </c>
      <c r="R4" s="6" t="s">
        <f>=Q4/$Q$13</f>
      </c>
    </row>
    <row collapsed="false" customFormat="false" customHeight="false" hidden="false" ht="12.1" outlineLevel="0" r="5">
      <c r="A5" s="17" t="s">
        <v>31</v>
      </c>
      <c r="B5" s="17" t="s">
        <v>18</v>
      </c>
      <c r="C5" s="17" t="s">
        <v>32</v>
      </c>
      <c r="D5" s="17" t="s">
        <v>20</v>
      </c>
      <c r="E5" s="2" t="s">
        <v>33</v>
      </c>
      <c r="F5" s="7" t="n">
        <v>1600</v>
      </c>
      <c r="G5" s="6" t="n">
        <v>296.12</v>
      </c>
      <c r="H5" s="18" t="n">
        <v>0</v>
      </c>
      <c r="I5" s="6" t="n">
        <v>0</v>
      </c>
      <c r="J5" s="17"/>
      <c r="K5" s="6" t="s">
        <f>=F5*G5*Портфель!$R$13</f>
      </c>
      <c r="L5" s="9" t="n">
        <v>0.1038</v>
      </c>
      <c r="M5" s="6" t="n">
        <v>240.05</v>
      </c>
      <c r="N5" s="18" t="n">
        <v>99.826</v>
      </c>
      <c r="O5" s="17"/>
      <c r="P5" s="17" t="s">
        <v>34</v>
      </c>
      <c r="Q5" s="18" t="n">
        <v>99.826</v>
      </c>
      <c r="R5" s="6" t="s">
        <f>=Q5/$Q$13</f>
      </c>
    </row>
    <row collapsed="false" customFormat="false" customHeight="false" hidden="false" ht="12.1" outlineLevel="0" r="6">
      <c r="A6" s="17" t="s">
        <v>35</v>
      </c>
      <c r="B6" s="17" t="s">
        <v>18</v>
      </c>
      <c r="C6" s="17" t="s">
        <v>36</v>
      </c>
      <c r="D6" s="17" t="s">
        <v>20</v>
      </c>
      <c r="E6" s="2" t="s">
        <v>37</v>
      </c>
      <c r="F6" s="7" t="n">
        <v>135</v>
      </c>
      <c r="G6" s="6" t="n">
        <v>2926.5</v>
      </c>
      <c r="H6" s="18" t="n">
        <v>0</v>
      </c>
      <c r="I6" s="6" t="n">
        <v>0</v>
      </c>
      <c r="J6" s="17"/>
      <c r="K6" s="6" t="s">
        <f>=F6*G6*Портфель!$R$13</f>
      </c>
      <c r="L6" s="9" t="n">
        <v>0</v>
      </c>
      <c r="M6" s="6" t="n">
        <v>3877.55</v>
      </c>
      <c r="N6" s="18" t="n">
        <v>11.1707</v>
      </c>
      <c r="O6" s="17"/>
      <c r="P6" s="17" t="s">
        <v>38</v>
      </c>
      <c r="Q6" s="18" t="n">
        <v>11.1707</v>
      </c>
      <c r="R6" s="6" t="s">
        <f>=Q6/$Q$13</f>
      </c>
    </row>
    <row collapsed="false" customFormat="false" customHeight="false" hidden="false" ht="12.1" outlineLevel="0" r="7">
      <c r="A7" s="17" t="s">
        <v>39</v>
      </c>
      <c r="B7" s="17" t="s">
        <v>18</v>
      </c>
      <c r="C7" s="17" t="s">
        <v>40</v>
      </c>
      <c r="D7" s="17" t="s">
        <v>20</v>
      </c>
      <c r="E7" s="2" t="s">
        <v>41</v>
      </c>
      <c r="F7" s="7" t="n">
        <v>104</v>
      </c>
      <c r="G7" s="6" t="n">
        <v>2978.8</v>
      </c>
      <c r="H7" s="18" t="n">
        <v>0</v>
      </c>
      <c r="I7" s="6" t="n">
        <v>0</v>
      </c>
      <c r="J7" s="17"/>
      <c r="K7" s="6" t="s">
        <f>=F7*G7*Портфель!$R$13</f>
      </c>
      <c r="L7" s="9" t="n">
        <v>0.1607</v>
      </c>
      <c r="M7" s="6" t="n">
        <v>2691.06</v>
      </c>
      <c r="N7" s="18" t="n">
        <v>92.2466</v>
      </c>
      <c r="O7" s="17"/>
      <c r="P7" s="17" t="s">
        <v>42</v>
      </c>
      <c r="Q7" s="18" t="n">
        <v>92.2466</v>
      </c>
      <c r="R7" s="6" t="s">
        <f>=Q7/$Q$13</f>
      </c>
    </row>
    <row collapsed="false" customFormat="false" customHeight="false" hidden="false" ht="12.1" outlineLevel="0" r="8">
      <c r="A8" s="17" t="s">
        <v>43</v>
      </c>
      <c r="B8" s="17" t="s">
        <v>18</v>
      </c>
      <c r="C8" s="17" t="s">
        <v>44</v>
      </c>
      <c r="D8" s="17" t="s">
        <v>20</v>
      </c>
      <c r="E8" s="2" t="s">
        <v>45</v>
      </c>
      <c r="F8" s="7" t="n">
        <v>132</v>
      </c>
      <c r="G8" s="6" t="n">
        <v>2028</v>
      </c>
      <c r="H8" s="18" t="n">
        <v>0</v>
      </c>
      <c r="I8" s="6" t="n">
        <v>0</v>
      </c>
      <c r="J8" s="17"/>
      <c r="K8" s="6" t="s">
        <f>=F8*G8*Портфель!$R$13</f>
      </c>
      <c r="L8" s="9" t="n">
        <v>0</v>
      </c>
      <c r="M8" s="6" t="n">
        <v>3888.13</v>
      </c>
      <c r="N8" s="18" t="n">
        <v>105.5223</v>
      </c>
      <c r="O8" s="17"/>
      <c r="P8" s="17" t="s">
        <v>46</v>
      </c>
      <c r="Q8" s="18" t="n">
        <v>105.5223</v>
      </c>
      <c r="R8" s="6" t="s">
        <f>=Q8/$Q$13</f>
      </c>
    </row>
    <row collapsed="false" customFormat="false" customHeight="false" hidden="false" ht="12.1" outlineLevel="0" r="9">
      <c r="A9" s="17" t="s">
        <v>47</v>
      </c>
      <c r="B9" s="17" t="s">
        <v>18</v>
      </c>
      <c r="C9" s="17" t="s">
        <v>48</v>
      </c>
      <c r="D9" s="17" t="s">
        <v>20</v>
      </c>
      <c r="E9" s="2" t="s">
        <v>49</v>
      </c>
      <c r="F9" s="7" t="n">
        <v>420</v>
      </c>
      <c r="G9" s="6" t="n">
        <v>373.4</v>
      </c>
      <c r="H9" s="18" t="n">
        <v>0</v>
      </c>
      <c r="I9" s="6" t="n">
        <v>0</v>
      </c>
      <c r="J9" s="17"/>
      <c r="K9" s="6" t="s">
        <f>=F9*G9*Портфель!$R$13</f>
      </c>
      <c r="L9" s="9" t="n">
        <v>-0.1252</v>
      </c>
      <c r="M9" s="6" t="n">
        <v>433.39</v>
      </c>
      <c r="N9" s="18" t="n">
        <v>10354.9</v>
      </c>
      <c r="O9" s="17"/>
      <c r="P9" s="17" t="s">
        <v>50</v>
      </c>
      <c r="Q9" s="18" t="n">
        <v>10354.9</v>
      </c>
      <c r="R9" s="6" t="s">
        <f>=Q9/$Q$13</f>
      </c>
    </row>
    <row collapsed="false" customFormat="false" customHeight="false" hidden="false" ht="12.1" outlineLevel="0" r="10">
      <c r="A10" s="17" t="s">
        <v>51</v>
      </c>
      <c r="B10" s="17" t="s">
        <v>18</v>
      </c>
      <c r="C10" s="17" t="s">
        <v>52</v>
      </c>
      <c r="D10" s="17" t="s">
        <v>20</v>
      </c>
      <c r="E10" s="2" t="s">
        <v>53</v>
      </c>
      <c r="F10" s="7" t="n">
        <v>1460</v>
      </c>
      <c r="G10" s="6" t="n">
        <v>60.03</v>
      </c>
      <c r="H10" s="18" t="n">
        <v>0</v>
      </c>
      <c r="I10" s="6" t="n">
        <v>0</v>
      </c>
      <c r="J10" s="17"/>
      <c r="K10" s="6" t="s">
        <f>=F10*G10*Портфель!$R$13</f>
      </c>
      <c r="L10" s="9" t="n">
        <v>0.0869</v>
      </c>
      <c r="M10" s="6" t="n">
        <v>56.62</v>
      </c>
      <c r="N10" s="18" t="n">
        <v>10.369</v>
      </c>
      <c r="O10" s="17"/>
      <c r="P10" s="17" t="s">
        <v>54</v>
      </c>
      <c r="Q10" s="18" t="n">
        <v>10.369</v>
      </c>
      <c r="R10" s="6" t="s">
        <f>=Q10/$Q$13</f>
      </c>
    </row>
    <row collapsed="false" customFormat="false" customHeight="false" hidden="false" ht="12.1" outlineLevel="0" r="11">
      <c r="A11" s="17" t="s">
        <v>55</v>
      </c>
      <c r="B11" s="17" t="s">
        <v>18</v>
      </c>
      <c r="C11" s="17" t="s">
        <v>56</v>
      </c>
      <c r="D11" s="17" t="s">
        <v>20</v>
      </c>
      <c r="E11" s="2" t="s">
        <v>57</v>
      </c>
      <c r="F11" s="7" t="n">
        <v>700</v>
      </c>
      <c r="G11" s="6" t="n">
        <v>99.54</v>
      </c>
      <c r="H11" s="18" t="n">
        <v>0</v>
      </c>
      <c r="I11" s="6" t="n">
        <v>0</v>
      </c>
      <c r="J11" s="17"/>
      <c r="K11" s="6" t="s">
        <f>=F11*G11*Портфель!$R$13</f>
      </c>
      <c r="L11" s="9" t="n">
        <v>-0.2357</v>
      </c>
      <c r="M11" s="6" t="n">
        <v>122.37</v>
      </c>
      <c r="N11" s="18" t="n">
        <v>0.44</v>
      </c>
      <c r="O11" s="17"/>
      <c r="P11" s="17" t="s">
        <v>58</v>
      </c>
      <c r="Q11" s="18" t="n">
        <v>0.44</v>
      </c>
      <c r="R11" s="6" t="s">
        <f>=Q11/$Q$13</f>
      </c>
    </row>
    <row collapsed="false" customFormat="false" customHeight="false" hidden="false" ht="12.1" outlineLevel="0" r="12">
      <c r="A12" s="17" t="s">
        <v>59</v>
      </c>
      <c r="B12" s="17" t="s">
        <v>18</v>
      </c>
      <c r="C12" s="17" t="s">
        <v>60</v>
      </c>
      <c r="D12" s="17" t="s">
        <v>20</v>
      </c>
      <c r="E12" s="2" t="s">
        <v>61</v>
      </c>
      <c r="F12" s="7" t="n">
        <v>145000</v>
      </c>
      <c r="G12" s="6" t="n">
        <v>0.458</v>
      </c>
      <c r="H12" s="18" t="n">
        <v>0</v>
      </c>
      <c r="I12" s="6" t="n">
        <v>0</v>
      </c>
      <c r="J12" s="17"/>
      <c r="K12" s="6" t="s">
        <f>=F12*G12*Портфель!$R$13</f>
      </c>
      <c r="L12" s="9" t="n">
        <v>-0.0527</v>
      </c>
      <c r="M12" s="6" t="n">
        <v>0.48</v>
      </c>
      <c r="N12" s="18" t="n">
        <v>0.147</v>
      </c>
      <c r="O12" s="17"/>
      <c r="P12" s="17" t="s">
        <v>62</v>
      </c>
      <c r="Q12" s="18" t="n">
        <v>0.147</v>
      </c>
      <c r="R12" s="6" t="s">
        <f>=Q12/$Q$13</f>
      </c>
    </row>
    <row collapsed="false" customFormat="false" customHeight="false" hidden="false" ht="12.1" outlineLevel="0" r="13">
      <c r="A13" s="17" t="s">
        <v>63</v>
      </c>
      <c r="B13" s="17" t="s">
        <v>18</v>
      </c>
      <c r="C13" s="17" t="s">
        <v>64</v>
      </c>
      <c r="D13" s="17" t="s">
        <v>20</v>
      </c>
      <c r="E13" s="2" t="s">
        <v>65</v>
      </c>
      <c r="F13" s="7" t="n">
        <v>5</v>
      </c>
      <c r="G13" s="6" t="n">
        <v>4135</v>
      </c>
      <c r="H13" s="18" t="n">
        <v>0</v>
      </c>
      <c r="I13" s="6" t="n">
        <v>0</v>
      </c>
      <c r="J13" s="17"/>
      <c r="K13" s="6" t="s">
        <f>=F13*G13*Портфель!$R$13</f>
      </c>
      <c r="L13" s="9" t="n">
        <v>0.2086</v>
      </c>
      <c r="M13" s="6" t="n">
        <v>2295.38</v>
      </c>
      <c r="N13" s="18" t="n">
        <v>1</v>
      </c>
      <c r="O13" s="17"/>
      <c r="P13" s="17" t="s">
        <v>20</v>
      </c>
      <c r="Q13" s="18" t="n">
        <v>1</v>
      </c>
      <c r="R13" s="6" t="s">
        <f>=Q13/$Q$13</f>
      </c>
    </row>
    <row collapsed="false" customFormat="false" customHeight="false" hidden="false" ht="12.1" outlineLevel="0" r="14">
      <c r="A14" s="17" t="s">
        <v>66</v>
      </c>
      <c r="B14" s="17" t="s">
        <v>18</v>
      </c>
      <c r="C14" s="17" t="s">
        <v>67</v>
      </c>
      <c r="D14" s="17" t="s">
        <v>20</v>
      </c>
      <c r="E14" s="2" t="s">
        <v>68</v>
      </c>
      <c r="F14" s="7" t="n">
        <v>7</v>
      </c>
      <c r="G14" s="6" t="n">
        <v>1237</v>
      </c>
      <c r="H14" s="18" t="n">
        <v>0</v>
      </c>
      <c r="I14" s="6" t="n">
        <v>0</v>
      </c>
      <c r="J14" s="17"/>
      <c r="K14" s="6" t="s">
        <f>=F14*G14*Портфель!$R$13</f>
      </c>
      <c r="L14" s="9" t="n">
        <v>0.3306</v>
      </c>
      <c r="M14" s="6" t="n">
        <v>980.49</v>
      </c>
      <c r="N14" s="18" t="n">
        <v>153.09</v>
      </c>
      <c r="O14" s="17"/>
      <c r="P14" s="17" t="s">
        <v>69</v>
      </c>
      <c r="Q14" s="18" t="n">
        <v>153.09</v>
      </c>
      <c r="R14" s="6" t="s">
        <f>=Q14/$Q$13</f>
      </c>
    </row>
    <row collapsed="false" customFormat="false" customHeight="false" hidden="false" ht="12.1" outlineLevel="0" r="15">
      <c r="A15" s="17" t="s">
        <v>70</v>
      </c>
      <c r="B15" s="17" t="s">
        <v>18</v>
      </c>
      <c r="C15" s="17" t="s">
        <v>71</v>
      </c>
      <c r="D15" s="17" t="s">
        <v>20</v>
      </c>
      <c r="E15" s="2" t="s">
        <v>72</v>
      </c>
      <c r="F15" s="7" t="n">
        <v>180</v>
      </c>
      <c r="G15" s="6" t="n">
        <v>38.12</v>
      </c>
      <c r="H15" s="18" t="n">
        <v>0</v>
      </c>
      <c r="I15" s="6" t="n">
        <v>0</v>
      </c>
      <c r="J15" s="17"/>
      <c r="K15" s="6" t="s">
        <f>=F15*G15*Портфель!$R$13</f>
      </c>
      <c r="L15" s="9" t="n">
        <v>0.8012</v>
      </c>
      <c r="M15" s="6" t="n">
        <v>42.85</v>
      </c>
      <c r="N15" s="18" t="n">
        <v>1.848</v>
      </c>
      <c r="O15" s="17"/>
      <c r="P15" s="17" t="s">
        <v>73</v>
      </c>
      <c r="Q15" s="18" t="n">
        <v>1.848</v>
      </c>
      <c r="R15" s="6" t="s">
        <f>=Q15/$Q$13</f>
      </c>
    </row>
    <row collapsed="false" customFormat="false" customHeight="false" hidden="false" ht="12.1" outlineLevel="0" r="16">
      <c r="A16" s="17" t="s">
        <v>74</v>
      </c>
      <c r="B16" s="17" t="s">
        <v>18</v>
      </c>
      <c r="C16" s="17" t="s">
        <v>75</v>
      </c>
      <c r="D16" s="17" t="s">
        <v>20</v>
      </c>
      <c r="E16" s="2" t="s">
        <v>76</v>
      </c>
      <c r="F16" s="7" t="n">
        <v>1580</v>
      </c>
      <c r="G16" s="6" t="n">
        <v>0.6108</v>
      </c>
      <c r="H16" s="18" t="n">
        <v>0</v>
      </c>
      <c r="I16" s="6" t="n">
        <v>0</v>
      </c>
      <c r="J16" s="17"/>
      <c r="K16" s="6" t="s">
        <f>=F16*G16*Портфель!$R$13</f>
      </c>
      <c r="L16" s="9" t="n">
        <v>-0.3606</v>
      </c>
      <c r="M16" s="6" t="n">
        <v>0.95</v>
      </c>
      <c r="N16" s="18" t="n">
        <v>2.11125</v>
      </c>
      <c r="O16" s="17"/>
      <c r="P16" s="17" t="s">
        <v>77</v>
      </c>
      <c r="Q16" s="18" t="n">
        <v>2.11125</v>
      </c>
      <c r="R16" s="6" t="s">
        <f>=Q16/$Q$13</f>
      </c>
    </row>
    <row collapsed="false" customFormat="false" customHeight="false" hidden="false" ht="12.1" outlineLevel="0" r="17">
      <c r="A17" s="17"/>
      <c r="B17" s="17"/>
      <c r="C17" s="17"/>
      <c r="D17" s="17"/>
      <c r="E17" s="17"/>
      <c r="F17" s="7"/>
      <c r="G17" s="6"/>
      <c r="H17" s="4"/>
      <c r="I17" s="4" t="s">
        <v>78</v>
      </c>
      <c r="J17" s="4"/>
      <c r="K17" s="5" t="s">
        <f>=SUM(K2:K16)</f>
      </c>
      <c r="L17" s="4"/>
      <c r="M17" s="4"/>
      <c r="N17" s="18" t="n">
        <v>79.4715</v>
      </c>
      <c r="O17" s="17"/>
      <c r="P17" s="17" t="s">
        <v>79</v>
      </c>
      <c r="Q17" s="18" t="n">
        <v>79.4715</v>
      </c>
      <c r="R17" s="6" t="s">
        <f>=Q17/$Q$13</f>
      </c>
    </row>
    <row collapsed="false" customFormat="false" customHeight="false" hidden="false" ht="12.1" outlineLevel="0" r="18">
      <c r="A18" s="17" t="s">
        <v>80</v>
      </c>
      <c r="B18" s="17" t="s">
        <v>81</v>
      </c>
      <c r="C18" s="17" t="s">
        <v>82</v>
      </c>
      <c r="D18" s="17" t="s">
        <v>20</v>
      </c>
      <c r="E18" s="2" t="s">
        <v>83</v>
      </c>
      <c r="F18" s="7" t="n">
        <v>159209</v>
      </c>
      <c r="G18" s="6" t="n">
        <v>1.8349</v>
      </c>
      <c r="H18" s="18" t="n">
        <v>0</v>
      </c>
      <c r="I18" s="6" t="n">
        <v>0</v>
      </c>
      <c r="J18" s="17"/>
      <c r="K18" s="6" t="s">
        <f>=F18*G18*Портфель!$R$13</f>
      </c>
      <c r="L18" s="9" t="n">
        <v>0.1844</v>
      </c>
      <c r="M18" s="6" t="n">
        <v>1.77</v>
      </c>
      <c r="N18" s="18"/>
      <c r="O18" s="17"/>
      <c r="P18" s="17"/>
      <c r="Q18" s="18"/>
      <c r="R18" s="18"/>
    </row>
    <row collapsed="false" customFormat="false" customHeight="false" hidden="false" ht="12.1" outlineLevel="0" r="19">
      <c r="A19" s="17"/>
      <c r="B19" s="17"/>
      <c r="C19" s="17"/>
      <c r="D19" s="17"/>
      <c r="E19" s="17"/>
      <c r="F19" s="7"/>
      <c r="G19" s="6"/>
      <c r="H19" s="4"/>
      <c r="I19" s="4" t="s">
        <v>84</v>
      </c>
      <c r="J19" s="4"/>
      <c r="K19" s="5" t="s">
        <f>=SUM(K18:K18)</f>
      </c>
      <c r="L19" s="4"/>
      <c r="M19" s="4"/>
      <c r="N19" s="18"/>
      <c r="O19" s="17"/>
      <c r="P19" s="17"/>
      <c r="Q19" s="18"/>
      <c r="R19" s="18"/>
    </row>
    <row collapsed="false" customFormat="false" customHeight="false" hidden="false" ht="12.1" outlineLevel="0" r="20">
      <c r="A20" s="17" t="s">
        <v>85</v>
      </c>
      <c r="B20" s="17" t="s">
        <v>86</v>
      </c>
      <c r="C20" s="17" t="s">
        <v>87</v>
      </c>
      <c r="D20" s="17" t="s">
        <v>79</v>
      </c>
      <c r="E20" s="2" t="s">
        <v>88</v>
      </c>
      <c r="F20" s="7" t="n">
        <v>29</v>
      </c>
      <c r="G20" s="6" t="n">
        <v>107.0145</v>
      </c>
      <c r="H20" s="18" t="n">
        <v>100</v>
      </c>
      <c r="I20" s="6" t="n">
        <v>29.4</v>
      </c>
      <c r="J20" s="17" t="s">
        <v>89</v>
      </c>
      <c r="K20" s="6" t="s">
        <f>=F20*((G20/100*H20)*Портфель!$R$17 + I20*Портфель!$R$13) </f>
      </c>
      <c r="L20" s="9" t="n">
        <v>-0.0566</v>
      </c>
      <c r="M20" s="6" t="n">
        <v>9497.52</v>
      </c>
      <c r="N20" s="18"/>
      <c r="O20" s="17"/>
      <c r="P20" s="17"/>
      <c r="Q20" s="18"/>
      <c r="R20" s="18"/>
    </row>
    <row collapsed="false" customFormat="false" customHeight="false" hidden="false" ht="12.1" outlineLevel="0" r="21">
      <c r="A21" s="17" t="s">
        <v>90</v>
      </c>
      <c r="B21" s="17" t="s">
        <v>86</v>
      </c>
      <c r="C21" s="17" t="s">
        <v>91</v>
      </c>
      <c r="D21" s="17" t="s">
        <v>79</v>
      </c>
      <c r="E21" s="2" t="s">
        <v>92</v>
      </c>
      <c r="F21" s="7" t="n">
        <v>3</v>
      </c>
      <c r="G21" s="6" t="n">
        <v>101.6</v>
      </c>
      <c r="H21" s="18" t="n">
        <v>1000</v>
      </c>
      <c r="I21" s="6" t="n">
        <v>455.37</v>
      </c>
      <c r="J21" s="17" t="s">
        <v>93</v>
      </c>
      <c r="K21" s="6" t="s">
        <f>=F21*((G21/100*H21)*Портфель!$R$17 + I21*Портфель!$R$13) </f>
      </c>
      <c r="L21" s="9" t="n">
        <v>0.0477</v>
      </c>
      <c r="M21" s="6" t="n">
        <v>79267.7</v>
      </c>
      <c r="N21" s="18"/>
      <c r="O21" s="17"/>
      <c r="P21" s="17"/>
      <c r="Q21" s="18"/>
      <c r="R21" s="18"/>
    </row>
    <row collapsed="false" customFormat="false" customHeight="false" hidden="false" ht="12.1" outlineLevel="0" r="22">
      <c r="A22" s="17" t="s">
        <v>94</v>
      </c>
      <c r="B22" s="17" t="s">
        <v>86</v>
      </c>
      <c r="C22" s="17" t="s">
        <v>95</v>
      </c>
      <c r="D22" s="17" t="s">
        <v>79</v>
      </c>
      <c r="E22" s="2" t="s">
        <v>96</v>
      </c>
      <c r="F22" s="7" t="n">
        <v>12</v>
      </c>
      <c r="G22" s="6" t="n">
        <v>103.467</v>
      </c>
      <c r="H22" s="18" t="n">
        <v>100</v>
      </c>
      <c r="I22" s="6" t="n">
        <v>34.97</v>
      </c>
      <c r="J22" s="17" t="s">
        <v>97</v>
      </c>
      <c r="K22" s="6" t="s">
        <f>=F22*((G22/100*H22)*Портфель!$R$17 + I22*Портфель!$R$13) </f>
      </c>
      <c r="L22" s="9" t="n">
        <v>0.0053</v>
      </c>
      <c r="M22" s="6" t="n">
        <v>8552.81</v>
      </c>
      <c r="N22" s="18"/>
      <c r="O22" s="17"/>
      <c r="P22" s="17"/>
      <c r="Q22" s="18"/>
      <c r="R22" s="18"/>
    </row>
    <row collapsed="false" customFormat="false" customHeight="false" hidden="false" ht="12.1" outlineLevel="0" r="23">
      <c r="A23" s="17"/>
      <c r="B23" s="17"/>
      <c r="C23" s="17"/>
      <c r="D23" s="17"/>
      <c r="E23" s="17"/>
      <c r="F23" s="7"/>
      <c r="G23" s="6"/>
      <c r="H23" s="4"/>
      <c r="I23" s="4" t="s">
        <v>98</v>
      </c>
      <c r="J23" s="4"/>
      <c r="K23" s="5" t="s">
        <f>=SUM(K20:K22)</f>
      </c>
      <c r="L23" s="4"/>
      <c r="M23" s="4"/>
      <c r="N23" s="18"/>
      <c r="O23" s="17"/>
      <c r="P23" s="17"/>
      <c r="Q23" s="18"/>
      <c r="R23" s="18"/>
    </row>
    <row collapsed="false" customFormat="false" customHeight="false" hidden="false" ht="12.1" outlineLevel="0" r="24">
      <c r="A24" s="17" t="s">
        <v>20</v>
      </c>
      <c r="B24" s="17" t="s">
        <v>3</v>
      </c>
      <c r="C24" s="17" t="s">
        <v>99</v>
      </c>
      <c r="D24" s="17" t="s">
        <v>20</v>
      </c>
      <c r="E24" s="17"/>
      <c r="F24" s="7" t="n">
        <v>4965.77</v>
      </c>
      <c r="G24" s="6" t="n">
        <v>1</v>
      </c>
      <c r="H24" s="18" t="n">
        <v>0</v>
      </c>
      <c r="I24" s="6" t="n">
        <v>0</v>
      </c>
      <c r="J24" s="17"/>
      <c r="K24" s="6" t="s">
        <f>=F24*G24</f>
      </c>
      <c r="L24" s="18"/>
      <c r="M24" s="6"/>
      <c r="N24" s="18"/>
      <c r="O24" s="17"/>
      <c r="P24" s="17"/>
      <c r="Q24" s="18"/>
      <c r="R24" s="18"/>
    </row>
    <row collapsed="false" customFormat="false" customHeight="false" hidden="false" ht="12.1" outlineLevel="0" r="25">
      <c r="A25" s="17" t="s">
        <v>38</v>
      </c>
      <c r="B25" s="17" t="s">
        <v>3</v>
      </c>
      <c r="C25" s="17" t="s">
        <v>100</v>
      </c>
      <c r="D25" s="17" t="s">
        <v>20</v>
      </c>
      <c r="E25" s="17"/>
      <c r="F25" s="7" t="n">
        <v>55000</v>
      </c>
      <c r="G25" s="6" t="n">
        <v>11.1707</v>
      </c>
      <c r="H25" s="18" t="n">
        <v>0</v>
      </c>
      <c r="I25" s="6" t="n">
        <v>0</v>
      </c>
      <c r="J25" s="17"/>
      <c r="K25" s="6" t="s">
        <f>=F25*G25</f>
      </c>
      <c r="L25" s="18"/>
      <c r="M25" s="6"/>
      <c r="N25" s="18"/>
      <c r="O25" s="17"/>
      <c r="P25" s="17"/>
      <c r="Q25" s="18"/>
      <c r="R25" s="18"/>
    </row>
    <row collapsed="false" customFormat="false" customHeight="false" hidden="false" ht="12.1" outlineLevel="0" r="26">
      <c r="A26" s="17"/>
      <c r="B26" s="17"/>
      <c r="C26" s="17"/>
      <c r="D26" s="17"/>
      <c r="E26" s="17"/>
      <c r="F26" s="7"/>
      <c r="G26" s="6"/>
      <c r="H26" s="4"/>
      <c r="I26" s="4" t="s">
        <v>101</v>
      </c>
      <c r="J26" s="4"/>
      <c r="K26" s="5" t="s">
        <f>=SUM(K24:K25)</f>
      </c>
      <c r="L26" s="4"/>
      <c r="M26" s="4"/>
      <c r="N26" s="18"/>
      <c r="O26" s="17"/>
      <c r="P26" s="17"/>
      <c r="Q26" s="18"/>
      <c r="R26" s="18"/>
    </row>
    <row collapsed="false" customFormat="false" customHeight="false" hidden="false" ht="12.1" outlineLevel="0" r="27">
      <c r="A27" s="17"/>
      <c r="B27" s="17"/>
      <c r="C27" s="17"/>
      <c r="D27" s="17"/>
      <c r="E27" s="17"/>
      <c r="F27" s="7"/>
      <c r="G27" s="6"/>
      <c r="H27" s="4"/>
      <c r="I27" s="4" t="s">
        <v>102</v>
      </c>
      <c r="J27" s="4"/>
      <c r="K27" s="5" t="s">
        <f>=K17+K19+K23+K26</f>
      </c>
      <c r="L27" s="18"/>
      <c r="M27" s="6"/>
      <c r="N27" s="18"/>
      <c r="O27" s="17"/>
      <c r="P27" s="17"/>
      <c r="Q27" s="18"/>
      <c r="R27" s="18"/>
    </row>
  </sheetData>
  <mergeCells>
    <mergeCell ref="I17:J17"/>
    <mergeCell ref="I19:J19"/>
    <mergeCell ref="I23:J23"/>
    <mergeCell ref="I26:J26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5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47" t="s">
        <v>0</v>
      </c>
      <c r="B1" s="47" t="s">
        <v>2</v>
      </c>
      <c r="C1" s="47" t="s">
        <v>650</v>
      </c>
      <c r="D1" s="47" t="s">
        <v>651</v>
      </c>
      <c r="E1" s="47" t="s">
        <v>612</v>
      </c>
      <c r="F1" s="47" t="s">
        <v>652</v>
      </c>
      <c r="G1" s="47" t="s">
        <v>609</v>
      </c>
      <c r="H1" s="47" t="s">
        <v>653</v>
      </c>
      <c r="I1" s="47" t="s">
        <v>654</v>
      </c>
      <c r="J1" s="47" t="s">
        <v>655</v>
      </c>
      <c r="K1" s="47" t="s">
        <v>656</v>
      </c>
    </row>
    <row collapsed="false" customFormat="false" customHeight="false" hidden="false" ht="12.1" outlineLevel="0" r="2">
      <c r="A2" s="17" t="s">
        <v>344</v>
      </c>
      <c r="B2" s="17" t="s">
        <v>657</v>
      </c>
      <c r="C2" s="50" t="n">
        <v>44557</v>
      </c>
      <c r="D2" s="51" t="n">
        <v>45481</v>
      </c>
      <c r="E2" s="18" t="n">
        <v>4449.468</v>
      </c>
      <c r="F2" s="18" t="n">
        <v>4250</v>
      </c>
      <c r="G2" s="18" t="n">
        <v>5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31</v>
      </c>
      <c r="B3" s="17" t="s">
        <v>32</v>
      </c>
      <c r="C3" s="50" t="n">
        <v>44557</v>
      </c>
      <c r="D3" s="51" t="n">
        <v>44861</v>
      </c>
      <c r="E3" s="18" t="n">
        <v>294.947</v>
      </c>
      <c r="F3" s="18" t="n">
        <v>126.1416</v>
      </c>
      <c r="G3" s="18" t="n">
        <v>70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31</v>
      </c>
      <c r="B4" s="17" t="s">
        <v>32</v>
      </c>
      <c r="C4" s="50" t="n">
        <v>44574</v>
      </c>
      <c r="D4" s="51" t="n">
        <v>44861</v>
      </c>
      <c r="E4" s="18" t="n">
        <v>272.3532</v>
      </c>
      <c r="F4" s="18" t="n">
        <v>126.1416</v>
      </c>
      <c r="G4" s="18" t="n">
        <v>50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31</v>
      </c>
      <c r="B5" s="17" t="s">
        <v>32</v>
      </c>
      <c r="C5" s="50" t="n">
        <v>44575</v>
      </c>
      <c r="D5" s="51" t="n">
        <v>44861</v>
      </c>
      <c r="E5" s="18" t="n">
        <v>255.3031</v>
      </c>
      <c r="F5" s="18" t="n">
        <v>126.1416</v>
      </c>
      <c r="G5" s="18" t="n">
        <v>70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31</v>
      </c>
      <c r="B6" s="17" t="s">
        <v>32</v>
      </c>
      <c r="C6" s="50" t="n">
        <v>44613</v>
      </c>
      <c r="D6" s="51" t="n">
        <v>44861</v>
      </c>
      <c r="E6" s="18" t="n">
        <v>214.2485</v>
      </c>
      <c r="F6" s="18" t="n">
        <v>126.1416</v>
      </c>
      <c r="G6" s="18" t="n">
        <v>220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31</v>
      </c>
      <c r="B7" s="17" t="s">
        <v>32</v>
      </c>
      <c r="C7" s="50" t="n">
        <v>44616</v>
      </c>
      <c r="D7" s="51" t="n">
        <v>44861</v>
      </c>
      <c r="E7" s="18" t="n">
        <v>131.779</v>
      </c>
      <c r="F7" s="18" t="n">
        <v>126.1416</v>
      </c>
      <c r="G7" s="18" t="n">
        <v>710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31</v>
      </c>
      <c r="B8" s="17" t="s">
        <v>32</v>
      </c>
      <c r="C8" s="50" t="n">
        <v>44616</v>
      </c>
      <c r="D8" s="51" t="n">
        <v>44861</v>
      </c>
      <c r="E8" s="18" t="n">
        <v>110.8963</v>
      </c>
      <c r="F8" s="18" t="n">
        <v>126.1416</v>
      </c>
      <c r="G8" s="18" t="n">
        <v>60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31</v>
      </c>
      <c r="B9" s="17" t="s">
        <v>32</v>
      </c>
      <c r="C9" s="50" t="n">
        <v>44617</v>
      </c>
      <c r="D9" s="51" t="n">
        <v>44861</v>
      </c>
      <c r="E9" s="18" t="n">
        <v>131.2987</v>
      </c>
      <c r="F9" s="18" t="n">
        <v>126.1416</v>
      </c>
      <c r="G9" s="18" t="n">
        <v>760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345</v>
      </c>
      <c r="B10" s="17" t="s">
        <v>626</v>
      </c>
      <c r="C10" s="50" t="n">
        <v>44557</v>
      </c>
      <c r="D10" s="51" t="n">
        <v>44966</v>
      </c>
      <c r="E10" s="18" t="n">
        <v>933</v>
      </c>
      <c r="F10" s="18" t="n">
        <v>798.9039</v>
      </c>
      <c r="G10" s="18" t="n">
        <v>1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345</v>
      </c>
      <c r="B11" s="17" t="s">
        <v>626</v>
      </c>
      <c r="C11" s="50" t="n">
        <v>44557</v>
      </c>
      <c r="D11" s="51" t="n">
        <v>44966</v>
      </c>
      <c r="E11" s="18" t="n">
        <v>933</v>
      </c>
      <c r="F11" s="18" t="n">
        <v>798.9039</v>
      </c>
      <c r="G11" s="18" t="n">
        <v>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345</v>
      </c>
      <c r="B12" s="17" t="s">
        <v>626</v>
      </c>
      <c r="C12" s="50" t="n">
        <v>44557</v>
      </c>
      <c r="D12" s="51" t="n">
        <v>44966</v>
      </c>
      <c r="E12" s="18" t="n">
        <v>933</v>
      </c>
      <c r="F12" s="18" t="n">
        <v>798.9039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345</v>
      </c>
      <c r="B13" s="17" t="s">
        <v>626</v>
      </c>
      <c r="C13" s="50" t="n">
        <v>44557</v>
      </c>
      <c r="D13" s="51" t="n">
        <v>44966</v>
      </c>
      <c r="E13" s="18" t="n">
        <v>933</v>
      </c>
      <c r="F13" s="18" t="n">
        <v>798.9039</v>
      </c>
      <c r="G13" s="18" t="n">
        <v>1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345</v>
      </c>
      <c r="B14" s="17" t="s">
        <v>626</v>
      </c>
      <c r="C14" s="50" t="n">
        <v>44557</v>
      </c>
      <c r="D14" s="51" t="n">
        <v>44966</v>
      </c>
      <c r="E14" s="18" t="n">
        <v>933</v>
      </c>
      <c r="F14" s="18" t="n">
        <v>798.9039</v>
      </c>
      <c r="G14" s="18" t="n">
        <v>1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345</v>
      </c>
      <c r="B15" s="17" t="s">
        <v>626</v>
      </c>
      <c r="C15" s="50" t="n">
        <v>44557</v>
      </c>
      <c r="D15" s="51" t="n">
        <v>44966</v>
      </c>
      <c r="E15" s="18" t="n">
        <v>933</v>
      </c>
      <c r="F15" s="18" t="n">
        <v>798.9039</v>
      </c>
      <c r="G15" s="18" t="n">
        <v>1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345</v>
      </c>
      <c r="B16" s="17" t="s">
        <v>626</v>
      </c>
      <c r="C16" s="50" t="n">
        <v>44557</v>
      </c>
      <c r="D16" s="51" t="n">
        <v>44966</v>
      </c>
      <c r="E16" s="18" t="n">
        <v>933</v>
      </c>
      <c r="F16" s="18" t="n">
        <v>798.9039</v>
      </c>
      <c r="G16" s="18" t="n">
        <v>1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345</v>
      </c>
      <c r="B17" s="17" t="s">
        <v>626</v>
      </c>
      <c r="C17" s="50" t="n">
        <v>44557</v>
      </c>
      <c r="D17" s="51" t="n">
        <v>44966</v>
      </c>
      <c r="E17" s="18" t="n">
        <v>933</v>
      </c>
      <c r="F17" s="18" t="n">
        <v>798.9039</v>
      </c>
      <c r="G17" s="18" t="n">
        <v>1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345</v>
      </c>
      <c r="B18" s="17" t="s">
        <v>626</v>
      </c>
      <c r="C18" s="50" t="n">
        <v>44557</v>
      </c>
      <c r="D18" s="51" t="n">
        <v>44966</v>
      </c>
      <c r="E18" s="18" t="n">
        <v>933</v>
      </c>
      <c r="F18" s="18" t="n">
        <v>798.9039</v>
      </c>
      <c r="G18" s="18" t="n">
        <v>1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345</v>
      </c>
      <c r="B19" s="17" t="s">
        <v>626</v>
      </c>
      <c r="C19" s="50" t="n">
        <v>44557</v>
      </c>
      <c r="D19" s="51" t="n">
        <v>44966</v>
      </c>
      <c r="E19" s="18" t="n">
        <v>933</v>
      </c>
      <c r="F19" s="18" t="n">
        <v>798.9039</v>
      </c>
      <c r="G19" s="18" t="n">
        <v>1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345</v>
      </c>
      <c r="B20" s="17" t="s">
        <v>626</v>
      </c>
      <c r="C20" s="50" t="n">
        <v>44557</v>
      </c>
      <c r="D20" s="51" t="n">
        <v>44966</v>
      </c>
      <c r="E20" s="18" t="n">
        <v>933</v>
      </c>
      <c r="F20" s="18" t="n">
        <v>798.9039</v>
      </c>
      <c r="G20" s="18" t="n">
        <v>4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345</v>
      </c>
      <c r="B21" s="17" t="s">
        <v>626</v>
      </c>
      <c r="C21" s="50" t="n">
        <v>44557</v>
      </c>
      <c r="D21" s="51" t="n">
        <v>44966</v>
      </c>
      <c r="E21" s="18" t="n">
        <v>932.9986</v>
      </c>
      <c r="F21" s="18" t="n">
        <v>798.9039</v>
      </c>
      <c r="G21" s="18" t="n">
        <v>4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345</v>
      </c>
      <c r="B22" s="17" t="s">
        <v>626</v>
      </c>
      <c r="C22" s="50" t="n">
        <v>44557</v>
      </c>
      <c r="D22" s="51" t="n">
        <v>44966</v>
      </c>
      <c r="E22" s="18" t="n">
        <v>932.9986</v>
      </c>
      <c r="F22" s="18" t="n">
        <v>798.915</v>
      </c>
      <c r="G22" s="18" t="n">
        <v>2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345</v>
      </c>
      <c r="B23" s="17" t="s">
        <v>626</v>
      </c>
      <c r="C23" s="50" t="n">
        <v>44557</v>
      </c>
      <c r="D23" s="51" t="n">
        <v>44966</v>
      </c>
      <c r="E23" s="18" t="n">
        <v>932.9986</v>
      </c>
      <c r="F23" s="18" t="n">
        <v>799</v>
      </c>
      <c r="G23" s="18" t="n">
        <v>1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346</v>
      </c>
      <c r="B24" s="17" t="s">
        <v>629</v>
      </c>
      <c r="C24" s="50" t="n">
        <v>44557</v>
      </c>
      <c r="D24" s="51" t="n">
        <v>45604</v>
      </c>
      <c r="E24" s="18" t="n">
        <v>1039.561</v>
      </c>
      <c r="F24" s="18" t="n">
        <v>668.48</v>
      </c>
      <c r="G24" s="18" t="n">
        <v>3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346</v>
      </c>
      <c r="B25" s="17" t="s">
        <v>629</v>
      </c>
      <c r="C25" s="50" t="n">
        <v>44557</v>
      </c>
      <c r="D25" s="51" t="n">
        <v>45604</v>
      </c>
      <c r="E25" s="18" t="n">
        <v>1039.561</v>
      </c>
      <c r="F25" s="18" t="n">
        <v>668.5292</v>
      </c>
      <c r="G25" s="18" t="n">
        <v>12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346</v>
      </c>
      <c r="B26" s="17" t="s">
        <v>629</v>
      </c>
      <c r="C26" s="50" t="n">
        <v>44557</v>
      </c>
      <c r="D26" s="51" t="n">
        <v>45604</v>
      </c>
      <c r="E26" s="18" t="n">
        <v>1039.561</v>
      </c>
      <c r="F26" s="18" t="n">
        <v>668.5194</v>
      </c>
      <c r="G26" s="18" t="n">
        <v>5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346</v>
      </c>
      <c r="B27" s="17" t="s">
        <v>629</v>
      </c>
      <c r="C27" s="50" t="n">
        <v>44579</v>
      </c>
      <c r="D27" s="51" t="n">
        <v>45604</v>
      </c>
      <c r="E27" s="18" t="n">
        <v>978.02</v>
      </c>
      <c r="F27" s="18" t="n">
        <v>668.5194</v>
      </c>
      <c r="G27" s="18" t="n">
        <v>2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346</v>
      </c>
      <c r="B28" s="17" t="s">
        <v>629</v>
      </c>
      <c r="C28" s="50" t="n">
        <v>44582</v>
      </c>
      <c r="D28" s="51" t="n">
        <v>45604</v>
      </c>
      <c r="E28" s="18" t="n">
        <v>985.915</v>
      </c>
      <c r="F28" s="18" t="n">
        <v>668.5194</v>
      </c>
      <c r="G28" s="18" t="n">
        <v>10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347</v>
      </c>
      <c r="B29" s="17" t="s">
        <v>625</v>
      </c>
      <c r="C29" s="50" t="n">
        <v>44557</v>
      </c>
      <c r="D29" s="51" t="n">
        <v>44966</v>
      </c>
      <c r="E29" s="18" t="n">
        <v>973.4855</v>
      </c>
      <c r="F29" s="18" t="n">
        <v>920.947</v>
      </c>
      <c r="G29" s="18" t="n">
        <v>20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348</v>
      </c>
      <c r="B30" s="17" t="s">
        <v>627</v>
      </c>
      <c r="C30" s="50" t="n">
        <v>44557</v>
      </c>
      <c r="D30" s="51" t="n">
        <v>44966</v>
      </c>
      <c r="E30" s="18" t="n">
        <v>1002.1785</v>
      </c>
      <c r="F30" s="18" t="n">
        <v>1010.6633</v>
      </c>
      <c r="G30" s="18" t="n">
        <v>18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348</v>
      </c>
      <c r="B31" s="17" t="s">
        <v>627</v>
      </c>
      <c r="C31" s="50" t="n">
        <v>44557</v>
      </c>
      <c r="D31" s="51" t="n">
        <v>44966</v>
      </c>
      <c r="E31" s="18" t="n">
        <v>1002.1785</v>
      </c>
      <c r="F31" s="18" t="n">
        <v>1010.68</v>
      </c>
      <c r="G31" s="18" t="n">
        <v>1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348</v>
      </c>
      <c r="B32" s="17" t="s">
        <v>627</v>
      </c>
      <c r="C32" s="50" t="n">
        <v>44557</v>
      </c>
      <c r="D32" s="51" t="n">
        <v>44966</v>
      </c>
      <c r="E32" s="18" t="n">
        <v>1002.1785</v>
      </c>
      <c r="F32" s="18" t="n">
        <v>1010.69</v>
      </c>
      <c r="G32" s="18" t="n">
        <v>1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349</v>
      </c>
      <c r="B33" s="17" t="s">
        <v>630</v>
      </c>
      <c r="C33" s="50" t="n">
        <v>44557</v>
      </c>
      <c r="D33" s="51" t="n">
        <v>44966</v>
      </c>
      <c r="E33" s="18" t="n">
        <v>1004.1425</v>
      </c>
      <c r="F33" s="18" t="n">
        <v>1011.26</v>
      </c>
      <c r="G33" s="18" t="n">
        <v>6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349</v>
      </c>
      <c r="B34" s="17" t="s">
        <v>630</v>
      </c>
      <c r="C34" s="50" t="n">
        <v>44557</v>
      </c>
      <c r="D34" s="51" t="n">
        <v>44966</v>
      </c>
      <c r="E34" s="18" t="n">
        <v>1004.1425</v>
      </c>
      <c r="F34" s="18" t="n">
        <v>1011.21</v>
      </c>
      <c r="G34" s="18" t="n">
        <v>14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350</v>
      </c>
      <c r="B35" s="17" t="s">
        <v>658</v>
      </c>
      <c r="C35" s="50" t="n">
        <v>44557</v>
      </c>
      <c r="D35" s="51" t="n">
        <v>44613</v>
      </c>
      <c r="E35" s="18" t="n">
        <v>121.4124</v>
      </c>
      <c r="F35" s="18" t="n">
        <v>118.7281</v>
      </c>
      <c r="G35" s="18" t="n">
        <v>17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350</v>
      </c>
      <c r="B36" s="17" t="s">
        <v>658</v>
      </c>
      <c r="C36" s="50" t="n">
        <v>44557</v>
      </c>
      <c r="D36" s="51" t="n">
        <v>44613</v>
      </c>
      <c r="E36" s="18" t="n">
        <v>121.412</v>
      </c>
      <c r="F36" s="18" t="n">
        <v>118.7281</v>
      </c>
      <c r="G36" s="18" t="n">
        <v>5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350</v>
      </c>
      <c r="B37" s="17" t="s">
        <v>658</v>
      </c>
      <c r="C37" s="50" t="n">
        <v>44557</v>
      </c>
      <c r="D37" s="51" t="n">
        <v>44613</v>
      </c>
      <c r="E37" s="18" t="n">
        <v>121.4121</v>
      </c>
      <c r="F37" s="18" t="n">
        <v>118.7281</v>
      </c>
      <c r="G37" s="18" t="n">
        <v>14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350</v>
      </c>
      <c r="B38" s="17" t="s">
        <v>658</v>
      </c>
      <c r="C38" s="50" t="n">
        <v>44557</v>
      </c>
      <c r="D38" s="51" t="n">
        <v>44613</v>
      </c>
      <c r="E38" s="18" t="n">
        <v>121.4121</v>
      </c>
      <c r="F38" s="18" t="n">
        <v>118.7281</v>
      </c>
      <c r="G38" s="18" t="n">
        <v>164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350</v>
      </c>
      <c r="B39" s="17" t="s">
        <v>658</v>
      </c>
      <c r="C39" s="50" t="n">
        <v>44557</v>
      </c>
      <c r="D39" s="51" t="n">
        <v>44613</v>
      </c>
      <c r="E39" s="18" t="n">
        <v>121.4522</v>
      </c>
      <c r="F39" s="18" t="n">
        <v>118.7281</v>
      </c>
      <c r="G39" s="18" t="n">
        <v>170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350</v>
      </c>
      <c r="B40" s="17" t="s">
        <v>658</v>
      </c>
      <c r="C40" s="50" t="n">
        <v>44557</v>
      </c>
      <c r="D40" s="51" t="n">
        <v>44613</v>
      </c>
      <c r="E40" s="18" t="n">
        <v>121.452</v>
      </c>
      <c r="F40" s="18" t="n">
        <v>118.7281</v>
      </c>
      <c r="G40" s="18" t="n">
        <v>30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351</v>
      </c>
      <c r="B41" s="17" t="s">
        <v>659</v>
      </c>
      <c r="C41" s="50" t="n">
        <v>44558</v>
      </c>
      <c r="D41" s="51" t="n">
        <v>45902</v>
      </c>
      <c r="E41" s="18" t="n">
        <v>90.44</v>
      </c>
      <c r="F41" s="18" t="n">
        <v>93.7</v>
      </c>
      <c r="G41" s="18" t="n">
        <v>1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351</v>
      </c>
      <c r="B42" s="17" t="s">
        <v>659</v>
      </c>
      <c r="C42" s="50" t="n">
        <v>44558</v>
      </c>
      <c r="D42" s="51" t="n">
        <v>45902</v>
      </c>
      <c r="E42" s="18" t="n">
        <v>90.45</v>
      </c>
      <c r="F42" s="18" t="n">
        <v>93.7</v>
      </c>
      <c r="G42" s="18" t="n">
        <v>1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351</v>
      </c>
      <c r="B43" s="17" t="s">
        <v>659</v>
      </c>
      <c r="C43" s="50" t="n">
        <v>44558</v>
      </c>
      <c r="D43" s="51" t="n">
        <v>45902</v>
      </c>
      <c r="E43" s="18" t="n">
        <v>90.4791</v>
      </c>
      <c r="F43" s="18" t="n">
        <v>93.7</v>
      </c>
      <c r="G43" s="18" t="n">
        <v>98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352</v>
      </c>
      <c r="B44" s="17" t="s">
        <v>631</v>
      </c>
      <c r="C44" s="50" t="n">
        <v>44558</v>
      </c>
      <c r="D44" s="51" t="n">
        <v>44966</v>
      </c>
      <c r="E44" s="18" t="n">
        <v>987.784</v>
      </c>
      <c r="F44" s="18" t="n">
        <v>1011.737</v>
      </c>
      <c r="G44" s="18" t="n">
        <v>10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51</v>
      </c>
      <c r="B45" s="17" t="s">
        <v>52</v>
      </c>
      <c r="C45" s="50" t="n">
        <v>44558</v>
      </c>
      <c r="D45" s="51" t="n">
        <v>44763</v>
      </c>
      <c r="E45" s="18" t="n">
        <v>83.1398</v>
      </c>
      <c r="F45" s="18" t="n">
        <v>60.4237</v>
      </c>
      <c r="G45" s="18" t="n">
        <v>60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51</v>
      </c>
      <c r="B46" s="17" t="s">
        <v>52</v>
      </c>
      <c r="C46" s="50" t="n">
        <v>44558</v>
      </c>
      <c r="D46" s="51" t="n">
        <v>44763</v>
      </c>
      <c r="E46" s="18" t="n">
        <v>83.1399</v>
      </c>
      <c r="F46" s="18" t="n">
        <v>60.4237</v>
      </c>
      <c r="G46" s="18" t="n">
        <v>90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35</v>
      </c>
      <c r="B47" s="17" t="s">
        <v>36</v>
      </c>
      <c r="C47" s="50" t="n">
        <v>44559</v>
      </c>
      <c r="D47" s="51" t="n">
        <v>44771</v>
      </c>
      <c r="E47" s="18" t="n">
        <v>5426.254</v>
      </c>
      <c r="F47" s="18" t="n">
        <v>4875.5733</v>
      </c>
      <c r="G47" s="18" t="n">
        <v>5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35</v>
      </c>
      <c r="B48" s="17" t="s">
        <v>36</v>
      </c>
      <c r="C48" s="50" t="n">
        <v>44559</v>
      </c>
      <c r="D48" s="51" t="n">
        <v>44771</v>
      </c>
      <c r="E48" s="18" t="n">
        <v>5431.7575</v>
      </c>
      <c r="F48" s="18" t="n">
        <v>4875.5733</v>
      </c>
      <c r="G48" s="18" t="n">
        <v>4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55</v>
      </c>
      <c r="B49" s="17" t="s">
        <v>56</v>
      </c>
      <c r="C49" s="50" t="n">
        <v>44560</v>
      </c>
      <c r="D49" s="51" t="n">
        <v>44861</v>
      </c>
      <c r="E49" s="18" t="n">
        <v>213.4278</v>
      </c>
      <c r="F49" s="18" t="n">
        <v>103.4276</v>
      </c>
      <c r="G49" s="18" t="n">
        <v>50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55</v>
      </c>
      <c r="B50" s="17" t="s">
        <v>56</v>
      </c>
      <c r="C50" s="50" t="n">
        <v>44789</v>
      </c>
      <c r="D50" s="51" t="n">
        <v>44861</v>
      </c>
      <c r="E50" s="18" t="n">
        <v>117.9107</v>
      </c>
      <c r="F50" s="18" t="n">
        <v>103.4276</v>
      </c>
      <c r="G50" s="18" t="n">
        <v>90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55</v>
      </c>
      <c r="B51" s="17" t="s">
        <v>56</v>
      </c>
      <c r="C51" s="50" t="n">
        <v>44789</v>
      </c>
      <c r="D51" s="51" t="n">
        <v>44861</v>
      </c>
      <c r="E51" s="18" t="n">
        <v>117.9308</v>
      </c>
      <c r="F51" s="18" t="n">
        <v>103.4276</v>
      </c>
      <c r="G51" s="18" t="n">
        <v>80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55</v>
      </c>
      <c r="B52" s="17" t="s">
        <v>56</v>
      </c>
      <c r="C52" s="50" t="n">
        <v>44827</v>
      </c>
      <c r="D52" s="51" t="n">
        <v>44861</v>
      </c>
      <c r="E52" s="18" t="n">
        <v>97.8185</v>
      </c>
      <c r="F52" s="18" t="n">
        <v>103.4276</v>
      </c>
      <c r="G52" s="18" t="n">
        <v>20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55</v>
      </c>
      <c r="B53" s="17" t="s">
        <v>56</v>
      </c>
      <c r="C53" s="50" t="n">
        <v>44827</v>
      </c>
      <c r="D53" s="51" t="n">
        <v>44861</v>
      </c>
      <c r="E53" s="18" t="n">
        <v>97.6585</v>
      </c>
      <c r="F53" s="18" t="n">
        <v>103.4276</v>
      </c>
      <c r="G53" s="18" t="n">
        <v>20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55</v>
      </c>
      <c r="B54" s="17" t="s">
        <v>56</v>
      </c>
      <c r="C54" s="50" t="n">
        <v>44827</v>
      </c>
      <c r="D54" s="51" t="n">
        <v>44861</v>
      </c>
      <c r="E54" s="18" t="n">
        <v>97.6385</v>
      </c>
      <c r="F54" s="18" t="n">
        <v>103.4276</v>
      </c>
      <c r="G54" s="18" t="n">
        <v>20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55</v>
      </c>
      <c r="B55" s="17" t="s">
        <v>56</v>
      </c>
      <c r="C55" s="50" t="n">
        <v>44827</v>
      </c>
      <c r="D55" s="51" t="n">
        <v>44861</v>
      </c>
      <c r="E55" s="18" t="n">
        <v>97.6185</v>
      </c>
      <c r="F55" s="18" t="n">
        <v>103.4276</v>
      </c>
      <c r="G55" s="18" t="n">
        <v>20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55</v>
      </c>
      <c r="B56" s="17" t="s">
        <v>56</v>
      </c>
      <c r="C56" s="50" t="n">
        <v>44827</v>
      </c>
      <c r="D56" s="51" t="n">
        <v>44861</v>
      </c>
      <c r="E56" s="18" t="n">
        <v>97.6185</v>
      </c>
      <c r="F56" s="18" t="n">
        <v>103.4276</v>
      </c>
      <c r="G56" s="18" t="n">
        <v>20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55</v>
      </c>
      <c r="B57" s="17" t="s">
        <v>56</v>
      </c>
      <c r="C57" s="50" t="n">
        <v>44827</v>
      </c>
      <c r="D57" s="51" t="n">
        <v>44861</v>
      </c>
      <c r="E57" s="18" t="n">
        <v>97.5985</v>
      </c>
      <c r="F57" s="18" t="n">
        <v>103.4276</v>
      </c>
      <c r="G57" s="18" t="n">
        <v>20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55</v>
      </c>
      <c r="B58" s="17" t="s">
        <v>56</v>
      </c>
      <c r="C58" s="50" t="n">
        <v>44827</v>
      </c>
      <c r="D58" s="51" t="n">
        <v>44861</v>
      </c>
      <c r="E58" s="18" t="n">
        <v>92.0553</v>
      </c>
      <c r="F58" s="18" t="n">
        <v>103.4276</v>
      </c>
      <c r="G58" s="18" t="n">
        <v>40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55</v>
      </c>
      <c r="B59" s="17" t="s">
        <v>56</v>
      </c>
      <c r="C59" s="50" t="n">
        <v>44827</v>
      </c>
      <c r="D59" s="51" t="n">
        <v>44861</v>
      </c>
      <c r="E59" s="18" t="n">
        <v>90.194</v>
      </c>
      <c r="F59" s="18" t="n">
        <v>103.4276</v>
      </c>
      <c r="G59" s="18" t="n">
        <v>30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55</v>
      </c>
      <c r="B60" s="17" t="s">
        <v>56</v>
      </c>
      <c r="C60" s="50" t="n">
        <v>44827</v>
      </c>
      <c r="D60" s="51" t="n">
        <v>44861</v>
      </c>
      <c r="E60" s="18" t="n">
        <v>90.194</v>
      </c>
      <c r="F60" s="18" t="n">
        <v>103.4276</v>
      </c>
      <c r="G60" s="18" t="n">
        <v>10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55</v>
      </c>
      <c r="B61" s="17" t="s">
        <v>56</v>
      </c>
      <c r="C61" s="50" t="n">
        <v>44827</v>
      </c>
      <c r="D61" s="51" t="n">
        <v>44861</v>
      </c>
      <c r="E61" s="18" t="n">
        <v>90.194</v>
      </c>
      <c r="F61" s="18" t="n">
        <v>103.4276</v>
      </c>
      <c r="G61" s="18" t="n">
        <v>10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55</v>
      </c>
      <c r="B62" s="17" t="s">
        <v>56</v>
      </c>
      <c r="C62" s="50" t="n">
        <v>44827</v>
      </c>
      <c r="D62" s="51" t="n">
        <v>44861</v>
      </c>
      <c r="E62" s="18" t="n">
        <v>90.254</v>
      </c>
      <c r="F62" s="18" t="n">
        <v>103.4276</v>
      </c>
      <c r="G62" s="18" t="n">
        <v>30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55</v>
      </c>
      <c r="B63" s="17" t="s">
        <v>56</v>
      </c>
      <c r="C63" s="50" t="n">
        <v>44827</v>
      </c>
      <c r="D63" s="51" t="n">
        <v>44861</v>
      </c>
      <c r="E63" s="18" t="n">
        <v>90.154</v>
      </c>
      <c r="F63" s="18" t="n">
        <v>103.4276</v>
      </c>
      <c r="G63" s="18" t="n">
        <v>30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80</v>
      </c>
      <c r="B64" s="17" t="s">
        <v>82</v>
      </c>
      <c r="C64" s="50" t="n">
        <v>44560</v>
      </c>
      <c r="D64" s="51" t="n">
        <v>44587</v>
      </c>
      <c r="E64" s="18" t="n">
        <v>1.0976</v>
      </c>
      <c r="F64" s="18" t="n">
        <v>1.1039</v>
      </c>
      <c r="G64" s="18" t="n">
        <v>1500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80</v>
      </c>
      <c r="B65" s="17" t="s">
        <v>82</v>
      </c>
      <c r="C65" s="50" t="n">
        <v>44575</v>
      </c>
      <c r="D65" s="51" t="n">
        <v>44587</v>
      </c>
      <c r="E65" s="18" t="n">
        <v>1.1015</v>
      </c>
      <c r="F65" s="18" t="n">
        <v>1.1039</v>
      </c>
      <c r="G65" s="18" t="n">
        <v>17800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354</v>
      </c>
      <c r="B66" s="17" t="s">
        <v>660</v>
      </c>
      <c r="C66" s="50" t="n">
        <v>44560</v>
      </c>
      <c r="D66" s="51" t="n">
        <v>44601</v>
      </c>
      <c r="E66" s="18" t="n">
        <v>1.1091</v>
      </c>
      <c r="F66" s="18" t="n">
        <v>1.1328</v>
      </c>
      <c r="G66" s="18" t="n">
        <v>3000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355</v>
      </c>
      <c r="B67" s="17" t="s">
        <v>619</v>
      </c>
      <c r="C67" s="50" t="n">
        <v>44560</v>
      </c>
      <c r="D67" s="51" t="n">
        <v>45847</v>
      </c>
      <c r="E67" s="18" t="n">
        <v>548.22</v>
      </c>
      <c r="F67" s="18" t="n">
        <v>150.811</v>
      </c>
      <c r="G67" s="18" t="n">
        <v>1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355</v>
      </c>
      <c r="B68" s="17" t="s">
        <v>619</v>
      </c>
      <c r="C68" s="50" t="n">
        <v>44560</v>
      </c>
      <c r="D68" s="51" t="n">
        <v>45847</v>
      </c>
      <c r="E68" s="18" t="n">
        <v>548.23</v>
      </c>
      <c r="F68" s="18" t="n">
        <v>150.811</v>
      </c>
      <c r="G68" s="18" t="n">
        <v>2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355</v>
      </c>
      <c r="B69" s="17" t="s">
        <v>619</v>
      </c>
      <c r="C69" s="50" t="n">
        <v>44560</v>
      </c>
      <c r="D69" s="51" t="n">
        <v>45847</v>
      </c>
      <c r="E69" s="18" t="n">
        <v>548.2283</v>
      </c>
      <c r="F69" s="18" t="n">
        <v>150.811</v>
      </c>
      <c r="G69" s="18" t="n">
        <v>6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355</v>
      </c>
      <c r="B70" s="17" t="s">
        <v>619</v>
      </c>
      <c r="C70" s="50" t="n">
        <v>44560</v>
      </c>
      <c r="D70" s="51" t="n">
        <v>45847</v>
      </c>
      <c r="E70" s="18" t="n">
        <v>548.22</v>
      </c>
      <c r="F70" s="18" t="n">
        <v>150.811</v>
      </c>
      <c r="G70" s="18" t="n">
        <v>1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356</v>
      </c>
      <c r="B71" s="17" t="s">
        <v>618</v>
      </c>
      <c r="C71" s="50" t="n">
        <v>44565</v>
      </c>
      <c r="D71" s="51" t="n">
        <v>44861</v>
      </c>
      <c r="E71" s="18" t="n">
        <v>71.5729</v>
      </c>
      <c r="F71" s="18" t="n">
        <v>31.9426</v>
      </c>
      <c r="G71" s="18" t="n">
        <v>100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356</v>
      </c>
      <c r="B72" s="17" t="s">
        <v>618</v>
      </c>
      <c r="C72" s="50" t="n">
        <v>44573</v>
      </c>
      <c r="D72" s="51" t="n">
        <v>44861</v>
      </c>
      <c r="E72" s="18" t="n">
        <v>67.416</v>
      </c>
      <c r="F72" s="18" t="n">
        <v>31.9426</v>
      </c>
      <c r="G72" s="18" t="n">
        <v>10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356</v>
      </c>
      <c r="B73" s="17" t="s">
        <v>618</v>
      </c>
      <c r="C73" s="50" t="n">
        <v>44573</v>
      </c>
      <c r="D73" s="51" t="n">
        <v>44861</v>
      </c>
      <c r="E73" s="18" t="n">
        <v>67.4157</v>
      </c>
      <c r="F73" s="18" t="n">
        <v>31.9426</v>
      </c>
      <c r="G73" s="18" t="n">
        <v>30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356</v>
      </c>
      <c r="B74" s="17" t="s">
        <v>618</v>
      </c>
      <c r="C74" s="50" t="n">
        <v>44573</v>
      </c>
      <c r="D74" s="51" t="n">
        <v>44861</v>
      </c>
      <c r="E74" s="18" t="n">
        <v>67.4153</v>
      </c>
      <c r="F74" s="18" t="n">
        <v>31.9426</v>
      </c>
      <c r="G74" s="18" t="n">
        <v>60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357</v>
      </c>
      <c r="B75" s="17" t="s">
        <v>661</v>
      </c>
      <c r="C75" s="50" t="n">
        <v>44565</v>
      </c>
      <c r="D75" s="51" t="n">
        <v>44971</v>
      </c>
      <c r="E75" s="18" t="n">
        <v>1302.782</v>
      </c>
      <c r="F75" s="18" t="n">
        <v>510.242</v>
      </c>
      <c r="G75" s="18" t="n">
        <v>5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358</v>
      </c>
      <c r="B76" s="17" t="s">
        <v>662</v>
      </c>
      <c r="C76" s="50" t="n">
        <v>44566</v>
      </c>
      <c r="D76" s="51" t="n">
        <v>44972</v>
      </c>
      <c r="E76" s="18" t="n">
        <v>150.5802</v>
      </c>
      <c r="F76" s="18" t="n">
        <v>103.895</v>
      </c>
      <c r="G76" s="18" t="n">
        <v>2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358</v>
      </c>
      <c r="B77" s="17" t="s">
        <v>662</v>
      </c>
      <c r="C77" s="50" t="n">
        <v>44566</v>
      </c>
      <c r="D77" s="51" t="n">
        <v>45091</v>
      </c>
      <c r="E77" s="18" t="n">
        <v>150.5802</v>
      </c>
      <c r="F77" s="18" t="n">
        <v>126.8512</v>
      </c>
      <c r="G77" s="18" t="n">
        <v>48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358</v>
      </c>
      <c r="B78" s="17" t="s">
        <v>662</v>
      </c>
      <c r="C78" s="50" t="n">
        <v>44972</v>
      </c>
      <c r="D78" s="51" t="n">
        <v>45091</v>
      </c>
      <c r="E78" s="18" t="n">
        <v>103.955</v>
      </c>
      <c r="F78" s="18" t="n">
        <v>126.8512</v>
      </c>
      <c r="G78" s="18" t="n">
        <v>2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358</v>
      </c>
      <c r="B79" s="17" t="s">
        <v>662</v>
      </c>
      <c r="C79" s="50" t="n">
        <v>45002</v>
      </c>
      <c r="D79" s="51" t="n">
        <v>45091</v>
      </c>
      <c r="E79" s="18" t="n">
        <v>113.0591</v>
      </c>
      <c r="F79" s="18" t="n">
        <v>126.8512</v>
      </c>
      <c r="G79" s="18" t="n">
        <v>10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358</v>
      </c>
      <c r="B80" s="17" t="s">
        <v>662</v>
      </c>
      <c r="C80" s="50" t="n">
        <v>45002</v>
      </c>
      <c r="D80" s="51" t="n">
        <v>45091</v>
      </c>
      <c r="E80" s="18" t="n">
        <v>113.0591</v>
      </c>
      <c r="F80" s="18" t="n">
        <v>126.8411</v>
      </c>
      <c r="G80" s="18" t="n">
        <v>60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358</v>
      </c>
      <c r="B81" s="17" t="s">
        <v>662</v>
      </c>
      <c r="C81" s="50" t="n">
        <v>45002</v>
      </c>
      <c r="D81" s="51" t="n">
        <v>45091</v>
      </c>
      <c r="E81" s="18" t="n">
        <v>113.069</v>
      </c>
      <c r="F81" s="18" t="n">
        <v>126.8411</v>
      </c>
      <c r="G81" s="18" t="n">
        <v>50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358</v>
      </c>
      <c r="B82" s="17" t="s">
        <v>662</v>
      </c>
      <c r="C82" s="50" t="n">
        <v>45007</v>
      </c>
      <c r="D82" s="51" t="n">
        <v>45091</v>
      </c>
      <c r="E82" s="18" t="n">
        <v>112.8789</v>
      </c>
      <c r="F82" s="18" t="n">
        <v>126.8411</v>
      </c>
      <c r="G82" s="18" t="n">
        <v>160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359</v>
      </c>
      <c r="B83" s="17" t="s">
        <v>663</v>
      </c>
      <c r="C83" s="50" t="n">
        <v>44566</v>
      </c>
      <c r="D83" s="51" t="n">
        <v>44760</v>
      </c>
      <c r="E83" s="18" t="n">
        <v>149.165</v>
      </c>
      <c r="F83" s="18" t="n">
        <v>82.0505</v>
      </c>
      <c r="G83" s="18" t="n">
        <v>20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360</v>
      </c>
      <c r="B84" s="17" t="s">
        <v>621</v>
      </c>
      <c r="C84" s="50" t="n">
        <v>44571</v>
      </c>
      <c r="D84" s="51" t="n">
        <v>44572</v>
      </c>
      <c r="E84" s="18" t="n">
        <v>39.7638</v>
      </c>
      <c r="F84" s="18" t="n">
        <v>40.0859</v>
      </c>
      <c r="G84" s="18" t="n">
        <v>500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360</v>
      </c>
      <c r="B85" s="17" t="s">
        <v>621</v>
      </c>
      <c r="C85" s="50" t="n">
        <v>44672</v>
      </c>
      <c r="D85" s="51" t="n">
        <v>44747</v>
      </c>
      <c r="E85" s="18" t="n">
        <v>23.0938</v>
      </c>
      <c r="F85" s="18" t="n">
        <v>26.8339</v>
      </c>
      <c r="G85" s="18" t="n">
        <v>500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360</v>
      </c>
      <c r="B86" s="17" t="s">
        <v>621</v>
      </c>
      <c r="C86" s="50" t="n">
        <v>44672</v>
      </c>
      <c r="D86" s="51" t="n">
        <v>44747</v>
      </c>
      <c r="E86" s="18" t="n">
        <v>23.1439</v>
      </c>
      <c r="F86" s="18" t="n">
        <v>26.8339</v>
      </c>
      <c r="G86" s="18" t="n">
        <v>1000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360</v>
      </c>
      <c r="B87" s="17" t="s">
        <v>621</v>
      </c>
      <c r="C87" s="50" t="n">
        <v>45387</v>
      </c>
      <c r="D87" s="51" t="n">
        <v>45419</v>
      </c>
      <c r="E87" s="18" t="n">
        <v>31.0217</v>
      </c>
      <c r="F87" s="18" t="n">
        <v>36.3745</v>
      </c>
      <c r="G87" s="18" t="n">
        <v>1200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360</v>
      </c>
      <c r="B88" s="17" t="s">
        <v>621</v>
      </c>
      <c r="C88" s="50" t="n">
        <v>45448</v>
      </c>
      <c r="D88" s="51" t="n">
        <v>45684</v>
      </c>
      <c r="E88" s="18" t="n">
        <v>28.9503</v>
      </c>
      <c r="F88" s="18" t="n">
        <v>27.3408</v>
      </c>
      <c r="G88" s="18" t="n">
        <v>400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360</v>
      </c>
      <c r="B89" s="17" t="s">
        <v>621</v>
      </c>
      <c r="C89" s="50" t="n">
        <v>45450</v>
      </c>
      <c r="D89" s="51" t="n">
        <v>45684</v>
      </c>
      <c r="E89" s="18" t="n">
        <v>29.5257</v>
      </c>
      <c r="F89" s="18" t="n">
        <v>27.3408</v>
      </c>
      <c r="G89" s="18" t="n">
        <v>200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360</v>
      </c>
      <c r="B90" s="17" t="s">
        <v>621</v>
      </c>
      <c r="C90" s="50" t="n">
        <v>45450</v>
      </c>
      <c r="D90" s="51" t="n">
        <v>45684</v>
      </c>
      <c r="E90" s="18" t="n">
        <v>29.5257</v>
      </c>
      <c r="F90" s="18" t="n">
        <v>27.3408</v>
      </c>
      <c r="G90" s="18" t="n">
        <v>300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360</v>
      </c>
      <c r="B91" s="17" t="s">
        <v>621</v>
      </c>
      <c r="C91" s="50" t="n">
        <v>45450</v>
      </c>
      <c r="D91" s="51" t="n">
        <v>45684</v>
      </c>
      <c r="E91" s="18" t="n">
        <v>29.5257</v>
      </c>
      <c r="F91" s="18" t="n">
        <v>27.3408</v>
      </c>
      <c r="G91" s="18" t="n">
        <v>300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360</v>
      </c>
      <c r="B92" s="17" t="s">
        <v>621</v>
      </c>
      <c r="C92" s="50" t="n">
        <v>45462</v>
      </c>
      <c r="D92" s="51" t="n">
        <v>45684</v>
      </c>
      <c r="E92" s="18" t="n">
        <v>26.8638</v>
      </c>
      <c r="F92" s="18" t="n">
        <v>27.3408</v>
      </c>
      <c r="G92" s="18" t="n">
        <v>1500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360</v>
      </c>
      <c r="B93" s="17" t="s">
        <v>621</v>
      </c>
      <c r="C93" s="50" t="n">
        <v>45524</v>
      </c>
      <c r="D93" s="51" t="n">
        <v>45684</v>
      </c>
      <c r="E93" s="18" t="n">
        <v>25.5579</v>
      </c>
      <c r="F93" s="18" t="n">
        <v>27.3408</v>
      </c>
      <c r="G93" s="18" t="n">
        <v>100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360</v>
      </c>
      <c r="B94" s="17" t="s">
        <v>621</v>
      </c>
      <c r="C94" s="50" t="n">
        <v>45537</v>
      </c>
      <c r="D94" s="51" t="n">
        <v>45684</v>
      </c>
      <c r="E94" s="18" t="n">
        <v>22.1155</v>
      </c>
      <c r="F94" s="18" t="n">
        <v>27.3408</v>
      </c>
      <c r="G94" s="18" t="n">
        <v>3000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360</v>
      </c>
      <c r="B95" s="17" t="s">
        <v>621</v>
      </c>
      <c r="C95" s="50" t="n">
        <v>45537</v>
      </c>
      <c r="D95" s="51" t="n">
        <v>45684</v>
      </c>
      <c r="E95" s="18" t="n">
        <v>22.1155</v>
      </c>
      <c r="F95" s="18" t="n">
        <v>27.3408</v>
      </c>
      <c r="G95" s="18" t="n">
        <v>600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360</v>
      </c>
      <c r="B96" s="17" t="s">
        <v>621</v>
      </c>
      <c r="C96" s="50" t="n">
        <v>45537</v>
      </c>
      <c r="D96" s="51" t="n">
        <v>45684</v>
      </c>
      <c r="E96" s="18" t="n">
        <v>22.1155</v>
      </c>
      <c r="F96" s="18" t="n">
        <v>27.3408</v>
      </c>
      <c r="G96" s="18" t="n">
        <v>3000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360</v>
      </c>
      <c r="B97" s="17" t="s">
        <v>621</v>
      </c>
      <c r="C97" s="50" t="n">
        <v>45537</v>
      </c>
      <c r="D97" s="51" t="n">
        <v>45684</v>
      </c>
      <c r="E97" s="18" t="n">
        <v>22.1105</v>
      </c>
      <c r="F97" s="18" t="n">
        <v>27.3408</v>
      </c>
      <c r="G97" s="18" t="n">
        <v>100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360</v>
      </c>
      <c r="B98" s="17" t="s">
        <v>621</v>
      </c>
      <c r="C98" s="50" t="n">
        <v>45537</v>
      </c>
      <c r="D98" s="51" t="n">
        <v>45684</v>
      </c>
      <c r="E98" s="18" t="n">
        <v>22.1155</v>
      </c>
      <c r="F98" s="18" t="n">
        <v>27.3408</v>
      </c>
      <c r="G98" s="18" t="n">
        <v>100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360</v>
      </c>
      <c r="B99" s="17" t="s">
        <v>621</v>
      </c>
      <c r="C99" s="50" t="n">
        <v>45537</v>
      </c>
      <c r="D99" s="51" t="n">
        <v>45684</v>
      </c>
      <c r="E99" s="18" t="n">
        <v>22.1155</v>
      </c>
      <c r="F99" s="18" t="n">
        <v>27.3408</v>
      </c>
      <c r="G99" s="18" t="n">
        <v>100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360</v>
      </c>
      <c r="B100" s="17" t="s">
        <v>621</v>
      </c>
      <c r="C100" s="50" t="n">
        <v>45537</v>
      </c>
      <c r="D100" s="51" t="n">
        <v>45684</v>
      </c>
      <c r="E100" s="18" t="n">
        <v>22.1155</v>
      </c>
      <c r="F100" s="18" t="n">
        <v>27.3408</v>
      </c>
      <c r="G100" s="18" t="n">
        <v>100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360</v>
      </c>
      <c r="B101" s="17" t="s">
        <v>621</v>
      </c>
      <c r="C101" s="50" t="n">
        <v>45537</v>
      </c>
      <c r="D101" s="51" t="n">
        <v>45684</v>
      </c>
      <c r="E101" s="18" t="n">
        <v>22.1155</v>
      </c>
      <c r="F101" s="18" t="n">
        <v>27.3408</v>
      </c>
      <c r="G101" s="18" t="n">
        <v>1700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360</v>
      </c>
      <c r="B102" s="17" t="s">
        <v>621</v>
      </c>
      <c r="C102" s="50" t="n">
        <v>45595</v>
      </c>
      <c r="D102" s="51" t="n">
        <v>45684</v>
      </c>
      <c r="E102" s="18" t="n">
        <v>23.0561</v>
      </c>
      <c r="F102" s="18" t="n">
        <v>27.3408</v>
      </c>
      <c r="G102" s="18" t="n">
        <v>100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70</v>
      </c>
      <c r="B103" s="17" t="s">
        <v>71</v>
      </c>
      <c r="C103" s="50" t="n">
        <v>44571</v>
      </c>
      <c r="D103" s="51" t="n">
        <v>44748</v>
      </c>
      <c r="E103" s="18" t="n">
        <v>38.8983</v>
      </c>
      <c r="F103" s="18" t="n">
        <v>36.2333</v>
      </c>
      <c r="G103" s="18" t="n">
        <v>500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70</v>
      </c>
      <c r="B104" s="17" t="s">
        <v>71</v>
      </c>
      <c r="C104" s="50" t="n">
        <v>44701</v>
      </c>
      <c r="D104" s="51" t="n">
        <v>44748</v>
      </c>
      <c r="E104" s="18" t="n">
        <v>34.3006</v>
      </c>
      <c r="F104" s="18" t="n">
        <v>36.2333</v>
      </c>
      <c r="G104" s="18" t="n">
        <v>100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70</v>
      </c>
      <c r="B105" s="17" t="s">
        <v>71</v>
      </c>
      <c r="C105" s="50" t="n">
        <v>44761</v>
      </c>
      <c r="D105" s="51" t="n">
        <v>44861</v>
      </c>
      <c r="E105" s="18" t="n">
        <v>29.1075</v>
      </c>
      <c r="F105" s="18" t="n">
        <v>24.9825</v>
      </c>
      <c r="G105" s="18" t="n">
        <v>100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70</v>
      </c>
      <c r="B106" s="17" t="s">
        <v>71</v>
      </c>
      <c r="C106" s="50" t="n">
        <v>44761</v>
      </c>
      <c r="D106" s="51" t="n">
        <v>44861</v>
      </c>
      <c r="E106" s="18" t="n">
        <v>29.1075</v>
      </c>
      <c r="F106" s="18" t="n">
        <v>24.9825</v>
      </c>
      <c r="G106" s="18" t="n">
        <v>100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70</v>
      </c>
      <c r="B107" s="17" t="s">
        <v>71</v>
      </c>
      <c r="C107" s="50" t="n">
        <v>44763</v>
      </c>
      <c r="D107" s="51" t="n">
        <v>44861</v>
      </c>
      <c r="E107" s="18" t="n">
        <v>29.0974</v>
      </c>
      <c r="F107" s="18" t="n">
        <v>24.9825</v>
      </c>
      <c r="G107" s="18" t="n">
        <v>200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70</v>
      </c>
      <c r="B108" s="17" t="s">
        <v>71</v>
      </c>
      <c r="C108" s="50" t="n">
        <v>44763</v>
      </c>
      <c r="D108" s="51" t="n">
        <v>44861</v>
      </c>
      <c r="E108" s="18" t="n">
        <v>29.0974</v>
      </c>
      <c r="F108" s="18" t="n">
        <v>24.9825</v>
      </c>
      <c r="G108" s="18" t="n">
        <v>100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70</v>
      </c>
      <c r="B109" s="17" t="s">
        <v>71</v>
      </c>
      <c r="C109" s="50" t="n">
        <v>44763</v>
      </c>
      <c r="D109" s="51" t="n">
        <v>44861</v>
      </c>
      <c r="E109" s="18" t="n">
        <v>29.1625</v>
      </c>
      <c r="F109" s="18" t="n">
        <v>24.9825</v>
      </c>
      <c r="G109" s="18" t="n">
        <v>100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70</v>
      </c>
      <c r="B110" s="17" t="s">
        <v>71</v>
      </c>
      <c r="C110" s="50" t="n">
        <v>44783</v>
      </c>
      <c r="D110" s="51" t="n">
        <v>44861</v>
      </c>
      <c r="E110" s="18" t="n">
        <v>28.8073</v>
      </c>
      <c r="F110" s="18" t="n">
        <v>24.9825</v>
      </c>
      <c r="G110" s="18" t="n">
        <v>100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70</v>
      </c>
      <c r="B111" s="17" t="s">
        <v>71</v>
      </c>
      <c r="C111" s="50" t="n">
        <v>44789</v>
      </c>
      <c r="D111" s="51" t="n">
        <v>44861</v>
      </c>
      <c r="E111" s="18" t="n">
        <v>29.3076</v>
      </c>
      <c r="F111" s="18" t="n">
        <v>24.9825</v>
      </c>
      <c r="G111" s="18" t="n">
        <v>100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70</v>
      </c>
      <c r="B112" s="17" t="s">
        <v>71</v>
      </c>
      <c r="C112" s="50" t="n">
        <v>44789</v>
      </c>
      <c r="D112" s="51" t="n">
        <v>44861</v>
      </c>
      <c r="E112" s="18" t="n">
        <v>29.3076</v>
      </c>
      <c r="F112" s="18" t="n">
        <v>24.9825</v>
      </c>
      <c r="G112" s="18" t="n">
        <v>300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70</v>
      </c>
      <c r="B113" s="17" t="s">
        <v>71</v>
      </c>
      <c r="C113" s="50" t="n">
        <v>44796</v>
      </c>
      <c r="D113" s="51" t="n">
        <v>44861</v>
      </c>
      <c r="E113" s="18" t="n">
        <v>29.0524</v>
      </c>
      <c r="F113" s="18" t="n">
        <v>24.9825</v>
      </c>
      <c r="G113" s="18" t="n">
        <v>200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70</v>
      </c>
      <c r="B114" s="17" t="s">
        <v>71</v>
      </c>
      <c r="C114" s="50" t="n">
        <v>44804</v>
      </c>
      <c r="D114" s="51" t="n">
        <v>44861</v>
      </c>
      <c r="E114" s="18" t="n">
        <v>29.1375</v>
      </c>
      <c r="F114" s="18" t="n">
        <v>24.9825</v>
      </c>
      <c r="G114" s="18" t="n">
        <v>300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70</v>
      </c>
      <c r="B115" s="17" t="s">
        <v>71</v>
      </c>
      <c r="C115" s="50" t="n">
        <v>44834</v>
      </c>
      <c r="D115" s="51" t="n">
        <v>44861</v>
      </c>
      <c r="E115" s="18" t="n">
        <v>20.8875</v>
      </c>
      <c r="F115" s="18" t="n">
        <v>24.9825</v>
      </c>
      <c r="G115" s="18" t="n">
        <v>500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70</v>
      </c>
      <c r="B116" s="17" t="s">
        <v>71</v>
      </c>
      <c r="C116" s="50" t="n">
        <v>44834</v>
      </c>
      <c r="D116" s="51" t="n">
        <v>44861</v>
      </c>
      <c r="E116" s="18" t="n">
        <v>20.8925</v>
      </c>
      <c r="F116" s="18" t="n">
        <v>24.9825</v>
      </c>
      <c r="G116" s="18" t="n">
        <v>400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70</v>
      </c>
      <c r="B117" s="17" t="s">
        <v>71</v>
      </c>
      <c r="C117" s="50" t="n">
        <v>44834</v>
      </c>
      <c r="D117" s="51" t="n">
        <v>44861</v>
      </c>
      <c r="E117" s="18" t="n">
        <v>20.8875</v>
      </c>
      <c r="F117" s="18" t="n">
        <v>24.9825</v>
      </c>
      <c r="G117" s="18" t="n">
        <v>600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70</v>
      </c>
      <c r="B118" s="17" t="s">
        <v>71</v>
      </c>
      <c r="C118" s="50" t="n">
        <v>44915</v>
      </c>
      <c r="D118" s="51" t="n">
        <v>45026</v>
      </c>
      <c r="E118" s="18" t="n">
        <v>24.9475</v>
      </c>
      <c r="F118" s="18" t="n">
        <v>34.1361</v>
      </c>
      <c r="G118" s="18" t="n">
        <v>500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70</v>
      </c>
      <c r="B119" s="17" t="s">
        <v>71</v>
      </c>
      <c r="C119" s="50" t="n">
        <v>44937</v>
      </c>
      <c r="D119" s="51" t="n">
        <v>45026</v>
      </c>
      <c r="E119" s="18" t="n">
        <v>26.2684</v>
      </c>
      <c r="F119" s="18" t="n">
        <v>34.1361</v>
      </c>
      <c r="G119" s="18" t="n">
        <v>300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70</v>
      </c>
      <c r="B120" s="17" t="s">
        <v>71</v>
      </c>
      <c r="C120" s="50" t="n">
        <v>44937</v>
      </c>
      <c r="D120" s="51" t="n">
        <v>45026</v>
      </c>
      <c r="E120" s="18" t="n">
        <v>26.2684</v>
      </c>
      <c r="F120" s="18" t="n">
        <v>34.1311</v>
      </c>
      <c r="G120" s="18" t="n">
        <v>1200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70</v>
      </c>
      <c r="B121" s="17" t="s">
        <v>71</v>
      </c>
      <c r="C121" s="50" t="n">
        <v>44937</v>
      </c>
      <c r="D121" s="51" t="n">
        <v>45027</v>
      </c>
      <c r="E121" s="18" t="n">
        <v>26.2684</v>
      </c>
      <c r="F121" s="18" t="n">
        <v>34.226</v>
      </c>
      <c r="G121" s="18" t="n">
        <v>1500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70</v>
      </c>
      <c r="B122" s="17" t="s">
        <v>71</v>
      </c>
      <c r="C122" s="50" t="n">
        <v>44972</v>
      </c>
      <c r="D122" s="51" t="n">
        <v>45027</v>
      </c>
      <c r="E122" s="18" t="n">
        <v>26.7938</v>
      </c>
      <c r="F122" s="18" t="n">
        <v>34.226</v>
      </c>
      <c r="G122" s="18" t="n">
        <v>400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70</v>
      </c>
      <c r="B123" s="17" t="s">
        <v>71</v>
      </c>
      <c r="C123" s="50" t="n">
        <v>45064</v>
      </c>
      <c r="D123" s="51" t="n">
        <v>45091</v>
      </c>
      <c r="E123" s="18" t="n">
        <v>31.9174</v>
      </c>
      <c r="F123" s="18" t="n">
        <v>36.9241</v>
      </c>
      <c r="G123" s="18" t="n">
        <v>200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70</v>
      </c>
      <c r="B124" s="17" t="s">
        <v>71</v>
      </c>
      <c r="C124" s="50" t="n">
        <v>45064</v>
      </c>
      <c r="D124" s="51" t="n">
        <v>45091</v>
      </c>
      <c r="E124" s="18" t="n">
        <v>31.9223</v>
      </c>
      <c r="F124" s="18" t="n">
        <v>36.9241</v>
      </c>
      <c r="G124" s="18" t="n">
        <v>1500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70</v>
      </c>
      <c r="B125" s="17" t="s">
        <v>71</v>
      </c>
      <c r="C125" s="50" t="n">
        <v>45064</v>
      </c>
      <c r="D125" s="51" t="n">
        <v>45091</v>
      </c>
      <c r="E125" s="18" t="n">
        <v>31.9223</v>
      </c>
      <c r="F125" s="18" t="n">
        <v>36.9241</v>
      </c>
      <c r="G125" s="18" t="n">
        <v>600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361</v>
      </c>
      <c r="B126" s="17" t="s">
        <v>664</v>
      </c>
      <c r="C126" s="50" t="n">
        <v>44575</v>
      </c>
      <c r="D126" s="51" t="n">
        <v>45516</v>
      </c>
      <c r="E126" s="18" t="n">
        <v>64.2385</v>
      </c>
      <c r="F126" s="18" t="n">
        <v>87.64</v>
      </c>
      <c r="G126" s="18" t="n">
        <v>72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361</v>
      </c>
      <c r="B127" s="17" t="s">
        <v>664</v>
      </c>
      <c r="C127" s="50" t="n">
        <v>44575</v>
      </c>
      <c r="D127" s="51" t="n">
        <v>45576</v>
      </c>
      <c r="E127" s="18" t="n">
        <v>64.2385</v>
      </c>
      <c r="F127" s="18" t="n">
        <v>92.02</v>
      </c>
      <c r="G127" s="18" t="n">
        <v>24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361</v>
      </c>
      <c r="B128" s="17" t="s">
        <v>664</v>
      </c>
      <c r="C128" s="50" t="n">
        <v>44575</v>
      </c>
      <c r="D128" s="51" t="n">
        <v>45902</v>
      </c>
      <c r="E128" s="18" t="n">
        <v>64.2385</v>
      </c>
      <c r="F128" s="18" t="n">
        <v>94.9834</v>
      </c>
      <c r="G128" s="18" t="n">
        <v>95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361</v>
      </c>
      <c r="B129" s="17" t="s">
        <v>664</v>
      </c>
      <c r="C129" s="50" t="n">
        <v>44575</v>
      </c>
      <c r="D129" s="51" t="n">
        <v>45902</v>
      </c>
      <c r="E129" s="18" t="n">
        <v>64.2286</v>
      </c>
      <c r="F129" s="18" t="n">
        <v>94.9834</v>
      </c>
      <c r="G129" s="18" t="n">
        <v>7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361</v>
      </c>
      <c r="B130" s="17" t="s">
        <v>664</v>
      </c>
      <c r="C130" s="50" t="n">
        <v>44575</v>
      </c>
      <c r="D130" s="51" t="n">
        <v>45902</v>
      </c>
      <c r="E130" s="18" t="n">
        <v>64.9088</v>
      </c>
      <c r="F130" s="18" t="n">
        <v>94.9834</v>
      </c>
      <c r="G130" s="18" t="n">
        <v>8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361</v>
      </c>
      <c r="B131" s="17" t="s">
        <v>664</v>
      </c>
      <c r="C131" s="50" t="n">
        <v>44582</v>
      </c>
      <c r="D131" s="51" t="n">
        <v>45902</v>
      </c>
      <c r="E131" s="18" t="n">
        <v>62.298</v>
      </c>
      <c r="F131" s="18" t="n">
        <v>94.9834</v>
      </c>
      <c r="G131" s="18" t="n">
        <v>5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361</v>
      </c>
      <c r="B132" s="17" t="s">
        <v>664</v>
      </c>
      <c r="C132" s="50" t="n">
        <v>44589</v>
      </c>
      <c r="D132" s="51" t="n">
        <v>45902</v>
      </c>
      <c r="E132" s="18" t="n">
        <v>60.4863</v>
      </c>
      <c r="F132" s="18" t="n">
        <v>94.9834</v>
      </c>
      <c r="G132" s="18" t="n">
        <v>359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361</v>
      </c>
      <c r="B133" s="17" t="s">
        <v>664</v>
      </c>
      <c r="C133" s="50" t="n">
        <v>44589</v>
      </c>
      <c r="D133" s="51" t="n">
        <v>45902</v>
      </c>
      <c r="E133" s="18" t="n">
        <v>60.4863</v>
      </c>
      <c r="F133" s="18" t="n">
        <v>94.9834</v>
      </c>
      <c r="G133" s="18" t="n">
        <v>169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361</v>
      </c>
      <c r="B134" s="17" t="s">
        <v>664</v>
      </c>
      <c r="C134" s="50" t="n">
        <v>44589</v>
      </c>
      <c r="D134" s="51" t="n">
        <v>45902</v>
      </c>
      <c r="E134" s="18" t="n">
        <v>60.4862</v>
      </c>
      <c r="F134" s="18" t="n">
        <v>94.9834</v>
      </c>
      <c r="G134" s="18" t="n">
        <v>52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361</v>
      </c>
      <c r="B135" s="17" t="s">
        <v>664</v>
      </c>
      <c r="C135" s="50" t="n">
        <v>44608</v>
      </c>
      <c r="D135" s="51" t="n">
        <v>45902</v>
      </c>
      <c r="E135" s="18" t="n">
        <v>61.0067</v>
      </c>
      <c r="F135" s="18" t="n">
        <v>94.9834</v>
      </c>
      <c r="G135" s="18" t="n">
        <v>15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362</v>
      </c>
      <c r="B136" s="17" t="s">
        <v>665</v>
      </c>
      <c r="C136" s="50" t="n">
        <v>44587</v>
      </c>
      <c r="D136" s="51" t="n">
        <v>45902</v>
      </c>
      <c r="E136" s="18" t="n">
        <v>2099.2589</v>
      </c>
      <c r="F136" s="18" t="n">
        <v>1699.5</v>
      </c>
      <c r="G136" s="18" t="n">
        <v>9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362</v>
      </c>
      <c r="B137" s="17" t="s">
        <v>665</v>
      </c>
      <c r="C137" s="50" t="n">
        <v>44587</v>
      </c>
      <c r="D137" s="51" t="n">
        <v>45902</v>
      </c>
      <c r="E137" s="18" t="n">
        <v>2099.26</v>
      </c>
      <c r="F137" s="18" t="n">
        <v>1699.5</v>
      </c>
      <c r="G137" s="18" t="n">
        <v>1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363</v>
      </c>
      <c r="B138" s="17" t="s">
        <v>666</v>
      </c>
      <c r="C138" s="50" t="n">
        <v>44587</v>
      </c>
      <c r="D138" s="51" t="n">
        <v>45902</v>
      </c>
      <c r="E138" s="18" t="n">
        <v>37.0822</v>
      </c>
      <c r="F138" s="18" t="n">
        <v>27.4374</v>
      </c>
      <c r="G138" s="18" t="n">
        <v>27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363</v>
      </c>
      <c r="B139" s="17" t="s">
        <v>666</v>
      </c>
      <c r="C139" s="50" t="n">
        <v>44593</v>
      </c>
      <c r="D139" s="51" t="n">
        <v>45902</v>
      </c>
      <c r="E139" s="18" t="n">
        <v>39.509</v>
      </c>
      <c r="F139" s="18" t="n">
        <v>27.4374</v>
      </c>
      <c r="G139" s="18" t="n">
        <v>10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363</v>
      </c>
      <c r="B140" s="17" t="s">
        <v>666</v>
      </c>
      <c r="C140" s="50" t="n">
        <v>44593</v>
      </c>
      <c r="D140" s="51" t="n">
        <v>45902</v>
      </c>
      <c r="E140" s="18" t="n">
        <v>39.5087</v>
      </c>
      <c r="F140" s="18" t="n">
        <v>27.4374</v>
      </c>
      <c r="G140" s="18" t="n">
        <v>90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363</v>
      </c>
      <c r="B141" s="17" t="s">
        <v>666</v>
      </c>
      <c r="C141" s="50" t="n">
        <v>44601</v>
      </c>
      <c r="D141" s="51" t="n">
        <v>45902</v>
      </c>
      <c r="E141" s="18" t="n">
        <v>40.08</v>
      </c>
      <c r="F141" s="18" t="n">
        <v>27.4374</v>
      </c>
      <c r="G141" s="18" t="n">
        <v>9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364</v>
      </c>
      <c r="B142" s="17" t="s">
        <v>667</v>
      </c>
      <c r="C142" s="50" t="n">
        <v>44601</v>
      </c>
      <c r="D142" s="51" t="n">
        <v>45516</v>
      </c>
      <c r="E142" s="18" t="n">
        <v>3049.33</v>
      </c>
      <c r="F142" s="18" t="n">
        <v>2448.42</v>
      </c>
      <c r="G142" s="18" t="n">
        <v>1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365</v>
      </c>
      <c r="B143" s="17" t="s">
        <v>668</v>
      </c>
      <c r="C143" s="50" t="n">
        <v>44652</v>
      </c>
      <c r="D143" s="51" t="n">
        <v>45070</v>
      </c>
      <c r="E143" s="18" t="n">
        <v>0.0203</v>
      </c>
      <c r="F143" s="18" t="n">
        <v>0.0236</v>
      </c>
      <c r="G143" s="18" t="n">
        <v>10000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365</v>
      </c>
      <c r="B144" s="17" t="s">
        <v>668</v>
      </c>
      <c r="C144" s="50" t="n">
        <v>44659</v>
      </c>
      <c r="D144" s="51" t="n">
        <v>45070</v>
      </c>
      <c r="E144" s="18" t="n">
        <v>0.023</v>
      </c>
      <c r="F144" s="18" t="n">
        <v>0.0236</v>
      </c>
      <c r="G144" s="18" t="n">
        <v>440000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  <row collapsed="false" customFormat="false" customHeight="false" hidden="false" ht="12.1" outlineLevel="0" r="145">
      <c r="A145" s="17" t="s">
        <v>365</v>
      </c>
      <c r="B145" s="17" t="s">
        <v>668</v>
      </c>
      <c r="C145" s="50" t="n">
        <v>44677</v>
      </c>
      <c r="D145" s="51" t="n">
        <v>45070</v>
      </c>
      <c r="E145" s="18" t="n">
        <v>0.0185</v>
      </c>
      <c r="F145" s="18" t="n">
        <v>0.0236</v>
      </c>
      <c r="G145" s="18" t="n">
        <v>10000</v>
      </c>
      <c r="H145" s="6" t="s">
        <f>=(F145-E145)*G145</f>
      </c>
      <c r="I145" s="9" t="s">
        <f>=(F145-E145)/E145</f>
      </c>
      <c r="J145" s="7" t="s">
        <f>=MAX(1,DATEDIF(C145,D145,"d")-1)</f>
      </c>
      <c r="K145" s="9" t="s">
        <f>=I145*365/J145</f>
      </c>
    </row>
    <row collapsed="false" customFormat="false" customHeight="false" hidden="false" ht="12.1" outlineLevel="0" r="146">
      <c r="A146" s="17" t="s">
        <v>365</v>
      </c>
      <c r="B146" s="17" t="s">
        <v>668</v>
      </c>
      <c r="C146" s="50" t="n">
        <v>44677</v>
      </c>
      <c r="D146" s="51" t="n">
        <v>45070</v>
      </c>
      <c r="E146" s="18" t="n">
        <v>0.0186</v>
      </c>
      <c r="F146" s="18" t="n">
        <v>0.0236</v>
      </c>
      <c r="G146" s="18" t="n">
        <v>20000</v>
      </c>
      <c r="H146" s="6" t="s">
        <f>=(F146-E146)*G146</f>
      </c>
      <c r="I146" s="9" t="s">
        <f>=(F146-E146)/E146</f>
      </c>
      <c r="J146" s="7" t="s">
        <f>=MAX(1,DATEDIF(C146,D146,"d")-1)</f>
      </c>
      <c r="K146" s="9" t="s">
        <f>=I146*365/J146</f>
      </c>
    </row>
    <row collapsed="false" customFormat="false" customHeight="false" hidden="false" ht="12.1" outlineLevel="0" r="147">
      <c r="A147" s="17" t="s">
        <v>365</v>
      </c>
      <c r="B147" s="17" t="s">
        <v>668</v>
      </c>
      <c r="C147" s="50" t="n">
        <v>44942</v>
      </c>
      <c r="D147" s="51" t="n">
        <v>45070</v>
      </c>
      <c r="E147" s="18" t="n">
        <v>0.0167</v>
      </c>
      <c r="F147" s="18" t="n">
        <v>0.0236</v>
      </c>
      <c r="G147" s="18" t="n">
        <v>520000</v>
      </c>
      <c r="H147" s="6" t="s">
        <f>=(F147-E147)*G147</f>
      </c>
      <c r="I147" s="9" t="s">
        <f>=(F147-E147)/E147</f>
      </c>
      <c r="J147" s="7" t="s">
        <f>=MAX(1,DATEDIF(C147,D147,"d")-1)</f>
      </c>
      <c r="K147" s="9" t="s">
        <f>=I147*365/J147</f>
      </c>
    </row>
    <row collapsed="false" customFormat="false" customHeight="false" hidden="false" ht="12.1" outlineLevel="0" r="148">
      <c r="A148" s="17" t="s">
        <v>365</v>
      </c>
      <c r="B148" s="17" t="s">
        <v>668</v>
      </c>
      <c r="C148" s="50" t="n">
        <v>44942</v>
      </c>
      <c r="D148" s="51" t="n">
        <v>45070</v>
      </c>
      <c r="E148" s="18" t="n">
        <v>0.0167</v>
      </c>
      <c r="F148" s="18" t="n">
        <v>0.0236</v>
      </c>
      <c r="G148" s="18" t="n">
        <v>10000</v>
      </c>
      <c r="H148" s="6" t="s">
        <f>=(F148-E148)*G148</f>
      </c>
      <c r="I148" s="9" t="s">
        <f>=(F148-E148)/E148</f>
      </c>
      <c r="J148" s="7" t="s">
        <f>=MAX(1,DATEDIF(C148,D148,"d")-1)</f>
      </c>
      <c r="K148" s="9" t="s">
        <f>=I148*365/J148</f>
      </c>
    </row>
    <row collapsed="false" customFormat="false" customHeight="false" hidden="false" ht="12.1" outlineLevel="0" r="149">
      <c r="A149" s="17" t="s">
        <v>365</v>
      </c>
      <c r="B149" s="17" t="s">
        <v>668</v>
      </c>
      <c r="C149" s="50" t="n">
        <v>44942</v>
      </c>
      <c r="D149" s="51" t="n">
        <v>45070</v>
      </c>
      <c r="E149" s="18" t="n">
        <v>0.0167</v>
      </c>
      <c r="F149" s="18" t="n">
        <v>0.0236</v>
      </c>
      <c r="G149" s="18" t="n">
        <v>10000</v>
      </c>
      <c r="H149" s="6" t="s">
        <f>=(F149-E149)*G149</f>
      </c>
      <c r="I149" s="9" t="s">
        <f>=(F149-E149)/E149</f>
      </c>
      <c r="J149" s="7" t="s">
        <f>=MAX(1,DATEDIF(C149,D149,"d")-1)</f>
      </c>
      <c r="K149" s="9" t="s">
        <f>=I149*365/J149</f>
      </c>
    </row>
    <row collapsed="false" customFormat="false" customHeight="false" hidden="false" ht="12.1" outlineLevel="0" r="150">
      <c r="A150" s="17" t="s">
        <v>365</v>
      </c>
      <c r="B150" s="17" t="s">
        <v>668</v>
      </c>
      <c r="C150" s="50" t="n">
        <v>44942</v>
      </c>
      <c r="D150" s="51" t="n">
        <v>45070</v>
      </c>
      <c r="E150" s="18" t="n">
        <v>0.0167</v>
      </c>
      <c r="F150" s="18" t="n">
        <v>0.0236</v>
      </c>
      <c r="G150" s="18" t="n">
        <v>980000</v>
      </c>
      <c r="H150" s="6" t="s">
        <f>=(F150-E150)*G150</f>
      </c>
      <c r="I150" s="9" t="s">
        <f>=(F150-E150)/E150</f>
      </c>
      <c r="J150" s="7" t="s">
        <f>=MAX(1,DATEDIF(C150,D150,"d")-1)</f>
      </c>
      <c r="K150" s="9" t="s">
        <f>=I150*365/J150</f>
      </c>
    </row>
    <row collapsed="false" customFormat="false" customHeight="false" hidden="false" ht="12.1" outlineLevel="0" r="151">
      <c r="A151" s="17" t="s">
        <v>365</v>
      </c>
      <c r="B151" s="17" t="s">
        <v>668</v>
      </c>
      <c r="C151" s="50" t="n">
        <v>44942</v>
      </c>
      <c r="D151" s="51" t="n">
        <v>45070</v>
      </c>
      <c r="E151" s="18" t="n">
        <v>0.0167</v>
      </c>
      <c r="F151" s="18" t="n">
        <v>0.0236</v>
      </c>
      <c r="G151" s="18" t="n">
        <v>1000000</v>
      </c>
      <c r="H151" s="6" t="s">
        <f>=(F151-E151)*G151</f>
      </c>
      <c r="I151" s="9" t="s">
        <f>=(F151-E151)/E151</f>
      </c>
      <c r="J151" s="7" t="s">
        <f>=MAX(1,DATEDIF(C151,D151,"d")-1)</f>
      </c>
      <c r="K151" s="9" t="s">
        <f>=I151*365/J151</f>
      </c>
    </row>
    <row collapsed="false" customFormat="false" customHeight="false" hidden="false" ht="12.1" outlineLevel="0" r="152">
      <c r="A152" s="17" t="s">
        <v>365</v>
      </c>
      <c r="B152" s="17" t="s">
        <v>668</v>
      </c>
      <c r="C152" s="50" t="n">
        <v>44942</v>
      </c>
      <c r="D152" s="51" t="n">
        <v>45071</v>
      </c>
      <c r="E152" s="18" t="n">
        <v>0.0167</v>
      </c>
      <c r="F152" s="18" t="n">
        <v>0.0231</v>
      </c>
      <c r="G152" s="18" t="n">
        <v>2480000</v>
      </c>
      <c r="H152" s="6" t="s">
        <f>=(F152-E152)*G152</f>
      </c>
      <c r="I152" s="9" t="s">
        <f>=(F152-E152)/E152</f>
      </c>
      <c r="J152" s="7" t="s">
        <f>=MAX(1,DATEDIF(C152,D152,"d")-1)</f>
      </c>
      <c r="K152" s="9" t="s">
        <f>=I152*365/J152</f>
      </c>
    </row>
    <row collapsed="false" customFormat="false" customHeight="false" hidden="false" ht="12.1" outlineLevel="0" r="153">
      <c r="A153" s="17" t="s">
        <v>365</v>
      </c>
      <c r="B153" s="17" t="s">
        <v>668</v>
      </c>
      <c r="C153" s="50" t="n">
        <v>44956</v>
      </c>
      <c r="D153" s="51" t="n">
        <v>45071</v>
      </c>
      <c r="E153" s="18" t="n">
        <v>0.0166</v>
      </c>
      <c r="F153" s="18" t="n">
        <v>0.0231</v>
      </c>
      <c r="G153" s="18" t="n">
        <v>160000</v>
      </c>
      <c r="H153" s="6" t="s">
        <f>=(F153-E153)*G153</f>
      </c>
      <c r="I153" s="9" t="s">
        <f>=(F153-E153)/E153</f>
      </c>
      <c r="J153" s="7" t="s">
        <f>=MAX(1,DATEDIF(C153,D153,"d")-1)</f>
      </c>
      <c r="K153" s="9" t="s">
        <f>=I153*365/J153</f>
      </c>
    </row>
    <row collapsed="false" customFormat="false" customHeight="false" hidden="false" ht="12.1" outlineLevel="0" r="154">
      <c r="A154" s="17" t="s">
        <v>365</v>
      </c>
      <c r="B154" s="17" t="s">
        <v>668</v>
      </c>
      <c r="C154" s="50" t="n">
        <v>44964</v>
      </c>
      <c r="D154" s="51" t="n">
        <v>45071</v>
      </c>
      <c r="E154" s="18" t="n">
        <v>0.0171</v>
      </c>
      <c r="F154" s="18" t="n">
        <v>0.0231</v>
      </c>
      <c r="G154" s="18" t="n">
        <v>40000</v>
      </c>
      <c r="H154" s="6" t="s">
        <f>=(F154-E154)*G154</f>
      </c>
      <c r="I154" s="9" t="s">
        <f>=(F154-E154)/E154</f>
      </c>
      <c r="J154" s="7" t="s">
        <f>=MAX(1,DATEDIF(C154,D154,"d")-1)</f>
      </c>
      <c r="K154" s="9" t="s">
        <f>=I154*365/J154</f>
      </c>
    </row>
    <row collapsed="false" customFormat="false" customHeight="false" hidden="false" ht="12.1" outlineLevel="0" r="155">
      <c r="A155" s="17" t="s">
        <v>365</v>
      </c>
      <c r="B155" s="17" t="s">
        <v>668</v>
      </c>
      <c r="C155" s="50" t="n">
        <v>44966</v>
      </c>
      <c r="D155" s="51" t="n">
        <v>45071</v>
      </c>
      <c r="E155" s="18" t="n">
        <v>0.0171</v>
      </c>
      <c r="F155" s="18" t="n">
        <v>0.0231</v>
      </c>
      <c r="G155" s="18" t="n">
        <v>1020000</v>
      </c>
      <c r="H155" s="6" t="s">
        <f>=(F155-E155)*G155</f>
      </c>
      <c r="I155" s="9" t="s">
        <f>=(F155-E155)/E155</f>
      </c>
      <c r="J155" s="7" t="s">
        <f>=MAX(1,DATEDIF(C155,D155,"d")-1)</f>
      </c>
      <c r="K155" s="9" t="s">
        <f>=I155*365/J155</f>
      </c>
    </row>
    <row collapsed="false" customFormat="false" customHeight="false" hidden="false" ht="12.1" outlineLevel="0" r="156">
      <c r="A156" s="17" t="s">
        <v>365</v>
      </c>
      <c r="B156" s="17" t="s">
        <v>668</v>
      </c>
      <c r="C156" s="50" t="n">
        <v>44966</v>
      </c>
      <c r="D156" s="51" t="n">
        <v>45076</v>
      </c>
      <c r="E156" s="18" t="n">
        <v>0.0171</v>
      </c>
      <c r="F156" s="18" t="n">
        <v>0.023</v>
      </c>
      <c r="G156" s="18" t="n">
        <v>180000</v>
      </c>
      <c r="H156" s="6" t="s">
        <f>=(F156-E156)*G156</f>
      </c>
      <c r="I156" s="9" t="s">
        <f>=(F156-E156)/E156</f>
      </c>
      <c r="J156" s="7" t="s">
        <f>=MAX(1,DATEDIF(C156,D156,"d")-1)</f>
      </c>
      <c r="K156" s="9" t="s">
        <f>=I156*365/J156</f>
      </c>
    </row>
    <row collapsed="false" customFormat="false" customHeight="false" hidden="false" ht="12.1" outlineLevel="0" r="157">
      <c r="A157" s="17" t="s">
        <v>365</v>
      </c>
      <c r="B157" s="17" t="s">
        <v>668</v>
      </c>
      <c r="C157" s="50" t="n">
        <v>44970</v>
      </c>
      <c r="D157" s="51" t="n">
        <v>45076</v>
      </c>
      <c r="E157" s="18" t="n">
        <v>0.0169</v>
      </c>
      <c r="F157" s="18" t="n">
        <v>0.023</v>
      </c>
      <c r="G157" s="18" t="n">
        <v>10000</v>
      </c>
      <c r="H157" s="6" t="s">
        <f>=(F157-E157)*G157</f>
      </c>
      <c r="I157" s="9" t="s">
        <f>=(F157-E157)/E157</f>
      </c>
      <c r="J157" s="7" t="s">
        <f>=MAX(1,DATEDIF(C157,D157,"d")-1)</f>
      </c>
      <c r="K157" s="9" t="s">
        <f>=I157*365/J157</f>
      </c>
    </row>
    <row collapsed="false" customFormat="false" customHeight="false" hidden="false" ht="12.1" outlineLevel="0" r="158">
      <c r="A158" s="17" t="s">
        <v>365</v>
      </c>
      <c r="B158" s="17" t="s">
        <v>668</v>
      </c>
      <c r="C158" s="50" t="n">
        <v>44970</v>
      </c>
      <c r="D158" s="51" t="n">
        <v>45076</v>
      </c>
      <c r="E158" s="18" t="n">
        <v>0.0169</v>
      </c>
      <c r="F158" s="18" t="n">
        <v>0.023</v>
      </c>
      <c r="G158" s="18" t="n">
        <v>10000</v>
      </c>
      <c r="H158" s="6" t="s">
        <f>=(F158-E158)*G158</f>
      </c>
      <c r="I158" s="9" t="s">
        <f>=(F158-E158)/E158</f>
      </c>
      <c r="J158" s="7" t="s">
        <f>=MAX(1,DATEDIF(C158,D158,"d")-1)</f>
      </c>
      <c r="K158" s="9" t="s">
        <f>=I158*365/J158</f>
      </c>
    </row>
    <row collapsed="false" customFormat="false" customHeight="false" hidden="false" ht="12.1" outlineLevel="0" r="159">
      <c r="A159" s="17" t="s">
        <v>365</v>
      </c>
      <c r="B159" s="17" t="s">
        <v>668</v>
      </c>
      <c r="C159" s="50" t="n">
        <v>44972</v>
      </c>
      <c r="D159" s="51" t="n">
        <v>45076</v>
      </c>
      <c r="E159" s="18" t="n">
        <v>0.0161</v>
      </c>
      <c r="F159" s="18" t="n">
        <v>0.023</v>
      </c>
      <c r="G159" s="18" t="n">
        <v>630000</v>
      </c>
      <c r="H159" s="6" t="s">
        <f>=(F159-E159)*G159</f>
      </c>
      <c r="I159" s="9" t="s">
        <f>=(F159-E159)/E159</f>
      </c>
      <c r="J159" s="7" t="s">
        <f>=MAX(1,DATEDIF(C159,D159,"d")-1)</f>
      </c>
      <c r="K159" s="9" t="s">
        <f>=I159*365/J159</f>
      </c>
    </row>
    <row collapsed="false" customFormat="false" customHeight="false" hidden="false" ht="12.1" outlineLevel="0" r="160">
      <c r="A160" s="17" t="s">
        <v>365</v>
      </c>
      <c r="B160" s="17" t="s">
        <v>668</v>
      </c>
      <c r="C160" s="50" t="n">
        <v>44973</v>
      </c>
      <c r="D160" s="51" t="n">
        <v>45076</v>
      </c>
      <c r="E160" s="18" t="n">
        <v>0.0162</v>
      </c>
      <c r="F160" s="18" t="n">
        <v>0.023</v>
      </c>
      <c r="G160" s="18" t="n">
        <v>810000</v>
      </c>
      <c r="H160" s="6" t="s">
        <f>=(F160-E160)*G160</f>
      </c>
      <c r="I160" s="9" t="s">
        <f>=(F160-E160)/E160</f>
      </c>
      <c r="J160" s="7" t="s">
        <f>=MAX(1,DATEDIF(C160,D160,"d")-1)</f>
      </c>
      <c r="K160" s="9" t="s">
        <f>=I160*365/J160</f>
      </c>
    </row>
    <row collapsed="false" customFormat="false" customHeight="false" hidden="false" ht="12.1" outlineLevel="0" r="161">
      <c r="A161" s="17" t="s">
        <v>365</v>
      </c>
      <c r="B161" s="17" t="s">
        <v>668</v>
      </c>
      <c r="C161" s="50" t="n">
        <v>44973</v>
      </c>
      <c r="D161" s="51" t="n">
        <v>45076</v>
      </c>
      <c r="E161" s="18" t="n">
        <v>0.0162</v>
      </c>
      <c r="F161" s="18" t="n">
        <v>0.023</v>
      </c>
      <c r="G161" s="18" t="n">
        <v>210000</v>
      </c>
      <c r="H161" s="6" t="s">
        <f>=(F161-E161)*G161</f>
      </c>
      <c r="I161" s="9" t="s">
        <f>=(F161-E161)/E161</f>
      </c>
      <c r="J161" s="7" t="s">
        <f>=MAX(1,DATEDIF(C161,D161,"d")-1)</f>
      </c>
      <c r="K161" s="9" t="s">
        <f>=I161*365/J161</f>
      </c>
    </row>
    <row collapsed="false" customFormat="false" customHeight="false" hidden="false" ht="12.1" outlineLevel="0" r="162">
      <c r="A162" s="17" t="s">
        <v>365</v>
      </c>
      <c r="B162" s="17" t="s">
        <v>668</v>
      </c>
      <c r="C162" s="50" t="n">
        <v>44973</v>
      </c>
      <c r="D162" s="51" t="n">
        <v>45076</v>
      </c>
      <c r="E162" s="18" t="n">
        <v>0.0162</v>
      </c>
      <c r="F162" s="18" t="n">
        <v>0.023</v>
      </c>
      <c r="G162" s="18" t="n">
        <v>50000</v>
      </c>
      <c r="H162" s="6" t="s">
        <f>=(F162-E162)*G162</f>
      </c>
      <c r="I162" s="9" t="s">
        <f>=(F162-E162)/E162</f>
      </c>
      <c r="J162" s="7" t="s">
        <f>=MAX(1,DATEDIF(C162,D162,"d")-1)</f>
      </c>
      <c r="K162" s="9" t="s">
        <f>=I162*365/J162</f>
      </c>
    </row>
    <row collapsed="false" customFormat="false" customHeight="false" hidden="false" ht="12.1" outlineLevel="0" r="163">
      <c r="A163" s="17" t="s">
        <v>365</v>
      </c>
      <c r="B163" s="17" t="s">
        <v>668</v>
      </c>
      <c r="C163" s="50" t="n">
        <v>44973</v>
      </c>
      <c r="D163" s="51" t="n">
        <v>45076</v>
      </c>
      <c r="E163" s="18" t="n">
        <v>0.0161</v>
      </c>
      <c r="F163" s="18" t="n">
        <v>0.023</v>
      </c>
      <c r="G163" s="18" t="n">
        <v>350000</v>
      </c>
      <c r="H163" s="6" t="s">
        <f>=(F163-E163)*G163</f>
      </c>
      <c r="I163" s="9" t="s">
        <f>=(F163-E163)/E163</f>
      </c>
      <c r="J163" s="7" t="s">
        <f>=MAX(1,DATEDIF(C163,D163,"d")-1)</f>
      </c>
      <c r="K163" s="9" t="s">
        <f>=I163*365/J163</f>
      </c>
    </row>
    <row collapsed="false" customFormat="false" customHeight="false" hidden="false" ht="12.1" outlineLevel="0" r="164">
      <c r="A164" s="17" t="s">
        <v>365</v>
      </c>
      <c r="B164" s="17" t="s">
        <v>668</v>
      </c>
      <c r="C164" s="50" t="n">
        <v>45006</v>
      </c>
      <c r="D164" s="51" t="n">
        <v>45076</v>
      </c>
      <c r="E164" s="18" t="n">
        <v>0.0184</v>
      </c>
      <c r="F164" s="18" t="n">
        <v>0.023</v>
      </c>
      <c r="G164" s="18" t="n">
        <v>960000</v>
      </c>
      <c r="H164" s="6" t="s">
        <f>=(F164-E164)*G164</f>
      </c>
      <c r="I164" s="9" t="s">
        <f>=(F164-E164)/E164</f>
      </c>
      <c r="J164" s="7" t="s">
        <f>=MAX(1,DATEDIF(C164,D164,"d")-1)</f>
      </c>
      <c r="K164" s="9" t="s">
        <f>=I164*365/J164</f>
      </c>
    </row>
    <row collapsed="false" customFormat="false" customHeight="false" hidden="false" ht="12.1" outlineLevel="0" r="165">
      <c r="A165" s="17" t="s">
        <v>365</v>
      </c>
      <c r="B165" s="17" t="s">
        <v>668</v>
      </c>
      <c r="C165" s="50" t="n">
        <v>45006</v>
      </c>
      <c r="D165" s="51" t="n">
        <v>45076</v>
      </c>
      <c r="E165" s="18" t="n">
        <v>0.0184</v>
      </c>
      <c r="F165" s="18" t="n">
        <v>0.023</v>
      </c>
      <c r="G165" s="18" t="n">
        <v>140000</v>
      </c>
      <c r="H165" s="6" t="s">
        <f>=(F165-E165)*G165</f>
      </c>
      <c r="I165" s="9" t="s">
        <f>=(F165-E165)/E165</f>
      </c>
      <c r="J165" s="7" t="s">
        <f>=MAX(1,DATEDIF(C165,D165,"d")-1)</f>
      </c>
      <c r="K165" s="9" t="s">
        <f>=I165*365/J165</f>
      </c>
    </row>
    <row collapsed="false" customFormat="false" customHeight="false" hidden="false" ht="12.1" outlineLevel="0" r="166">
      <c r="A166" s="17" t="s">
        <v>365</v>
      </c>
      <c r="B166" s="17" t="s">
        <v>668</v>
      </c>
      <c r="C166" s="50" t="n">
        <v>45020</v>
      </c>
      <c r="D166" s="51" t="n">
        <v>45076</v>
      </c>
      <c r="E166" s="18" t="n">
        <v>0.0207</v>
      </c>
      <c r="F166" s="18" t="n">
        <v>0.023</v>
      </c>
      <c r="G166" s="18" t="n">
        <v>60000</v>
      </c>
      <c r="H166" s="6" t="s">
        <f>=(F166-E166)*G166</f>
      </c>
      <c r="I166" s="9" t="s">
        <f>=(F166-E166)/E166</f>
      </c>
      <c r="J166" s="7" t="s">
        <f>=MAX(1,DATEDIF(C166,D166,"d")-1)</f>
      </c>
      <c r="K166" s="9" t="s">
        <f>=I166*365/J166</f>
      </c>
    </row>
    <row collapsed="false" customFormat="false" customHeight="false" hidden="false" ht="12.1" outlineLevel="0" r="167">
      <c r="A167" s="17" t="s">
        <v>365</v>
      </c>
      <c r="B167" s="17" t="s">
        <v>668</v>
      </c>
      <c r="C167" s="50" t="n">
        <v>45436</v>
      </c>
      <c r="D167" s="51" t="n">
        <v>45715</v>
      </c>
      <c r="E167" s="18" t="n">
        <v>110.805</v>
      </c>
      <c r="F167" s="18" t="n">
        <v>90.5466</v>
      </c>
      <c r="G167" s="18" t="n">
        <v>2</v>
      </c>
      <c r="H167" s="6" t="s">
        <f>=(F167-E167)*G167</f>
      </c>
      <c r="I167" s="9" t="s">
        <f>=(F167-E167)/E167</f>
      </c>
      <c r="J167" s="7" t="s">
        <f>=MAX(1,DATEDIF(C167,D167,"d")-1)</f>
      </c>
      <c r="K167" s="9" t="s">
        <f>=I167*365/J167</f>
      </c>
    </row>
    <row collapsed="false" customFormat="false" customHeight="false" hidden="false" ht="12.1" outlineLevel="0" r="168">
      <c r="A168" s="17" t="s">
        <v>365</v>
      </c>
      <c r="B168" s="17" t="s">
        <v>668</v>
      </c>
      <c r="C168" s="50" t="n">
        <v>45637</v>
      </c>
      <c r="D168" s="51" t="n">
        <v>45715</v>
      </c>
      <c r="E168" s="18" t="n">
        <v>67.2067</v>
      </c>
      <c r="F168" s="18" t="n">
        <v>90.5466</v>
      </c>
      <c r="G168" s="18" t="n">
        <v>3</v>
      </c>
      <c r="H168" s="6" t="s">
        <f>=(F168-E168)*G168</f>
      </c>
      <c r="I168" s="9" t="s">
        <f>=(F168-E168)/E168</f>
      </c>
      <c r="J168" s="7" t="s">
        <f>=MAX(1,DATEDIF(C168,D168,"d")-1)</f>
      </c>
      <c r="K168" s="9" t="s">
        <f>=I168*365/J168</f>
      </c>
    </row>
    <row collapsed="false" customFormat="false" customHeight="false" hidden="false" ht="12.1" outlineLevel="0" r="169">
      <c r="A169" s="17" t="s">
        <v>365</v>
      </c>
      <c r="B169" s="17" t="s">
        <v>668</v>
      </c>
      <c r="C169" s="50" t="n">
        <v>45702</v>
      </c>
      <c r="D169" s="51" t="n">
        <v>45715</v>
      </c>
      <c r="E169" s="18" t="n">
        <v>91.8843</v>
      </c>
      <c r="F169" s="18" t="n">
        <v>90.5466</v>
      </c>
      <c r="G169" s="18" t="n">
        <v>2287</v>
      </c>
      <c r="H169" s="6" t="s">
        <f>=(F169-E169)*G169</f>
      </c>
      <c r="I169" s="9" t="s">
        <f>=(F169-E169)/E169</f>
      </c>
      <c r="J169" s="7" t="s">
        <f>=MAX(1,DATEDIF(C169,D169,"d")-1)</f>
      </c>
      <c r="K169" s="9" t="s">
        <f>=I169*365/J169</f>
      </c>
    </row>
    <row collapsed="false" customFormat="false" customHeight="false" hidden="false" ht="12.1" outlineLevel="0" r="170">
      <c r="A170" s="17" t="s">
        <v>366</v>
      </c>
      <c r="B170" s="17" t="s">
        <v>669</v>
      </c>
      <c r="C170" s="50" t="n">
        <v>44656</v>
      </c>
      <c r="D170" s="51" t="n">
        <v>44971</v>
      </c>
      <c r="E170" s="18" t="n">
        <v>52.9818</v>
      </c>
      <c r="F170" s="18" t="n">
        <v>47.017</v>
      </c>
      <c r="G170" s="18" t="n">
        <v>40</v>
      </c>
      <c r="H170" s="6" t="s">
        <f>=(F170-E170)*G170</f>
      </c>
      <c r="I170" s="9" t="s">
        <f>=(F170-E170)/E170</f>
      </c>
      <c r="J170" s="7" t="s">
        <f>=MAX(1,DATEDIF(C170,D170,"d")-1)</f>
      </c>
      <c r="K170" s="9" t="s">
        <f>=I170*365/J170</f>
      </c>
    </row>
    <row collapsed="false" customFormat="false" customHeight="false" hidden="false" ht="12.1" outlineLevel="0" r="171">
      <c r="A171" s="17" t="s">
        <v>367</v>
      </c>
      <c r="B171" s="17" t="s">
        <v>632</v>
      </c>
      <c r="C171" s="50" t="n">
        <v>44669</v>
      </c>
      <c r="D171" s="51" t="n">
        <v>44860</v>
      </c>
      <c r="E171" s="18" t="n">
        <v>909.34</v>
      </c>
      <c r="F171" s="18" t="n">
        <v>971.26</v>
      </c>
      <c r="G171" s="18" t="n">
        <v>1</v>
      </c>
      <c r="H171" s="6" t="s">
        <f>=(F171-E171)*G171</f>
      </c>
      <c r="I171" s="9" t="s">
        <f>=(F171-E171)/E171</f>
      </c>
      <c r="J171" s="7" t="s">
        <f>=MAX(1,DATEDIF(C171,D171,"d")-1)</f>
      </c>
      <c r="K171" s="9" t="s">
        <f>=I171*365/J171</f>
      </c>
    </row>
    <row collapsed="false" customFormat="false" customHeight="false" hidden="false" ht="12.1" outlineLevel="0" r="172">
      <c r="A172" s="17" t="s">
        <v>368</v>
      </c>
      <c r="B172" s="17" t="s">
        <v>670</v>
      </c>
      <c r="C172" s="50" t="n">
        <v>44672</v>
      </c>
      <c r="D172" s="51" t="n">
        <v>44701</v>
      </c>
      <c r="E172" s="18" t="n">
        <v>216.2998</v>
      </c>
      <c r="F172" s="18" t="n">
        <v>262.0225</v>
      </c>
      <c r="G172" s="18" t="n">
        <v>20</v>
      </c>
      <c r="H172" s="6" t="s">
        <f>=(F172-E172)*G172</f>
      </c>
      <c r="I172" s="9" t="s">
        <f>=(F172-E172)/E172</f>
      </c>
      <c r="J172" s="7" t="s">
        <f>=MAX(1,DATEDIF(C172,D172,"d")-1)</f>
      </c>
      <c r="K172" s="9" t="s">
        <f>=I172*365/J172</f>
      </c>
    </row>
    <row collapsed="false" customFormat="false" customHeight="false" hidden="false" ht="12.1" outlineLevel="0" r="173">
      <c r="A173" s="17" t="s">
        <v>368</v>
      </c>
      <c r="B173" s="17" t="s">
        <v>670</v>
      </c>
      <c r="C173" s="50" t="n">
        <v>44672</v>
      </c>
      <c r="D173" s="51" t="n">
        <v>44701</v>
      </c>
      <c r="E173" s="18" t="n">
        <v>216.2998</v>
      </c>
      <c r="F173" s="18" t="n">
        <v>261.9427</v>
      </c>
      <c r="G173" s="18" t="n">
        <v>60</v>
      </c>
      <c r="H173" s="6" t="s">
        <f>=(F173-E173)*G173</f>
      </c>
      <c r="I173" s="9" t="s">
        <f>=(F173-E173)/E173</f>
      </c>
      <c r="J173" s="7" t="s">
        <f>=MAX(1,DATEDIF(C173,D173,"d")-1)</f>
      </c>
      <c r="K173" s="9" t="s">
        <f>=I173*365/J173</f>
      </c>
    </row>
    <row collapsed="false" customFormat="false" customHeight="false" hidden="false" ht="12.1" outlineLevel="0" r="174">
      <c r="A174" s="17" t="s">
        <v>368</v>
      </c>
      <c r="B174" s="17" t="s">
        <v>670</v>
      </c>
      <c r="C174" s="50" t="n">
        <v>44789</v>
      </c>
      <c r="D174" s="51" t="n">
        <v>44804</v>
      </c>
      <c r="E174" s="18" t="n">
        <v>181.3388</v>
      </c>
      <c r="F174" s="18" t="n">
        <v>260.4537</v>
      </c>
      <c r="G174" s="18" t="n">
        <v>40</v>
      </c>
      <c r="H174" s="6" t="s">
        <f>=(F174-E174)*G174</f>
      </c>
      <c r="I174" s="9" t="s">
        <f>=(F174-E174)/E174</f>
      </c>
      <c r="J174" s="7" t="s">
        <f>=MAX(1,DATEDIF(C174,D174,"d")-1)</f>
      </c>
      <c r="K174" s="9" t="s">
        <f>=I174*365/J174</f>
      </c>
    </row>
    <row collapsed="false" customFormat="false" customHeight="false" hidden="false" ht="12.1" outlineLevel="0" r="175">
      <c r="A175" s="17" t="s">
        <v>368</v>
      </c>
      <c r="B175" s="17" t="s">
        <v>670</v>
      </c>
      <c r="C175" s="50" t="n">
        <v>44797</v>
      </c>
      <c r="D175" s="51" t="n">
        <v>44804</v>
      </c>
      <c r="E175" s="18" t="n">
        <v>184.891</v>
      </c>
      <c r="F175" s="18" t="n">
        <v>260.4537</v>
      </c>
      <c r="G175" s="18" t="n">
        <v>20</v>
      </c>
      <c r="H175" s="6" t="s">
        <f>=(F175-E175)*G175</f>
      </c>
      <c r="I175" s="9" t="s">
        <f>=(F175-E175)/E175</f>
      </c>
      <c r="J175" s="7" t="s">
        <f>=MAX(1,DATEDIF(C175,D175,"d")-1)</f>
      </c>
      <c r="K175" s="9" t="s">
        <f>=I175*365/J175</f>
      </c>
    </row>
    <row collapsed="false" customFormat="false" customHeight="false" hidden="false" ht="12.1" outlineLevel="0" r="176">
      <c r="A176" s="17" t="s">
        <v>368</v>
      </c>
      <c r="B176" s="17" t="s">
        <v>670</v>
      </c>
      <c r="C176" s="50" t="n">
        <v>44854</v>
      </c>
      <c r="D176" s="51" t="n">
        <v>44860</v>
      </c>
      <c r="E176" s="18" t="n">
        <v>160.672</v>
      </c>
      <c r="F176" s="18" t="n">
        <v>172.779</v>
      </c>
      <c r="G176" s="18" t="n">
        <v>10</v>
      </c>
      <c r="H176" s="6" t="s">
        <f>=(F176-E176)*G176</f>
      </c>
      <c r="I176" s="9" t="s">
        <f>=(F176-E176)/E176</f>
      </c>
      <c r="J176" s="7" t="s">
        <f>=MAX(1,DATEDIF(C176,D176,"d")-1)</f>
      </c>
      <c r="K176" s="9" t="s">
        <f>=I176*365/J176</f>
      </c>
    </row>
    <row collapsed="false" customFormat="false" customHeight="false" hidden="false" ht="12.1" outlineLevel="0" r="177">
      <c r="A177" s="17" t="s">
        <v>368</v>
      </c>
      <c r="B177" s="17" t="s">
        <v>670</v>
      </c>
      <c r="C177" s="50" t="n">
        <v>44924</v>
      </c>
      <c r="D177" s="51" t="n">
        <v>45231</v>
      </c>
      <c r="E177" s="18" t="n">
        <v>162.5537</v>
      </c>
      <c r="F177" s="18" t="n">
        <v>169.7</v>
      </c>
      <c r="G177" s="18" t="n">
        <v>1</v>
      </c>
      <c r="H177" s="6" t="s">
        <f>=(F177-E177)*G177</f>
      </c>
      <c r="I177" s="9" t="s">
        <f>=(F177-E177)/E177</f>
      </c>
      <c r="J177" s="7" t="s">
        <f>=MAX(1,DATEDIF(C177,D177,"d")-1)</f>
      </c>
      <c r="K177" s="9" t="s">
        <f>=I177*365/J177</f>
      </c>
    </row>
    <row collapsed="false" customFormat="false" customHeight="false" hidden="false" ht="12.1" outlineLevel="0" r="178">
      <c r="A178" s="17" t="s">
        <v>368</v>
      </c>
      <c r="B178" s="17" t="s">
        <v>670</v>
      </c>
      <c r="C178" s="50" t="n">
        <v>44924</v>
      </c>
      <c r="D178" s="51" t="n">
        <v>45537</v>
      </c>
      <c r="E178" s="18" t="n">
        <v>162.5537</v>
      </c>
      <c r="F178" s="18" t="n">
        <v>122.5542</v>
      </c>
      <c r="G178" s="18" t="n">
        <v>369</v>
      </c>
      <c r="H178" s="6" t="s">
        <f>=(F178-E178)*G178</f>
      </c>
      <c r="I178" s="9" t="s">
        <f>=(F178-E178)/E178</f>
      </c>
      <c r="J178" s="7" t="s">
        <f>=MAX(1,DATEDIF(C178,D178,"d")-1)</f>
      </c>
      <c r="K178" s="9" t="s">
        <f>=I178*365/J178</f>
      </c>
    </row>
    <row collapsed="false" customFormat="false" customHeight="false" hidden="false" ht="12.1" outlineLevel="0" r="179">
      <c r="A179" s="17" t="s">
        <v>368</v>
      </c>
      <c r="B179" s="17" t="s">
        <v>670</v>
      </c>
      <c r="C179" s="50" t="n">
        <v>44924</v>
      </c>
      <c r="D179" s="51" t="n">
        <v>45537</v>
      </c>
      <c r="E179" s="18" t="n">
        <v>162.5537</v>
      </c>
      <c r="F179" s="18" t="n">
        <v>122.5542</v>
      </c>
      <c r="G179" s="18" t="n">
        <v>500</v>
      </c>
      <c r="H179" s="6" t="s">
        <f>=(F179-E179)*G179</f>
      </c>
      <c r="I179" s="9" t="s">
        <f>=(F179-E179)/E179</f>
      </c>
      <c r="J179" s="7" t="s">
        <f>=MAX(1,DATEDIF(C179,D179,"d")-1)</f>
      </c>
      <c r="K179" s="9" t="s">
        <f>=I179*365/J179</f>
      </c>
    </row>
    <row collapsed="false" customFormat="false" customHeight="false" hidden="false" ht="12.1" outlineLevel="0" r="180">
      <c r="A180" s="17" t="s">
        <v>368</v>
      </c>
      <c r="B180" s="17" t="s">
        <v>670</v>
      </c>
      <c r="C180" s="50" t="n">
        <v>44924</v>
      </c>
      <c r="D180" s="51" t="n">
        <v>45537</v>
      </c>
      <c r="E180" s="18" t="n">
        <v>162.554</v>
      </c>
      <c r="F180" s="18" t="n">
        <v>122.5542</v>
      </c>
      <c r="G180" s="18" t="n">
        <v>10</v>
      </c>
      <c r="H180" s="6" t="s">
        <f>=(F180-E180)*G180</f>
      </c>
      <c r="I180" s="9" t="s">
        <f>=(F180-E180)/E180</f>
      </c>
      <c r="J180" s="7" t="s">
        <f>=MAX(1,DATEDIF(C180,D180,"d")-1)</f>
      </c>
      <c r="K180" s="9" t="s">
        <f>=I180*365/J180</f>
      </c>
    </row>
    <row collapsed="false" customFormat="false" customHeight="false" hidden="false" ht="12.1" outlineLevel="0" r="181">
      <c r="A181" s="17" t="s">
        <v>368</v>
      </c>
      <c r="B181" s="17" t="s">
        <v>670</v>
      </c>
      <c r="C181" s="50" t="n">
        <v>44924</v>
      </c>
      <c r="D181" s="51" t="n">
        <v>45537</v>
      </c>
      <c r="E181" s="18" t="n">
        <v>162.5538</v>
      </c>
      <c r="F181" s="18" t="n">
        <v>122.5542</v>
      </c>
      <c r="G181" s="18" t="n">
        <v>50</v>
      </c>
      <c r="H181" s="6" t="s">
        <f>=(F181-E181)*G181</f>
      </c>
      <c r="I181" s="9" t="s">
        <f>=(F181-E181)/E181</f>
      </c>
      <c r="J181" s="7" t="s">
        <f>=MAX(1,DATEDIF(C181,D181,"d")-1)</f>
      </c>
      <c r="K181" s="9" t="s">
        <f>=I181*365/J181</f>
      </c>
    </row>
    <row collapsed="false" customFormat="false" customHeight="false" hidden="false" ht="12.1" outlineLevel="0" r="182">
      <c r="A182" s="17" t="s">
        <v>368</v>
      </c>
      <c r="B182" s="17" t="s">
        <v>670</v>
      </c>
      <c r="C182" s="50" t="n">
        <v>44924</v>
      </c>
      <c r="D182" s="51" t="n">
        <v>45537</v>
      </c>
      <c r="E182" s="18" t="n">
        <v>162.5437</v>
      </c>
      <c r="F182" s="18" t="n">
        <v>122.5542</v>
      </c>
      <c r="G182" s="18" t="n">
        <v>70</v>
      </c>
      <c r="H182" s="6" t="s">
        <f>=(F182-E182)*G182</f>
      </c>
      <c r="I182" s="9" t="s">
        <f>=(F182-E182)/E182</f>
      </c>
      <c r="J182" s="7" t="s">
        <f>=MAX(1,DATEDIF(C182,D182,"d")-1)</f>
      </c>
      <c r="K182" s="9" t="s">
        <f>=I182*365/J182</f>
      </c>
    </row>
    <row collapsed="false" customFormat="false" customHeight="false" hidden="false" ht="12.1" outlineLevel="0" r="183">
      <c r="A183" s="17" t="s">
        <v>368</v>
      </c>
      <c r="B183" s="17" t="s">
        <v>670</v>
      </c>
      <c r="C183" s="50" t="n">
        <v>44924</v>
      </c>
      <c r="D183" s="51" t="n">
        <v>45537</v>
      </c>
      <c r="E183" s="18" t="n">
        <v>162.5537</v>
      </c>
      <c r="F183" s="18" t="n">
        <v>122.5542</v>
      </c>
      <c r="G183" s="18" t="n">
        <v>30</v>
      </c>
      <c r="H183" s="6" t="s">
        <f>=(F183-E183)*G183</f>
      </c>
      <c r="I183" s="9" t="s">
        <f>=(F183-E183)/E183</f>
      </c>
      <c r="J183" s="7" t="s">
        <f>=MAX(1,DATEDIF(C183,D183,"d")-1)</f>
      </c>
      <c r="K183" s="9" t="s">
        <f>=I183*365/J183</f>
      </c>
    </row>
    <row collapsed="false" customFormat="false" customHeight="false" hidden="false" ht="12.1" outlineLevel="0" r="184">
      <c r="A184" s="17" t="s">
        <v>368</v>
      </c>
      <c r="B184" s="17" t="s">
        <v>670</v>
      </c>
      <c r="C184" s="50" t="n">
        <v>44924</v>
      </c>
      <c r="D184" s="51" t="n">
        <v>45537</v>
      </c>
      <c r="E184" s="18" t="n">
        <v>162.5537</v>
      </c>
      <c r="F184" s="18" t="n">
        <v>122.5542</v>
      </c>
      <c r="G184" s="18" t="n">
        <v>100</v>
      </c>
      <c r="H184" s="6" t="s">
        <f>=(F184-E184)*G184</f>
      </c>
      <c r="I184" s="9" t="s">
        <f>=(F184-E184)/E184</f>
      </c>
      <c r="J184" s="7" t="s">
        <f>=MAX(1,DATEDIF(C184,D184,"d")-1)</f>
      </c>
      <c r="K184" s="9" t="s">
        <f>=I184*365/J184</f>
      </c>
    </row>
    <row collapsed="false" customFormat="false" customHeight="false" hidden="false" ht="12.1" outlineLevel="0" r="185">
      <c r="A185" s="17" t="s">
        <v>368</v>
      </c>
      <c r="B185" s="17" t="s">
        <v>670</v>
      </c>
      <c r="C185" s="50" t="n">
        <v>44924</v>
      </c>
      <c r="D185" s="51" t="n">
        <v>45537</v>
      </c>
      <c r="E185" s="18" t="n">
        <v>162.5538</v>
      </c>
      <c r="F185" s="18" t="n">
        <v>122.5542</v>
      </c>
      <c r="G185" s="18" t="n">
        <v>80</v>
      </c>
      <c r="H185" s="6" t="s">
        <f>=(F185-E185)*G185</f>
      </c>
      <c r="I185" s="9" t="s">
        <f>=(F185-E185)/E185</f>
      </c>
      <c r="J185" s="7" t="s">
        <f>=MAX(1,DATEDIF(C185,D185,"d")-1)</f>
      </c>
      <c r="K185" s="9" t="s">
        <f>=I185*365/J185</f>
      </c>
    </row>
    <row collapsed="false" customFormat="false" customHeight="false" hidden="false" ht="12.1" outlineLevel="0" r="186">
      <c r="A186" s="17" t="s">
        <v>368</v>
      </c>
      <c r="B186" s="17" t="s">
        <v>670</v>
      </c>
      <c r="C186" s="50" t="n">
        <v>44924</v>
      </c>
      <c r="D186" s="51" t="n">
        <v>45537</v>
      </c>
      <c r="E186" s="18" t="n">
        <v>162.554</v>
      </c>
      <c r="F186" s="18" t="n">
        <v>122.5542</v>
      </c>
      <c r="G186" s="18" t="n">
        <v>10</v>
      </c>
      <c r="H186" s="6" t="s">
        <f>=(F186-E186)*G186</f>
      </c>
      <c r="I186" s="9" t="s">
        <f>=(F186-E186)/E186</f>
      </c>
      <c r="J186" s="7" t="s">
        <f>=MAX(1,DATEDIF(C186,D186,"d")-1)</f>
      </c>
      <c r="K186" s="9" t="s">
        <f>=I186*365/J186</f>
      </c>
    </row>
    <row collapsed="false" customFormat="false" customHeight="false" hidden="false" ht="12.1" outlineLevel="0" r="187">
      <c r="A187" s="17" t="s">
        <v>368</v>
      </c>
      <c r="B187" s="17" t="s">
        <v>670</v>
      </c>
      <c r="C187" s="50" t="n">
        <v>44924</v>
      </c>
      <c r="D187" s="51" t="n">
        <v>45537</v>
      </c>
      <c r="E187" s="18" t="n">
        <v>162.554</v>
      </c>
      <c r="F187" s="18" t="n">
        <v>122.5542</v>
      </c>
      <c r="G187" s="18" t="n">
        <v>10</v>
      </c>
      <c r="H187" s="6" t="s">
        <f>=(F187-E187)*G187</f>
      </c>
      <c r="I187" s="9" t="s">
        <f>=(F187-E187)/E187</f>
      </c>
      <c r="J187" s="7" t="s">
        <f>=MAX(1,DATEDIF(C187,D187,"d")-1)</f>
      </c>
      <c r="K187" s="9" t="s">
        <f>=I187*365/J187</f>
      </c>
    </row>
    <row collapsed="false" customFormat="false" customHeight="false" hidden="false" ht="12.1" outlineLevel="0" r="188">
      <c r="A188" s="17" t="s">
        <v>368</v>
      </c>
      <c r="B188" s="17" t="s">
        <v>670</v>
      </c>
      <c r="C188" s="50" t="n">
        <v>44924</v>
      </c>
      <c r="D188" s="51" t="n">
        <v>45537</v>
      </c>
      <c r="E188" s="18" t="n">
        <v>162.5537</v>
      </c>
      <c r="F188" s="18" t="n">
        <v>122.5542</v>
      </c>
      <c r="G188" s="18" t="n">
        <v>371</v>
      </c>
      <c r="H188" s="6" t="s">
        <f>=(F188-E188)*G188</f>
      </c>
      <c r="I188" s="9" t="s">
        <f>=(F188-E188)/E188</f>
      </c>
      <c r="J188" s="7" t="s">
        <f>=MAX(1,DATEDIF(C188,D188,"d")-1)</f>
      </c>
      <c r="K188" s="9" t="s">
        <f>=I188*365/J188</f>
      </c>
    </row>
    <row collapsed="false" customFormat="false" customHeight="false" hidden="false" ht="12.1" outlineLevel="0" r="189">
      <c r="A189" s="17" t="s">
        <v>368</v>
      </c>
      <c r="B189" s="17" t="s">
        <v>670</v>
      </c>
      <c r="C189" s="50" t="n">
        <v>44924</v>
      </c>
      <c r="D189" s="51" t="n">
        <v>45560</v>
      </c>
      <c r="E189" s="18" t="n">
        <v>162.5537</v>
      </c>
      <c r="F189" s="18" t="n">
        <v>138.9627</v>
      </c>
      <c r="G189" s="18" t="n">
        <v>100</v>
      </c>
      <c r="H189" s="6" t="s">
        <f>=(F189-E189)*G189</f>
      </c>
      <c r="I189" s="9" t="s">
        <f>=(F189-E189)/E189</f>
      </c>
      <c r="J189" s="7" t="s">
        <f>=MAX(1,DATEDIF(C189,D189,"d")-1)</f>
      </c>
      <c r="K189" s="9" t="s">
        <f>=I189*365/J189</f>
      </c>
    </row>
    <row collapsed="false" customFormat="false" customHeight="false" hidden="false" ht="12.1" outlineLevel="0" r="190">
      <c r="A190" s="17" t="s">
        <v>368</v>
      </c>
      <c r="B190" s="17" t="s">
        <v>670</v>
      </c>
      <c r="C190" s="50" t="n">
        <v>44924</v>
      </c>
      <c r="D190" s="51" t="n">
        <v>45560</v>
      </c>
      <c r="E190" s="18" t="n">
        <v>162.5537</v>
      </c>
      <c r="F190" s="18" t="n">
        <v>138.9627</v>
      </c>
      <c r="G190" s="18" t="n">
        <v>29</v>
      </c>
      <c r="H190" s="6" t="s">
        <f>=(F190-E190)*G190</f>
      </c>
      <c r="I190" s="9" t="s">
        <f>=(F190-E190)/E190</f>
      </c>
      <c r="J190" s="7" t="s">
        <f>=MAX(1,DATEDIF(C190,D190,"d")-1)</f>
      </c>
      <c r="K190" s="9" t="s">
        <f>=I190*365/J190</f>
      </c>
    </row>
    <row collapsed="false" customFormat="false" customHeight="false" hidden="false" ht="12.1" outlineLevel="0" r="191">
      <c r="A191" s="17" t="s">
        <v>368</v>
      </c>
      <c r="B191" s="17" t="s">
        <v>670</v>
      </c>
      <c r="C191" s="50" t="n">
        <v>44924</v>
      </c>
      <c r="D191" s="51" t="n">
        <v>45560</v>
      </c>
      <c r="E191" s="18" t="n">
        <v>162.554</v>
      </c>
      <c r="F191" s="18" t="n">
        <v>138.9627</v>
      </c>
      <c r="G191" s="18" t="n">
        <v>10</v>
      </c>
      <c r="H191" s="6" t="s">
        <f>=(F191-E191)*G191</f>
      </c>
      <c r="I191" s="9" t="s">
        <f>=(F191-E191)/E191</f>
      </c>
      <c r="J191" s="7" t="s">
        <f>=MAX(1,DATEDIF(C191,D191,"d")-1)</f>
      </c>
      <c r="K191" s="9" t="s">
        <f>=I191*365/J191</f>
      </c>
    </row>
    <row collapsed="false" customFormat="false" customHeight="false" hidden="false" ht="12.1" outlineLevel="0" r="192">
      <c r="A192" s="17" t="s">
        <v>368</v>
      </c>
      <c r="B192" s="17" t="s">
        <v>670</v>
      </c>
      <c r="C192" s="50" t="n">
        <v>44924</v>
      </c>
      <c r="D192" s="51" t="n">
        <v>45560</v>
      </c>
      <c r="E192" s="18" t="n">
        <v>162.5537</v>
      </c>
      <c r="F192" s="18" t="n">
        <v>138.9627</v>
      </c>
      <c r="G192" s="18" t="n">
        <v>150</v>
      </c>
      <c r="H192" s="6" t="s">
        <f>=(F192-E192)*G192</f>
      </c>
      <c r="I192" s="9" t="s">
        <f>=(F192-E192)/E192</f>
      </c>
      <c r="J192" s="7" t="s">
        <f>=MAX(1,DATEDIF(C192,D192,"d")-1)</f>
      </c>
      <c r="K192" s="9" t="s">
        <f>=I192*365/J192</f>
      </c>
    </row>
    <row collapsed="false" customFormat="false" customHeight="false" hidden="false" ht="12.1" outlineLevel="0" r="193">
      <c r="A193" s="17" t="s">
        <v>368</v>
      </c>
      <c r="B193" s="17" t="s">
        <v>670</v>
      </c>
      <c r="C193" s="50" t="n">
        <v>44924</v>
      </c>
      <c r="D193" s="51" t="n">
        <v>45560</v>
      </c>
      <c r="E193" s="18" t="n">
        <v>162.5535</v>
      </c>
      <c r="F193" s="18" t="n">
        <v>138.9627</v>
      </c>
      <c r="G193" s="18" t="n">
        <v>20</v>
      </c>
      <c r="H193" s="6" t="s">
        <f>=(F193-E193)*G193</f>
      </c>
      <c r="I193" s="9" t="s">
        <f>=(F193-E193)/E193</f>
      </c>
      <c r="J193" s="7" t="s">
        <f>=MAX(1,DATEDIF(C193,D193,"d")-1)</f>
      </c>
      <c r="K193" s="9" t="s">
        <f>=I193*365/J193</f>
      </c>
    </row>
    <row collapsed="false" customFormat="false" customHeight="false" hidden="false" ht="12.1" outlineLevel="0" r="194">
      <c r="A194" s="17" t="s">
        <v>368</v>
      </c>
      <c r="B194" s="17" t="s">
        <v>670</v>
      </c>
      <c r="C194" s="50" t="n">
        <v>44924</v>
      </c>
      <c r="D194" s="51" t="n">
        <v>45560</v>
      </c>
      <c r="E194" s="18" t="n">
        <v>162.5537</v>
      </c>
      <c r="F194" s="18" t="n">
        <v>138.9627</v>
      </c>
      <c r="G194" s="18" t="n">
        <v>31</v>
      </c>
      <c r="H194" s="6" t="s">
        <f>=(F194-E194)*G194</f>
      </c>
      <c r="I194" s="9" t="s">
        <f>=(F194-E194)/E194</f>
      </c>
      <c r="J194" s="7" t="s">
        <f>=MAX(1,DATEDIF(C194,D194,"d")-1)</f>
      </c>
      <c r="K194" s="9" t="s">
        <f>=I194*365/J194</f>
      </c>
    </row>
    <row collapsed="false" customFormat="false" customHeight="false" hidden="false" ht="12.1" outlineLevel="0" r="195">
      <c r="A195" s="17" t="s">
        <v>368</v>
      </c>
      <c r="B195" s="17" t="s">
        <v>670</v>
      </c>
      <c r="C195" s="50" t="n">
        <v>44924</v>
      </c>
      <c r="D195" s="51" t="n">
        <v>45560</v>
      </c>
      <c r="E195" s="18" t="n">
        <v>162.5537</v>
      </c>
      <c r="F195" s="18" t="n">
        <v>138.973</v>
      </c>
      <c r="G195" s="18" t="n">
        <v>10</v>
      </c>
      <c r="H195" s="6" t="s">
        <f>=(F195-E195)*G195</f>
      </c>
      <c r="I195" s="9" t="s">
        <f>=(F195-E195)/E195</f>
      </c>
      <c r="J195" s="7" t="s">
        <f>=MAX(1,DATEDIF(C195,D195,"d")-1)</f>
      </c>
      <c r="K195" s="9" t="s">
        <f>=I195*365/J195</f>
      </c>
    </row>
    <row collapsed="false" customFormat="false" customHeight="false" hidden="false" ht="12.1" outlineLevel="0" r="196">
      <c r="A196" s="17" t="s">
        <v>368</v>
      </c>
      <c r="B196" s="17" t="s">
        <v>670</v>
      </c>
      <c r="C196" s="50" t="n">
        <v>44924</v>
      </c>
      <c r="D196" s="51" t="n">
        <v>45560</v>
      </c>
      <c r="E196" s="18" t="n">
        <v>162.5537</v>
      </c>
      <c r="F196" s="18" t="n">
        <v>138.9727</v>
      </c>
      <c r="G196" s="18" t="n">
        <v>49</v>
      </c>
      <c r="H196" s="6" t="s">
        <f>=(F196-E196)*G196</f>
      </c>
      <c r="I196" s="9" t="s">
        <f>=(F196-E196)/E196</f>
      </c>
      <c r="J196" s="7" t="s">
        <f>=MAX(1,DATEDIF(C196,D196,"d")-1)</f>
      </c>
      <c r="K196" s="9" t="s">
        <f>=I196*365/J196</f>
      </c>
    </row>
    <row collapsed="false" customFormat="false" customHeight="false" hidden="false" ht="12.1" outlineLevel="0" r="197">
      <c r="A197" s="17" t="s">
        <v>368</v>
      </c>
      <c r="B197" s="17" t="s">
        <v>670</v>
      </c>
      <c r="C197" s="50" t="n">
        <v>44970</v>
      </c>
      <c r="D197" s="51" t="n">
        <v>45560</v>
      </c>
      <c r="E197" s="18" t="n">
        <v>158.1506</v>
      </c>
      <c r="F197" s="18" t="n">
        <v>138.9727</v>
      </c>
      <c r="G197" s="18" t="n">
        <v>70</v>
      </c>
      <c r="H197" s="6" t="s">
        <f>=(F197-E197)*G197</f>
      </c>
      <c r="I197" s="9" t="s">
        <f>=(F197-E197)/E197</f>
      </c>
      <c r="J197" s="7" t="s">
        <f>=MAX(1,DATEDIF(C197,D197,"d")-1)</f>
      </c>
      <c r="K197" s="9" t="s">
        <f>=I197*365/J197</f>
      </c>
    </row>
    <row collapsed="false" customFormat="false" customHeight="false" hidden="false" ht="12.1" outlineLevel="0" r="198">
      <c r="A198" s="17" t="s">
        <v>368</v>
      </c>
      <c r="B198" s="17" t="s">
        <v>670</v>
      </c>
      <c r="C198" s="50" t="n">
        <v>44970</v>
      </c>
      <c r="D198" s="51" t="n">
        <v>45560</v>
      </c>
      <c r="E198" s="18" t="n">
        <v>158.1507</v>
      </c>
      <c r="F198" s="18" t="n">
        <v>138.9727</v>
      </c>
      <c r="G198" s="18" t="n">
        <v>60</v>
      </c>
      <c r="H198" s="6" t="s">
        <f>=(F198-E198)*G198</f>
      </c>
      <c r="I198" s="9" t="s">
        <f>=(F198-E198)/E198</f>
      </c>
      <c r="J198" s="7" t="s">
        <f>=MAX(1,DATEDIF(C198,D198,"d")-1)</f>
      </c>
      <c r="K198" s="9" t="s">
        <f>=I198*365/J198</f>
      </c>
    </row>
    <row collapsed="false" customFormat="false" customHeight="false" hidden="false" ht="12.1" outlineLevel="0" r="199">
      <c r="A199" s="17" t="s">
        <v>368</v>
      </c>
      <c r="B199" s="17" t="s">
        <v>670</v>
      </c>
      <c r="C199" s="50" t="n">
        <v>44970</v>
      </c>
      <c r="D199" s="51" t="n">
        <v>45560</v>
      </c>
      <c r="E199" s="18" t="n">
        <v>158.1406</v>
      </c>
      <c r="F199" s="18" t="n">
        <v>138.9727</v>
      </c>
      <c r="G199" s="18" t="n">
        <v>80</v>
      </c>
      <c r="H199" s="6" t="s">
        <f>=(F199-E199)*G199</f>
      </c>
      <c r="I199" s="9" t="s">
        <f>=(F199-E199)/E199</f>
      </c>
      <c r="J199" s="7" t="s">
        <f>=MAX(1,DATEDIF(C199,D199,"d")-1)</f>
      </c>
      <c r="K199" s="9" t="s">
        <f>=I199*365/J199</f>
      </c>
    </row>
    <row collapsed="false" customFormat="false" customHeight="false" hidden="false" ht="12.1" outlineLevel="0" r="200">
      <c r="A200" s="17" t="s">
        <v>368</v>
      </c>
      <c r="B200" s="17" t="s">
        <v>670</v>
      </c>
      <c r="C200" s="50" t="n">
        <v>44972</v>
      </c>
      <c r="D200" s="51" t="n">
        <v>45560</v>
      </c>
      <c r="E200" s="18" t="n">
        <v>153.1971</v>
      </c>
      <c r="F200" s="18" t="n">
        <v>138.9727</v>
      </c>
      <c r="G200" s="18" t="n">
        <v>70</v>
      </c>
      <c r="H200" s="6" t="s">
        <f>=(F200-E200)*G200</f>
      </c>
      <c r="I200" s="9" t="s">
        <f>=(F200-E200)/E200</f>
      </c>
      <c r="J200" s="7" t="s">
        <f>=MAX(1,DATEDIF(C200,D200,"d")-1)</f>
      </c>
      <c r="K200" s="9" t="s">
        <f>=I200*365/J200</f>
      </c>
    </row>
    <row collapsed="false" customFormat="false" customHeight="false" hidden="false" ht="12.1" outlineLevel="0" r="201">
      <c r="A201" s="17" t="s">
        <v>368</v>
      </c>
      <c r="B201" s="17" t="s">
        <v>670</v>
      </c>
      <c r="C201" s="50" t="n">
        <v>45043</v>
      </c>
      <c r="D201" s="51" t="n">
        <v>45560</v>
      </c>
      <c r="E201" s="18" t="n">
        <v>179.0152</v>
      </c>
      <c r="F201" s="18" t="n">
        <v>138.9727</v>
      </c>
      <c r="G201" s="18" t="n">
        <v>71</v>
      </c>
      <c r="H201" s="6" t="s">
        <f>=(F201-E201)*G201</f>
      </c>
      <c r="I201" s="9" t="s">
        <f>=(F201-E201)/E201</f>
      </c>
      <c r="J201" s="7" t="s">
        <f>=MAX(1,DATEDIF(C201,D201,"d")-1)</f>
      </c>
      <c r="K201" s="9" t="s">
        <f>=I201*365/J201</f>
      </c>
    </row>
    <row collapsed="false" customFormat="false" customHeight="false" hidden="false" ht="12.1" outlineLevel="0" r="202">
      <c r="A202" s="17" t="s">
        <v>368</v>
      </c>
      <c r="B202" s="17" t="s">
        <v>670</v>
      </c>
      <c r="C202" s="50" t="n">
        <v>45043</v>
      </c>
      <c r="D202" s="51" t="n">
        <v>45560</v>
      </c>
      <c r="E202" s="18" t="n">
        <v>179.0152</v>
      </c>
      <c r="F202" s="18" t="n">
        <v>138.9727</v>
      </c>
      <c r="G202" s="18" t="n">
        <v>79</v>
      </c>
      <c r="H202" s="6" t="s">
        <f>=(F202-E202)*G202</f>
      </c>
      <c r="I202" s="9" t="s">
        <f>=(F202-E202)/E202</f>
      </c>
      <c r="J202" s="7" t="s">
        <f>=MAX(1,DATEDIF(C202,D202,"d")-1)</f>
      </c>
      <c r="K202" s="9" t="s">
        <f>=I202*365/J202</f>
      </c>
    </row>
    <row collapsed="false" customFormat="false" customHeight="false" hidden="false" ht="12.1" outlineLevel="0" r="203">
      <c r="A203" s="17" t="s">
        <v>368</v>
      </c>
      <c r="B203" s="17" t="s">
        <v>670</v>
      </c>
      <c r="C203" s="50" t="n">
        <v>45086</v>
      </c>
      <c r="D203" s="51" t="n">
        <v>45560</v>
      </c>
      <c r="E203" s="18" t="n">
        <v>166.7166</v>
      </c>
      <c r="F203" s="18" t="n">
        <v>138.9727</v>
      </c>
      <c r="G203" s="18" t="n">
        <v>600</v>
      </c>
      <c r="H203" s="6" t="s">
        <f>=(F203-E203)*G203</f>
      </c>
      <c r="I203" s="9" t="s">
        <f>=(F203-E203)/E203</f>
      </c>
      <c r="J203" s="7" t="s">
        <f>=MAX(1,DATEDIF(C203,D203,"d")-1)</f>
      </c>
      <c r="K203" s="9" t="s">
        <f>=I203*365/J203</f>
      </c>
    </row>
    <row collapsed="false" customFormat="false" customHeight="false" hidden="false" ht="12.1" outlineLevel="0" r="204">
      <c r="A204" s="17" t="s">
        <v>368</v>
      </c>
      <c r="B204" s="17" t="s">
        <v>670</v>
      </c>
      <c r="C204" s="50" t="n">
        <v>45231</v>
      </c>
      <c r="D204" s="51" t="n">
        <v>45560</v>
      </c>
      <c r="E204" s="18" t="n">
        <v>169.81</v>
      </c>
      <c r="F204" s="18" t="n">
        <v>138.9727</v>
      </c>
      <c r="G204" s="18" t="n">
        <v>1</v>
      </c>
      <c r="H204" s="6" t="s">
        <f>=(F204-E204)*G204</f>
      </c>
      <c r="I204" s="9" t="s">
        <f>=(F204-E204)/E204</f>
      </c>
      <c r="J204" s="7" t="s">
        <f>=MAX(1,DATEDIF(C204,D204,"d")-1)</f>
      </c>
      <c r="K204" s="9" t="s">
        <f>=I204*365/J204</f>
      </c>
    </row>
    <row collapsed="false" customFormat="false" customHeight="false" hidden="false" ht="12.1" outlineLevel="0" r="205">
      <c r="A205" s="17" t="s">
        <v>368</v>
      </c>
      <c r="B205" s="17" t="s">
        <v>670</v>
      </c>
      <c r="C205" s="50" t="n">
        <v>45267</v>
      </c>
      <c r="D205" s="51" t="n">
        <v>45560</v>
      </c>
      <c r="E205" s="18" t="n">
        <v>157.9405</v>
      </c>
      <c r="F205" s="18" t="n">
        <v>138.9727</v>
      </c>
      <c r="G205" s="18" t="n">
        <v>40</v>
      </c>
      <c r="H205" s="6" t="s">
        <f>=(F205-E205)*G205</f>
      </c>
      <c r="I205" s="9" t="s">
        <f>=(F205-E205)/E205</f>
      </c>
      <c r="J205" s="7" t="s">
        <f>=MAX(1,DATEDIF(C205,D205,"d")-1)</f>
      </c>
      <c r="K205" s="9" t="s">
        <f>=I205*365/J205</f>
      </c>
    </row>
    <row collapsed="false" customFormat="false" customHeight="false" hidden="false" ht="12.1" outlineLevel="0" r="206">
      <c r="A206" s="17" t="s">
        <v>368</v>
      </c>
      <c r="B206" s="17" t="s">
        <v>670</v>
      </c>
      <c r="C206" s="50" t="n">
        <v>45436</v>
      </c>
      <c r="D206" s="51" t="n">
        <v>45560</v>
      </c>
      <c r="E206" s="18" t="n">
        <v>134.474</v>
      </c>
      <c r="F206" s="18" t="n">
        <v>138.9727</v>
      </c>
      <c r="G206" s="18" t="n">
        <v>20</v>
      </c>
      <c r="H206" s="6" t="s">
        <f>=(F206-E206)*G206</f>
      </c>
      <c r="I206" s="9" t="s">
        <f>=(F206-E206)/E206</f>
      </c>
      <c r="J206" s="7" t="s">
        <f>=MAX(1,DATEDIF(C206,D206,"d")-1)</f>
      </c>
      <c r="K206" s="9" t="s">
        <f>=I206*365/J206</f>
      </c>
    </row>
    <row collapsed="false" customFormat="false" customHeight="false" hidden="false" ht="12.1" outlineLevel="0" r="207">
      <c r="A207" s="17" t="s">
        <v>368</v>
      </c>
      <c r="B207" s="17" t="s">
        <v>670</v>
      </c>
      <c r="C207" s="50" t="n">
        <v>45436</v>
      </c>
      <c r="D207" s="51" t="n">
        <v>45560</v>
      </c>
      <c r="E207" s="18" t="n">
        <v>134.474</v>
      </c>
      <c r="F207" s="18" t="n">
        <v>138.9727</v>
      </c>
      <c r="G207" s="18" t="n">
        <v>60</v>
      </c>
      <c r="H207" s="6" t="s">
        <f>=(F207-E207)*G207</f>
      </c>
      <c r="I207" s="9" t="s">
        <f>=(F207-E207)/E207</f>
      </c>
      <c r="J207" s="7" t="s">
        <f>=MAX(1,DATEDIF(C207,D207,"d")-1)</f>
      </c>
      <c r="K207" s="9" t="s">
        <f>=I207*365/J207</f>
      </c>
    </row>
    <row collapsed="false" customFormat="false" customHeight="false" hidden="false" ht="12.1" outlineLevel="0" r="208">
      <c r="A208" s="17" t="s">
        <v>368</v>
      </c>
      <c r="B208" s="17" t="s">
        <v>670</v>
      </c>
      <c r="C208" s="50" t="n">
        <v>45436</v>
      </c>
      <c r="D208" s="51" t="n">
        <v>45560</v>
      </c>
      <c r="E208" s="18" t="n">
        <v>134.4741</v>
      </c>
      <c r="F208" s="18" t="n">
        <v>138.9727</v>
      </c>
      <c r="G208" s="18" t="n">
        <v>170</v>
      </c>
      <c r="H208" s="6" t="s">
        <f>=(F208-E208)*G208</f>
      </c>
      <c r="I208" s="9" t="s">
        <f>=(F208-E208)/E208</f>
      </c>
      <c r="J208" s="7" t="s">
        <f>=MAX(1,DATEDIF(C208,D208,"d")-1)</f>
      </c>
      <c r="K208" s="9" t="s">
        <f>=I208*365/J208</f>
      </c>
    </row>
    <row collapsed="false" customFormat="false" customHeight="false" hidden="false" ht="12.1" outlineLevel="0" r="209">
      <c r="A209" s="17" t="s">
        <v>368</v>
      </c>
      <c r="B209" s="17" t="s">
        <v>670</v>
      </c>
      <c r="C209" s="50" t="n">
        <v>45436</v>
      </c>
      <c r="D209" s="51" t="n">
        <v>45560</v>
      </c>
      <c r="E209" s="18" t="n">
        <v>134.434</v>
      </c>
      <c r="F209" s="18" t="n">
        <v>138.9727</v>
      </c>
      <c r="G209" s="18" t="n">
        <v>30</v>
      </c>
      <c r="H209" s="6" t="s">
        <f>=(F209-E209)*G209</f>
      </c>
      <c r="I209" s="9" t="s">
        <f>=(F209-E209)/E209</f>
      </c>
      <c r="J209" s="7" t="s">
        <f>=MAX(1,DATEDIF(C209,D209,"d")-1)</f>
      </c>
      <c r="K209" s="9" t="s">
        <f>=I209*365/J209</f>
      </c>
    </row>
    <row collapsed="false" customFormat="false" customHeight="false" hidden="false" ht="12.1" outlineLevel="0" r="210">
      <c r="A210" s="17" t="s">
        <v>368</v>
      </c>
      <c r="B210" s="17" t="s">
        <v>670</v>
      </c>
      <c r="C210" s="50" t="n">
        <v>45436</v>
      </c>
      <c r="D210" s="51" t="n">
        <v>45560</v>
      </c>
      <c r="E210" s="18" t="n">
        <v>134.434</v>
      </c>
      <c r="F210" s="18" t="n">
        <v>138.9727</v>
      </c>
      <c r="G210" s="18" t="n">
        <v>220</v>
      </c>
      <c r="H210" s="6" t="s">
        <f>=(F210-E210)*G210</f>
      </c>
      <c r="I210" s="9" t="s">
        <f>=(F210-E210)/E210</f>
      </c>
      <c r="J210" s="7" t="s">
        <f>=MAX(1,DATEDIF(C210,D210,"d")-1)</f>
      </c>
      <c r="K210" s="9" t="s">
        <f>=I210*365/J210</f>
      </c>
    </row>
    <row collapsed="false" customFormat="false" customHeight="false" hidden="false" ht="12.1" outlineLevel="0" r="211">
      <c r="A211" s="17" t="s">
        <v>368</v>
      </c>
      <c r="B211" s="17" t="s">
        <v>670</v>
      </c>
      <c r="C211" s="50" t="n">
        <v>45436</v>
      </c>
      <c r="D211" s="51" t="n">
        <v>45560</v>
      </c>
      <c r="E211" s="18" t="n">
        <v>134.4341</v>
      </c>
      <c r="F211" s="18" t="n">
        <v>138.9727</v>
      </c>
      <c r="G211" s="18" t="n">
        <v>180</v>
      </c>
      <c r="H211" s="6" t="s">
        <f>=(F211-E211)*G211</f>
      </c>
      <c r="I211" s="9" t="s">
        <f>=(F211-E211)/E211</f>
      </c>
      <c r="J211" s="7" t="s">
        <f>=MAX(1,DATEDIF(C211,D211,"d")-1)</f>
      </c>
      <c r="K211" s="9" t="s">
        <f>=I211*365/J211</f>
      </c>
    </row>
    <row collapsed="false" customFormat="false" customHeight="false" hidden="false" ht="12.1" outlineLevel="0" r="212">
      <c r="A212" s="17" t="s">
        <v>368</v>
      </c>
      <c r="B212" s="17" t="s">
        <v>670</v>
      </c>
      <c r="C212" s="50" t="n">
        <v>45436</v>
      </c>
      <c r="D212" s="51" t="n">
        <v>45560</v>
      </c>
      <c r="E212" s="18" t="n">
        <v>134.4341</v>
      </c>
      <c r="F212" s="18" t="n">
        <v>138.973</v>
      </c>
      <c r="G212" s="18" t="n">
        <v>10</v>
      </c>
      <c r="H212" s="6" t="s">
        <f>=(F212-E212)*G212</f>
      </c>
      <c r="I212" s="9" t="s">
        <f>=(F212-E212)/E212</f>
      </c>
      <c r="J212" s="7" t="s">
        <f>=MAX(1,DATEDIF(C212,D212,"d")-1)</f>
      </c>
      <c r="K212" s="9" t="s">
        <f>=I212*365/J212</f>
      </c>
    </row>
    <row collapsed="false" customFormat="false" customHeight="false" hidden="false" ht="12.1" outlineLevel="0" r="213">
      <c r="A213" s="17" t="s">
        <v>368</v>
      </c>
      <c r="B213" s="17" t="s">
        <v>670</v>
      </c>
      <c r="C213" s="50" t="n">
        <v>45616</v>
      </c>
      <c r="D213" s="51" t="n">
        <v>45701</v>
      </c>
      <c r="E213" s="18" t="n">
        <v>125.4277</v>
      </c>
      <c r="F213" s="18" t="n">
        <v>165.2842</v>
      </c>
      <c r="G213" s="18" t="n">
        <v>400</v>
      </c>
      <c r="H213" s="6" t="s">
        <f>=(F213-E213)*G213</f>
      </c>
      <c r="I213" s="9" t="s">
        <f>=(F213-E213)/E213</f>
      </c>
      <c r="J213" s="7" t="s">
        <f>=MAX(1,DATEDIF(C213,D213,"d")-1)</f>
      </c>
      <c r="K213" s="9" t="s">
        <f>=I213*365/J213</f>
      </c>
    </row>
    <row collapsed="false" customFormat="false" customHeight="false" hidden="false" ht="12.1" outlineLevel="0" r="214">
      <c r="A214" s="17" t="s">
        <v>368</v>
      </c>
      <c r="B214" s="17" t="s">
        <v>670</v>
      </c>
      <c r="C214" s="50" t="n">
        <v>45616</v>
      </c>
      <c r="D214" s="51" t="n">
        <v>45701</v>
      </c>
      <c r="E214" s="18" t="n">
        <v>125.4277</v>
      </c>
      <c r="F214" s="18" t="n">
        <v>165.2742</v>
      </c>
      <c r="G214" s="18" t="n">
        <v>670</v>
      </c>
      <c r="H214" s="6" t="s">
        <f>=(F214-E214)*G214</f>
      </c>
      <c r="I214" s="9" t="s">
        <f>=(F214-E214)/E214</f>
      </c>
      <c r="J214" s="7" t="s">
        <f>=MAX(1,DATEDIF(C214,D214,"d")-1)</f>
      </c>
      <c r="K214" s="9" t="s">
        <f>=I214*365/J214</f>
      </c>
    </row>
    <row collapsed="false" customFormat="false" customHeight="false" hidden="false" ht="12.1" outlineLevel="0" r="215">
      <c r="A215" s="17" t="s">
        <v>368</v>
      </c>
      <c r="B215" s="17" t="s">
        <v>670</v>
      </c>
      <c r="C215" s="50" t="n">
        <v>45616</v>
      </c>
      <c r="D215" s="51" t="n">
        <v>45701</v>
      </c>
      <c r="E215" s="18" t="n">
        <v>125.4277</v>
      </c>
      <c r="F215" s="18" t="n">
        <v>165.2742</v>
      </c>
      <c r="G215" s="18" t="n">
        <v>230</v>
      </c>
      <c r="H215" s="6" t="s">
        <f>=(F215-E215)*G215</f>
      </c>
      <c r="I215" s="9" t="s">
        <f>=(F215-E215)/E215</f>
      </c>
      <c r="J215" s="7" t="s">
        <f>=MAX(1,DATEDIF(C215,D215,"d")-1)</f>
      </c>
      <c r="K215" s="9" t="s">
        <f>=I215*365/J215</f>
      </c>
    </row>
    <row collapsed="false" customFormat="false" customHeight="false" hidden="false" ht="12.1" outlineLevel="0" r="216">
      <c r="A216" s="17" t="s">
        <v>468</v>
      </c>
      <c r="B216" s="17" t="s">
        <v>468</v>
      </c>
      <c r="C216" s="50" t="n">
        <v>44698</v>
      </c>
      <c r="D216" s="51" t="n">
        <v>44704</v>
      </c>
      <c r="E216" s="18" t="n">
        <v>9.5549</v>
      </c>
      <c r="F216" s="18" t="n">
        <v>8.8297</v>
      </c>
      <c r="G216" s="18" t="n">
        <v>1886</v>
      </c>
      <c r="H216" s="6" t="s">
        <f>=(F216-E216)*G216</f>
      </c>
      <c r="I216" s="9" t="s">
        <f>=(F216-E216)/E216</f>
      </c>
      <c r="J216" s="7" t="s">
        <f>=MAX(1,DATEDIF(C216,D216,"d")-1)</f>
      </c>
      <c r="K216" s="9" t="s">
        <f>=I216*365/J216</f>
      </c>
    </row>
    <row collapsed="false" customFormat="false" customHeight="false" hidden="false" ht="12.1" outlineLevel="0" r="217">
      <c r="A217" s="17" t="s">
        <v>468</v>
      </c>
      <c r="B217" s="17" t="s">
        <v>468</v>
      </c>
      <c r="C217" s="50" t="n">
        <v>44698</v>
      </c>
      <c r="D217" s="51" t="n">
        <v>44748</v>
      </c>
      <c r="E217" s="18" t="n">
        <v>9.5549</v>
      </c>
      <c r="F217" s="18" t="n">
        <v>9.6643</v>
      </c>
      <c r="G217" s="18" t="n">
        <v>4114</v>
      </c>
      <c r="H217" s="6" t="s">
        <f>=(F217-E217)*G217</f>
      </c>
      <c r="I217" s="9" t="s">
        <f>=(F217-E217)/E217</f>
      </c>
      <c r="J217" s="7" t="s">
        <f>=MAX(1,DATEDIF(C217,D217,"d")-1)</f>
      </c>
      <c r="K217" s="9" t="s">
        <f>=I217*365/J217</f>
      </c>
    </row>
    <row collapsed="false" customFormat="false" customHeight="false" hidden="false" ht="12.1" outlineLevel="0" r="218">
      <c r="A218" s="17" t="s">
        <v>468</v>
      </c>
      <c r="B218" s="17" t="s">
        <v>468</v>
      </c>
      <c r="C218" s="50" t="n">
        <v>44701</v>
      </c>
      <c r="D218" s="51" t="n">
        <v>44748</v>
      </c>
      <c r="E218" s="18" t="n">
        <v>8.8843</v>
      </c>
      <c r="F218" s="18" t="n">
        <v>9.6643</v>
      </c>
      <c r="G218" s="18" t="n">
        <v>1000</v>
      </c>
      <c r="H218" s="6" t="s">
        <f>=(F218-E218)*G218</f>
      </c>
      <c r="I218" s="9" t="s">
        <f>=(F218-E218)/E218</f>
      </c>
      <c r="J218" s="7" t="s">
        <f>=MAX(1,DATEDIF(C218,D218,"d")-1)</f>
      </c>
      <c r="K218" s="9" t="s">
        <f>=I218*365/J218</f>
      </c>
    </row>
    <row collapsed="false" customFormat="false" customHeight="false" hidden="false" ht="12.1" outlineLevel="0" r="219">
      <c r="A219" s="17" t="s">
        <v>468</v>
      </c>
      <c r="B219" s="17" t="s">
        <v>468</v>
      </c>
      <c r="C219" s="50" t="n">
        <v>44704</v>
      </c>
      <c r="D219" s="51" t="n">
        <v>44748</v>
      </c>
      <c r="E219" s="18" t="n">
        <v>8.8354</v>
      </c>
      <c r="F219" s="18" t="n">
        <v>9.6643</v>
      </c>
      <c r="G219" s="18" t="n">
        <v>1886</v>
      </c>
      <c r="H219" s="6" t="s">
        <f>=(F219-E219)*G219</f>
      </c>
      <c r="I219" s="9" t="s">
        <f>=(F219-E219)/E219</f>
      </c>
      <c r="J219" s="7" t="s">
        <f>=MAX(1,DATEDIF(C219,D219,"d")-1)</f>
      </c>
      <c r="K219" s="9" t="s">
        <f>=I219*365/J219</f>
      </c>
    </row>
    <row collapsed="false" customFormat="false" customHeight="false" hidden="false" ht="12.1" outlineLevel="0" r="220">
      <c r="A220" s="17" t="s">
        <v>468</v>
      </c>
      <c r="B220" s="17" t="s">
        <v>468</v>
      </c>
      <c r="C220" s="50" t="n">
        <v>44728</v>
      </c>
      <c r="D220" s="51" t="n">
        <v>44748</v>
      </c>
      <c r="E220" s="18" t="n">
        <v>8.6543</v>
      </c>
      <c r="F220" s="18" t="n">
        <v>9.6643</v>
      </c>
      <c r="G220" s="18" t="n">
        <v>1000</v>
      </c>
      <c r="H220" s="6" t="s">
        <f>=(F220-E220)*G220</f>
      </c>
      <c r="I220" s="9" t="s">
        <f>=(F220-E220)/E220</f>
      </c>
      <c r="J220" s="7" t="s">
        <f>=MAX(1,DATEDIF(C220,D220,"d")-1)</f>
      </c>
      <c r="K220" s="9" t="s">
        <f>=I220*365/J220</f>
      </c>
    </row>
    <row collapsed="false" customFormat="false" customHeight="false" hidden="false" ht="12.1" outlineLevel="0" r="221">
      <c r="A221" s="17" t="s">
        <v>468</v>
      </c>
      <c r="B221" s="17" t="s">
        <v>468</v>
      </c>
      <c r="C221" s="50" t="n">
        <v>44736</v>
      </c>
      <c r="D221" s="51" t="n">
        <v>44748</v>
      </c>
      <c r="E221" s="18" t="n">
        <v>8.0048</v>
      </c>
      <c r="F221" s="18" t="n">
        <v>9.6643</v>
      </c>
      <c r="G221" s="18" t="n">
        <v>1000</v>
      </c>
      <c r="H221" s="6" t="s">
        <f>=(F221-E221)*G221</f>
      </c>
      <c r="I221" s="9" t="s">
        <f>=(F221-E221)/E221</f>
      </c>
      <c r="J221" s="7" t="s">
        <f>=MAX(1,DATEDIF(C221,D221,"d")-1)</f>
      </c>
      <c r="K221" s="9" t="s">
        <f>=I221*365/J221</f>
      </c>
    </row>
    <row collapsed="false" customFormat="false" customHeight="false" hidden="false" ht="12.1" outlineLevel="0" r="222">
      <c r="A222" s="17" t="s">
        <v>468</v>
      </c>
      <c r="B222" s="17" t="s">
        <v>468</v>
      </c>
      <c r="C222" s="50" t="n">
        <v>44753</v>
      </c>
      <c r="D222" s="51" t="n">
        <v>44917</v>
      </c>
      <c r="E222" s="18" t="n">
        <v>8.9045</v>
      </c>
      <c r="F222" s="18" t="n">
        <v>10.2519</v>
      </c>
      <c r="G222" s="18" t="n">
        <v>4000</v>
      </c>
      <c r="H222" s="6" t="s">
        <f>=(F222-E222)*G222</f>
      </c>
      <c r="I222" s="9" t="s">
        <f>=(F222-E222)/E222</f>
      </c>
      <c r="J222" s="7" t="s">
        <f>=MAX(1,DATEDIF(C222,D222,"d")-1)</f>
      </c>
      <c r="K222" s="9" t="s">
        <f>=I222*365/J222</f>
      </c>
    </row>
    <row collapsed="false" customFormat="false" customHeight="false" hidden="false" ht="12.1" outlineLevel="0" r="223">
      <c r="A223" s="17" t="s">
        <v>468</v>
      </c>
      <c r="B223" s="17" t="s">
        <v>468</v>
      </c>
      <c r="C223" s="50" t="n">
        <v>44753</v>
      </c>
      <c r="D223" s="51" t="n">
        <v>44917</v>
      </c>
      <c r="E223" s="18" t="n">
        <v>8.9045</v>
      </c>
      <c r="F223" s="18" t="n">
        <v>10.2509</v>
      </c>
      <c r="G223" s="18" t="n">
        <v>6000</v>
      </c>
      <c r="H223" s="6" t="s">
        <f>=(F223-E223)*G223</f>
      </c>
      <c r="I223" s="9" t="s">
        <f>=(F223-E223)/E223</f>
      </c>
      <c r="J223" s="7" t="s">
        <f>=MAX(1,DATEDIF(C223,D223,"d")-1)</f>
      </c>
      <c r="K223" s="9" t="s">
        <f>=I223*365/J223</f>
      </c>
    </row>
    <row collapsed="false" customFormat="false" customHeight="false" hidden="false" ht="12.1" outlineLevel="0" r="224">
      <c r="A224" s="17" t="s">
        <v>468</v>
      </c>
      <c r="B224" s="17" t="s">
        <v>468</v>
      </c>
      <c r="C224" s="50" t="n">
        <v>44753</v>
      </c>
      <c r="D224" s="51" t="n">
        <v>44917</v>
      </c>
      <c r="E224" s="18" t="n">
        <v>8.9045</v>
      </c>
      <c r="F224" s="18" t="n">
        <v>10.2589</v>
      </c>
      <c r="G224" s="18" t="n">
        <v>4000</v>
      </c>
      <c r="H224" s="6" t="s">
        <f>=(F224-E224)*G224</f>
      </c>
      <c r="I224" s="9" t="s">
        <f>=(F224-E224)/E224</f>
      </c>
      <c r="J224" s="7" t="s">
        <f>=MAX(1,DATEDIF(C224,D224,"d")-1)</f>
      </c>
      <c r="K224" s="9" t="s">
        <f>=I224*365/J224</f>
      </c>
    </row>
    <row collapsed="false" customFormat="false" customHeight="false" hidden="false" ht="12.1" outlineLevel="0" r="225">
      <c r="A225" s="17" t="s">
        <v>468</v>
      </c>
      <c r="B225" s="17" t="s">
        <v>468</v>
      </c>
      <c r="C225" s="50" t="n">
        <v>44757</v>
      </c>
      <c r="D225" s="51" t="n">
        <v>44917</v>
      </c>
      <c r="E225" s="18" t="n">
        <v>8.7294</v>
      </c>
      <c r="F225" s="18" t="n">
        <v>10.2589</v>
      </c>
      <c r="G225" s="18" t="n">
        <v>2000</v>
      </c>
      <c r="H225" s="6" t="s">
        <f>=(F225-E225)*G225</f>
      </c>
      <c r="I225" s="9" t="s">
        <f>=(F225-E225)/E225</f>
      </c>
      <c r="J225" s="7" t="s">
        <f>=MAX(1,DATEDIF(C225,D225,"d")-1)</f>
      </c>
      <c r="K225" s="9" t="s">
        <f>=I225*365/J225</f>
      </c>
    </row>
    <row collapsed="false" customFormat="false" customHeight="false" hidden="false" ht="12.1" outlineLevel="0" r="226">
      <c r="A226" s="17" t="s">
        <v>468</v>
      </c>
      <c r="B226" s="17" t="s">
        <v>468</v>
      </c>
      <c r="C226" s="50" t="n">
        <v>44774</v>
      </c>
      <c r="D226" s="51" t="n">
        <v>44917</v>
      </c>
      <c r="E226" s="18" t="n">
        <v>9.4277</v>
      </c>
      <c r="F226" s="18" t="n">
        <v>10.2589</v>
      </c>
      <c r="G226" s="18" t="n">
        <v>4000</v>
      </c>
      <c r="H226" s="6" t="s">
        <f>=(F226-E226)*G226</f>
      </c>
      <c r="I226" s="9" t="s">
        <f>=(F226-E226)/E226</f>
      </c>
      <c r="J226" s="7" t="s">
        <f>=MAX(1,DATEDIF(C226,D226,"d")-1)</f>
      </c>
      <c r="K226" s="9" t="s">
        <f>=I226*365/J226</f>
      </c>
    </row>
    <row collapsed="false" customFormat="false" customHeight="false" hidden="false" ht="12.1" outlineLevel="0" r="227">
      <c r="A227" s="17" t="s">
        <v>468</v>
      </c>
      <c r="B227" s="17" t="s">
        <v>468</v>
      </c>
      <c r="C227" s="50" t="n">
        <v>44896</v>
      </c>
      <c r="D227" s="51" t="n">
        <v>44917</v>
      </c>
      <c r="E227" s="18" t="n">
        <v>8.7194</v>
      </c>
      <c r="F227" s="18" t="n">
        <v>10.2649</v>
      </c>
      <c r="G227" s="18" t="n">
        <v>10000</v>
      </c>
      <c r="H227" s="6" t="s">
        <f>=(F227-E227)*G227</f>
      </c>
      <c r="I227" s="9" t="s">
        <f>=(F227-E227)/E227</f>
      </c>
      <c r="J227" s="7" t="s">
        <f>=MAX(1,DATEDIF(C227,D227,"d")-1)</f>
      </c>
      <c r="K227" s="9" t="s">
        <f>=I227*365/J227</f>
      </c>
    </row>
    <row collapsed="false" customFormat="false" customHeight="false" hidden="false" ht="12.1" outlineLevel="0" r="228">
      <c r="A228" s="17" t="s">
        <v>468</v>
      </c>
      <c r="B228" s="17" t="s">
        <v>468</v>
      </c>
      <c r="C228" s="50" t="n">
        <v>44896</v>
      </c>
      <c r="D228" s="51" t="n">
        <v>44917</v>
      </c>
      <c r="E228" s="18" t="n">
        <v>8.7194</v>
      </c>
      <c r="F228" s="18" t="n">
        <v>10.025</v>
      </c>
      <c r="G228" s="18" t="n">
        <v>3000</v>
      </c>
      <c r="H228" s="6" t="s">
        <f>=(F228-E228)*G228</f>
      </c>
      <c r="I228" s="9" t="s">
        <f>=(F228-E228)/E228</f>
      </c>
      <c r="J228" s="7" t="s">
        <f>=MAX(1,DATEDIF(C228,D228,"d")-1)</f>
      </c>
      <c r="K228" s="9" t="s">
        <f>=I228*365/J228</f>
      </c>
    </row>
    <row collapsed="false" customFormat="false" customHeight="false" hidden="false" ht="12.1" outlineLevel="0" r="229">
      <c r="A229" s="17" t="s">
        <v>468</v>
      </c>
      <c r="B229" s="17" t="s">
        <v>468</v>
      </c>
      <c r="C229" s="50" t="n">
        <v>44897</v>
      </c>
      <c r="D229" s="51" t="n">
        <v>44917</v>
      </c>
      <c r="E229" s="18" t="n">
        <v>8.7614</v>
      </c>
      <c r="F229" s="18" t="n">
        <v>10.025</v>
      </c>
      <c r="G229" s="18" t="n">
        <v>13000</v>
      </c>
      <c r="H229" s="6" t="s">
        <f>=(F229-E229)*G229</f>
      </c>
      <c r="I229" s="9" t="s">
        <f>=(F229-E229)/E229</f>
      </c>
      <c r="J229" s="7" t="s">
        <f>=MAX(1,DATEDIF(C229,D229,"d")-1)</f>
      </c>
      <c r="K229" s="9" t="s">
        <f>=I229*365/J229</f>
      </c>
    </row>
    <row collapsed="false" customFormat="false" customHeight="false" hidden="false" ht="12.1" outlineLevel="0" r="230">
      <c r="A230" s="17" t="s">
        <v>468</v>
      </c>
      <c r="B230" s="17" t="s">
        <v>468</v>
      </c>
      <c r="C230" s="50" t="n">
        <v>44897</v>
      </c>
      <c r="D230" s="51" t="n">
        <v>44917</v>
      </c>
      <c r="E230" s="18" t="n">
        <v>8.7784</v>
      </c>
      <c r="F230" s="18" t="n">
        <v>10.025</v>
      </c>
      <c r="G230" s="18" t="n">
        <v>23000</v>
      </c>
      <c r="H230" s="6" t="s">
        <f>=(F230-E230)*G230</f>
      </c>
      <c r="I230" s="9" t="s">
        <f>=(F230-E230)/E230</f>
      </c>
      <c r="J230" s="7" t="s">
        <f>=MAX(1,DATEDIF(C230,D230,"d")-1)</f>
      </c>
      <c r="K230" s="9" t="s">
        <f>=I230*365/J230</f>
      </c>
    </row>
    <row collapsed="false" customFormat="false" customHeight="false" hidden="false" ht="12.1" outlineLevel="0" r="231">
      <c r="A231" s="17" t="s">
        <v>468</v>
      </c>
      <c r="B231" s="17" t="s">
        <v>468</v>
      </c>
      <c r="C231" s="50" t="n">
        <v>44938</v>
      </c>
      <c r="D231" s="51" t="n">
        <v>44970</v>
      </c>
      <c r="E231" s="18" t="n">
        <v>9.994</v>
      </c>
      <c r="F231" s="18" t="n">
        <v>10.7776</v>
      </c>
      <c r="G231" s="18" t="n">
        <v>5000</v>
      </c>
      <c r="H231" s="6" t="s">
        <f>=(F231-E231)*G231</f>
      </c>
      <c r="I231" s="9" t="s">
        <f>=(F231-E231)/E231</f>
      </c>
      <c r="J231" s="7" t="s">
        <f>=MAX(1,DATEDIF(C231,D231,"d")-1)</f>
      </c>
      <c r="K231" s="9" t="s">
        <f>=I231*365/J231</f>
      </c>
    </row>
    <row collapsed="false" customFormat="false" customHeight="false" hidden="false" ht="12.1" outlineLevel="0" r="232">
      <c r="A232" s="17" t="s">
        <v>369</v>
      </c>
      <c r="B232" s="17" t="s">
        <v>671</v>
      </c>
      <c r="C232" s="50" t="n">
        <v>44698</v>
      </c>
      <c r="D232" s="51" t="n">
        <v>44733</v>
      </c>
      <c r="E232" s="18" t="n">
        <v>1008.804</v>
      </c>
      <c r="F232" s="18" t="n">
        <v>1004.7971</v>
      </c>
      <c r="G232" s="18" t="n">
        <v>5</v>
      </c>
      <c r="H232" s="6" t="s">
        <f>=(F232-E232)*G232</f>
      </c>
      <c r="I232" s="9" t="s">
        <f>=(F232-E232)/E232</f>
      </c>
      <c r="J232" s="7" t="s">
        <f>=MAX(1,DATEDIF(C232,D232,"d")-1)</f>
      </c>
      <c r="K232" s="9" t="s">
        <f>=I232*365/J232</f>
      </c>
    </row>
    <row collapsed="false" customFormat="false" customHeight="false" hidden="false" ht="12.1" outlineLevel="0" r="233">
      <c r="A233" s="17" t="s">
        <v>369</v>
      </c>
      <c r="B233" s="17" t="s">
        <v>671</v>
      </c>
      <c r="C233" s="50" t="n">
        <v>44698</v>
      </c>
      <c r="D233" s="51" t="n">
        <v>44733</v>
      </c>
      <c r="E233" s="18" t="n">
        <v>1009.405</v>
      </c>
      <c r="F233" s="18" t="n">
        <v>1004.7971</v>
      </c>
      <c r="G233" s="18" t="n">
        <v>2</v>
      </c>
      <c r="H233" s="6" t="s">
        <f>=(F233-E233)*G233</f>
      </c>
      <c r="I233" s="9" t="s">
        <f>=(F233-E233)/E233</f>
      </c>
      <c r="J233" s="7" t="s">
        <f>=MAX(1,DATEDIF(C233,D233,"d")-1)</f>
      </c>
      <c r="K233" s="9" t="s">
        <f>=I233*365/J233</f>
      </c>
    </row>
    <row collapsed="false" customFormat="false" customHeight="false" hidden="false" ht="12.1" outlineLevel="0" r="234">
      <c r="A234" s="17" t="s">
        <v>369</v>
      </c>
      <c r="B234" s="17" t="s">
        <v>671</v>
      </c>
      <c r="C234" s="50" t="n">
        <v>44963</v>
      </c>
      <c r="D234" s="51" t="n">
        <v>45034</v>
      </c>
      <c r="E234" s="18" t="n">
        <v>1046.1314</v>
      </c>
      <c r="F234" s="18" t="n">
        <v>1301.4884</v>
      </c>
      <c r="G234" s="18" t="n">
        <v>7</v>
      </c>
      <c r="H234" s="6" t="s">
        <f>=(F234-E234)*G234</f>
      </c>
      <c r="I234" s="9" t="s">
        <f>=(F234-E234)/E234</f>
      </c>
      <c r="J234" s="7" t="s">
        <f>=MAX(1,DATEDIF(C234,D234,"d")-1)</f>
      </c>
      <c r="K234" s="9" t="s">
        <f>=I234*365/J234</f>
      </c>
    </row>
    <row collapsed="false" customFormat="false" customHeight="false" hidden="false" ht="12.1" outlineLevel="0" r="235">
      <c r="A235" s="17" t="s">
        <v>369</v>
      </c>
      <c r="B235" s="17" t="s">
        <v>671</v>
      </c>
      <c r="C235" s="50" t="n">
        <v>44966</v>
      </c>
      <c r="D235" s="51" t="n">
        <v>45034</v>
      </c>
      <c r="E235" s="18" t="n">
        <v>1066.346</v>
      </c>
      <c r="F235" s="18" t="n">
        <v>1301.4884</v>
      </c>
      <c r="G235" s="18" t="n">
        <v>30</v>
      </c>
      <c r="H235" s="6" t="s">
        <f>=(F235-E235)*G235</f>
      </c>
      <c r="I235" s="9" t="s">
        <f>=(F235-E235)/E235</f>
      </c>
      <c r="J235" s="7" t="s">
        <f>=MAX(1,DATEDIF(C235,D235,"d")-1)</f>
      </c>
      <c r="K235" s="9" t="s">
        <f>=I235*365/J235</f>
      </c>
    </row>
    <row collapsed="false" customFormat="false" customHeight="false" hidden="false" ht="12.1" outlineLevel="0" r="236">
      <c r="A236" s="17" t="s">
        <v>369</v>
      </c>
      <c r="B236" s="17" t="s">
        <v>671</v>
      </c>
      <c r="C236" s="50" t="n">
        <v>44970</v>
      </c>
      <c r="D236" s="51" t="n">
        <v>45034</v>
      </c>
      <c r="E236" s="18" t="n">
        <v>1074.55</v>
      </c>
      <c r="F236" s="18" t="n">
        <v>1301.4884</v>
      </c>
      <c r="G236" s="18" t="n">
        <v>1</v>
      </c>
      <c r="H236" s="6" t="s">
        <f>=(F236-E236)*G236</f>
      </c>
      <c r="I236" s="9" t="s">
        <f>=(F236-E236)/E236</f>
      </c>
      <c r="J236" s="7" t="s">
        <f>=MAX(1,DATEDIF(C236,D236,"d")-1)</f>
      </c>
      <c r="K236" s="9" t="s">
        <f>=I236*365/J236</f>
      </c>
    </row>
    <row collapsed="false" customFormat="false" customHeight="false" hidden="false" ht="12.1" outlineLevel="0" r="237">
      <c r="A237" s="17" t="s">
        <v>369</v>
      </c>
      <c r="B237" s="17" t="s">
        <v>671</v>
      </c>
      <c r="C237" s="50" t="n">
        <v>44970</v>
      </c>
      <c r="D237" s="51" t="n">
        <v>45034</v>
      </c>
      <c r="E237" s="18" t="n">
        <v>1074.55</v>
      </c>
      <c r="F237" s="18" t="n">
        <v>1301.4883</v>
      </c>
      <c r="G237" s="18" t="n">
        <v>1</v>
      </c>
      <c r="H237" s="6" t="s">
        <f>=(F237-E237)*G237</f>
      </c>
      <c r="I237" s="9" t="s">
        <f>=(F237-E237)/E237</f>
      </c>
      <c r="J237" s="7" t="s">
        <f>=MAX(1,DATEDIF(C237,D237,"d")-1)</f>
      </c>
      <c r="K237" s="9" t="s">
        <f>=I237*365/J237</f>
      </c>
    </row>
    <row collapsed="false" customFormat="false" customHeight="false" hidden="false" ht="12.1" outlineLevel="0" r="238">
      <c r="A238" s="17" t="s">
        <v>369</v>
      </c>
      <c r="B238" s="17" t="s">
        <v>671</v>
      </c>
      <c r="C238" s="50" t="n">
        <v>44970</v>
      </c>
      <c r="D238" s="51" t="n">
        <v>45034</v>
      </c>
      <c r="E238" s="18" t="n">
        <v>1075.1514</v>
      </c>
      <c r="F238" s="18" t="n">
        <v>1301.4883</v>
      </c>
      <c r="G238" s="18" t="n">
        <v>7</v>
      </c>
      <c r="H238" s="6" t="s">
        <f>=(F238-E238)*G238</f>
      </c>
      <c r="I238" s="9" t="s">
        <f>=(F238-E238)/E238</f>
      </c>
      <c r="J238" s="7" t="s">
        <f>=MAX(1,DATEDIF(C238,D238,"d")-1)</f>
      </c>
      <c r="K238" s="9" t="s">
        <f>=I238*365/J238</f>
      </c>
    </row>
    <row collapsed="false" customFormat="false" customHeight="false" hidden="false" ht="12.1" outlineLevel="0" r="239">
      <c r="A239" s="17" t="s">
        <v>369</v>
      </c>
      <c r="B239" s="17" t="s">
        <v>671</v>
      </c>
      <c r="C239" s="50" t="n">
        <v>44970</v>
      </c>
      <c r="D239" s="51" t="n">
        <v>45034</v>
      </c>
      <c r="E239" s="18" t="n">
        <v>1075.15</v>
      </c>
      <c r="F239" s="18" t="n">
        <v>1301.4883</v>
      </c>
      <c r="G239" s="18" t="n">
        <v>2</v>
      </c>
      <c r="H239" s="6" t="s">
        <f>=(F239-E239)*G239</f>
      </c>
      <c r="I239" s="9" t="s">
        <f>=(F239-E239)/E239</f>
      </c>
      <c r="J239" s="7" t="s">
        <f>=MAX(1,DATEDIF(C239,D239,"d")-1)</f>
      </c>
      <c r="K239" s="9" t="s">
        <f>=I239*365/J239</f>
      </c>
    </row>
    <row collapsed="false" customFormat="false" customHeight="false" hidden="false" ht="12.1" outlineLevel="0" r="240">
      <c r="A240" s="17" t="s">
        <v>369</v>
      </c>
      <c r="B240" s="17" t="s">
        <v>671</v>
      </c>
      <c r="C240" s="50" t="n">
        <v>44970</v>
      </c>
      <c r="D240" s="51" t="n">
        <v>45034</v>
      </c>
      <c r="E240" s="18" t="n">
        <v>1074.952</v>
      </c>
      <c r="F240" s="18" t="n">
        <v>1301.4883</v>
      </c>
      <c r="G240" s="18" t="n">
        <v>5</v>
      </c>
      <c r="H240" s="6" t="s">
        <f>=(F240-E240)*G240</f>
      </c>
      <c r="I240" s="9" t="s">
        <f>=(F240-E240)/E240</f>
      </c>
      <c r="J240" s="7" t="s">
        <f>=MAX(1,DATEDIF(C240,D240,"d")-1)</f>
      </c>
      <c r="K240" s="9" t="s">
        <f>=I240*365/J240</f>
      </c>
    </row>
    <row collapsed="false" customFormat="false" customHeight="false" hidden="false" ht="12.1" outlineLevel="0" r="241">
      <c r="A241" s="17" t="s">
        <v>369</v>
      </c>
      <c r="B241" s="17" t="s">
        <v>671</v>
      </c>
      <c r="C241" s="50" t="n">
        <v>44970</v>
      </c>
      <c r="D241" s="51" t="n">
        <v>45034</v>
      </c>
      <c r="E241" s="18" t="n">
        <v>1074.9518</v>
      </c>
      <c r="F241" s="18" t="n">
        <v>1301.4883</v>
      </c>
      <c r="G241" s="18" t="n">
        <v>33</v>
      </c>
      <c r="H241" s="6" t="s">
        <f>=(F241-E241)*G241</f>
      </c>
      <c r="I241" s="9" t="s">
        <f>=(F241-E241)/E241</f>
      </c>
      <c r="J241" s="7" t="s">
        <f>=MAX(1,DATEDIF(C241,D241,"d")-1)</f>
      </c>
      <c r="K241" s="9" t="s">
        <f>=I241*365/J241</f>
      </c>
    </row>
    <row collapsed="false" customFormat="false" customHeight="false" hidden="false" ht="12.1" outlineLevel="0" r="242">
      <c r="A242" s="17" t="s">
        <v>369</v>
      </c>
      <c r="B242" s="17" t="s">
        <v>671</v>
      </c>
      <c r="C242" s="50" t="n">
        <v>44971</v>
      </c>
      <c r="D242" s="51" t="n">
        <v>45034</v>
      </c>
      <c r="E242" s="18" t="n">
        <v>1064.745</v>
      </c>
      <c r="F242" s="18" t="n">
        <v>1301.4883</v>
      </c>
      <c r="G242" s="18" t="n">
        <v>4</v>
      </c>
      <c r="H242" s="6" t="s">
        <f>=(F242-E242)*G242</f>
      </c>
      <c r="I242" s="9" t="s">
        <f>=(F242-E242)/E242</f>
      </c>
      <c r="J242" s="7" t="s">
        <f>=MAX(1,DATEDIF(C242,D242,"d")-1)</f>
      </c>
      <c r="K242" s="9" t="s">
        <f>=I242*365/J242</f>
      </c>
    </row>
    <row collapsed="false" customFormat="false" customHeight="false" hidden="false" ht="12.1" outlineLevel="0" r="243">
      <c r="A243" s="17" t="s">
        <v>369</v>
      </c>
      <c r="B243" s="17" t="s">
        <v>671</v>
      </c>
      <c r="C243" s="50" t="n">
        <v>44973</v>
      </c>
      <c r="D243" s="51" t="n">
        <v>45034</v>
      </c>
      <c r="E243" s="18" t="n">
        <v>1033.72</v>
      </c>
      <c r="F243" s="18" t="n">
        <v>1301.4883</v>
      </c>
      <c r="G243" s="18" t="n">
        <v>1</v>
      </c>
      <c r="H243" s="6" t="s">
        <f>=(F243-E243)*G243</f>
      </c>
      <c r="I243" s="9" t="s">
        <f>=(F243-E243)/E243</f>
      </c>
      <c r="J243" s="7" t="s">
        <f>=MAX(1,DATEDIF(C243,D243,"d")-1)</f>
      </c>
      <c r="K243" s="9" t="s">
        <f>=I243*365/J243</f>
      </c>
    </row>
    <row collapsed="false" customFormat="false" customHeight="false" hidden="false" ht="12.1" outlineLevel="0" r="244">
      <c r="A244" s="17" t="s">
        <v>369</v>
      </c>
      <c r="B244" s="17" t="s">
        <v>671</v>
      </c>
      <c r="C244" s="50" t="n">
        <v>45524</v>
      </c>
      <c r="D244" s="51" t="n">
        <v>45558</v>
      </c>
      <c r="E244" s="18" t="n">
        <v>1001.5</v>
      </c>
      <c r="F244" s="18" t="n">
        <v>1002.2986</v>
      </c>
      <c r="G244" s="18" t="n">
        <v>1</v>
      </c>
      <c r="H244" s="6" t="s">
        <f>=(F244-E244)*G244</f>
      </c>
      <c r="I244" s="9" t="s">
        <f>=(F244-E244)/E244</f>
      </c>
      <c r="J244" s="7" t="s">
        <f>=MAX(1,DATEDIF(C244,D244,"d")-1)</f>
      </c>
      <c r="K244" s="9" t="s">
        <f>=I244*365/J244</f>
      </c>
    </row>
    <row collapsed="false" customFormat="false" customHeight="false" hidden="false" ht="12.1" outlineLevel="0" r="245">
      <c r="A245" s="17" t="s">
        <v>369</v>
      </c>
      <c r="B245" s="17" t="s">
        <v>671</v>
      </c>
      <c r="C245" s="50" t="n">
        <v>45524</v>
      </c>
      <c r="D245" s="51" t="n">
        <v>45558</v>
      </c>
      <c r="E245" s="18" t="n">
        <v>999.5</v>
      </c>
      <c r="F245" s="18" t="n">
        <v>1002.2986</v>
      </c>
      <c r="G245" s="18" t="n">
        <v>1</v>
      </c>
      <c r="H245" s="6" t="s">
        <f>=(F245-E245)*G245</f>
      </c>
      <c r="I245" s="9" t="s">
        <f>=(F245-E245)/E245</f>
      </c>
      <c r="J245" s="7" t="s">
        <f>=MAX(1,DATEDIF(C245,D245,"d")-1)</f>
      </c>
      <c r="K245" s="9" t="s">
        <f>=I245*365/J245</f>
      </c>
    </row>
    <row collapsed="false" customFormat="false" customHeight="false" hidden="false" ht="12.1" outlineLevel="0" r="246">
      <c r="A246" s="17" t="s">
        <v>369</v>
      </c>
      <c r="B246" s="17" t="s">
        <v>671</v>
      </c>
      <c r="C246" s="50" t="n">
        <v>45524</v>
      </c>
      <c r="D246" s="51" t="n">
        <v>45558</v>
      </c>
      <c r="E246" s="18" t="n">
        <v>1003.1</v>
      </c>
      <c r="F246" s="18" t="n">
        <v>1002.2986</v>
      </c>
      <c r="G246" s="18" t="n">
        <v>1</v>
      </c>
      <c r="H246" s="6" t="s">
        <f>=(F246-E246)*G246</f>
      </c>
      <c r="I246" s="9" t="s">
        <f>=(F246-E246)/E246</f>
      </c>
      <c r="J246" s="7" t="s">
        <f>=MAX(1,DATEDIF(C246,D246,"d")-1)</f>
      </c>
      <c r="K246" s="9" t="s">
        <f>=I246*365/J246</f>
      </c>
    </row>
    <row collapsed="false" customFormat="false" customHeight="false" hidden="false" ht="12.1" outlineLevel="0" r="247">
      <c r="A247" s="17" t="s">
        <v>369</v>
      </c>
      <c r="B247" s="17" t="s">
        <v>671</v>
      </c>
      <c r="C247" s="50" t="n">
        <v>45537</v>
      </c>
      <c r="D247" s="51" t="n">
        <v>45558</v>
      </c>
      <c r="E247" s="18" t="n">
        <v>951.665</v>
      </c>
      <c r="F247" s="18" t="n">
        <v>1002.2986</v>
      </c>
      <c r="G247" s="18" t="n">
        <v>4</v>
      </c>
      <c r="H247" s="6" t="s">
        <f>=(F247-E247)*G247</f>
      </c>
      <c r="I247" s="9" t="s">
        <f>=(F247-E247)/E247</f>
      </c>
      <c r="J247" s="7" t="s">
        <f>=MAX(1,DATEDIF(C247,D247,"d")-1)</f>
      </c>
      <c r="K247" s="9" t="s">
        <f>=I247*365/J247</f>
      </c>
    </row>
    <row collapsed="false" customFormat="false" customHeight="false" hidden="false" ht="12.1" outlineLevel="0" r="248">
      <c r="A248" s="17" t="s">
        <v>371</v>
      </c>
      <c r="B248" s="17" t="s">
        <v>672</v>
      </c>
      <c r="C248" s="50" t="n">
        <v>44746</v>
      </c>
      <c r="D248" s="51" t="n">
        <v>44860</v>
      </c>
      <c r="E248" s="18" t="n">
        <v>0.247</v>
      </c>
      <c r="F248" s="18" t="n">
        <v>0.2352</v>
      </c>
      <c r="G248" s="18" t="n">
        <v>1000</v>
      </c>
      <c r="H248" s="6" t="s">
        <f>=(F248-E248)*G248</f>
      </c>
      <c r="I248" s="9" t="s">
        <f>=(F248-E248)/E248</f>
      </c>
      <c r="J248" s="7" t="s">
        <f>=MAX(1,DATEDIF(C248,D248,"d")-1)</f>
      </c>
      <c r="K248" s="9" t="s">
        <f>=I248*365/J248</f>
      </c>
    </row>
    <row collapsed="false" customFormat="false" customHeight="false" hidden="false" ht="12.1" outlineLevel="0" r="249">
      <c r="A249" s="17" t="s">
        <v>372</v>
      </c>
      <c r="B249" s="17" t="s">
        <v>673</v>
      </c>
      <c r="C249" s="50" t="n">
        <v>44777</v>
      </c>
      <c r="D249" s="51" t="n">
        <v>44860</v>
      </c>
      <c r="E249" s="18" t="n">
        <v>696.4175</v>
      </c>
      <c r="F249" s="18" t="n">
        <v>752.2732</v>
      </c>
      <c r="G249" s="18" t="n">
        <v>12</v>
      </c>
      <c r="H249" s="6" t="s">
        <f>=(F249-E249)*G249</f>
      </c>
      <c r="I249" s="9" t="s">
        <f>=(F249-E249)/E249</f>
      </c>
      <c r="J249" s="7" t="s">
        <f>=MAX(1,DATEDIF(C249,D249,"d")-1)</f>
      </c>
      <c r="K249" s="9" t="s">
        <f>=I249*365/J249</f>
      </c>
    </row>
    <row collapsed="false" customFormat="false" customHeight="false" hidden="false" ht="12.1" outlineLevel="0" r="250">
      <c r="A250" s="17" t="s">
        <v>372</v>
      </c>
      <c r="B250" s="17" t="s">
        <v>673</v>
      </c>
      <c r="C250" s="50" t="n">
        <v>44804</v>
      </c>
      <c r="D250" s="51" t="n">
        <v>44860</v>
      </c>
      <c r="E250" s="18" t="n">
        <v>755.4533</v>
      </c>
      <c r="F250" s="18" t="n">
        <v>752.2732</v>
      </c>
      <c r="G250" s="18" t="n">
        <v>10</v>
      </c>
      <c r="H250" s="6" t="s">
        <f>=(F250-E250)*G250</f>
      </c>
      <c r="I250" s="9" t="s">
        <f>=(F250-E250)/E250</f>
      </c>
      <c r="J250" s="7" t="s">
        <f>=MAX(1,DATEDIF(C250,D250,"d")-1)</f>
      </c>
      <c r="K250" s="9" t="s">
        <f>=I250*365/J250</f>
      </c>
    </row>
    <row collapsed="false" customFormat="false" customHeight="false" hidden="false" ht="12.1" outlineLevel="0" r="251">
      <c r="A251" s="17" t="s">
        <v>372</v>
      </c>
      <c r="B251" s="17" t="s">
        <v>673</v>
      </c>
      <c r="C251" s="50" t="n">
        <v>44804</v>
      </c>
      <c r="D251" s="51" t="n">
        <v>44860</v>
      </c>
      <c r="E251" s="18" t="n">
        <v>755.4533</v>
      </c>
      <c r="F251" s="18" t="n">
        <v>752.275</v>
      </c>
      <c r="G251" s="18" t="n">
        <v>2</v>
      </c>
      <c r="H251" s="6" t="s">
        <f>=(F251-E251)*G251</f>
      </c>
      <c r="I251" s="9" t="s">
        <f>=(F251-E251)/E251</f>
      </c>
      <c r="J251" s="7" t="s">
        <f>=MAX(1,DATEDIF(C251,D251,"d")-1)</f>
      </c>
      <c r="K251" s="9" t="s">
        <f>=I251*365/J251</f>
      </c>
    </row>
    <row collapsed="false" customFormat="false" customHeight="false" hidden="false" ht="12.1" outlineLevel="0" r="252">
      <c r="A252" s="17" t="s">
        <v>373</v>
      </c>
      <c r="B252" s="17" t="s">
        <v>674</v>
      </c>
      <c r="C252" s="50" t="n">
        <v>44831</v>
      </c>
      <c r="D252" s="51" t="n">
        <v>44860</v>
      </c>
      <c r="E252" s="18" t="n">
        <v>2.572</v>
      </c>
      <c r="F252" s="18" t="n">
        <v>2.9619</v>
      </c>
      <c r="G252" s="18" t="n">
        <v>100</v>
      </c>
      <c r="H252" s="6" t="s">
        <f>=(F252-E252)*G252</f>
      </c>
      <c r="I252" s="9" t="s">
        <f>=(F252-E252)/E252</f>
      </c>
      <c r="J252" s="7" t="s">
        <f>=MAX(1,DATEDIF(C252,D252,"d")-1)</f>
      </c>
      <c r="K252" s="9" t="s">
        <f>=I252*365/J252</f>
      </c>
    </row>
    <row collapsed="false" customFormat="false" customHeight="false" hidden="false" ht="12.1" outlineLevel="0" r="253">
      <c r="A253" s="17" t="s">
        <v>373</v>
      </c>
      <c r="B253" s="17" t="s">
        <v>674</v>
      </c>
      <c r="C253" s="50" t="n">
        <v>44831</v>
      </c>
      <c r="D253" s="51" t="n">
        <v>44860</v>
      </c>
      <c r="E253" s="18" t="n">
        <v>2.572</v>
      </c>
      <c r="F253" s="18" t="n">
        <v>2.9619</v>
      </c>
      <c r="G253" s="18" t="n">
        <v>4000</v>
      </c>
      <c r="H253" s="6" t="s">
        <f>=(F253-E253)*G253</f>
      </c>
      <c r="I253" s="9" t="s">
        <f>=(F253-E253)/E253</f>
      </c>
      <c r="J253" s="7" t="s">
        <f>=MAX(1,DATEDIF(C253,D253,"d")-1)</f>
      </c>
      <c r="K253" s="9" t="s">
        <f>=I253*365/J253</f>
      </c>
    </row>
    <row collapsed="false" customFormat="false" customHeight="false" hidden="false" ht="12.1" outlineLevel="0" r="254">
      <c r="A254" s="17" t="s">
        <v>373</v>
      </c>
      <c r="B254" s="17" t="s">
        <v>674</v>
      </c>
      <c r="C254" s="50" t="n">
        <v>44834</v>
      </c>
      <c r="D254" s="51" t="n">
        <v>44860</v>
      </c>
      <c r="E254" s="18" t="n">
        <v>2.475</v>
      </c>
      <c r="F254" s="18" t="n">
        <v>2.9619</v>
      </c>
      <c r="G254" s="18" t="n">
        <v>4900</v>
      </c>
      <c r="H254" s="6" t="s">
        <f>=(F254-E254)*G254</f>
      </c>
      <c r="I254" s="9" t="s">
        <f>=(F254-E254)/E254</f>
      </c>
      <c r="J254" s="7" t="s">
        <f>=MAX(1,DATEDIF(C254,D254,"d")-1)</f>
      </c>
      <c r="K254" s="9" t="s">
        <f>=I254*365/J254</f>
      </c>
    </row>
    <row collapsed="false" customFormat="false" customHeight="false" hidden="false" ht="12.1" outlineLevel="0" r="255">
      <c r="A255" s="17" t="s">
        <v>373</v>
      </c>
      <c r="B255" s="17" t="s">
        <v>674</v>
      </c>
      <c r="C255" s="50" t="n">
        <v>44834</v>
      </c>
      <c r="D255" s="51" t="n">
        <v>44860</v>
      </c>
      <c r="E255" s="18" t="n">
        <v>2.4745</v>
      </c>
      <c r="F255" s="18" t="n">
        <v>2.9619</v>
      </c>
      <c r="G255" s="18" t="n">
        <v>100</v>
      </c>
      <c r="H255" s="6" t="s">
        <f>=(F255-E255)*G255</f>
      </c>
      <c r="I255" s="9" t="s">
        <f>=(F255-E255)/E255</f>
      </c>
      <c r="J255" s="7" t="s">
        <f>=MAX(1,DATEDIF(C255,D255,"d")-1)</f>
      </c>
      <c r="K255" s="9" t="s">
        <f>=I255*365/J255</f>
      </c>
    </row>
    <row collapsed="false" customFormat="false" customHeight="false" hidden="false" ht="12.1" outlineLevel="0" r="256">
      <c r="A256" s="17" t="s">
        <v>373</v>
      </c>
      <c r="B256" s="17" t="s">
        <v>674</v>
      </c>
      <c r="C256" s="50" t="n">
        <v>44834</v>
      </c>
      <c r="D256" s="51" t="n">
        <v>44860</v>
      </c>
      <c r="E256" s="18" t="n">
        <v>2.4615</v>
      </c>
      <c r="F256" s="18" t="n">
        <v>2.9619</v>
      </c>
      <c r="G256" s="18" t="n">
        <v>5000</v>
      </c>
      <c r="H256" s="6" t="s">
        <f>=(F256-E256)*G256</f>
      </c>
      <c r="I256" s="9" t="s">
        <f>=(F256-E256)/E256</f>
      </c>
      <c r="J256" s="7" t="s">
        <f>=MAX(1,DATEDIF(C256,D256,"d")-1)</f>
      </c>
      <c r="K256" s="9" t="s">
        <f>=I256*365/J256</f>
      </c>
    </row>
    <row collapsed="false" customFormat="false" customHeight="false" hidden="false" ht="12.1" outlineLevel="0" r="257">
      <c r="A257" s="17" t="s">
        <v>375</v>
      </c>
      <c r="B257" s="17" t="s">
        <v>635</v>
      </c>
      <c r="C257" s="50" t="n">
        <v>44945</v>
      </c>
      <c r="D257" s="51" t="n">
        <v>45523</v>
      </c>
      <c r="E257" s="18" t="n">
        <v>1085.8926</v>
      </c>
      <c r="F257" s="18" t="n">
        <v>1009.03</v>
      </c>
      <c r="G257" s="18" t="n">
        <v>10</v>
      </c>
      <c r="H257" s="6" t="s">
        <f>=(F257-E257)*G257</f>
      </c>
      <c r="I257" s="9" t="s">
        <f>=(F257-E257)/E257</f>
      </c>
      <c r="J257" s="7" t="s">
        <f>=MAX(1,DATEDIF(C257,D257,"d")-1)</f>
      </c>
      <c r="K257" s="9" t="s">
        <f>=I257*365/J257</f>
      </c>
    </row>
    <row collapsed="false" customFormat="false" customHeight="false" hidden="false" ht="12.1" outlineLevel="0" r="258">
      <c r="A258" s="17" t="s">
        <v>375</v>
      </c>
      <c r="B258" s="17" t="s">
        <v>635</v>
      </c>
      <c r="C258" s="50" t="n">
        <v>44945</v>
      </c>
      <c r="D258" s="51" t="n">
        <v>45523</v>
      </c>
      <c r="E258" s="18" t="n">
        <v>1085.8926</v>
      </c>
      <c r="F258" s="18" t="n">
        <v>1009.05</v>
      </c>
      <c r="G258" s="18" t="n">
        <v>10</v>
      </c>
      <c r="H258" s="6" t="s">
        <f>=(F258-E258)*G258</f>
      </c>
      <c r="I258" s="9" t="s">
        <f>=(F258-E258)/E258</f>
      </c>
      <c r="J258" s="7" t="s">
        <f>=MAX(1,DATEDIF(C258,D258,"d")-1)</f>
      </c>
      <c r="K258" s="9" t="s">
        <f>=I258*365/J258</f>
      </c>
    </row>
    <row collapsed="false" customFormat="false" customHeight="false" hidden="false" ht="12.1" outlineLevel="0" r="259">
      <c r="A259" s="17" t="s">
        <v>375</v>
      </c>
      <c r="B259" s="17" t="s">
        <v>635</v>
      </c>
      <c r="C259" s="50" t="n">
        <v>44945</v>
      </c>
      <c r="D259" s="51" t="n">
        <v>45524</v>
      </c>
      <c r="E259" s="18" t="n">
        <v>1085.8926</v>
      </c>
      <c r="F259" s="18" t="n">
        <v>1009.56</v>
      </c>
      <c r="G259" s="18" t="n">
        <v>5</v>
      </c>
      <c r="H259" s="6" t="s">
        <f>=(F259-E259)*G259</f>
      </c>
      <c r="I259" s="9" t="s">
        <f>=(F259-E259)/E259</f>
      </c>
      <c r="J259" s="7" t="s">
        <f>=MAX(1,DATEDIF(C259,D259,"d")-1)</f>
      </c>
      <c r="K259" s="9" t="s">
        <f>=I259*365/J259</f>
      </c>
    </row>
    <row collapsed="false" customFormat="false" customHeight="false" hidden="false" ht="12.1" outlineLevel="0" r="260">
      <c r="A260" s="17" t="s">
        <v>375</v>
      </c>
      <c r="B260" s="17" t="s">
        <v>635</v>
      </c>
      <c r="C260" s="50" t="n">
        <v>44945</v>
      </c>
      <c r="D260" s="51" t="n">
        <v>45524</v>
      </c>
      <c r="E260" s="18" t="n">
        <v>1085.8926</v>
      </c>
      <c r="F260" s="18" t="n">
        <v>1009.56</v>
      </c>
      <c r="G260" s="18" t="n">
        <v>1</v>
      </c>
      <c r="H260" s="6" t="s">
        <f>=(F260-E260)*G260</f>
      </c>
      <c r="I260" s="9" t="s">
        <f>=(F260-E260)/E260</f>
      </c>
      <c r="J260" s="7" t="s">
        <f>=MAX(1,DATEDIF(C260,D260,"d")-1)</f>
      </c>
      <c r="K260" s="9" t="s">
        <f>=I260*365/J260</f>
      </c>
    </row>
    <row collapsed="false" customFormat="false" customHeight="false" hidden="false" ht="12.1" outlineLevel="0" r="261">
      <c r="A261" s="17" t="s">
        <v>375</v>
      </c>
      <c r="B261" s="17" t="s">
        <v>635</v>
      </c>
      <c r="C261" s="50" t="n">
        <v>44945</v>
      </c>
      <c r="D261" s="51" t="n">
        <v>45524</v>
      </c>
      <c r="E261" s="18" t="n">
        <v>1085.8926</v>
      </c>
      <c r="F261" s="18" t="n">
        <v>1009.56</v>
      </c>
      <c r="G261" s="18" t="n">
        <v>1</v>
      </c>
      <c r="H261" s="6" t="s">
        <f>=(F261-E261)*G261</f>
      </c>
      <c r="I261" s="9" t="s">
        <f>=(F261-E261)/E261</f>
      </c>
      <c r="J261" s="7" t="s">
        <f>=MAX(1,DATEDIF(C261,D261,"d")-1)</f>
      </c>
      <c r="K261" s="9" t="s">
        <f>=I261*365/J261</f>
      </c>
    </row>
    <row collapsed="false" customFormat="false" customHeight="false" hidden="false" ht="12.1" outlineLevel="0" r="262">
      <c r="A262" s="17" t="s">
        <v>375</v>
      </c>
      <c r="B262" s="17" t="s">
        <v>635</v>
      </c>
      <c r="C262" s="50" t="n">
        <v>44945</v>
      </c>
      <c r="D262" s="51" t="n">
        <v>45524</v>
      </c>
      <c r="E262" s="18" t="n">
        <v>1085.8926</v>
      </c>
      <c r="F262" s="18" t="n">
        <v>1009.56</v>
      </c>
      <c r="G262" s="18" t="n">
        <v>1</v>
      </c>
      <c r="H262" s="6" t="s">
        <f>=(F262-E262)*G262</f>
      </c>
      <c r="I262" s="9" t="s">
        <f>=(F262-E262)/E262</f>
      </c>
      <c r="J262" s="7" t="s">
        <f>=MAX(1,DATEDIF(C262,D262,"d")-1)</f>
      </c>
      <c r="K262" s="9" t="s">
        <f>=I262*365/J262</f>
      </c>
    </row>
    <row collapsed="false" customFormat="false" customHeight="false" hidden="false" ht="12.1" outlineLevel="0" r="263">
      <c r="A263" s="17" t="s">
        <v>375</v>
      </c>
      <c r="B263" s="17" t="s">
        <v>635</v>
      </c>
      <c r="C263" s="50" t="n">
        <v>44945</v>
      </c>
      <c r="D263" s="51" t="n">
        <v>45524</v>
      </c>
      <c r="E263" s="18" t="n">
        <v>1085.8926</v>
      </c>
      <c r="F263" s="18" t="n">
        <v>1009.56</v>
      </c>
      <c r="G263" s="18" t="n">
        <v>1</v>
      </c>
      <c r="H263" s="6" t="s">
        <f>=(F263-E263)*G263</f>
      </c>
      <c r="I263" s="9" t="s">
        <f>=(F263-E263)/E263</f>
      </c>
      <c r="J263" s="7" t="s">
        <f>=MAX(1,DATEDIF(C263,D263,"d")-1)</f>
      </c>
      <c r="K263" s="9" t="s">
        <f>=I263*365/J263</f>
      </c>
    </row>
    <row collapsed="false" customFormat="false" customHeight="false" hidden="false" ht="12.1" outlineLevel="0" r="264">
      <c r="A264" s="17" t="s">
        <v>375</v>
      </c>
      <c r="B264" s="17" t="s">
        <v>635</v>
      </c>
      <c r="C264" s="50" t="n">
        <v>44945</v>
      </c>
      <c r="D264" s="51" t="n">
        <v>45524</v>
      </c>
      <c r="E264" s="18" t="n">
        <v>1085.8926</v>
      </c>
      <c r="F264" s="18" t="n">
        <v>1009.56</v>
      </c>
      <c r="G264" s="18" t="n">
        <v>1</v>
      </c>
      <c r="H264" s="6" t="s">
        <f>=(F264-E264)*G264</f>
      </c>
      <c r="I264" s="9" t="s">
        <f>=(F264-E264)/E264</f>
      </c>
      <c r="J264" s="7" t="s">
        <f>=MAX(1,DATEDIF(C264,D264,"d")-1)</f>
      </c>
      <c r="K264" s="9" t="s">
        <f>=I264*365/J264</f>
      </c>
    </row>
    <row collapsed="false" customFormat="false" customHeight="false" hidden="false" ht="12.1" outlineLevel="0" r="265">
      <c r="A265" s="17" t="s">
        <v>375</v>
      </c>
      <c r="B265" s="17" t="s">
        <v>635</v>
      </c>
      <c r="C265" s="50" t="n">
        <v>44945</v>
      </c>
      <c r="D265" s="51" t="n">
        <v>45524</v>
      </c>
      <c r="E265" s="18" t="n">
        <v>1085.8926</v>
      </c>
      <c r="F265" s="18" t="n">
        <v>1009.3</v>
      </c>
      <c r="G265" s="18" t="n">
        <v>1</v>
      </c>
      <c r="H265" s="6" t="s">
        <f>=(F265-E265)*G265</f>
      </c>
      <c r="I265" s="9" t="s">
        <f>=(F265-E265)/E265</f>
      </c>
      <c r="J265" s="7" t="s">
        <f>=MAX(1,DATEDIF(C265,D265,"d")-1)</f>
      </c>
      <c r="K265" s="9" t="s">
        <f>=I265*365/J265</f>
      </c>
    </row>
    <row collapsed="false" customFormat="false" customHeight="false" hidden="false" ht="12.1" outlineLevel="0" r="266">
      <c r="A266" s="17" t="s">
        <v>375</v>
      </c>
      <c r="B266" s="17" t="s">
        <v>635</v>
      </c>
      <c r="C266" s="50" t="n">
        <v>44945</v>
      </c>
      <c r="D266" s="51" t="n">
        <v>45524</v>
      </c>
      <c r="E266" s="18" t="n">
        <v>1085.8926</v>
      </c>
      <c r="F266" s="18" t="n">
        <v>1009.3</v>
      </c>
      <c r="G266" s="18" t="n">
        <v>1</v>
      </c>
      <c r="H266" s="6" t="s">
        <f>=(F266-E266)*G266</f>
      </c>
      <c r="I266" s="9" t="s">
        <f>=(F266-E266)/E266</f>
      </c>
      <c r="J266" s="7" t="s">
        <f>=MAX(1,DATEDIF(C266,D266,"d")-1)</f>
      </c>
      <c r="K266" s="9" t="s">
        <f>=I266*365/J266</f>
      </c>
    </row>
    <row collapsed="false" customFormat="false" customHeight="false" hidden="false" ht="12.1" outlineLevel="0" r="267">
      <c r="A267" s="17" t="s">
        <v>375</v>
      </c>
      <c r="B267" s="17" t="s">
        <v>635</v>
      </c>
      <c r="C267" s="50" t="n">
        <v>44945</v>
      </c>
      <c r="D267" s="51" t="n">
        <v>45524</v>
      </c>
      <c r="E267" s="18" t="n">
        <v>1085.8926</v>
      </c>
      <c r="F267" s="18" t="n">
        <v>1009.3</v>
      </c>
      <c r="G267" s="18" t="n">
        <v>8</v>
      </c>
      <c r="H267" s="6" t="s">
        <f>=(F267-E267)*G267</f>
      </c>
      <c r="I267" s="9" t="s">
        <f>=(F267-E267)/E267</f>
      </c>
      <c r="J267" s="7" t="s">
        <f>=MAX(1,DATEDIF(C267,D267,"d")-1)</f>
      </c>
      <c r="K267" s="9" t="s">
        <f>=I267*365/J267</f>
      </c>
    </row>
    <row collapsed="false" customFormat="false" customHeight="false" hidden="false" ht="12.1" outlineLevel="0" r="268">
      <c r="A268" s="17" t="s">
        <v>375</v>
      </c>
      <c r="B268" s="17" t="s">
        <v>635</v>
      </c>
      <c r="C268" s="50" t="n">
        <v>44945</v>
      </c>
      <c r="D268" s="51" t="n">
        <v>45524</v>
      </c>
      <c r="E268" s="18" t="n">
        <v>1085.8926</v>
      </c>
      <c r="F268" s="18" t="n">
        <v>1009.09</v>
      </c>
      <c r="G268" s="18" t="n">
        <v>3</v>
      </c>
      <c r="H268" s="6" t="s">
        <f>=(F268-E268)*G268</f>
      </c>
      <c r="I268" s="9" t="s">
        <f>=(F268-E268)/E268</f>
      </c>
      <c r="J268" s="7" t="s">
        <f>=MAX(1,DATEDIF(C268,D268,"d")-1)</f>
      </c>
      <c r="K268" s="9" t="s">
        <f>=I268*365/J268</f>
      </c>
    </row>
    <row collapsed="false" customFormat="false" customHeight="false" hidden="false" ht="12.1" outlineLevel="0" r="269">
      <c r="A269" s="17" t="s">
        <v>375</v>
      </c>
      <c r="B269" s="17" t="s">
        <v>635</v>
      </c>
      <c r="C269" s="50" t="n">
        <v>44945</v>
      </c>
      <c r="D269" s="51" t="n">
        <v>45524</v>
      </c>
      <c r="E269" s="18" t="n">
        <v>1085.8926</v>
      </c>
      <c r="F269" s="18" t="n">
        <v>1009.08</v>
      </c>
      <c r="G269" s="18" t="n">
        <v>57</v>
      </c>
      <c r="H269" s="6" t="s">
        <f>=(F269-E269)*G269</f>
      </c>
      <c r="I269" s="9" t="s">
        <f>=(F269-E269)/E269</f>
      </c>
      <c r="J269" s="7" t="s">
        <f>=MAX(1,DATEDIF(C269,D269,"d")-1)</f>
      </c>
      <c r="K269" s="9" t="s">
        <f>=I269*365/J269</f>
      </c>
    </row>
    <row collapsed="false" customFormat="false" customHeight="false" hidden="false" ht="12.1" outlineLevel="0" r="270">
      <c r="A270" s="17" t="s">
        <v>375</v>
      </c>
      <c r="B270" s="17" t="s">
        <v>635</v>
      </c>
      <c r="C270" s="50" t="n">
        <v>44945</v>
      </c>
      <c r="D270" s="51" t="n">
        <v>45524</v>
      </c>
      <c r="E270" s="18" t="n">
        <v>1085.8727</v>
      </c>
      <c r="F270" s="18" t="n">
        <v>1009.08</v>
      </c>
      <c r="G270" s="18" t="n">
        <v>11</v>
      </c>
      <c r="H270" s="6" t="s">
        <f>=(F270-E270)*G270</f>
      </c>
      <c r="I270" s="9" t="s">
        <f>=(F270-E270)/E270</f>
      </c>
      <c r="J270" s="7" t="s">
        <f>=MAX(1,DATEDIF(C270,D270,"d")-1)</f>
      </c>
      <c r="K270" s="9" t="s">
        <f>=I270*365/J270</f>
      </c>
    </row>
    <row collapsed="false" customFormat="false" customHeight="false" hidden="false" ht="12.1" outlineLevel="0" r="271">
      <c r="A271" s="17" t="s">
        <v>376</v>
      </c>
      <c r="B271" s="17" t="s">
        <v>675</v>
      </c>
      <c r="C271" s="50" t="n">
        <v>44956</v>
      </c>
      <c r="D271" s="51" t="n">
        <v>45027</v>
      </c>
      <c r="E271" s="18" t="n">
        <v>3931.75</v>
      </c>
      <c r="F271" s="18" t="n">
        <v>4643.7471</v>
      </c>
      <c r="G271" s="18" t="n">
        <v>10</v>
      </c>
      <c r="H271" s="6" t="s">
        <f>=(F271-E271)*G271</f>
      </c>
      <c r="I271" s="9" t="s">
        <f>=(F271-E271)/E271</f>
      </c>
      <c r="J271" s="7" t="s">
        <f>=MAX(1,DATEDIF(C271,D271,"d")-1)</f>
      </c>
      <c r="K271" s="9" t="s">
        <f>=I271*365/J271</f>
      </c>
    </row>
    <row collapsed="false" customFormat="false" customHeight="false" hidden="false" ht="12.1" outlineLevel="0" r="272">
      <c r="A272" s="17" t="s">
        <v>376</v>
      </c>
      <c r="B272" s="17" t="s">
        <v>675</v>
      </c>
      <c r="C272" s="50" t="n">
        <v>44956</v>
      </c>
      <c r="D272" s="51" t="n">
        <v>45027</v>
      </c>
      <c r="E272" s="18" t="n">
        <v>3938.25</v>
      </c>
      <c r="F272" s="18" t="n">
        <v>4643.7471</v>
      </c>
      <c r="G272" s="18" t="n">
        <v>1</v>
      </c>
      <c r="H272" s="6" t="s">
        <f>=(F272-E272)*G272</f>
      </c>
      <c r="I272" s="9" t="s">
        <f>=(F272-E272)/E272</f>
      </c>
      <c r="J272" s="7" t="s">
        <f>=MAX(1,DATEDIF(C272,D272,"d")-1)</f>
      </c>
      <c r="K272" s="9" t="s">
        <f>=I272*365/J272</f>
      </c>
    </row>
    <row collapsed="false" customFormat="false" customHeight="false" hidden="false" ht="12.1" outlineLevel="0" r="273">
      <c r="A273" s="17" t="s">
        <v>376</v>
      </c>
      <c r="B273" s="17" t="s">
        <v>675</v>
      </c>
      <c r="C273" s="50" t="n">
        <v>44970</v>
      </c>
      <c r="D273" s="51" t="n">
        <v>45027</v>
      </c>
      <c r="E273" s="18" t="n">
        <v>3938.7554</v>
      </c>
      <c r="F273" s="18" t="n">
        <v>4643.7471</v>
      </c>
      <c r="G273" s="18" t="n">
        <v>13</v>
      </c>
      <c r="H273" s="6" t="s">
        <f>=(F273-E273)*G273</f>
      </c>
      <c r="I273" s="9" t="s">
        <f>=(F273-E273)/E273</f>
      </c>
      <c r="J273" s="7" t="s">
        <f>=MAX(1,DATEDIF(C273,D273,"d")-1)</f>
      </c>
      <c r="K273" s="9" t="s">
        <f>=I273*365/J273</f>
      </c>
    </row>
    <row collapsed="false" customFormat="false" customHeight="false" hidden="false" ht="12.1" outlineLevel="0" r="274">
      <c r="A274" s="17" t="s">
        <v>376</v>
      </c>
      <c r="B274" s="17" t="s">
        <v>675</v>
      </c>
      <c r="C274" s="50" t="n">
        <v>45524</v>
      </c>
      <c r="D274" s="51" t="n">
        <v>45573</v>
      </c>
      <c r="E274" s="18" t="n">
        <v>6138.7945</v>
      </c>
      <c r="F274" s="18" t="n">
        <v>6988.1045</v>
      </c>
      <c r="G274" s="18" t="n">
        <v>11</v>
      </c>
      <c r="H274" s="6" t="s">
        <f>=(F274-E274)*G274</f>
      </c>
      <c r="I274" s="9" t="s">
        <f>=(F274-E274)/E274</f>
      </c>
      <c r="J274" s="7" t="s">
        <f>=MAX(1,DATEDIF(C274,D274,"d")-1)</f>
      </c>
      <c r="K274" s="9" t="s">
        <f>=I274*365/J274</f>
      </c>
    </row>
    <row collapsed="false" customFormat="false" customHeight="false" hidden="false" ht="12.1" outlineLevel="0" r="275">
      <c r="A275" s="17" t="s">
        <v>377</v>
      </c>
      <c r="B275" s="17" t="s">
        <v>620</v>
      </c>
      <c r="C275" s="50" t="n">
        <v>45007</v>
      </c>
      <c r="D275" s="51" t="n">
        <v>45071</v>
      </c>
      <c r="E275" s="18" t="n">
        <v>376.663</v>
      </c>
      <c r="F275" s="18" t="n">
        <v>430.7482</v>
      </c>
      <c r="G275" s="18" t="n">
        <v>10</v>
      </c>
      <c r="H275" s="6" t="s">
        <f>=(F275-E275)*G275</f>
      </c>
      <c r="I275" s="9" t="s">
        <f>=(F275-E275)/E275</f>
      </c>
      <c r="J275" s="7" t="s">
        <f>=MAX(1,DATEDIF(C275,D275,"d")-1)</f>
      </c>
      <c r="K275" s="9" t="s">
        <f>=I275*365/J275</f>
      </c>
    </row>
    <row collapsed="false" customFormat="false" customHeight="false" hidden="false" ht="12.1" outlineLevel="0" r="276">
      <c r="A276" s="17" t="s">
        <v>377</v>
      </c>
      <c r="B276" s="17" t="s">
        <v>620</v>
      </c>
      <c r="C276" s="50" t="n">
        <v>45007</v>
      </c>
      <c r="D276" s="51" t="n">
        <v>45071</v>
      </c>
      <c r="E276" s="18" t="n">
        <v>378.36</v>
      </c>
      <c r="F276" s="18" t="n">
        <v>430.7482</v>
      </c>
      <c r="G276" s="18" t="n">
        <v>1</v>
      </c>
      <c r="H276" s="6" t="s">
        <f>=(F276-E276)*G276</f>
      </c>
      <c r="I276" s="9" t="s">
        <f>=(F276-E276)/E276</f>
      </c>
      <c r="J276" s="7" t="s">
        <f>=MAX(1,DATEDIF(C276,D276,"d")-1)</f>
      </c>
      <c r="K276" s="9" t="s">
        <f>=I276*365/J276</f>
      </c>
    </row>
    <row collapsed="false" customFormat="false" customHeight="false" hidden="false" ht="12.1" outlineLevel="0" r="277">
      <c r="A277" s="17" t="s">
        <v>377</v>
      </c>
      <c r="B277" s="17" t="s">
        <v>620</v>
      </c>
      <c r="C277" s="50" t="n">
        <v>45302</v>
      </c>
      <c r="D277" s="51" t="n">
        <v>45649</v>
      </c>
      <c r="E277" s="18" t="n">
        <v>579.9063</v>
      </c>
      <c r="F277" s="18" t="n">
        <v>574.4475</v>
      </c>
      <c r="G277" s="18" t="n">
        <v>8</v>
      </c>
      <c r="H277" s="6" t="s">
        <f>=(F277-E277)*G277</f>
      </c>
      <c r="I277" s="9" t="s">
        <f>=(F277-E277)/E277</f>
      </c>
      <c r="J277" s="7" t="s">
        <f>=MAX(1,DATEDIF(C277,D277,"d")-1)</f>
      </c>
      <c r="K277" s="9" t="s">
        <f>=I277*365/J277</f>
      </c>
    </row>
    <row collapsed="false" customFormat="false" customHeight="false" hidden="false" ht="12.1" outlineLevel="0" r="278">
      <c r="A278" s="17" t="s">
        <v>377</v>
      </c>
      <c r="B278" s="17" t="s">
        <v>620</v>
      </c>
      <c r="C278" s="50" t="n">
        <v>45380</v>
      </c>
      <c r="D278" s="51" t="n">
        <v>45649</v>
      </c>
      <c r="E278" s="18" t="n">
        <v>565.695</v>
      </c>
      <c r="F278" s="18" t="n">
        <v>574.4475</v>
      </c>
      <c r="G278" s="18" t="n">
        <v>2</v>
      </c>
      <c r="H278" s="6" t="s">
        <f>=(F278-E278)*G278</f>
      </c>
      <c r="I278" s="9" t="s">
        <f>=(F278-E278)/E278</f>
      </c>
      <c r="J278" s="7" t="s">
        <f>=MAX(1,DATEDIF(C278,D278,"d")-1)</f>
      </c>
      <c r="K278" s="9" t="s">
        <f>=I278*365/J278</f>
      </c>
    </row>
    <row collapsed="false" customFormat="false" customHeight="false" hidden="false" ht="12.1" outlineLevel="0" r="279">
      <c r="A279" s="17" t="s">
        <v>377</v>
      </c>
      <c r="B279" s="17" t="s">
        <v>620</v>
      </c>
      <c r="C279" s="50" t="n">
        <v>45425</v>
      </c>
      <c r="D279" s="51" t="n">
        <v>45649</v>
      </c>
      <c r="E279" s="18" t="n">
        <v>579.8056</v>
      </c>
      <c r="F279" s="18" t="n">
        <v>574.4475</v>
      </c>
      <c r="G279" s="18" t="n">
        <v>10</v>
      </c>
      <c r="H279" s="6" t="s">
        <f>=(F279-E279)*G279</f>
      </c>
      <c r="I279" s="9" t="s">
        <f>=(F279-E279)/E279</f>
      </c>
      <c r="J279" s="7" t="s">
        <f>=MAX(1,DATEDIF(C279,D279,"d")-1)</f>
      </c>
      <c r="K279" s="9" t="s">
        <f>=I279*365/J279</f>
      </c>
    </row>
    <row collapsed="false" customFormat="false" customHeight="false" hidden="false" ht="12.1" outlineLevel="0" r="280">
      <c r="A280" s="17" t="s">
        <v>377</v>
      </c>
      <c r="B280" s="17" t="s">
        <v>620</v>
      </c>
      <c r="C280" s="50" t="n">
        <v>45425</v>
      </c>
      <c r="D280" s="51" t="n">
        <v>45649</v>
      </c>
      <c r="E280" s="18" t="n">
        <v>579.8056</v>
      </c>
      <c r="F280" s="18" t="n">
        <v>574.4476</v>
      </c>
      <c r="G280" s="18" t="n">
        <v>65</v>
      </c>
      <c r="H280" s="6" t="s">
        <f>=(F280-E280)*G280</f>
      </c>
      <c r="I280" s="9" t="s">
        <f>=(F280-E280)/E280</f>
      </c>
      <c r="J280" s="7" t="s">
        <f>=MAX(1,DATEDIF(C280,D280,"d")-1)</f>
      </c>
      <c r="K280" s="9" t="s">
        <f>=I280*365/J280</f>
      </c>
    </row>
    <row collapsed="false" customFormat="false" customHeight="false" hidden="false" ht="12.1" outlineLevel="0" r="281">
      <c r="A281" s="17" t="s">
        <v>377</v>
      </c>
      <c r="B281" s="17" t="s">
        <v>620</v>
      </c>
      <c r="C281" s="50" t="n">
        <v>45448</v>
      </c>
      <c r="D281" s="51" t="n">
        <v>45649</v>
      </c>
      <c r="E281" s="18" t="n">
        <v>567.7475</v>
      </c>
      <c r="F281" s="18" t="n">
        <v>574.4476</v>
      </c>
      <c r="G281" s="18" t="n">
        <v>8</v>
      </c>
      <c r="H281" s="6" t="s">
        <f>=(F281-E281)*G281</f>
      </c>
      <c r="I281" s="9" t="s">
        <f>=(F281-E281)/E281</f>
      </c>
      <c r="J281" s="7" t="s">
        <f>=MAX(1,DATEDIF(C281,D281,"d")-1)</f>
      </c>
      <c r="K281" s="9" t="s">
        <f>=I281*365/J281</f>
      </c>
    </row>
    <row collapsed="false" customFormat="false" customHeight="false" hidden="false" ht="12.1" outlineLevel="0" r="282">
      <c r="A282" s="17" t="s">
        <v>377</v>
      </c>
      <c r="B282" s="17" t="s">
        <v>620</v>
      </c>
      <c r="C282" s="50" t="n">
        <v>45448</v>
      </c>
      <c r="D282" s="51" t="n">
        <v>45649</v>
      </c>
      <c r="E282" s="18" t="n">
        <v>567.6973</v>
      </c>
      <c r="F282" s="18" t="n">
        <v>574.4476</v>
      </c>
      <c r="G282" s="18" t="n">
        <v>11</v>
      </c>
      <c r="H282" s="6" t="s">
        <f>=(F282-E282)*G282</f>
      </c>
      <c r="I282" s="9" t="s">
        <f>=(F282-E282)/E282</f>
      </c>
      <c r="J282" s="7" t="s">
        <f>=MAX(1,DATEDIF(C282,D282,"d")-1)</f>
      </c>
      <c r="K282" s="9" t="s">
        <f>=I282*365/J282</f>
      </c>
    </row>
    <row collapsed="false" customFormat="false" customHeight="false" hidden="false" ht="12.1" outlineLevel="0" r="283">
      <c r="A283" s="17" t="s">
        <v>377</v>
      </c>
      <c r="B283" s="17" t="s">
        <v>620</v>
      </c>
      <c r="C283" s="50" t="n">
        <v>45448</v>
      </c>
      <c r="D283" s="51" t="n">
        <v>45649</v>
      </c>
      <c r="E283" s="18" t="n">
        <v>567.75</v>
      </c>
      <c r="F283" s="18" t="n">
        <v>574.4476</v>
      </c>
      <c r="G283" s="18" t="n">
        <v>1</v>
      </c>
      <c r="H283" s="6" t="s">
        <f>=(F283-E283)*G283</f>
      </c>
      <c r="I283" s="9" t="s">
        <f>=(F283-E283)/E283</f>
      </c>
      <c r="J283" s="7" t="s">
        <f>=MAX(1,DATEDIF(C283,D283,"d")-1)</f>
      </c>
      <c r="K283" s="9" t="s">
        <f>=I283*365/J283</f>
      </c>
    </row>
    <row collapsed="false" customFormat="false" customHeight="false" hidden="false" ht="12.1" outlineLevel="0" r="284">
      <c r="A284" s="17" t="s">
        <v>377</v>
      </c>
      <c r="B284" s="17" t="s">
        <v>620</v>
      </c>
      <c r="C284" s="50" t="n">
        <v>45449</v>
      </c>
      <c r="D284" s="51" t="n">
        <v>45649</v>
      </c>
      <c r="E284" s="18" t="n">
        <v>566.0962</v>
      </c>
      <c r="F284" s="18" t="n">
        <v>574.4476</v>
      </c>
      <c r="G284" s="18" t="n">
        <v>13</v>
      </c>
      <c r="H284" s="6" t="s">
        <f>=(F284-E284)*G284</f>
      </c>
      <c r="I284" s="9" t="s">
        <f>=(F284-E284)/E284</f>
      </c>
      <c r="J284" s="7" t="s">
        <f>=MAX(1,DATEDIF(C284,D284,"d")-1)</f>
      </c>
      <c r="K284" s="9" t="s">
        <f>=I284*365/J284</f>
      </c>
    </row>
    <row collapsed="false" customFormat="false" customHeight="false" hidden="false" ht="12.1" outlineLevel="0" r="285">
      <c r="A285" s="17" t="s">
        <v>377</v>
      </c>
      <c r="B285" s="17" t="s">
        <v>620</v>
      </c>
      <c r="C285" s="50" t="n">
        <v>45449</v>
      </c>
      <c r="D285" s="51" t="n">
        <v>45649</v>
      </c>
      <c r="E285" s="18" t="n">
        <v>566.096</v>
      </c>
      <c r="F285" s="18" t="n">
        <v>574.4476</v>
      </c>
      <c r="G285" s="18" t="n">
        <v>35</v>
      </c>
      <c r="H285" s="6" t="s">
        <f>=(F285-E285)*G285</f>
      </c>
      <c r="I285" s="9" t="s">
        <f>=(F285-E285)/E285</f>
      </c>
      <c r="J285" s="7" t="s">
        <f>=MAX(1,DATEDIF(C285,D285,"d")-1)</f>
      </c>
      <c r="K285" s="9" t="s">
        <f>=I285*365/J285</f>
      </c>
    </row>
    <row collapsed="false" customFormat="false" customHeight="false" hidden="false" ht="12.1" outlineLevel="0" r="286">
      <c r="A286" s="17" t="s">
        <v>377</v>
      </c>
      <c r="B286" s="17" t="s">
        <v>620</v>
      </c>
      <c r="C286" s="50" t="n">
        <v>45449</v>
      </c>
      <c r="D286" s="51" t="n">
        <v>45649</v>
      </c>
      <c r="E286" s="18" t="n">
        <v>566.096</v>
      </c>
      <c r="F286" s="18" t="n">
        <v>574.4476</v>
      </c>
      <c r="G286" s="18" t="n">
        <v>52</v>
      </c>
      <c r="H286" s="6" t="s">
        <f>=(F286-E286)*G286</f>
      </c>
      <c r="I286" s="9" t="s">
        <f>=(F286-E286)/E286</f>
      </c>
      <c r="J286" s="7" t="s">
        <f>=MAX(1,DATEDIF(C286,D286,"d")-1)</f>
      </c>
      <c r="K286" s="9" t="s">
        <f>=I286*365/J286</f>
      </c>
    </row>
    <row collapsed="false" customFormat="false" customHeight="false" hidden="false" ht="12.1" outlineLevel="0" r="287">
      <c r="A287" s="17" t="s">
        <v>377</v>
      </c>
      <c r="B287" s="17" t="s">
        <v>620</v>
      </c>
      <c r="C287" s="50" t="n">
        <v>45463</v>
      </c>
      <c r="D287" s="51" t="n">
        <v>45649</v>
      </c>
      <c r="E287" s="18" t="n">
        <v>538.1267</v>
      </c>
      <c r="F287" s="18" t="n">
        <v>574.4476</v>
      </c>
      <c r="G287" s="18" t="n">
        <v>12</v>
      </c>
      <c r="H287" s="6" t="s">
        <f>=(F287-E287)*G287</f>
      </c>
      <c r="I287" s="9" t="s">
        <f>=(F287-E287)/E287</f>
      </c>
      <c r="J287" s="7" t="s">
        <f>=MAX(1,DATEDIF(C287,D287,"d")-1)</f>
      </c>
      <c r="K287" s="9" t="s">
        <f>=I287*365/J287</f>
      </c>
    </row>
    <row collapsed="false" customFormat="false" customHeight="false" hidden="false" ht="12.1" outlineLevel="0" r="288">
      <c r="A288" s="17" t="s">
        <v>377</v>
      </c>
      <c r="B288" s="17" t="s">
        <v>620</v>
      </c>
      <c r="C288" s="50" t="n">
        <v>45463</v>
      </c>
      <c r="D288" s="51" t="n">
        <v>45649</v>
      </c>
      <c r="E288" s="18" t="n">
        <v>537.9267</v>
      </c>
      <c r="F288" s="18" t="n">
        <v>574.4476</v>
      </c>
      <c r="G288" s="18" t="n">
        <v>12</v>
      </c>
      <c r="H288" s="6" t="s">
        <f>=(F288-E288)*G288</f>
      </c>
      <c r="I288" s="9" t="s">
        <f>=(F288-E288)/E288</f>
      </c>
      <c r="J288" s="7" t="s">
        <f>=MAX(1,DATEDIF(C288,D288,"d")-1)</f>
      </c>
      <c r="K288" s="9" t="s">
        <f>=I288*365/J288</f>
      </c>
    </row>
    <row collapsed="false" customFormat="false" customHeight="false" hidden="false" ht="12.1" outlineLevel="0" r="289">
      <c r="A289" s="17" t="s">
        <v>377</v>
      </c>
      <c r="B289" s="17" t="s">
        <v>620</v>
      </c>
      <c r="C289" s="50" t="n">
        <v>45463</v>
      </c>
      <c r="D289" s="51" t="n">
        <v>45649</v>
      </c>
      <c r="E289" s="18" t="n">
        <v>537.8258</v>
      </c>
      <c r="F289" s="18" t="n">
        <v>574.4476</v>
      </c>
      <c r="G289" s="18" t="n">
        <v>12</v>
      </c>
      <c r="H289" s="6" t="s">
        <f>=(F289-E289)*G289</f>
      </c>
      <c r="I289" s="9" t="s">
        <f>=(F289-E289)/E289</f>
      </c>
      <c r="J289" s="7" t="s">
        <f>=MAX(1,DATEDIF(C289,D289,"d")-1)</f>
      </c>
      <c r="K289" s="9" t="s">
        <f>=I289*365/J289</f>
      </c>
    </row>
    <row collapsed="false" customFormat="false" customHeight="false" hidden="false" ht="12.1" outlineLevel="0" r="290">
      <c r="A290" s="17" t="s">
        <v>377</v>
      </c>
      <c r="B290" s="17" t="s">
        <v>620</v>
      </c>
      <c r="C290" s="50" t="n">
        <v>45463</v>
      </c>
      <c r="D290" s="51" t="n">
        <v>45649</v>
      </c>
      <c r="E290" s="18" t="n">
        <v>538.0267</v>
      </c>
      <c r="F290" s="18" t="n">
        <v>574.4476</v>
      </c>
      <c r="G290" s="18" t="n">
        <v>12</v>
      </c>
      <c r="H290" s="6" t="s">
        <f>=(F290-E290)*G290</f>
      </c>
      <c r="I290" s="9" t="s">
        <f>=(F290-E290)/E290</f>
      </c>
      <c r="J290" s="7" t="s">
        <f>=MAX(1,DATEDIF(C290,D290,"d")-1)</f>
      </c>
      <c r="K290" s="9" t="s">
        <f>=I290*365/J290</f>
      </c>
    </row>
    <row collapsed="false" customFormat="false" customHeight="false" hidden="false" ht="12.1" outlineLevel="0" r="291">
      <c r="A291" s="17" t="s">
        <v>377</v>
      </c>
      <c r="B291" s="17" t="s">
        <v>620</v>
      </c>
      <c r="C291" s="50" t="n">
        <v>45464</v>
      </c>
      <c r="D291" s="51" t="n">
        <v>45649</v>
      </c>
      <c r="E291" s="18" t="n">
        <v>553.5873</v>
      </c>
      <c r="F291" s="18" t="n">
        <v>574.4476</v>
      </c>
      <c r="G291" s="18" t="n">
        <v>37</v>
      </c>
      <c r="H291" s="6" t="s">
        <f>=(F291-E291)*G291</f>
      </c>
      <c r="I291" s="9" t="s">
        <f>=(F291-E291)/E291</f>
      </c>
      <c r="J291" s="7" t="s">
        <f>=MAX(1,DATEDIF(C291,D291,"d")-1)</f>
      </c>
      <c r="K291" s="9" t="s">
        <f>=I291*365/J291</f>
      </c>
    </row>
    <row collapsed="false" customFormat="false" customHeight="false" hidden="false" ht="12.1" outlineLevel="0" r="292">
      <c r="A292" s="17" t="s">
        <v>377</v>
      </c>
      <c r="B292" s="17" t="s">
        <v>620</v>
      </c>
      <c r="C292" s="50" t="n">
        <v>45516</v>
      </c>
      <c r="D292" s="51" t="n">
        <v>45649</v>
      </c>
      <c r="E292" s="18" t="n">
        <v>501</v>
      </c>
      <c r="F292" s="18" t="n">
        <v>574.4476</v>
      </c>
      <c r="G292" s="18" t="n">
        <v>2</v>
      </c>
      <c r="H292" s="6" t="s">
        <f>=(F292-E292)*G292</f>
      </c>
      <c r="I292" s="9" t="s">
        <f>=(F292-E292)/E292</f>
      </c>
      <c r="J292" s="7" t="s">
        <f>=MAX(1,DATEDIF(C292,D292,"d")-1)</f>
      </c>
      <c r="K292" s="9" t="s">
        <f>=I292*365/J292</f>
      </c>
    </row>
    <row collapsed="false" customFormat="false" customHeight="false" hidden="false" ht="12.1" outlineLevel="0" r="293">
      <c r="A293" s="17" t="s">
        <v>377</v>
      </c>
      <c r="B293" s="17" t="s">
        <v>620</v>
      </c>
      <c r="C293" s="50" t="n">
        <v>45523</v>
      </c>
      <c r="D293" s="51" t="n">
        <v>45649</v>
      </c>
      <c r="E293" s="18" t="n">
        <v>482.9875</v>
      </c>
      <c r="F293" s="18" t="n">
        <v>574.4476</v>
      </c>
      <c r="G293" s="18" t="n">
        <v>4</v>
      </c>
      <c r="H293" s="6" t="s">
        <f>=(F293-E293)*G293</f>
      </c>
      <c r="I293" s="9" t="s">
        <f>=(F293-E293)/E293</f>
      </c>
      <c r="J293" s="7" t="s">
        <f>=MAX(1,DATEDIF(C293,D293,"d")-1)</f>
      </c>
      <c r="K293" s="9" t="s">
        <f>=I293*365/J293</f>
      </c>
    </row>
    <row collapsed="false" customFormat="false" customHeight="false" hidden="false" ht="12.1" outlineLevel="0" r="294">
      <c r="A294" s="17" t="s">
        <v>377</v>
      </c>
      <c r="B294" s="17" t="s">
        <v>620</v>
      </c>
      <c r="C294" s="50" t="n">
        <v>45524</v>
      </c>
      <c r="D294" s="51" t="n">
        <v>45649</v>
      </c>
      <c r="E294" s="18" t="n">
        <v>481.536</v>
      </c>
      <c r="F294" s="18" t="n">
        <v>574.4476</v>
      </c>
      <c r="G294" s="18" t="n">
        <v>5</v>
      </c>
      <c r="H294" s="6" t="s">
        <f>=(F294-E294)*G294</f>
      </c>
      <c r="I294" s="9" t="s">
        <f>=(F294-E294)/E294</f>
      </c>
      <c r="J294" s="7" t="s">
        <f>=MAX(1,DATEDIF(C294,D294,"d")-1)</f>
      </c>
      <c r="K294" s="9" t="s">
        <f>=I294*365/J294</f>
      </c>
    </row>
    <row collapsed="false" customFormat="false" customHeight="false" hidden="false" ht="12.1" outlineLevel="0" r="295">
      <c r="A295" s="17" t="s">
        <v>377</v>
      </c>
      <c r="B295" s="17" t="s">
        <v>620</v>
      </c>
      <c r="C295" s="50" t="n">
        <v>45524</v>
      </c>
      <c r="D295" s="51" t="n">
        <v>45649</v>
      </c>
      <c r="E295" s="18" t="n">
        <v>481.39</v>
      </c>
      <c r="F295" s="18" t="n">
        <v>574.4476</v>
      </c>
      <c r="G295" s="18" t="n">
        <v>1</v>
      </c>
      <c r="H295" s="6" t="s">
        <f>=(F295-E295)*G295</f>
      </c>
      <c r="I295" s="9" t="s">
        <f>=(F295-E295)/E295</f>
      </c>
      <c r="J295" s="7" t="s">
        <f>=MAX(1,DATEDIF(C295,D295,"d")-1)</f>
      </c>
      <c r="K295" s="9" t="s">
        <f>=I295*365/J295</f>
      </c>
    </row>
    <row collapsed="false" customFormat="false" customHeight="false" hidden="false" ht="12.1" outlineLevel="0" r="296">
      <c r="A296" s="17" t="s">
        <v>377</v>
      </c>
      <c r="B296" s="17" t="s">
        <v>620</v>
      </c>
      <c r="C296" s="50" t="n">
        <v>45546</v>
      </c>
      <c r="D296" s="51" t="n">
        <v>45649</v>
      </c>
      <c r="E296" s="18" t="n">
        <v>480.4856</v>
      </c>
      <c r="F296" s="18" t="n">
        <v>574.4476</v>
      </c>
      <c r="G296" s="18" t="n">
        <v>9</v>
      </c>
      <c r="H296" s="6" t="s">
        <f>=(F296-E296)*G296</f>
      </c>
      <c r="I296" s="9" t="s">
        <f>=(F296-E296)/E296</f>
      </c>
      <c r="J296" s="7" t="s">
        <f>=MAX(1,DATEDIF(C296,D296,"d")-1)</f>
      </c>
      <c r="K296" s="9" t="s">
        <f>=I296*365/J296</f>
      </c>
    </row>
    <row collapsed="false" customFormat="false" customHeight="false" hidden="false" ht="12.1" outlineLevel="0" r="297">
      <c r="A297" s="17" t="s">
        <v>377</v>
      </c>
      <c r="B297" s="17" t="s">
        <v>620</v>
      </c>
      <c r="C297" s="50" t="n">
        <v>45595</v>
      </c>
      <c r="D297" s="51" t="n">
        <v>45649</v>
      </c>
      <c r="E297" s="18" t="n">
        <v>444.6111</v>
      </c>
      <c r="F297" s="18" t="n">
        <v>574.4476</v>
      </c>
      <c r="G297" s="18" t="n">
        <v>28</v>
      </c>
      <c r="H297" s="6" t="s">
        <f>=(F297-E297)*G297</f>
      </c>
      <c r="I297" s="9" t="s">
        <f>=(F297-E297)/E297</f>
      </c>
      <c r="J297" s="7" t="s">
        <f>=MAX(1,DATEDIF(C297,D297,"d")-1)</f>
      </c>
      <c r="K297" s="9" t="s">
        <f>=I297*365/J297</f>
      </c>
    </row>
    <row collapsed="false" customFormat="false" customHeight="false" hidden="false" ht="12.1" outlineLevel="0" r="298">
      <c r="A298" s="17" t="s">
        <v>377</v>
      </c>
      <c r="B298" s="17" t="s">
        <v>620</v>
      </c>
      <c r="C298" s="50" t="n">
        <v>45595</v>
      </c>
      <c r="D298" s="51" t="n">
        <v>45649</v>
      </c>
      <c r="E298" s="18" t="n">
        <v>444.6111</v>
      </c>
      <c r="F298" s="18" t="n">
        <v>574.4476</v>
      </c>
      <c r="G298" s="18" t="n">
        <v>37</v>
      </c>
      <c r="H298" s="6" t="s">
        <f>=(F298-E298)*G298</f>
      </c>
      <c r="I298" s="9" t="s">
        <f>=(F298-E298)/E298</f>
      </c>
      <c r="J298" s="7" t="s">
        <f>=MAX(1,DATEDIF(C298,D298,"d")-1)</f>
      </c>
      <c r="K298" s="9" t="s">
        <f>=I298*365/J298</f>
      </c>
    </row>
    <row collapsed="false" customFormat="false" customHeight="false" hidden="false" ht="12.1" outlineLevel="0" r="299">
      <c r="A299" s="17" t="s">
        <v>377</v>
      </c>
      <c r="B299" s="17" t="s">
        <v>620</v>
      </c>
      <c r="C299" s="50" t="n">
        <v>45595</v>
      </c>
      <c r="D299" s="51" t="n">
        <v>45649</v>
      </c>
      <c r="E299" s="18" t="n">
        <v>444.6112</v>
      </c>
      <c r="F299" s="18" t="n">
        <v>574.4476</v>
      </c>
      <c r="G299" s="18" t="n">
        <v>25</v>
      </c>
      <c r="H299" s="6" t="s">
        <f>=(F299-E299)*G299</f>
      </c>
      <c r="I299" s="9" t="s">
        <f>=(F299-E299)/E299</f>
      </c>
      <c r="J299" s="7" t="s">
        <f>=MAX(1,DATEDIF(C299,D299,"d")-1)</f>
      </c>
      <c r="K299" s="9" t="s">
        <f>=I299*365/J299</f>
      </c>
    </row>
    <row collapsed="false" customFormat="false" customHeight="false" hidden="false" ht="12.1" outlineLevel="0" r="300">
      <c r="A300" s="17" t="s">
        <v>377</v>
      </c>
      <c r="B300" s="17" t="s">
        <v>620</v>
      </c>
      <c r="C300" s="50" t="n">
        <v>45610</v>
      </c>
      <c r="D300" s="51" t="n">
        <v>45649</v>
      </c>
      <c r="E300" s="18" t="n">
        <v>473.13</v>
      </c>
      <c r="F300" s="18" t="n">
        <v>574.4476</v>
      </c>
      <c r="G300" s="18" t="n">
        <v>4</v>
      </c>
      <c r="H300" s="6" t="s">
        <f>=(F300-E300)*G300</f>
      </c>
      <c r="I300" s="9" t="s">
        <f>=(F300-E300)/E300</f>
      </c>
      <c r="J300" s="7" t="s">
        <f>=MAX(1,DATEDIF(C300,D300,"d")-1)</f>
      </c>
      <c r="K300" s="9" t="s">
        <f>=I300*365/J300</f>
      </c>
    </row>
    <row collapsed="false" customFormat="false" customHeight="false" hidden="false" ht="12.1" outlineLevel="0" r="301">
      <c r="A301" s="17" t="s">
        <v>377</v>
      </c>
      <c r="B301" s="17" t="s">
        <v>620</v>
      </c>
      <c r="C301" s="50" t="n">
        <v>45637</v>
      </c>
      <c r="D301" s="51" t="n">
        <v>45649</v>
      </c>
      <c r="E301" s="18" t="n">
        <v>485.14</v>
      </c>
      <c r="F301" s="18" t="n">
        <v>574.4476</v>
      </c>
      <c r="G301" s="18" t="n">
        <v>1</v>
      </c>
      <c r="H301" s="6" t="s">
        <f>=(F301-E301)*G301</f>
      </c>
      <c r="I301" s="9" t="s">
        <f>=(F301-E301)/E301</f>
      </c>
      <c r="J301" s="7" t="s">
        <f>=MAX(1,DATEDIF(C301,D301,"d")-1)</f>
      </c>
      <c r="K301" s="9" t="s">
        <f>=I301*365/J301</f>
      </c>
    </row>
    <row collapsed="false" customFormat="false" customHeight="false" hidden="false" ht="12.1" outlineLevel="0" r="302">
      <c r="A302" s="17" t="s">
        <v>378</v>
      </c>
      <c r="B302" s="17" t="s">
        <v>638</v>
      </c>
      <c r="C302" s="50" t="n">
        <v>45197</v>
      </c>
      <c r="D302" s="51" t="n">
        <v>45604</v>
      </c>
      <c r="E302" s="18" t="n">
        <v>660.145</v>
      </c>
      <c r="F302" s="18" t="n">
        <v>527.5625</v>
      </c>
      <c r="G302" s="18" t="n">
        <v>20</v>
      </c>
      <c r="H302" s="6" t="s">
        <f>=(F302-E302)*G302</f>
      </c>
      <c r="I302" s="9" t="s">
        <f>=(F302-E302)/E302</f>
      </c>
      <c r="J302" s="7" t="s">
        <f>=MAX(1,DATEDIF(C302,D302,"d")-1)</f>
      </c>
      <c r="K302" s="9" t="s">
        <f>=I302*365/J302</f>
      </c>
    </row>
    <row collapsed="false" customFormat="false" customHeight="false" hidden="false" ht="12.1" outlineLevel="0" r="303">
      <c r="A303" s="17" t="s">
        <v>378</v>
      </c>
      <c r="B303" s="17" t="s">
        <v>638</v>
      </c>
      <c r="C303" s="50" t="n">
        <v>45197</v>
      </c>
      <c r="D303" s="51" t="n">
        <v>45604</v>
      </c>
      <c r="E303" s="18" t="n">
        <v>660.145</v>
      </c>
      <c r="F303" s="18" t="n">
        <v>527.4626</v>
      </c>
      <c r="G303" s="18" t="n">
        <v>140</v>
      </c>
      <c r="H303" s="6" t="s">
        <f>=(F303-E303)*G303</f>
      </c>
      <c r="I303" s="9" t="s">
        <f>=(F303-E303)/E303</f>
      </c>
      <c r="J303" s="7" t="s">
        <f>=MAX(1,DATEDIF(C303,D303,"d")-1)</f>
      </c>
      <c r="K303" s="9" t="s">
        <f>=I303*365/J303</f>
      </c>
    </row>
    <row collapsed="false" customFormat="false" customHeight="false" hidden="false" ht="12.1" outlineLevel="0" r="304">
      <c r="A304" s="17" t="s">
        <v>378</v>
      </c>
      <c r="B304" s="17" t="s">
        <v>638</v>
      </c>
      <c r="C304" s="50" t="n">
        <v>45271</v>
      </c>
      <c r="D304" s="51" t="n">
        <v>45604</v>
      </c>
      <c r="E304" s="18" t="n">
        <v>665.87</v>
      </c>
      <c r="F304" s="18" t="n">
        <v>527.4626</v>
      </c>
      <c r="G304" s="18" t="n">
        <v>3</v>
      </c>
      <c r="H304" s="6" t="s">
        <f>=(F304-E304)*G304</f>
      </c>
      <c r="I304" s="9" t="s">
        <f>=(F304-E304)/E304</f>
      </c>
      <c r="J304" s="7" t="s">
        <f>=MAX(1,DATEDIF(C304,D304,"d")-1)</f>
      </c>
      <c r="K304" s="9" t="s">
        <f>=I304*365/J304</f>
      </c>
    </row>
    <row collapsed="false" customFormat="false" customHeight="false" hidden="false" ht="12.1" outlineLevel="0" r="305">
      <c r="A305" s="17" t="s">
        <v>378</v>
      </c>
      <c r="B305" s="17" t="s">
        <v>638</v>
      </c>
      <c r="C305" s="50" t="n">
        <v>45387</v>
      </c>
      <c r="D305" s="51" t="n">
        <v>45604</v>
      </c>
      <c r="E305" s="18" t="n">
        <v>604.7751</v>
      </c>
      <c r="F305" s="18" t="n">
        <v>527.4626</v>
      </c>
      <c r="G305" s="18" t="n">
        <v>150</v>
      </c>
      <c r="H305" s="6" t="s">
        <f>=(F305-E305)*G305</f>
      </c>
      <c r="I305" s="9" t="s">
        <f>=(F305-E305)/E305</f>
      </c>
      <c r="J305" s="7" t="s">
        <f>=MAX(1,DATEDIF(C305,D305,"d")-1)</f>
      </c>
      <c r="K305" s="9" t="s">
        <f>=I305*365/J305</f>
      </c>
    </row>
    <row collapsed="false" customFormat="false" customHeight="false" hidden="false" ht="12.1" outlineLevel="0" r="306">
      <c r="A306" s="17" t="s">
        <v>379</v>
      </c>
      <c r="B306" s="17" t="s">
        <v>636</v>
      </c>
      <c r="C306" s="50" t="n">
        <v>45204</v>
      </c>
      <c r="D306" s="51" t="n">
        <v>45330</v>
      </c>
      <c r="E306" s="18" t="n">
        <v>1001</v>
      </c>
      <c r="F306" s="18" t="n">
        <v>1005.8764</v>
      </c>
      <c r="G306" s="18" t="n">
        <v>56</v>
      </c>
      <c r="H306" s="6" t="s">
        <f>=(F306-E306)*G306</f>
      </c>
      <c r="I306" s="9" t="s">
        <f>=(F306-E306)/E306</f>
      </c>
      <c r="J306" s="7" t="s">
        <f>=MAX(1,DATEDIF(C306,D306,"d")-1)</f>
      </c>
      <c r="K306" s="9" t="s">
        <f>=I306*365/J306</f>
      </c>
    </row>
    <row collapsed="false" customFormat="false" customHeight="false" hidden="false" ht="12.1" outlineLevel="0" r="307">
      <c r="A307" s="17" t="s">
        <v>379</v>
      </c>
      <c r="B307" s="17" t="s">
        <v>636</v>
      </c>
      <c r="C307" s="50" t="n">
        <v>45204</v>
      </c>
      <c r="D307" s="51" t="n">
        <v>45330</v>
      </c>
      <c r="E307" s="18" t="n">
        <v>1001</v>
      </c>
      <c r="F307" s="18" t="n">
        <v>1005.8763</v>
      </c>
      <c r="G307" s="18" t="n">
        <v>32</v>
      </c>
      <c r="H307" s="6" t="s">
        <f>=(F307-E307)*G307</f>
      </c>
      <c r="I307" s="9" t="s">
        <f>=(F307-E307)/E307</f>
      </c>
      <c r="J307" s="7" t="s">
        <f>=MAX(1,DATEDIF(C307,D307,"d")-1)</f>
      </c>
      <c r="K307" s="9" t="s">
        <f>=I307*365/J307</f>
      </c>
    </row>
    <row collapsed="false" customFormat="false" customHeight="false" hidden="false" ht="12.1" outlineLevel="0" r="308">
      <c r="A308" s="17" t="s">
        <v>379</v>
      </c>
      <c r="B308" s="17" t="s">
        <v>636</v>
      </c>
      <c r="C308" s="50" t="n">
        <v>45204</v>
      </c>
      <c r="D308" s="51" t="n">
        <v>45330</v>
      </c>
      <c r="E308" s="18" t="n">
        <v>1001</v>
      </c>
      <c r="F308" s="18" t="n">
        <v>1005.8767</v>
      </c>
      <c r="G308" s="18" t="n">
        <v>12</v>
      </c>
      <c r="H308" s="6" t="s">
        <f>=(F308-E308)*G308</f>
      </c>
      <c r="I308" s="9" t="s">
        <f>=(F308-E308)/E308</f>
      </c>
      <c r="J308" s="7" t="s">
        <f>=MAX(1,DATEDIF(C308,D308,"d")-1)</f>
      </c>
      <c r="K308" s="9" t="s">
        <f>=I308*365/J308</f>
      </c>
    </row>
    <row collapsed="false" customFormat="false" customHeight="false" hidden="false" ht="12.1" outlineLevel="0" r="309">
      <c r="A309" s="17" t="s">
        <v>380</v>
      </c>
      <c r="B309" s="17" t="s">
        <v>637</v>
      </c>
      <c r="C309" s="50" t="n">
        <v>45208</v>
      </c>
      <c r="D309" s="51" t="n">
        <v>45603</v>
      </c>
      <c r="E309" s="18" t="n">
        <v>673.264</v>
      </c>
      <c r="F309" s="18" t="n">
        <v>540.185</v>
      </c>
      <c r="G309" s="18" t="n">
        <v>2</v>
      </c>
      <c r="H309" s="6" t="s">
        <f>=(F309-E309)*G309</f>
      </c>
      <c r="I309" s="9" t="s">
        <f>=(F309-E309)/E309</f>
      </c>
      <c r="J309" s="7" t="s">
        <f>=MAX(1,DATEDIF(C309,D309,"d")-1)</f>
      </c>
      <c r="K309" s="9" t="s">
        <f>=I309*365/J309</f>
      </c>
    </row>
    <row collapsed="false" customFormat="false" customHeight="false" hidden="false" ht="12.1" outlineLevel="0" r="310">
      <c r="A310" s="17" t="s">
        <v>380</v>
      </c>
      <c r="B310" s="17" t="s">
        <v>637</v>
      </c>
      <c r="C310" s="50" t="n">
        <v>45208</v>
      </c>
      <c r="D310" s="51" t="n">
        <v>45603</v>
      </c>
      <c r="E310" s="18" t="n">
        <v>673.264</v>
      </c>
      <c r="F310" s="18" t="n">
        <v>540.1829</v>
      </c>
      <c r="G310" s="18" t="n">
        <v>198</v>
      </c>
      <c r="H310" s="6" t="s">
        <f>=(F310-E310)*G310</f>
      </c>
      <c r="I310" s="9" t="s">
        <f>=(F310-E310)/E310</f>
      </c>
      <c r="J310" s="7" t="s">
        <f>=MAX(1,DATEDIF(C310,D310,"d")-1)</f>
      </c>
      <c r="K310" s="9" t="s">
        <f>=I310*365/J310</f>
      </c>
    </row>
    <row collapsed="false" customFormat="false" customHeight="false" hidden="false" ht="12.1" outlineLevel="0" r="311">
      <c r="A311" s="17" t="s">
        <v>380</v>
      </c>
      <c r="B311" s="17" t="s">
        <v>637</v>
      </c>
      <c r="C311" s="50" t="n">
        <v>45390</v>
      </c>
      <c r="D311" s="51" t="n">
        <v>45603</v>
      </c>
      <c r="E311" s="18" t="n">
        <v>618.125</v>
      </c>
      <c r="F311" s="18" t="n">
        <v>540.1829</v>
      </c>
      <c r="G311" s="18" t="n">
        <v>2</v>
      </c>
      <c r="H311" s="6" t="s">
        <f>=(F311-E311)*G311</f>
      </c>
      <c r="I311" s="9" t="s">
        <f>=(F311-E311)/E311</f>
      </c>
      <c r="J311" s="7" t="s">
        <f>=MAX(1,DATEDIF(C311,D311,"d")-1)</f>
      </c>
      <c r="K311" s="9" t="s">
        <f>=I311*365/J311</f>
      </c>
    </row>
    <row collapsed="false" customFormat="false" customHeight="false" hidden="false" ht="12.1" outlineLevel="0" r="312">
      <c r="A312" s="17" t="s">
        <v>380</v>
      </c>
      <c r="B312" s="17" t="s">
        <v>637</v>
      </c>
      <c r="C312" s="50" t="n">
        <v>45392</v>
      </c>
      <c r="D312" s="51" t="n">
        <v>45603</v>
      </c>
      <c r="E312" s="18" t="n">
        <v>621.0172</v>
      </c>
      <c r="F312" s="18" t="n">
        <v>540.1829</v>
      </c>
      <c r="G312" s="18" t="n">
        <v>172</v>
      </c>
      <c r="H312" s="6" t="s">
        <f>=(F312-E312)*G312</f>
      </c>
      <c r="I312" s="9" t="s">
        <f>=(F312-E312)/E312</f>
      </c>
      <c r="J312" s="7" t="s">
        <f>=MAX(1,DATEDIF(C312,D312,"d")-1)</f>
      </c>
      <c r="K312" s="9" t="s">
        <f>=I312*365/J312</f>
      </c>
    </row>
    <row collapsed="false" customFormat="false" customHeight="false" hidden="false" ht="12.1" outlineLevel="0" r="313">
      <c r="A313" s="17" t="s">
        <v>380</v>
      </c>
      <c r="B313" s="17" t="s">
        <v>637</v>
      </c>
      <c r="C313" s="50" t="n">
        <v>45392</v>
      </c>
      <c r="D313" s="51" t="n">
        <v>45603</v>
      </c>
      <c r="E313" s="18" t="n">
        <v>621.0171</v>
      </c>
      <c r="F313" s="18" t="n">
        <v>540.1829</v>
      </c>
      <c r="G313" s="18" t="n">
        <v>28</v>
      </c>
      <c r="H313" s="6" t="s">
        <f>=(F313-E313)*G313</f>
      </c>
      <c r="I313" s="9" t="s">
        <f>=(F313-E313)/E313</f>
      </c>
      <c r="J313" s="7" t="s">
        <f>=MAX(1,DATEDIF(C313,D313,"d")-1)</f>
      </c>
      <c r="K313" s="9" t="s">
        <f>=I313*365/J313</f>
      </c>
    </row>
    <row collapsed="false" customFormat="false" customHeight="false" hidden="false" ht="12.1" outlineLevel="0" r="314">
      <c r="A314" s="17" t="s">
        <v>380</v>
      </c>
      <c r="B314" s="17" t="s">
        <v>637</v>
      </c>
      <c r="C314" s="50" t="n">
        <v>45392</v>
      </c>
      <c r="D314" s="51" t="n">
        <v>45604</v>
      </c>
      <c r="E314" s="18" t="n">
        <v>621.0171</v>
      </c>
      <c r="F314" s="18" t="n">
        <v>543.37</v>
      </c>
      <c r="G314" s="18" t="n">
        <v>1</v>
      </c>
      <c r="H314" s="6" t="s">
        <f>=(F314-E314)*G314</f>
      </c>
      <c r="I314" s="9" t="s">
        <f>=(F314-E314)/E314</f>
      </c>
      <c r="J314" s="7" t="s">
        <f>=MAX(1,DATEDIF(C314,D314,"d")-1)</f>
      </c>
      <c r="K314" s="9" t="s">
        <f>=I314*365/J314</f>
      </c>
    </row>
    <row collapsed="false" customFormat="false" customHeight="false" hidden="false" ht="12.1" outlineLevel="0" r="315">
      <c r="A315" s="17" t="s">
        <v>380</v>
      </c>
      <c r="B315" s="17" t="s">
        <v>637</v>
      </c>
      <c r="C315" s="50" t="n">
        <v>45392</v>
      </c>
      <c r="D315" s="51" t="n">
        <v>45604</v>
      </c>
      <c r="E315" s="18" t="n">
        <v>621.0171</v>
      </c>
      <c r="F315" s="18" t="n">
        <v>543.31</v>
      </c>
      <c r="G315" s="18" t="n">
        <v>4</v>
      </c>
      <c r="H315" s="6" t="s">
        <f>=(F315-E315)*G315</f>
      </c>
      <c r="I315" s="9" t="s">
        <f>=(F315-E315)/E315</f>
      </c>
      <c r="J315" s="7" t="s">
        <f>=MAX(1,DATEDIF(C315,D315,"d")-1)</f>
      </c>
      <c r="K315" s="9" t="s">
        <f>=I315*365/J315</f>
      </c>
    </row>
    <row collapsed="false" customFormat="false" customHeight="false" hidden="false" ht="12.1" outlineLevel="0" r="316">
      <c r="A316" s="17" t="s">
        <v>380</v>
      </c>
      <c r="B316" s="17" t="s">
        <v>637</v>
      </c>
      <c r="C316" s="50" t="n">
        <v>45392</v>
      </c>
      <c r="D316" s="51" t="n">
        <v>45604</v>
      </c>
      <c r="E316" s="18" t="n">
        <v>621.0171</v>
      </c>
      <c r="F316" s="18" t="n">
        <v>543.0912</v>
      </c>
      <c r="G316" s="18" t="n">
        <v>202</v>
      </c>
      <c r="H316" s="6" t="s">
        <f>=(F316-E316)*G316</f>
      </c>
      <c r="I316" s="9" t="s">
        <f>=(F316-E316)/E316</f>
      </c>
      <c r="J316" s="7" t="s">
        <f>=MAX(1,DATEDIF(C316,D316,"d")-1)</f>
      </c>
      <c r="K316" s="9" t="s">
        <f>=I316*365/J316</f>
      </c>
    </row>
    <row collapsed="false" customFormat="false" customHeight="false" hidden="false" ht="12.1" outlineLevel="0" r="317">
      <c r="A317" s="17" t="s">
        <v>380</v>
      </c>
      <c r="B317" s="17" t="s">
        <v>637</v>
      </c>
      <c r="C317" s="50" t="n">
        <v>45392</v>
      </c>
      <c r="D317" s="51" t="n">
        <v>45604</v>
      </c>
      <c r="E317" s="18" t="n">
        <v>621.0171</v>
      </c>
      <c r="F317" s="18" t="n">
        <v>543.59</v>
      </c>
      <c r="G317" s="18" t="n">
        <v>2</v>
      </c>
      <c r="H317" s="6" t="s">
        <f>=(F317-E317)*G317</f>
      </c>
      <c r="I317" s="9" t="s">
        <f>=(F317-E317)/E317</f>
      </c>
      <c r="J317" s="7" t="s">
        <f>=MAX(1,DATEDIF(C317,D317,"d")-1)</f>
      </c>
      <c r="K317" s="9" t="s">
        <f>=I317*365/J317</f>
      </c>
    </row>
    <row collapsed="false" customFormat="false" customHeight="false" hidden="false" ht="12.1" outlineLevel="0" r="318">
      <c r="A318" s="17" t="s">
        <v>380</v>
      </c>
      <c r="B318" s="17" t="s">
        <v>637</v>
      </c>
      <c r="C318" s="50" t="n">
        <v>45392</v>
      </c>
      <c r="D318" s="51" t="n">
        <v>45604</v>
      </c>
      <c r="E318" s="18" t="n">
        <v>621.0171</v>
      </c>
      <c r="F318" s="18" t="n">
        <v>543.6008</v>
      </c>
      <c r="G318" s="18" t="n">
        <v>50</v>
      </c>
      <c r="H318" s="6" t="s">
        <f>=(F318-E318)*G318</f>
      </c>
      <c r="I318" s="9" t="s">
        <f>=(F318-E318)/E318</f>
      </c>
      <c r="J318" s="7" t="s">
        <f>=MAX(1,DATEDIF(C318,D318,"d")-1)</f>
      </c>
      <c r="K318" s="9" t="s">
        <f>=I318*365/J318</f>
      </c>
    </row>
    <row collapsed="false" customFormat="false" customHeight="false" hidden="false" ht="12.1" outlineLevel="0" r="319">
      <c r="A319" s="17" t="s">
        <v>380</v>
      </c>
      <c r="B319" s="17" t="s">
        <v>637</v>
      </c>
      <c r="C319" s="50" t="n">
        <v>45392</v>
      </c>
      <c r="D319" s="51" t="n">
        <v>45604</v>
      </c>
      <c r="E319" s="18" t="n">
        <v>621.0171</v>
      </c>
      <c r="F319" s="18" t="n">
        <v>543.58</v>
      </c>
      <c r="G319" s="18" t="n">
        <v>3</v>
      </c>
      <c r="H319" s="6" t="s">
        <f>=(F319-E319)*G319</f>
      </c>
      <c r="I319" s="9" t="s">
        <f>=(F319-E319)/E319</f>
      </c>
      <c r="J319" s="7" t="s">
        <f>=MAX(1,DATEDIF(C319,D319,"d")-1)</f>
      </c>
      <c r="K319" s="9" t="s">
        <f>=I319*365/J319</f>
      </c>
    </row>
    <row collapsed="false" customFormat="false" customHeight="false" hidden="false" ht="12.1" outlineLevel="0" r="320">
      <c r="A320" s="17" t="s">
        <v>380</v>
      </c>
      <c r="B320" s="17" t="s">
        <v>637</v>
      </c>
      <c r="C320" s="50" t="n">
        <v>45392</v>
      </c>
      <c r="D320" s="51" t="n">
        <v>45604</v>
      </c>
      <c r="E320" s="18" t="n">
        <v>621.0171</v>
      </c>
      <c r="F320" s="18" t="n">
        <v>543.5808</v>
      </c>
      <c r="G320" s="18" t="n">
        <v>83</v>
      </c>
      <c r="H320" s="6" t="s">
        <f>=(F320-E320)*G320</f>
      </c>
      <c r="I320" s="9" t="s">
        <f>=(F320-E320)/E320</f>
      </c>
      <c r="J320" s="7" t="s">
        <f>=MAX(1,DATEDIF(C320,D320,"d")-1)</f>
      </c>
      <c r="K320" s="9" t="s">
        <f>=I320*365/J320</f>
      </c>
    </row>
    <row collapsed="false" customFormat="false" customHeight="false" hidden="false" ht="12.1" outlineLevel="0" r="321">
      <c r="A321" s="17" t="s">
        <v>380</v>
      </c>
      <c r="B321" s="17" t="s">
        <v>637</v>
      </c>
      <c r="C321" s="50" t="n">
        <v>45448</v>
      </c>
      <c r="D321" s="51" t="n">
        <v>45604</v>
      </c>
      <c r="E321" s="18" t="n">
        <v>550.0645</v>
      </c>
      <c r="F321" s="18" t="n">
        <v>543.5808</v>
      </c>
      <c r="G321" s="18" t="n">
        <v>12</v>
      </c>
      <c r="H321" s="6" t="s">
        <f>=(F321-E321)*G321</f>
      </c>
      <c r="I321" s="9" t="s">
        <f>=(F321-E321)/E321</f>
      </c>
      <c r="J321" s="7" t="s">
        <f>=MAX(1,DATEDIF(C321,D321,"d")-1)</f>
      </c>
      <c r="K321" s="9" t="s">
        <f>=I321*365/J321</f>
      </c>
    </row>
    <row collapsed="false" customFormat="false" customHeight="false" hidden="false" ht="12.1" outlineLevel="0" r="322">
      <c r="A322" s="17" t="s">
        <v>380</v>
      </c>
      <c r="B322" s="17" t="s">
        <v>637</v>
      </c>
      <c r="C322" s="50" t="n">
        <v>45448</v>
      </c>
      <c r="D322" s="51" t="n">
        <v>45604</v>
      </c>
      <c r="E322" s="18" t="n">
        <v>550.0645</v>
      </c>
      <c r="F322" s="18" t="n">
        <v>543.5917</v>
      </c>
      <c r="G322" s="18" t="n">
        <v>6</v>
      </c>
      <c r="H322" s="6" t="s">
        <f>=(F322-E322)*G322</f>
      </c>
      <c r="I322" s="9" t="s">
        <f>=(F322-E322)/E322</f>
      </c>
      <c r="J322" s="7" t="s">
        <f>=MAX(1,DATEDIF(C322,D322,"d")-1)</f>
      </c>
      <c r="K322" s="9" t="s">
        <f>=I322*365/J322</f>
      </c>
    </row>
    <row collapsed="false" customFormat="false" customHeight="false" hidden="false" ht="12.1" outlineLevel="0" r="323">
      <c r="A323" s="17" t="s">
        <v>380</v>
      </c>
      <c r="B323" s="17" t="s">
        <v>637</v>
      </c>
      <c r="C323" s="50" t="n">
        <v>45448</v>
      </c>
      <c r="D323" s="51" t="n">
        <v>45604</v>
      </c>
      <c r="E323" s="18" t="n">
        <v>550.0645</v>
      </c>
      <c r="F323" s="18" t="n">
        <v>543.57</v>
      </c>
      <c r="G323" s="18" t="n">
        <v>1</v>
      </c>
      <c r="H323" s="6" t="s">
        <f>=(F323-E323)*G323</f>
      </c>
      <c r="I323" s="9" t="s">
        <f>=(F323-E323)/E323</f>
      </c>
      <c r="J323" s="7" t="s">
        <f>=MAX(1,DATEDIF(C323,D323,"d")-1)</f>
      </c>
      <c r="K323" s="9" t="s">
        <f>=I323*365/J323</f>
      </c>
    </row>
    <row collapsed="false" customFormat="false" customHeight="false" hidden="false" ht="12.1" outlineLevel="0" r="324">
      <c r="A324" s="17" t="s">
        <v>380</v>
      </c>
      <c r="B324" s="17" t="s">
        <v>637</v>
      </c>
      <c r="C324" s="50" t="n">
        <v>45448</v>
      </c>
      <c r="D324" s="51" t="n">
        <v>45604</v>
      </c>
      <c r="E324" s="18" t="n">
        <v>550.0645</v>
      </c>
      <c r="F324" s="18" t="n">
        <v>543.44</v>
      </c>
      <c r="G324" s="18" t="n">
        <v>1</v>
      </c>
      <c r="H324" s="6" t="s">
        <f>=(F324-E324)*G324</f>
      </c>
      <c r="I324" s="9" t="s">
        <f>=(F324-E324)/E324</f>
      </c>
      <c r="J324" s="7" t="s">
        <f>=MAX(1,DATEDIF(C324,D324,"d")-1)</f>
      </c>
      <c r="K324" s="9" t="s">
        <f>=I324*365/J324</f>
      </c>
    </row>
    <row collapsed="false" customFormat="false" customHeight="false" hidden="false" ht="12.1" outlineLevel="0" r="325">
      <c r="A325" s="17" t="s">
        <v>380</v>
      </c>
      <c r="B325" s="17" t="s">
        <v>637</v>
      </c>
      <c r="C325" s="50" t="n">
        <v>45453</v>
      </c>
      <c r="D325" s="51" t="n">
        <v>45604</v>
      </c>
      <c r="E325" s="18" t="n">
        <v>546.8515</v>
      </c>
      <c r="F325" s="18" t="n">
        <v>543.57</v>
      </c>
      <c r="G325" s="18" t="n">
        <v>1</v>
      </c>
      <c r="H325" s="6" t="s">
        <f>=(F325-E325)*G325</f>
      </c>
      <c r="I325" s="9" t="s">
        <f>=(F325-E325)/E325</f>
      </c>
      <c r="J325" s="7" t="s">
        <f>=MAX(1,DATEDIF(C325,D325,"d")-1)</f>
      </c>
      <c r="K325" s="9" t="s">
        <f>=I325*365/J325</f>
      </c>
    </row>
    <row collapsed="false" customFormat="false" customHeight="false" hidden="false" ht="12.1" outlineLevel="0" r="326">
      <c r="A326" s="17" t="s">
        <v>380</v>
      </c>
      <c r="B326" s="17" t="s">
        <v>637</v>
      </c>
      <c r="C326" s="50" t="n">
        <v>45453</v>
      </c>
      <c r="D326" s="51" t="n">
        <v>45604</v>
      </c>
      <c r="E326" s="18" t="n">
        <v>546.8515</v>
      </c>
      <c r="F326" s="18" t="n">
        <v>543.18</v>
      </c>
      <c r="G326" s="18" t="n">
        <v>4</v>
      </c>
      <c r="H326" s="6" t="s">
        <f>=(F326-E326)*G326</f>
      </c>
      <c r="I326" s="9" t="s">
        <f>=(F326-E326)/E326</f>
      </c>
      <c r="J326" s="7" t="s">
        <f>=MAX(1,DATEDIF(C326,D326,"d")-1)</f>
      </c>
      <c r="K326" s="9" t="s">
        <f>=I326*365/J326</f>
      </c>
    </row>
    <row collapsed="false" customFormat="false" customHeight="false" hidden="false" ht="12.1" outlineLevel="0" r="327">
      <c r="A327" s="17" t="s">
        <v>380</v>
      </c>
      <c r="B327" s="17" t="s">
        <v>637</v>
      </c>
      <c r="C327" s="50" t="n">
        <v>45453</v>
      </c>
      <c r="D327" s="51" t="n">
        <v>45604</v>
      </c>
      <c r="E327" s="18" t="n">
        <v>546.8515</v>
      </c>
      <c r="F327" s="18" t="n">
        <v>543.34</v>
      </c>
      <c r="G327" s="18" t="n">
        <v>1</v>
      </c>
      <c r="H327" s="6" t="s">
        <f>=(F327-E327)*G327</f>
      </c>
      <c r="I327" s="9" t="s">
        <f>=(F327-E327)/E327</f>
      </c>
      <c r="J327" s="7" t="s">
        <f>=MAX(1,DATEDIF(C327,D327,"d")-1)</f>
      </c>
      <c r="K327" s="9" t="s">
        <f>=I327*365/J327</f>
      </c>
    </row>
    <row collapsed="false" customFormat="false" customHeight="false" hidden="false" ht="12.1" outlineLevel="0" r="328">
      <c r="A328" s="17" t="s">
        <v>380</v>
      </c>
      <c r="B328" s="17" t="s">
        <v>637</v>
      </c>
      <c r="C328" s="50" t="n">
        <v>45453</v>
      </c>
      <c r="D328" s="51" t="n">
        <v>45604</v>
      </c>
      <c r="E328" s="18" t="n">
        <v>546.8515</v>
      </c>
      <c r="F328" s="18" t="n">
        <v>543.57</v>
      </c>
      <c r="G328" s="18" t="n">
        <v>2</v>
      </c>
      <c r="H328" s="6" t="s">
        <f>=(F328-E328)*G328</f>
      </c>
      <c r="I328" s="9" t="s">
        <f>=(F328-E328)/E328</f>
      </c>
      <c r="J328" s="7" t="s">
        <f>=MAX(1,DATEDIF(C328,D328,"d")-1)</f>
      </c>
      <c r="K328" s="9" t="s">
        <f>=I328*365/J328</f>
      </c>
    </row>
    <row collapsed="false" customFormat="false" customHeight="false" hidden="false" ht="12.1" outlineLevel="0" r="329">
      <c r="A329" s="17" t="s">
        <v>380</v>
      </c>
      <c r="B329" s="17" t="s">
        <v>637</v>
      </c>
      <c r="C329" s="50" t="n">
        <v>45453</v>
      </c>
      <c r="D329" s="51" t="n">
        <v>45604</v>
      </c>
      <c r="E329" s="18" t="n">
        <v>546.8515</v>
      </c>
      <c r="F329" s="18" t="n">
        <v>543.31</v>
      </c>
      <c r="G329" s="18" t="n">
        <v>1</v>
      </c>
      <c r="H329" s="6" t="s">
        <f>=(F329-E329)*G329</f>
      </c>
      <c r="I329" s="9" t="s">
        <f>=(F329-E329)/E329</f>
      </c>
      <c r="J329" s="7" t="s">
        <f>=MAX(1,DATEDIF(C329,D329,"d")-1)</f>
      </c>
      <c r="K329" s="9" t="s">
        <f>=I329*365/J329</f>
      </c>
    </row>
    <row collapsed="false" customFormat="false" customHeight="false" hidden="false" ht="12.1" outlineLevel="0" r="330">
      <c r="A330" s="17" t="s">
        <v>380</v>
      </c>
      <c r="B330" s="17" t="s">
        <v>637</v>
      </c>
      <c r="C330" s="50" t="n">
        <v>45453</v>
      </c>
      <c r="D330" s="51" t="n">
        <v>45604</v>
      </c>
      <c r="E330" s="18" t="n">
        <v>546.8515</v>
      </c>
      <c r="F330" s="18" t="n">
        <v>543.0812</v>
      </c>
      <c r="G330" s="18" t="n">
        <v>11</v>
      </c>
      <c r="H330" s="6" t="s">
        <f>=(F330-E330)*G330</f>
      </c>
      <c r="I330" s="9" t="s">
        <f>=(F330-E330)/E330</f>
      </c>
      <c r="J330" s="7" t="s">
        <f>=MAX(1,DATEDIF(C330,D330,"d")-1)</f>
      </c>
      <c r="K330" s="9" t="s">
        <f>=I330*365/J330</f>
      </c>
    </row>
    <row collapsed="false" customFormat="false" customHeight="false" hidden="false" ht="12.1" outlineLevel="0" r="331">
      <c r="A331" s="17" t="s">
        <v>380</v>
      </c>
      <c r="B331" s="17" t="s">
        <v>637</v>
      </c>
      <c r="C331" s="50" t="n">
        <v>45460</v>
      </c>
      <c r="D331" s="51" t="n">
        <v>45604</v>
      </c>
      <c r="E331" s="18" t="n">
        <v>540.4562</v>
      </c>
      <c r="F331" s="18" t="n">
        <v>543.0812</v>
      </c>
      <c r="G331" s="18" t="n">
        <v>21</v>
      </c>
      <c r="H331" s="6" t="s">
        <f>=(F331-E331)*G331</f>
      </c>
      <c r="I331" s="9" t="s">
        <f>=(F331-E331)/E331</f>
      </c>
      <c r="J331" s="7" t="s">
        <f>=MAX(1,DATEDIF(C331,D331,"d")-1)</f>
      </c>
      <c r="K331" s="9" t="s">
        <f>=I331*365/J331</f>
      </c>
    </row>
    <row collapsed="false" customFormat="false" customHeight="false" hidden="false" ht="12.1" outlineLevel="0" r="332">
      <c r="A332" s="17" t="s">
        <v>380</v>
      </c>
      <c r="B332" s="17" t="s">
        <v>637</v>
      </c>
      <c r="C332" s="50" t="n">
        <v>45481</v>
      </c>
      <c r="D332" s="51" t="n">
        <v>45604</v>
      </c>
      <c r="E332" s="18" t="n">
        <v>531.98</v>
      </c>
      <c r="F332" s="18" t="n">
        <v>543.0812</v>
      </c>
      <c r="G332" s="18" t="n">
        <v>1</v>
      </c>
      <c r="H332" s="6" t="s">
        <f>=(F332-E332)*G332</f>
      </c>
      <c r="I332" s="9" t="s">
        <f>=(F332-E332)/E332</f>
      </c>
      <c r="J332" s="7" t="s">
        <f>=MAX(1,DATEDIF(C332,D332,"d")-1)</f>
      </c>
      <c r="K332" s="9" t="s">
        <f>=I332*365/J332</f>
      </c>
    </row>
    <row collapsed="false" customFormat="false" customHeight="false" hidden="false" ht="12.1" outlineLevel="0" r="333">
      <c r="A333" s="17" t="s">
        <v>380</v>
      </c>
      <c r="B333" s="17" t="s">
        <v>637</v>
      </c>
      <c r="C333" s="50" t="n">
        <v>45483</v>
      </c>
      <c r="D333" s="51" t="n">
        <v>45604</v>
      </c>
      <c r="E333" s="18" t="n">
        <v>532.3874</v>
      </c>
      <c r="F333" s="18" t="n">
        <v>543.0812</v>
      </c>
      <c r="G333" s="18" t="n">
        <v>10</v>
      </c>
      <c r="H333" s="6" t="s">
        <f>=(F333-E333)*G333</f>
      </c>
      <c r="I333" s="9" t="s">
        <f>=(F333-E333)/E333</f>
      </c>
      <c r="J333" s="7" t="s">
        <f>=MAX(1,DATEDIF(C333,D333,"d")-1)</f>
      </c>
      <c r="K333" s="9" t="s">
        <f>=I333*365/J333</f>
      </c>
    </row>
    <row collapsed="false" customFormat="false" customHeight="false" hidden="false" ht="12.1" outlineLevel="0" r="334">
      <c r="A334" s="17" t="s">
        <v>380</v>
      </c>
      <c r="B334" s="17" t="s">
        <v>637</v>
      </c>
      <c r="C334" s="50" t="n">
        <v>45483</v>
      </c>
      <c r="D334" s="51" t="n">
        <v>45604</v>
      </c>
      <c r="E334" s="18" t="n">
        <v>532.3874</v>
      </c>
      <c r="F334" s="18" t="n">
        <v>543.21</v>
      </c>
      <c r="G334" s="18" t="n">
        <v>3</v>
      </c>
      <c r="H334" s="6" t="s">
        <f>=(F334-E334)*G334</f>
      </c>
      <c r="I334" s="9" t="s">
        <f>=(F334-E334)/E334</f>
      </c>
      <c r="J334" s="7" t="s">
        <f>=MAX(1,DATEDIF(C334,D334,"d")-1)</f>
      </c>
      <c r="K334" s="9" t="s">
        <f>=I334*365/J334</f>
      </c>
    </row>
    <row collapsed="false" customFormat="false" customHeight="false" hidden="false" ht="12.1" outlineLevel="0" r="335">
      <c r="A335" s="17" t="s">
        <v>380</v>
      </c>
      <c r="B335" s="17" t="s">
        <v>637</v>
      </c>
      <c r="C335" s="50" t="n">
        <v>45483</v>
      </c>
      <c r="D335" s="51" t="n">
        <v>45604</v>
      </c>
      <c r="E335" s="18" t="n">
        <v>532.3874</v>
      </c>
      <c r="F335" s="18" t="n">
        <v>543.571</v>
      </c>
      <c r="G335" s="18" t="n">
        <v>10</v>
      </c>
      <c r="H335" s="6" t="s">
        <f>=(F335-E335)*G335</f>
      </c>
      <c r="I335" s="9" t="s">
        <f>=(F335-E335)/E335</f>
      </c>
      <c r="J335" s="7" t="s">
        <f>=MAX(1,DATEDIF(C335,D335,"d")-1)</f>
      </c>
      <c r="K335" s="9" t="s">
        <f>=I335*365/J335</f>
      </c>
    </row>
    <row collapsed="false" customFormat="false" customHeight="false" hidden="false" ht="12.1" outlineLevel="0" r="336">
      <c r="A336" s="17" t="s">
        <v>380</v>
      </c>
      <c r="B336" s="17" t="s">
        <v>637</v>
      </c>
      <c r="C336" s="50" t="n">
        <v>45483</v>
      </c>
      <c r="D336" s="51" t="n">
        <v>45604</v>
      </c>
      <c r="E336" s="18" t="n">
        <v>532.5</v>
      </c>
      <c r="F336" s="18" t="n">
        <v>543.571</v>
      </c>
      <c r="G336" s="18" t="n">
        <v>1</v>
      </c>
      <c r="H336" s="6" t="s">
        <f>=(F336-E336)*G336</f>
      </c>
      <c r="I336" s="9" t="s">
        <f>=(F336-E336)/E336</f>
      </c>
      <c r="J336" s="7" t="s">
        <f>=MAX(1,DATEDIF(C336,D336,"d")-1)</f>
      </c>
      <c r="K336" s="9" t="s">
        <f>=I336*365/J336</f>
      </c>
    </row>
    <row collapsed="false" customFormat="false" customHeight="false" hidden="false" ht="12.1" outlineLevel="0" r="337">
      <c r="A337" s="17" t="s">
        <v>380</v>
      </c>
      <c r="B337" s="17" t="s">
        <v>637</v>
      </c>
      <c r="C337" s="50" t="n">
        <v>45558</v>
      </c>
      <c r="D337" s="51" t="n">
        <v>45604</v>
      </c>
      <c r="E337" s="18" t="n">
        <v>540.9531</v>
      </c>
      <c r="F337" s="18" t="n">
        <v>543.571</v>
      </c>
      <c r="G337" s="18" t="n">
        <v>10</v>
      </c>
      <c r="H337" s="6" t="s">
        <f>=(F337-E337)*G337</f>
      </c>
      <c r="I337" s="9" t="s">
        <f>=(F337-E337)/E337</f>
      </c>
      <c r="J337" s="7" t="s">
        <f>=MAX(1,DATEDIF(C337,D337,"d")-1)</f>
      </c>
      <c r="K337" s="9" t="s">
        <f>=I337*365/J337</f>
      </c>
    </row>
    <row collapsed="false" customFormat="false" customHeight="false" hidden="false" ht="12.1" outlineLevel="0" r="338">
      <c r="A338" s="17" t="s">
        <v>380</v>
      </c>
      <c r="B338" s="17" t="s">
        <v>637</v>
      </c>
      <c r="C338" s="50" t="n">
        <v>45558</v>
      </c>
      <c r="D338" s="51" t="n">
        <v>45604</v>
      </c>
      <c r="E338" s="18" t="n">
        <v>540.9531</v>
      </c>
      <c r="F338" s="18" t="n">
        <v>543.23</v>
      </c>
      <c r="G338" s="18" t="n">
        <v>1</v>
      </c>
      <c r="H338" s="6" t="s">
        <f>=(F338-E338)*G338</f>
      </c>
      <c r="I338" s="9" t="s">
        <f>=(F338-E338)/E338</f>
      </c>
      <c r="J338" s="7" t="s">
        <f>=MAX(1,DATEDIF(C338,D338,"d")-1)</f>
      </c>
      <c r="K338" s="9" t="s">
        <f>=I338*365/J338</f>
      </c>
    </row>
    <row collapsed="false" customFormat="false" customHeight="false" hidden="false" ht="12.1" outlineLevel="0" r="339">
      <c r="A339" s="17" t="s">
        <v>380</v>
      </c>
      <c r="B339" s="17" t="s">
        <v>637</v>
      </c>
      <c r="C339" s="50" t="n">
        <v>45558</v>
      </c>
      <c r="D339" s="51" t="n">
        <v>45604</v>
      </c>
      <c r="E339" s="18" t="n">
        <v>540.9531</v>
      </c>
      <c r="F339" s="18" t="n">
        <v>543.44</v>
      </c>
      <c r="G339" s="18" t="n">
        <v>1</v>
      </c>
      <c r="H339" s="6" t="s">
        <f>=(F339-E339)*G339</f>
      </c>
      <c r="I339" s="9" t="s">
        <f>=(F339-E339)/E339</f>
      </c>
      <c r="J339" s="7" t="s">
        <f>=MAX(1,DATEDIF(C339,D339,"d")-1)</f>
      </c>
      <c r="K339" s="9" t="s">
        <f>=I339*365/J339</f>
      </c>
    </row>
    <row collapsed="false" customFormat="false" customHeight="false" hidden="false" ht="12.1" outlineLevel="0" r="340">
      <c r="A340" s="17" t="s">
        <v>380</v>
      </c>
      <c r="B340" s="17" t="s">
        <v>637</v>
      </c>
      <c r="C340" s="50" t="n">
        <v>45558</v>
      </c>
      <c r="D340" s="51" t="n">
        <v>45604</v>
      </c>
      <c r="E340" s="18" t="n">
        <v>540.9531</v>
      </c>
      <c r="F340" s="18" t="n">
        <v>543.21</v>
      </c>
      <c r="G340" s="18" t="n">
        <v>1</v>
      </c>
      <c r="H340" s="6" t="s">
        <f>=(F340-E340)*G340</f>
      </c>
      <c r="I340" s="9" t="s">
        <f>=(F340-E340)/E340</f>
      </c>
      <c r="J340" s="7" t="s">
        <f>=MAX(1,DATEDIF(C340,D340,"d")-1)</f>
      </c>
      <c r="K340" s="9" t="s">
        <f>=I340*365/J340</f>
      </c>
    </row>
    <row collapsed="false" customFormat="false" customHeight="false" hidden="false" ht="12.1" outlineLevel="0" r="341">
      <c r="A341" s="17" t="s">
        <v>381</v>
      </c>
      <c r="B341" s="17" t="s">
        <v>676</v>
      </c>
      <c r="C341" s="50" t="n">
        <v>45212</v>
      </c>
      <c r="D341" s="51" t="n">
        <v>45215</v>
      </c>
      <c r="E341" s="18" t="n">
        <v>333.2327</v>
      </c>
      <c r="F341" s="18" t="n">
        <v>567.752</v>
      </c>
      <c r="G341" s="18" t="n">
        <v>10</v>
      </c>
      <c r="H341" s="6" t="s">
        <f>=(F341-E341)*G341</f>
      </c>
      <c r="I341" s="9" t="s">
        <f>=(F341-E341)/E341</f>
      </c>
      <c r="J341" s="7" t="s">
        <f>=MAX(1,DATEDIF(C341,D341,"d")-1)</f>
      </c>
      <c r="K341" s="9" t="s">
        <f>=I341*365/J341</f>
      </c>
    </row>
    <row collapsed="false" customFormat="false" customHeight="false" hidden="false" ht="12.1" outlineLevel="0" r="342">
      <c r="A342" s="17" t="s">
        <v>381</v>
      </c>
      <c r="B342" s="17" t="s">
        <v>676</v>
      </c>
      <c r="C342" s="50" t="n">
        <v>45212</v>
      </c>
      <c r="D342" s="51" t="n">
        <v>45215</v>
      </c>
      <c r="E342" s="18" t="n">
        <v>333.2327</v>
      </c>
      <c r="F342" s="18" t="n">
        <v>567.8</v>
      </c>
      <c r="G342" s="18" t="n">
        <v>1</v>
      </c>
      <c r="H342" s="6" t="s">
        <f>=(F342-E342)*G342</f>
      </c>
      <c r="I342" s="9" t="s">
        <f>=(F342-E342)/E342</f>
      </c>
      <c r="J342" s="7" t="s">
        <f>=MAX(1,DATEDIF(C342,D342,"d")-1)</f>
      </c>
      <c r="K342" s="9" t="s">
        <f>=I342*365/J342</f>
      </c>
    </row>
    <row collapsed="false" customFormat="false" customHeight="false" hidden="false" ht="12.1" outlineLevel="0" r="343">
      <c r="A343" s="17" t="s">
        <v>382</v>
      </c>
      <c r="B343" s="17" t="s">
        <v>677</v>
      </c>
      <c r="C343" s="50" t="n">
        <v>45230</v>
      </c>
      <c r="D343" s="51" t="n">
        <v>45330</v>
      </c>
      <c r="E343" s="18" t="n">
        <v>110.6974</v>
      </c>
      <c r="F343" s="18" t="n">
        <v>115.0694</v>
      </c>
      <c r="G343" s="18" t="n">
        <v>984</v>
      </c>
      <c r="H343" s="6" t="s">
        <f>=(F343-E343)*G343</f>
      </c>
      <c r="I343" s="9" t="s">
        <f>=(F343-E343)/E343</f>
      </c>
      <c r="J343" s="7" t="s">
        <f>=MAX(1,DATEDIF(C343,D343,"d")-1)</f>
      </c>
      <c r="K343" s="9" t="s">
        <f>=I343*365/J343</f>
      </c>
    </row>
    <row collapsed="false" customFormat="false" customHeight="false" hidden="false" ht="12.1" outlineLevel="0" r="344">
      <c r="A344" s="17" t="s">
        <v>382</v>
      </c>
      <c r="B344" s="17" t="s">
        <v>677</v>
      </c>
      <c r="C344" s="50" t="n">
        <v>45230</v>
      </c>
      <c r="D344" s="51" t="n">
        <v>45330</v>
      </c>
      <c r="E344" s="18" t="n">
        <v>110.6974</v>
      </c>
      <c r="F344" s="18" t="n">
        <v>115.0594</v>
      </c>
      <c r="G344" s="18" t="n">
        <v>855</v>
      </c>
      <c r="H344" s="6" t="s">
        <f>=(F344-E344)*G344</f>
      </c>
      <c r="I344" s="9" t="s">
        <f>=(F344-E344)/E344</f>
      </c>
      <c r="J344" s="7" t="s">
        <f>=MAX(1,DATEDIF(C344,D344,"d")-1)</f>
      </c>
      <c r="K344" s="9" t="s">
        <f>=I344*365/J344</f>
      </c>
    </row>
    <row collapsed="false" customFormat="false" customHeight="false" hidden="false" ht="12.1" outlineLevel="0" r="345">
      <c r="A345" s="17" t="s">
        <v>382</v>
      </c>
      <c r="B345" s="17" t="s">
        <v>677</v>
      </c>
      <c r="C345" s="50" t="n">
        <v>45230</v>
      </c>
      <c r="D345" s="51" t="n">
        <v>45330</v>
      </c>
      <c r="E345" s="18" t="n">
        <v>110.695</v>
      </c>
      <c r="F345" s="18" t="n">
        <v>115.0594</v>
      </c>
      <c r="G345" s="18" t="n">
        <v>2</v>
      </c>
      <c r="H345" s="6" t="s">
        <f>=(F345-E345)*G345</f>
      </c>
      <c r="I345" s="9" t="s">
        <f>=(F345-E345)/E345</f>
      </c>
      <c r="J345" s="7" t="s">
        <f>=MAX(1,DATEDIF(C345,D345,"d")-1)</f>
      </c>
      <c r="K345" s="9" t="s">
        <f>=I345*365/J345</f>
      </c>
    </row>
    <row collapsed="false" customFormat="false" customHeight="false" hidden="false" ht="12.1" outlineLevel="0" r="346">
      <c r="A346" s="17" t="s">
        <v>382</v>
      </c>
      <c r="B346" s="17" t="s">
        <v>677</v>
      </c>
      <c r="C346" s="50" t="n">
        <v>45238</v>
      </c>
      <c r="D346" s="51" t="n">
        <v>45330</v>
      </c>
      <c r="E346" s="18" t="n">
        <v>111.008</v>
      </c>
      <c r="F346" s="18" t="n">
        <v>115.0594</v>
      </c>
      <c r="G346" s="18" t="n">
        <v>10</v>
      </c>
      <c r="H346" s="6" t="s">
        <f>=(F346-E346)*G346</f>
      </c>
      <c r="I346" s="9" t="s">
        <f>=(F346-E346)/E346</f>
      </c>
      <c r="J346" s="7" t="s">
        <f>=MAX(1,DATEDIF(C346,D346,"d")-1)</f>
      </c>
      <c r="K346" s="9" t="s">
        <f>=I346*365/J346</f>
      </c>
    </row>
    <row collapsed="false" customFormat="false" customHeight="false" hidden="false" ht="12.1" outlineLevel="0" r="347">
      <c r="A347" s="17" t="s">
        <v>382</v>
      </c>
      <c r="B347" s="17" t="s">
        <v>677</v>
      </c>
      <c r="C347" s="50" t="n">
        <v>45243</v>
      </c>
      <c r="D347" s="51" t="n">
        <v>45330</v>
      </c>
      <c r="E347" s="18" t="n">
        <v>111.2467</v>
      </c>
      <c r="F347" s="18" t="n">
        <v>115.0594</v>
      </c>
      <c r="G347" s="18" t="n">
        <v>3</v>
      </c>
      <c r="H347" s="6" t="s">
        <f>=(F347-E347)*G347</f>
      </c>
      <c r="I347" s="9" t="s">
        <f>=(F347-E347)/E347</f>
      </c>
      <c r="J347" s="7" t="s">
        <f>=MAX(1,DATEDIF(C347,D347,"d")-1)</f>
      </c>
      <c r="K347" s="9" t="s">
        <f>=I347*365/J347</f>
      </c>
    </row>
    <row collapsed="false" customFormat="false" customHeight="false" hidden="false" ht="12.1" outlineLevel="0" r="348">
      <c r="A348" s="17" t="s">
        <v>382</v>
      </c>
      <c r="B348" s="17" t="s">
        <v>677</v>
      </c>
      <c r="C348" s="50" t="n">
        <v>45348</v>
      </c>
      <c r="D348" s="51" t="n">
        <v>45392</v>
      </c>
      <c r="E348" s="18" t="n">
        <v>116.1012</v>
      </c>
      <c r="F348" s="18" t="n">
        <v>118.0173</v>
      </c>
      <c r="G348" s="18" t="n">
        <v>2827</v>
      </c>
      <c r="H348" s="6" t="s">
        <f>=(F348-E348)*G348</f>
      </c>
      <c r="I348" s="9" t="s">
        <f>=(F348-E348)/E348</f>
      </c>
      <c r="J348" s="7" t="s">
        <f>=MAX(1,DATEDIF(C348,D348,"d")-1)</f>
      </c>
      <c r="K348" s="9" t="s">
        <f>=I348*365/J348</f>
      </c>
    </row>
    <row collapsed="false" customFormat="false" customHeight="false" hidden="false" ht="12.1" outlineLevel="0" r="349">
      <c r="A349" s="17" t="s">
        <v>382</v>
      </c>
      <c r="B349" s="17" t="s">
        <v>677</v>
      </c>
      <c r="C349" s="50" t="n">
        <v>45352</v>
      </c>
      <c r="D349" s="51" t="n">
        <v>45392</v>
      </c>
      <c r="E349" s="18" t="n">
        <v>116.39</v>
      </c>
      <c r="F349" s="18" t="n">
        <v>118.0173</v>
      </c>
      <c r="G349" s="18" t="n">
        <v>1</v>
      </c>
      <c r="H349" s="6" t="s">
        <f>=(F349-E349)*G349</f>
      </c>
      <c r="I349" s="9" t="s">
        <f>=(F349-E349)/E349</f>
      </c>
      <c r="J349" s="7" t="s">
        <f>=MAX(1,DATEDIF(C349,D349,"d")-1)</f>
      </c>
      <c r="K349" s="9" t="s">
        <f>=I349*365/J349</f>
      </c>
    </row>
    <row collapsed="false" customFormat="false" customHeight="false" hidden="false" ht="12.1" outlineLevel="0" r="350">
      <c r="A350" s="17" t="s">
        <v>382</v>
      </c>
      <c r="B350" s="17" t="s">
        <v>677</v>
      </c>
      <c r="C350" s="50" t="n">
        <v>45363</v>
      </c>
      <c r="D350" s="51" t="n">
        <v>45392</v>
      </c>
      <c r="E350" s="18" t="n">
        <v>116.8218</v>
      </c>
      <c r="F350" s="18" t="n">
        <v>118.0173</v>
      </c>
      <c r="G350" s="18" t="n">
        <v>39</v>
      </c>
      <c r="H350" s="6" t="s">
        <f>=(F350-E350)*G350</f>
      </c>
      <c r="I350" s="9" t="s">
        <f>=(F350-E350)/E350</f>
      </c>
      <c r="J350" s="7" t="s">
        <f>=MAX(1,DATEDIF(C350,D350,"d")-1)</f>
      </c>
      <c r="K350" s="9" t="s">
        <f>=I350*365/J350</f>
      </c>
    </row>
    <row collapsed="false" customFormat="false" customHeight="false" hidden="false" ht="12.1" outlineLevel="0" r="351">
      <c r="A351" s="17" t="s">
        <v>382</v>
      </c>
      <c r="B351" s="17" t="s">
        <v>677</v>
      </c>
      <c r="C351" s="50" t="n">
        <v>45560</v>
      </c>
      <c r="D351" s="51" t="n">
        <v>45595</v>
      </c>
      <c r="E351" s="18" t="n">
        <v>127.11</v>
      </c>
      <c r="F351" s="18" t="n">
        <v>129.3</v>
      </c>
      <c r="G351" s="18" t="n">
        <v>574</v>
      </c>
      <c r="H351" s="6" t="s">
        <f>=(F351-E351)*G351</f>
      </c>
      <c r="I351" s="9" t="s">
        <f>=(F351-E351)/E351</f>
      </c>
      <c r="J351" s="7" t="s">
        <f>=MAX(1,DATEDIF(C351,D351,"d")-1)</f>
      </c>
      <c r="K351" s="9" t="s">
        <f>=I351*365/J351</f>
      </c>
    </row>
    <row collapsed="false" customFormat="false" customHeight="false" hidden="false" ht="12.1" outlineLevel="0" r="352">
      <c r="A352" s="17" t="s">
        <v>382</v>
      </c>
      <c r="B352" s="17" t="s">
        <v>677</v>
      </c>
      <c r="C352" s="50" t="n">
        <v>45560</v>
      </c>
      <c r="D352" s="51" t="n">
        <v>45595</v>
      </c>
      <c r="E352" s="18" t="n">
        <v>127.11</v>
      </c>
      <c r="F352" s="18" t="n">
        <v>129.3</v>
      </c>
      <c r="G352" s="18" t="n">
        <v>39</v>
      </c>
      <c r="H352" s="6" t="s">
        <f>=(F352-E352)*G352</f>
      </c>
      <c r="I352" s="9" t="s">
        <f>=(F352-E352)/E352</f>
      </c>
      <c r="J352" s="7" t="s">
        <f>=MAX(1,DATEDIF(C352,D352,"d")-1)</f>
      </c>
      <c r="K352" s="9" t="s">
        <f>=I352*365/J352</f>
      </c>
    </row>
    <row collapsed="false" customFormat="false" customHeight="false" hidden="false" ht="12.1" outlineLevel="0" r="353">
      <c r="A353" s="17" t="s">
        <v>382</v>
      </c>
      <c r="B353" s="17" t="s">
        <v>677</v>
      </c>
      <c r="C353" s="50" t="n">
        <v>45560</v>
      </c>
      <c r="D353" s="51" t="n">
        <v>45595</v>
      </c>
      <c r="E353" s="18" t="n">
        <v>127.11</v>
      </c>
      <c r="F353" s="18" t="n">
        <v>129.3</v>
      </c>
      <c r="G353" s="18" t="n">
        <v>75</v>
      </c>
      <c r="H353" s="6" t="s">
        <f>=(F353-E353)*G353</f>
      </c>
      <c r="I353" s="9" t="s">
        <f>=(F353-E353)/E353</f>
      </c>
      <c r="J353" s="7" t="s">
        <f>=MAX(1,DATEDIF(C353,D353,"d")-1)</f>
      </c>
      <c r="K353" s="9" t="s">
        <f>=I353*365/J353</f>
      </c>
    </row>
    <row collapsed="false" customFormat="false" customHeight="false" hidden="false" ht="12.1" outlineLevel="0" r="354">
      <c r="A354" s="17" t="s">
        <v>382</v>
      </c>
      <c r="B354" s="17" t="s">
        <v>677</v>
      </c>
      <c r="C354" s="50" t="n">
        <v>45560</v>
      </c>
      <c r="D354" s="51" t="n">
        <v>45595</v>
      </c>
      <c r="E354" s="18" t="n">
        <v>127.11</v>
      </c>
      <c r="F354" s="18" t="n">
        <v>129.3</v>
      </c>
      <c r="G354" s="18" t="n">
        <v>85</v>
      </c>
      <c r="H354" s="6" t="s">
        <f>=(F354-E354)*G354</f>
      </c>
      <c r="I354" s="9" t="s">
        <f>=(F354-E354)/E354</f>
      </c>
      <c r="J354" s="7" t="s">
        <f>=MAX(1,DATEDIF(C354,D354,"d")-1)</f>
      </c>
      <c r="K354" s="9" t="s">
        <f>=I354*365/J354</f>
      </c>
    </row>
    <row collapsed="false" customFormat="false" customHeight="false" hidden="false" ht="12.1" outlineLevel="0" r="355">
      <c r="A355" s="17" t="s">
        <v>382</v>
      </c>
      <c r="B355" s="17" t="s">
        <v>677</v>
      </c>
      <c r="C355" s="50" t="n">
        <v>45560</v>
      </c>
      <c r="D355" s="51" t="n">
        <v>45610</v>
      </c>
      <c r="E355" s="18" t="n">
        <v>127.11</v>
      </c>
      <c r="F355" s="18" t="n">
        <v>130.35</v>
      </c>
      <c r="G355" s="18" t="n">
        <v>19</v>
      </c>
      <c r="H355" s="6" t="s">
        <f>=(F355-E355)*G355</f>
      </c>
      <c r="I355" s="9" t="s">
        <f>=(F355-E355)/E355</f>
      </c>
      <c r="J355" s="7" t="s">
        <f>=MAX(1,DATEDIF(C355,D355,"d")-1)</f>
      </c>
      <c r="K355" s="9" t="s">
        <f>=I355*365/J355</f>
      </c>
    </row>
    <row collapsed="false" customFormat="false" customHeight="false" hidden="false" ht="12.1" outlineLevel="0" r="356">
      <c r="A356" s="17" t="s">
        <v>382</v>
      </c>
      <c r="B356" s="17" t="s">
        <v>677</v>
      </c>
      <c r="C356" s="50" t="n">
        <v>45560</v>
      </c>
      <c r="D356" s="51" t="n">
        <v>45610</v>
      </c>
      <c r="E356" s="18" t="n">
        <v>127.11</v>
      </c>
      <c r="F356" s="18" t="n">
        <v>130.35</v>
      </c>
      <c r="G356" s="18" t="n">
        <v>2</v>
      </c>
      <c r="H356" s="6" t="s">
        <f>=(F356-E356)*G356</f>
      </c>
      <c r="I356" s="9" t="s">
        <f>=(F356-E356)/E356</f>
      </c>
      <c r="J356" s="7" t="s">
        <f>=MAX(1,DATEDIF(C356,D356,"d")-1)</f>
      </c>
      <c r="K356" s="9" t="s">
        <f>=I356*365/J356</f>
      </c>
    </row>
    <row collapsed="false" customFormat="false" customHeight="false" hidden="false" ht="12.1" outlineLevel="0" r="357">
      <c r="A357" s="17" t="s">
        <v>382</v>
      </c>
      <c r="B357" s="17" t="s">
        <v>677</v>
      </c>
      <c r="C357" s="50" t="n">
        <v>45560</v>
      </c>
      <c r="D357" s="51" t="n">
        <v>45610</v>
      </c>
      <c r="E357" s="18" t="n">
        <v>127.11</v>
      </c>
      <c r="F357" s="18" t="n">
        <v>130.32</v>
      </c>
      <c r="G357" s="18" t="n">
        <v>383</v>
      </c>
      <c r="H357" s="6" t="s">
        <f>=(F357-E357)*G357</f>
      </c>
      <c r="I357" s="9" t="s">
        <f>=(F357-E357)/E357</f>
      </c>
      <c r="J357" s="7" t="s">
        <f>=MAX(1,DATEDIF(C357,D357,"d")-1)</f>
      </c>
      <c r="K357" s="9" t="s">
        <f>=I357*365/J357</f>
      </c>
    </row>
    <row collapsed="false" customFormat="false" customHeight="false" hidden="false" ht="12.1" outlineLevel="0" r="358">
      <c r="A358" s="17" t="s">
        <v>382</v>
      </c>
      <c r="B358" s="17" t="s">
        <v>677</v>
      </c>
      <c r="C358" s="50" t="n">
        <v>45560</v>
      </c>
      <c r="D358" s="51" t="n">
        <v>45610</v>
      </c>
      <c r="E358" s="18" t="n">
        <v>127.11</v>
      </c>
      <c r="F358" s="18" t="n">
        <v>130.32</v>
      </c>
      <c r="G358" s="18" t="n">
        <v>383</v>
      </c>
      <c r="H358" s="6" t="s">
        <f>=(F358-E358)*G358</f>
      </c>
      <c r="I358" s="9" t="s">
        <f>=(F358-E358)/E358</f>
      </c>
      <c r="J358" s="7" t="s">
        <f>=MAX(1,DATEDIF(C358,D358,"d")-1)</f>
      </c>
      <c r="K358" s="9" t="s">
        <f>=I358*365/J358</f>
      </c>
    </row>
    <row collapsed="false" customFormat="false" customHeight="false" hidden="false" ht="12.1" outlineLevel="0" r="359">
      <c r="A359" s="17" t="s">
        <v>382</v>
      </c>
      <c r="B359" s="17" t="s">
        <v>677</v>
      </c>
      <c r="C359" s="50" t="n">
        <v>45560</v>
      </c>
      <c r="D359" s="51" t="n">
        <v>45614</v>
      </c>
      <c r="E359" s="18" t="n">
        <v>127.11</v>
      </c>
      <c r="F359" s="18" t="n">
        <v>130.63</v>
      </c>
      <c r="G359" s="18" t="n">
        <v>765</v>
      </c>
      <c r="H359" s="6" t="s">
        <f>=(F359-E359)*G359</f>
      </c>
      <c r="I359" s="9" t="s">
        <f>=(F359-E359)/E359</f>
      </c>
      <c r="J359" s="7" t="s">
        <f>=MAX(1,DATEDIF(C359,D359,"d")-1)</f>
      </c>
      <c r="K359" s="9" t="s">
        <f>=I359*365/J359</f>
      </c>
    </row>
    <row collapsed="false" customFormat="false" customHeight="false" hidden="false" ht="12.1" outlineLevel="0" r="360">
      <c r="A360" s="17" t="s">
        <v>382</v>
      </c>
      <c r="B360" s="17" t="s">
        <v>677</v>
      </c>
      <c r="C360" s="50" t="n">
        <v>45560</v>
      </c>
      <c r="D360" s="51" t="n">
        <v>45615</v>
      </c>
      <c r="E360" s="18" t="n">
        <v>127.11</v>
      </c>
      <c r="F360" s="18" t="n">
        <v>130.71</v>
      </c>
      <c r="G360" s="18" t="n">
        <v>35</v>
      </c>
      <c r="H360" s="6" t="s">
        <f>=(F360-E360)*G360</f>
      </c>
      <c r="I360" s="9" t="s">
        <f>=(F360-E360)/E360</f>
      </c>
      <c r="J360" s="7" t="s">
        <f>=MAX(1,DATEDIF(C360,D360,"d")-1)</f>
      </c>
      <c r="K360" s="9" t="s">
        <f>=I360*365/J360</f>
      </c>
    </row>
    <row collapsed="false" customFormat="false" customHeight="false" hidden="false" ht="12.1" outlineLevel="0" r="361">
      <c r="A361" s="17" t="s">
        <v>382</v>
      </c>
      <c r="B361" s="17" t="s">
        <v>677</v>
      </c>
      <c r="C361" s="50" t="n">
        <v>45561</v>
      </c>
      <c r="D361" s="51" t="n">
        <v>45615</v>
      </c>
      <c r="E361" s="18" t="n">
        <v>127.18</v>
      </c>
      <c r="F361" s="18" t="n">
        <v>130.71</v>
      </c>
      <c r="G361" s="18" t="n">
        <v>12</v>
      </c>
      <c r="H361" s="6" t="s">
        <f>=(F361-E361)*G361</f>
      </c>
      <c r="I361" s="9" t="s">
        <f>=(F361-E361)/E361</f>
      </c>
      <c r="J361" s="7" t="s">
        <f>=MAX(1,DATEDIF(C361,D361,"d")-1)</f>
      </c>
      <c r="K361" s="9" t="s">
        <f>=I361*365/J361</f>
      </c>
    </row>
    <row collapsed="false" customFormat="false" customHeight="false" hidden="false" ht="12.1" outlineLevel="0" r="362">
      <c r="A362" s="17" t="s">
        <v>382</v>
      </c>
      <c r="B362" s="17" t="s">
        <v>677</v>
      </c>
      <c r="C362" s="50" t="n">
        <v>45573</v>
      </c>
      <c r="D362" s="51" t="n">
        <v>45615</v>
      </c>
      <c r="E362" s="18" t="n">
        <v>127.91</v>
      </c>
      <c r="F362" s="18" t="n">
        <v>130.71</v>
      </c>
      <c r="G362" s="18" t="n">
        <v>601</v>
      </c>
      <c r="H362" s="6" t="s">
        <f>=(F362-E362)*G362</f>
      </c>
      <c r="I362" s="9" t="s">
        <f>=(F362-E362)/E362</f>
      </c>
      <c r="J362" s="7" t="s">
        <f>=MAX(1,DATEDIF(C362,D362,"d")-1)</f>
      </c>
      <c r="K362" s="9" t="s">
        <f>=I362*365/J362</f>
      </c>
    </row>
    <row collapsed="false" customFormat="false" customHeight="false" hidden="false" ht="12.1" outlineLevel="0" r="363">
      <c r="A363" s="17" t="s">
        <v>382</v>
      </c>
      <c r="B363" s="17" t="s">
        <v>677</v>
      </c>
      <c r="C363" s="50" t="n">
        <v>45576</v>
      </c>
      <c r="D363" s="51" t="n">
        <v>45615</v>
      </c>
      <c r="E363" s="18" t="n">
        <v>128.22</v>
      </c>
      <c r="F363" s="18" t="n">
        <v>130.71</v>
      </c>
      <c r="G363" s="18" t="n">
        <v>17</v>
      </c>
      <c r="H363" s="6" t="s">
        <f>=(F363-E363)*G363</f>
      </c>
      <c r="I363" s="9" t="s">
        <f>=(F363-E363)/E363</f>
      </c>
      <c r="J363" s="7" t="s">
        <f>=MAX(1,DATEDIF(C363,D363,"d")-1)</f>
      </c>
      <c r="K363" s="9" t="s">
        <f>=I363*365/J363</f>
      </c>
    </row>
    <row collapsed="false" customFormat="false" customHeight="false" hidden="false" ht="12.1" outlineLevel="0" r="364">
      <c r="A364" s="17" t="s">
        <v>382</v>
      </c>
      <c r="B364" s="17" t="s">
        <v>677</v>
      </c>
      <c r="C364" s="50" t="n">
        <v>45604</v>
      </c>
      <c r="D364" s="51" t="n">
        <v>45615</v>
      </c>
      <c r="E364" s="18" t="n">
        <v>130.04</v>
      </c>
      <c r="F364" s="18" t="n">
        <v>130.71</v>
      </c>
      <c r="G364" s="18" t="n">
        <v>100</v>
      </c>
      <c r="H364" s="6" t="s">
        <f>=(F364-E364)*G364</f>
      </c>
      <c r="I364" s="9" t="s">
        <f>=(F364-E364)/E364</f>
      </c>
      <c r="J364" s="7" t="s">
        <f>=MAX(1,DATEDIF(C364,D364,"d")-1)</f>
      </c>
      <c r="K364" s="9" t="s">
        <f>=I364*365/J364</f>
      </c>
    </row>
    <row collapsed="false" customFormat="false" customHeight="false" hidden="false" ht="12.1" outlineLevel="0" r="365">
      <c r="A365" s="17" t="s">
        <v>382</v>
      </c>
      <c r="B365" s="17" t="s">
        <v>677</v>
      </c>
      <c r="C365" s="50" t="n">
        <v>45604</v>
      </c>
      <c r="D365" s="51" t="n">
        <v>45615</v>
      </c>
      <c r="E365" s="18" t="n">
        <v>130.04</v>
      </c>
      <c r="F365" s="18" t="n">
        <v>130.71</v>
      </c>
      <c r="G365" s="18" t="n">
        <v>765</v>
      </c>
      <c r="H365" s="6" t="s">
        <f>=(F365-E365)*G365</f>
      </c>
      <c r="I365" s="9" t="s">
        <f>=(F365-E365)/E365</f>
      </c>
      <c r="J365" s="7" t="s">
        <f>=MAX(1,DATEDIF(C365,D365,"d")-1)</f>
      </c>
      <c r="K365" s="9" t="s">
        <f>=I365*365/J365</f>
      </c>
    </row>
    <row collapsed="false" customFormat="false" customHeight="false" hidden="false" ht="12.1" outlineLevel="0" r="366">
      <c r="A366" s="17" t="s">
        <v>382</v>
      </c>
      <c r="B366" s="17" t="s">
        <v>677</v>
      </c>
      <c r="C366" s="50" t="n">
        <v>45604</v>
      </c>
      <c r="D366" s="51" t="n">
        <v>45616</v>
      </c>
      <c r="E366" s="18" t="n">
        <v>130.04</v>
      </c>
      <c r="F366" s="18" t="n">
        <v>130.78</v>
      </c>
      <c r="G366" s="18" t="n">
        <v>2764</v>
      </c>
      <c r="H366" s="6" t="s">
        <f>=(F366-E366)*G366</f>
      </c>
      <c r="I366" s="9" t="s">
        <f>=(F366-E366)/E366</f>
      </c>
      <c r="J366" s="7" t="s">
        <f>=MAX(1,DATEDIF(C366,D366,"d")-1)</f>
      </c>
      <c r="K366" s="9" t="s">
        <f>=I366*365/J366</f>
      </c>
    </row>
    <row collapsed="false" customFormat="false" customHeight="false" hidden="false" ht="12.1" outlineLevel="0" r="367">
      <c r="A367" s="17" t="s">
        <v>382</v>
      </c>
      <c r="B367" s="17" t="s">
        <v>677</v>
      </c>
      <c r="C367" s="50" t="n">
        <v>45650</v>
      </c>
      <c r="D367" s="51" t="n">
        <v>45707</v>
      </c>
      <c r="E367" s="18" t="n">
        <v>133.28</v>
      </c>
      <c r="F367" s="18" t="n">
        <v>137.49</v>
      </c>
      <c r="G367" s="18" t="n">
        <v>1000</v>
      </c>
      <c r="H367" s="6" t="s">
        <f>=(F367-E367)*G367</f>
      </c>
      <c r="I367" s="9" t="s">
        <f>=(F367-E367)/E367</f>
      </c>
      <c r="J367" s="7" t="s">
        <f>=MAX(1,DATEDIF(C367,D367,"d")-1)</f>
      </c>
      <c r="K367" s="9" t="s">
        <f>=I367*365/J367</f>
      </c>
    </row>
    <row collapsed="false" customFormat="false" customHeight="false" hidden="false" ht="12.1" outlineLevel="0" r="368">
      <c r="A368" s="17" t="s">
        <v>382</v>
      </c>
      <c r="B368" s="17" t="s">
        <v>677</v>
      </c>
      <c r="C368" s="50" t="n">
        <v>45650</v>
      </c>
      <c r="D368" s="51" t="n">
        <v>45707</v>
      </c>
      <c r="E368" s="18" t="n">
        <v>133.28</v>
      </c>
      <c r="F368" s="18" t="n">
        <v>137.49</v>
      </c>
      <c r="G368" s="18" t="n">
        <v>342</v>
      </c>
      <c r="H368" s="6" t="s">
        <f>=(F368-E368)*G368</f>
      </c>
      <c r="I368" s="9" t="s">
        <f>=(F368-E368)/E368</f>
      </c>
      <c r="J368" s="7" t="s">
        <f>=MAX(1,DATEDIF(C368,D368,"d")-1)</f>
      </c>
      <c r="K368" s="9" t="s">
        <f>=I368*365/J368</f>
      </c>
    </row>
    <row collapsed="false" customFormat="false" customHeight="false" hidden="false" ht="12.1" outlineLevel="0" r="369">
      <c r="A369" s="17" t="s">
        <v>382</v>
      </c>
      <c r="B369" s="17" t="s">
        <v>677</v>
      </c>
      <c r="C369" s="50" t="n">
        <v>45677</v>
      </c>
      <c r="D369" s="51" t="n">
        <v>45707</v>
      </c>
      <c r="E369" s="18" t="n">
        <v>135.27</v>
      </c>
      <c r="F369" s="18" t="n">
        <v>137.49</v>
      </c>
      <c r="G369" s="18" t="n">
        <v>19</v>
      </c>
      <c r="H369" s="6" t="s">
        <f>=(F369-E369)*G369</f>
      </c>
      <c r="I369" s="9" t="s">
        <f>=(F369-E369)/E369</f>
      </c>
      <c r="J369" s="7" t="s">
        <f>=MAX(1,DATEDIF(C369,D369,"d")-1)</f>
      </c>
      <c r="K369" s="9" t="s">
        <f>=I369*365/J369</f>
      </c>
    </row>
    <row collapsed="false" customFormat="false" customHeight="false" hidden="false" ht="12.1" outlineLevel="0" r="370">
      <c r="A370" s="17" t="s">
        <v>382</v>
      </c>
      <c r="B370" s="17" t="s">
        <v>677</v>
      </c>
      <c r="C370" s="50" t="n">
        <v>45680</v>
      </c>
      <c r="D370" s="51" t="n">
        <v>45707</v>
      </c>
      <c r="E370" s="18" t="n">
        <v>135.5</v>
      </c>
      <c r="F370" s="18" t="n">
        <v>137.49</v>
      </c>
      <c r="G370" s="18" t="n">
        <v>639</v>
      </c>
      <c r="H370" s="6" t="s">
        <f>=(F370-E370)*G370</f>
      </c>
      <c r="I370" s="9" t="s">
        <f>=(F370-E370)/E370</f>
      </c>
      <c r="J370" s="7" t="s">
        <f>=MAX(1,DATEDIF(C370,D370,"d")-1)</f>
      </c>
      <c r="K370" s="9" t="s">
        <f>=I370*365/J370</f>
      </c>
    </row>
    <row collapsed="false" customFormat="false" customHeight="false" hidden="false" ht="12.1" outlineLevel="0" r="371">
      <c r="A371" s="17" t="s">
        <v>382</v>
      </c>
      <c r="B371" s="17" t="s">
        <v>677</v>
      </c>
      <c r="C371" s="50" t="n">
        <v>45680</v>
      </c>
      <c r="D371" s="51" t="n">
        <v>45737</v>
      </c>
      <c r="E371" s="18" t="n">
        <v>135.5</v>
      </c>
      <c r="F371" s="18" t="n">
        <v>140.01</v>
      </c>
      <c r="G371" s="18" t="n">
        <v>40</v>
      </c>
      <c r="H371" s="6" t="s">
        <f>=(F371-E371)*G371</f>
      </c>
      <c r="I371" s="9" t="s">
        <f>=(F371-E371)/E371</f>
      </c>
      <c r="J371" s="7" t="s">
        <f>=MAX(1,DATEDIF(C371,D371,"d")-1)</f>
      </c>
      <c r="K371" s="9" t="s">
        <f>=I371*365/J371</f>
      </c>
    </row>
    <row collapsed="false" customFormat="false" customHeight="false" hidden="false" ht="12.1" outlineLevel="0" r="372">
      <c r="A372" s="17" t="s">
        <v>382</v>
      </c>
      <c r="B372" s="17" t="s">
        <v>677</v>
      </c>
      <c r="C372" s="50" t="n">
        <v>45680</v>
      </c>
      <c r="D372" s="51" t="n">
        <v>45751</v>
      </c>
      <c r="E372" s="18" t="n">
        <v>135.5</v>
      </c>
      <c r="F372" s="18" t="n">
        <v>141.16</v>
      </c>
      <c r="G372" s="18" t="n">
        <v>225</v>
      </c>
      <c r="H372" s="6" t="s">
        <f>=(F372-E372)*G372</f>
      </c>
      <c r="I372" s="9" t="s">
        <f>=(F372-E372)/E372</f>
      </c>
      <c r="J372" s="7" t="s">
        <f>=MAX(1,DATEDIF(C372,D372,"d")-1)</f>
      </c>
      <c r="K372" s="9" t="s">
        <f>=I372*365/J372</f>
      </c>
    </row>
    <row collapsed="false" customFormat="false" customHeight="false" hidden="false" ht="12.1" outlineLevel="0" r="373">
      <c r="A373" s="17" t="s">
        <v>382</v>
      </c>
      <c r="B373" s="17" t="s">
        <v>677</v>
      </c>
      <c r="C373" s="50" t="n">
        <v>45684</v>
      </c>
      <c r="D373" s="51" t="n">
        <v>45751</v>
      </c>
      <c r="E373" s="18" t="n">
        <v>135.79</v>
      </c>
      <c r="F373" s="18" t="n">
        <v>141.16</v>
      </c>
      <c r="G373" s="18" t="n">
        <v>275</v>
      </c>
      <c r="H373" s="6" t="s">
        <f>=(F373-E373)*G373</f>
      </c>
      <c r="I373" s="9" t="s">
        <f>=(F373-E373)/E373</f>
      </c>
      <c r="J373" s="7" t="s">
        <f>=MAX(1,DATEDIF(C373,D373,"d")-1)</f>
      </c>
      <c r="K373" s="9" t="s">
        <f>=I373*365/J373</f>
      </c>
    </row>
    <row collapsed="false" customFormat="false" customHeight="false" hidden="false" ht="12.1" outlineLevel="0" r="374">
      <c r="A374" s="17" t="s">
        <v>382</v>
      </c>
      <c r="B374" s="17" t="s">
        <v>677</v>
      </c>
      <c r="C374" s="50" t="n">
        <v>45684</v>
      </c>
      <c r="D374" s="51" t="n">
        <v>45751</v>
      </c>
      <c r="E374" s="18" t="n">
        <v>135.79</v>
      </c>
      <c r="F374" s="18" t="n">
        <v>141.19</v>
      </c>
      <c r="G374" s="18" t="n">
        <v>495</v>
      </c>
      <c r="H374" s="6" t="s">
        <f>=(F374-E374)*G374</f>
      </c>
      <c r="I374" s="9" t="s">
        <f>=(F374-E374)/E374</f>
      </c>
      <c r="J374" s="7" t="s">
        <f>=MAX(1,DATEDIF(C374,D374,"d")-1)</f>
      </c>
      <c r="K374" s="9" t="s">
        <f>=I374*365/J374</f>
      </c>
    </row>
    <row collapsed="false" customFormat="false" customHeight="false" hidden="false" ht="12.1" outlineLevel="0" r="375">
      <c r="A375" s="17" t="s">
        <v>382</v>
      </c>
      <c r="B375" s="17" t="s">
        <v>677</v>
      </c>
      <c r="C375" s="50" t="n">
        <v>45684</v>
      </c>
      <c r="D375" s="51" t="n">
        <v>45754</v>
      </c>
      <c r="E375" s="18" t="n">
        <v>135.79</v>
      </c>
      <c r="F375" s="18" t="n">
        <v>141.25</v>
      </c>
      <c r="G375" s="18" t="n">
        <v>495</v>
      </c>
      <c r="H375" s="6" t="s">
        <f>=(F375-E375)*G375</f>
      </c>
      <c r="I375" s="9" t="s">
        <f>=(F375-E375)/E375</f>
      </c>
      <c r="J375" s="7" t="s">
        <f>=MAX(1,DATEDIF(C375,D375,"d")-1)</f>
      </c>
      <c r="K375" s="9" t="s">
        <f>=I375*365/J375</f>
      </c>
    </row>
    <row collapsed="false" customFormat="false" customHeight="false" hidden="false" ht="12.1" outlineLevel="0" r="376">
      <c r="A376" s="17" t="s">
        <v>382</v>
      </c>
      <c r="B376" s="17" t="s">
        <v>677</v>
      </c>
      <c r="C376" s="50" t="n">
        <v>45684</v>
      </c>
      <c r="D376" s="51" t="n">
        <v>45754</v>
      </c>
      <c r="E376" s="18" t="n">
        <v>135.79</v>
      </c>
      <c r="F376" s="18" t="n">
        <v>141.25</v>
      </c>
      <c r="G376" s="18" t="n">
        <v>495</v>
      </c>
      <c r="H376" s="6" t="s">
        <f>=(F376-E376)*G376</f>
      </c>
      <c r="I376" s="9" t="s">
        <f>=(F376-E376)/E376</f>
      </c>
      <c r="J376" s="7" t="s">
        <f>=MAX(1,DATEDIF(C376,D376,"d")-1)</f>
      </c>
      <c r="K376" s="9" t="s">
        <f>=I376*365/J376</f>
      </c>
    </row>
    <row collapsed="false" customFormat="false" customHeight="false" hidden="false" ht="12.1" outlineLevel="0" r="377">
      <c r="A377" s="17" t="s">
        <v>382</v>
      </c>
      <c r="B377" s="17" t="s">
        <v>677</v>
      </c>
      <c r="C377" s="50" t="n">
        <v>45684</v>
      </c>
      <c r="D377" s="51" t="n">
        <v>45754</v>
      </c>
      <c r="E377" s="18" t="n">
        <v>135.79</v>
      </c>
      <c r="F377" s="18" t="n">
        <v>141.25</v>
      </c>
      <c r="G377" s="18" t="n">
        <v>575</v>
      </c>
      <c r="H377" s="6" t="s">
        <f>=(F377-E377)*G377</f>
      </c>
      <c r="I377" s="9" t="s">
        <f>=(F377-E377)/E377</f>
      </c>
      <c r="J377" s="7" t="s">
        <f>=MAX(1,DATEDIF(C377,D377,"d")-1)</f>
      </c>
      <c r="K377" s="9" t="s">
        <f>=I377*365/J377</f>
      </c>
    </row>
    <row collapsed="false" customFormat="false" customHeight="false" hidden="false" ht="12.1" outlineLevel="0" r="378">
      <c r="A378" s="17" t="s">
        <v>383</v>
      </c>
      <c r="B378" s="17" t="s">
        <v>639</v>
      </c>
      <c r="C378" s="50" t="n">
        <v>45280</v>
      </c>
      <c r="D378" s="51" t="n">
        <v>45617</v>
      </c>
      <c r="E378" s="18" t="n">
        <v>82220.54</v>
      </c>
      <c r="F378" s="18" t="n">
        <v>82874.59</v>
      </c>
      <c r="G378" s="18" t="n">
        <v>1</v>
      </c>
      <c r="H378" s="6" t="s">
        <f>=(F378-E378)*G378</f>
      </c>
      <c r="I378" s="9" t="s">
        <f>=(F378-E378)/E378</f>
      </c>
      <c r="J378" s="7" t="s">
        <f>=MAX(1,DATEDIF(C378,D378,"d")-1)</f>
      </c>
      <c r="K378" s="9" t="s">
        <f>=I378*365/J378</f>
      </c>
    </row>
    <row collapsed="false" customFormat="false" customHeight="false" hidden="false" ht="12.1" outlineLevel="0" r="379">
      <c r="A379" s="17" t="s">
        <v>383</v>
      </c>
      <c r="B379" s="17" t="s">
        <v>639</v>
      </c>
      <c r="C379" s="50" t="n">
        <v>45287</v>
      </c>
      <c r="D379" s="51" t="n">
        <v>45617</v>
      </c>
      <c r="E379" s="18" t="n">
        <v>84332.15</v>
      </c>
      <c r="F379" s="18" t="n">
        <v>82563.93</v>
      </c>
      <c r="G379" s="18" t="n">
        <v>1</v>
      </c>
      <c r="H379" s="6" t="s">
        <f>=(F379-E379)*G379</f>
      </c>
      <c r="I379" s="9" t="s">
        <f>=(F379-E379)/E379</f>
      </c>
      <c r="J379" s="7" t="s">
        <f>=MAX(1,DATEDIF(C379,D379,"d")-1)</f>
      </c>
      <c r="K379" s="9" t="s">
        <f>=I379*365/J379</f>
      </c>
    </row>
    <row collapsed="false" customFormat="false" customHeight="false" hidden="false" ht="12.1" outlineLevel="0" r="380">
      <c r="A380" s="17" t="s">
        <v>43</v>
      </c>
      <c r="B380" s="17" t="s">
        <v>44</v>
      </c>
      <c r="C380" s="50" t="n">
        <v>45335</v>
      </c>
      <c r="D380" s="51" t="n">
        <v>45335</v>
      </c>
      <c r="E380" s="18" t="n">
        <v>4503.15</v>
      </c>
      <c r="F380" s="18" t="n">
        <v>6295.59</v>
      </c>
      <c r="G380" s="18" t="n">
        <v>2</v>
      </c>
      <c r="H380" s="6" t="s">
        <f>=(F380-E380)*G380</f>
      </c>
      <c r="I380" s="9" t="s">
        <f>=(F380-E380)/E380</f>
      </c>
      <c r="J380" s="7" t="s">
        <f>=MAX(1,DATEDIF(C380,D380,"d")-1)</f>
      </c>
      <c r="K380" s="9" t="s">
        <f>=I380*365/J380</f>
      </c>
    </row>
    <row collapsed="false" customFormat="false" customHeight="false" hidden="false" ht="12.1" outlineLevel="0" r="381">
      <c r="A381" s="17" t="s">
        <v>17</v>
      </c>
      <c r="B381" s="17" t="s">
        <v>19</v>
      </c>
      <c r="C381" s="50" t="n">
        <v>45481</v>
      </c>
      <c r="D381" s="51" t="n">
        <v>45503</v>
      </c>
      <c r="E381" s="18" t="n">
        <v>4250</v>
      </c>
      <c r="F381" s="18" t="n">
        <v>3851.802</v>
      </c>
      <c r="G381" s="18" t="n">
        <v>5</v>
      </c>
      <c r="H381" s="6" t="s">
        <f>=(F381-E381)*G381</f>
      </c>
      <c r="I381" s="9" t="s">
        <f>=(F381-E381)/E381</f>
      </c>
      <c r="J381" s="7" t="s">
        <f>=MAX(1,DATEDIF(C381,D381,"d")-1)</f>
      </c>
      <c r="K381" s="9" t="s">
        <f>=I381*365/J381</f>
      </c>
    </row>
    <row collapsed="false" customFormat="false" customHeight="false" hidden="false" ht="12.1" outlineLevel="0" r="382">
      <c r="A382" s="17" t="s">
        <v>384</v>
      </c>
      <c r="B382" s="17" t="s">
        <v>678</v>
      </c>
      <c r="C382" s="50" t="n">
        <v>45506</v>
      </c>
      <c r="D382" s="51" t="n">
        <v>45615</v>
      </c>
      <c r="E382" s="18" t="n">
        <v>0.2978</v>
      </c>
      <c r="F382" s="18" t="n">
        <v>0.3402</v>
      </c>
      <c r="G382" s="18" t="n">
        <v>30000</v>
      </c>
      <c r="H382" s="6" t="s">
        <f>=(F382-E382)*G382</f>
      </c>
      <c r="I382" s="9" t="s">
        <f>=(F382-E382)/E382</f>
      </c>
      <c r="J382" s="7" t="s">
        <f>=MAX(1,DATEDIF(C382,D382,"d")-1)</f>
      </c>
      <c r="K382" s="9" t="s">
        <f>=I382*365/J382</f>
      </c>
    </row>
    <row collapsed="false" customFormat="false" customHeight="false" hidden="false" ht="12.1" outlineLevel="0" r="383">
      <c r="A383" s="17" t="s">
        <v>384</v>
      </c>
      <c r="B383" s="17" t="s">
        <v>678</v>
      </c>
      <c r="C383" s="50" t="n">
        <v>45506</v>
      </c>
      <c r="D383" s="51" t="n">
        <v>45615</v>
      </c>
      <c r="E383" s="18" t="n">
        <v>0.2979</v>
      </c>
      <c r="F383" s="18" t="n">
        <v>0.3402</v>
      </c>
      <c r="G383" s="18" t="n">
        <v>30000</v>
      </c>
      <c r="H383" s="6" t="s">
        <f>=(F383-E383)*G383</f>
      </c>
      <c r="I383" s="9" t="s">
        <f>=(F383-E383)/E383</f>
      </c>
      <c r="J383" s="7" t="s">
        <f>=MAX(1,DATEDIF(C383,D383,"d")-1)</f>
      </c>
      <c r="K383" s="9" t="s">
        <f>=I383*365/J383</f>
      </c>
    </row>
    <row collapsed="false" customFormat="false" customHeight="false" hidden="false" ht="12.1" outlineLevel="0" r="384">
      <c r="A384" s="17" t="s">
        <v>384</v>
      </c>
      <c r="B384" s="17" t="s">
        <v>678</v>
      </c>
      <c r="C384" s="50" t="n">
        <v>45506</v>
      </c>
      <c r="D384" s="51" t="n">
        <v>45615</v>
      </c>
      <c r="E384" s="18" t="n">
        <v>0.2978</v>
      </c>
      <c r="F384" s="18" t="n">
        <v>0.3402</v>
      </c>
      <c r="G384" s="18" t="n">
        <v>70000</v>
      </c>
      <c r="H384" s="6" t="s">
        <f>=(F384-E384)*G384</f>
      </c>
      <c r="I384" s="9" t="s">
        <f>=(F384-E384)/E384</f>
      </c>
      <c r="J384" s="7" t="s">
        <f>=MAX(1,DATEDIF(C384,D384,"d")-1)</f>
      </c>
      <c r="K384" s="9" t="s">
        <f>=I384*365/J384</f>
      </c>
    </row>
    <row collapsed="false" customFormat="false" customHeight="false" hidden="false" ht="12.1" outlineLevel="0" r="385">
      <c r="A385" s="17" t="s">
        <v>386</v>
      </c>
      <c r="B385" s="17" t="s">
        <v>679</v>
      </c>
      <c r="C385" s="50" t="n">
        <v>45616</v>
      </c>
      <c r="D385" s="51" t="n">
        <v>45677</v>
      </c>
      <c r="E385" s="18" t="n">
        <v>50.7955</v>
      </c>
      <c r="F385" s="18" t="n">
        <v>57.08</v>
      </c>
      <c r="G385" s="18" t="n">
        <v>10</v>
      </c>
      <c r="H385" s="6" t="s">
        <f>=(F385-E385)*G385</f>
      </c>
      <c r="I385" s="9" t="s">
        <f>=(F385-E385)/E385</f>
      </c>
      <c r="J385" s="7" t="s">
        <f>=MAX(1,DATEDIF(C385,D385,"d")-1)</f>
      </c>
      <c r="K385" s="9" t="s">
        <f>=I385*365/J385</f>
      </c>
    </row>
    <row collapsed="false" customFormat="false" customHeight="false" hidden="false" ht="12.1" outlineLevel="0" r="386">
      <c r="A386" s="17" t="s">
        <v>386</v>
      </c>
      <c r="B386" s="17" t="s">
        <v>679</v>
      </c>
      <c r="C386" s="50" t="n">
        <v>45616</v>
      </c>
      <c r="D386" s="51" t="n">
        <v>45677</v>
      </c>
      <c r="E386" s="18" t="n">
        <v>50.7955</v>
      </c>
      <c r="F386" s="18" t="n">
        <v>57.09</v>
      </c>
      <c r="G386" s="18" t="n">
        <v>1960</v>
      </c>
      <c r="H386" s="6" t="s">
        <f>=(F386-E386)*G386</f>
      </c>
      <c r="I386" s="9" t="s">
        <f>=(F386-E386)/E386</f>
      </c>
      <c r="J386" s="7" t="s">
        <f>=MAX(1,DATEDIF(C386,D386,"d")-1)</f>
      </c>
      <c r="K386" s="9" t="s">
        <f>=I386*365/J386</f>
      </c>
    </row>
    <row collapsed="false" customFormat="false" customHeight="false" hidden="false" ht="12.1" outlineLevel="0" r="387">
      <c r="A387" s="17" t="s">
        <v>387</v>
      </c>
      <c r="B387" s="17" t="s">
        <v>680</v>
      </c>
      <c r="C387" s="50" t="n">
        <v>45636</v>
      </c>
      <c r="D387" s="51" t="n">
        <v>45721</v>
      </c>
      <c r="E387" s="18" t="n">
        <v>12.5037</v>
      </c>
      <c r="F387" s="18" t="n">
        <v>17.7376</v>
      </c>
      <c r="G387" s="18" t="n">
        <v>100</v>
      </c>
      <c r="H387" s="6" t="s">
        <f>=(F387-E387)*G387</f>
      </c>
      <c r="I387" s="9" t="s">
        <f>=(F387-E387)/E387</f>
      </c>
      <c r="J387" s="7" t="s">
        <f>=MAX(1,DATEDIF(C387,D387,"d")-1)</f>
      </c>
      <c r="K387" s="9" t="s">
        <f>=I387*365/J387</f>
      </c>
    </row>
    <row collapsed="false" customFormat="false" customHeight="false" hidden="false" ht="12.1" outlineLevel="0" r="388">
      <c r="A388" s="17" t="s">
        <v>80</v>
      </c>
      <c r="B388" s="17" t="s">
        <v>82</v>
      </c>
      <c r="C388" s="50" t="n">
        <v>45352</v>
      </c>
      <c r="D388" s="51" t="n">
        <v>45447</v>
      </c>
      <c r="E388" s="18" t="n">
        <v>1.356</v>
      </c>
      <c r="F388" s="18" t="n">
        <v>1.4098</v>
      </c>
      <c r="G388" s="18" t="n">
        <v>74000</v>
      </c>
      <c r="H388" s="6" t="s">
        <f>=(F388-E388)*G388</f>
      </c>
      <c r="I388" s="9" t="s">
        <f>=(F388-E388)/E388</f>
      </c>
      <c r="J388" s="7" t="s">
        <f>=MAX(1,DATEDIF(C388,D388,"d")-1)</f>
      </c>
      <c r="K388" s="9" t="s">
        <f>=I388*365/J388</f>
      </c>
    </row>
    <row collapsed="false" customFormat="false" customHeight="false" hidden="false" ht="12.1" outlineLevel="0" r="389">
      <c r="A389" s="17" t="s">
        <v>80</v>
      </c>
      <c r="B389" s="17" t="s">
        <v>82</v>
      </c>
      <c r="C389" s="50" t="n">
        <v>45352</v>
      </c>
      <c r="D389" s="51" t="n">
        <v>45447</v>
      </c>
      <c r="E389" s="18" t="n">
        <v>1.356</v>
      </c>
      <c r="F389" s="18" t="n">
        <v>1.4098</v>
      </c>
      <c r="G389" s="18" t="n">
        <v>26000</v>
      </c>
      <c r="H389" s="6" t="s">
        <f>=(F389-E389)*G389</f>
      </c>
      <c r="I389" s="9" t="s">
        <f>=(F389-E389)/E389</f>
      </c>
      <c r="J389" s="7" t="s">
        <f>=MAX(1,DATEDIF(C389,D389,"d")-1)</f>
      </c>
      <c r="K389" s="9" t="s">
        <f>=I389*365/J389</f>
      </c>
    </row>
    <row collapsed="false" customFormat="false" customHeight="false" hidden="false" ht="12.1" outlineLevel="0" r="390">
      <c r="A390" s="17" t="s">
        <v>80</v>
      </c>
      <c r="B390" s="17" t="s">
        <v>82</v>
      </c>
      <c r="C390" s="50" t="n">
        <v>45352</v>
      </c>
      <c r="D390" s="51" t="n">
        <v>45461</v>
      </c>
      <c r="E390" s="18" t="n">
        <v>1.356</v>
      </c>
      <c r="F390" s="18" t="n">
        <v>1.4185</v>
      </c>
      <c r="G390" s="18" t="n">
        <v>100000</v>
      </c>
      <c r="H390" s="6" t="s">
        <f>=(F390-E390)*G390</f>
      </c>
      <c r="I390" s="9" t="s">
        <f>=(F390-E390)/E390</f>
      </c>
      <c r="J390" s="7" t="s">
        <f>=MAX(1,DATEDIF(C390,D390,"d")-1)</f>
      </c>
      <c r="K390" s="9" t="s">
        <f>=I390*365/J390</f>
      </c>
    </row>
    <row collapsed="false" customFormat="false" customHeight="false" hidden="false" ht="12.1" outlineLevel="0" r="391">
      <c r="A391" s="17" t="s">
        <v>80</v>
      </c>
      <c r="B391" s="17" t="s">
        <v>82</v>
      </c>
      <c r="C391" s="50" t="n">
        <v>45352</v>
      </c>
      <c r="D391" s="51" t="n">
        <v>45489</v>
      </c>
      <c r="E391" s="18" t="n">
        <v>1.356</v>
      </c>
      <c r="F391" s="18" t="n">
        <v>1.4352</v>
      </c>
      <c r="G391" s="18" t="n">
        <v>150000</v>
      </c>
      <c r="H391" s="6" t="s">
        <f>=(F391-E391)*G391</f>
      </c>
      <c r="I391" s="9" t="s">
        <f>=(F391-E391)/E391</f>
      </c>
      <c r="J391" s="7" t="s">
        <f>=MAX(1,DATEDIF(C391,D391,"d")-1)</f>
      </c>
      <c r="K391" s="9" t="s">
        <f>=I391*365/J391</f>
      </c>
    </row>
    <row collapsed="false" customFormat="false" customHeight="false" hidden="false" ht="12.1" outlineLevel="0" r="392">
      <c r="A392" s="17" t="s">
        <v>80</v>
      </c>
      <c r="B392" s="17" t="s">
        <v>82</v>
      </c>
      <c r="C392" s="50" t="n">
        <v>45352</v>
      </c>
      <c r="D392" s="51" t="n">
        <v>45513</v>
      </c>
      <c r="E392" s="18" t="n">
        <v>1.356</v>
      </c>
      <c r="F392" s="18" t="n">
        <v>1.4521</v>
      </c>
      <c r="G392" s="18" t="n">
        <v>100000</v>
      </c>
      <c r="H392" s="6" t="s">
        <f>=(F392-E392)*G392</f>
      </c>
      <c r="I392" s="9" t="s">
        <f>=(F392-E392)/E392</f>
      </c>
      <c r="J392" s="7" t="s">
        <f>=MAX(1,DATEDIF(C392,D392,"d")-1)</f>
      </c>
      <c r="K392" s="9" t="s">
        <f>=I392*365/J392</f>
      </c>
    </row>
    <row collapsed="false" customFormat="false" customHeight="false" hidden="false" ht="12.1" outlineLevel="0" r="393">
      <c r="A393" s="17" t="s">
        <v>80</v>
      </c>
      <c r="B393" s="17" t="s">
        <v>82</v>
      </c>
      <c r="C393" s="50" t="n">
        <v>45352</v>
      </c>
      <c r="D393" s="51" t="n">
        <v>45530</v>
      </c>
      <c r="E393" s="18" t="n">
        <v>1.356</v>
      </c>
      <c r="F393" s="18" t="n">
        <v>1.462</v>
      </c>
      <c r="G393" s="18" t="n">
        <v>100000</v>
      </c>
      <c r="H393" s="6" t="s">
        <f>=(F393-E393)*G393</f>
      </c>
      <c r="I393" s="9" t="s">
        <f>=(F393-E393)/E393</f>
      </c>
      <c r="J393" s="7" t="s">
        <f>=MAX(1,DATEDIF(C393,D393,"d")-1)</f>
      </c>
      <c r="K393" s="9" t="s">
        <f>=I393*365/J393</f>
      </c>
    </row>
    <row collapsed="false" customFormat="false" customHeight="false" hidden="false" ht="12.1" outlineLevel="0" r="394">
      <c r="A394" s="17" t="s">
        <v>80</v>
      </c>
      <c r="B394" s="17" t="s">
        <v>82</v>
      </c>
      <c r="C394" s="50" t="n">
        <v>45352</v>
      </c>
      <c r="D394" s="51" t="n">
        <v>45537</v>
      </c>
      <c r="E394" s="18" t="n">
        <v>1.356</v>
      </c>
      <c r="F394" s="18" t="n">
        <v>1.4667</v>
      </c>
      <c r="G394" s="18" t="n">
        <v>124000</v>
      </c>
      <c r="H394" s="6" t="s">
        <f>=(F394-E394)*G394</f>
      </c>
      <c r="I394" s="9" t="s">
        <f>=(F394-E394)/E394</f>
      </c>
      <c r="J394" s="7" t="s">
        <f>=MAX(1,DATEDIF(C394,D394,"d")-1)</f>
      </c>
      <c r="K394" s="9" t="s">
        <f>=I394*365/J394</f>
      </c>
    </row>
    <row collapsed="false" customFormat="false" customHeight="false" hidden="false" ht="12.1" outlineLevel="0" r="395">
      <c r="A395" s="17" t="s">
        <v>80</v>
      </c>
      <c r="B395" s="17" t="s">
        <v>82</v>
      </c>
      <c r="C395" s="50" t="n">
        <v>45352</v>
      </c>
      <c r="D395" s="51" t="n">
        <v>45537</v>
      </c>
      <c r="E395" s="18" t="n">
        <v>1.356</v>
      </c>
      <c r="F395" s="18" t="n">
        <v>1.4667</v>
      </c>
      <c r="G395" s="18" t="n">
        <v>6000</v>
      </c>
      <c r="H395" s="6" t="s">
        <f>=(F395-E395)*G395</f>
      </c>
      <c r="I395" s="9" t="s">
        <f>=(F395-E395)/E395</f>
      </c>
      <c r="J395" s="7" t="s">
        <f>=MAX(1,DATEDIF(C395,D395,"d")-1)</f>
      </c>
      <c r="K395" s="9" t="s">
        <f>=I395*365/J395</f>
      </c>
    </row>
    <row collapsed="false" customFormat="false" customHeight="false" hidden="false" ht="12.1" outlineLevel="0" r="396">
      <c r="A396" s="17" t="s">
        <v>80</v>
      </c>
      <c r="B396" s="17" t="s">
        <v>82</v>
      </c>
      <c r="C396" s="50" t="n">
        <v>45352</v>
      </c>
      <c r="D396" s="51" t="n">
        <v>45561</v>
      </c>
      <c r="E396" s="18" t="n">
        <v>1.356</v>
      </c>
      <c r="F396" s="18" t="n">
        <v>1.4847</v>
      </c>
      <c r="G396" s="18" t="n">
        <v>5100</v>
      </c>
      <c r="H396" s="6" t="s">
        <f>=(F396-E396)*G396</f>
      </c>
      <c r="I396" s="9" t="s">
        <f>=(F396-E396)/E396</f>
      </c>
      <c r="J396" s="7" t="s">
        <f>=MAX(1,DATEDIF(C396,D396,"d")-1)</f>
      </c>
      <c r="K396" s="9" t="s">
        <f>=I396*365/J396</f>
      </c>
    </row>
    <row collapsed="false" customFormat="false" customHeight="false" hidden="false" ht="12.1" outlineLevel="0" r="397">
      <c r="A397" s="17" t="s">
        <v>80</v>
      </c>
      <c r="B397" s="17" t="s">
        <v>82</v>
      </c>
      <c r="C397" s="50" t="n">
        <v>45352</v>
      </c>
      <c r="D397" s="51" t="n">
        <v>45561</v>
      </c>
      <c r="E397" s="18" t="n">
        <v>1.356</v>
      </c>
      <c r="F397" s="18" t="n">
        <v>1.4847</v>
      </c>
      <c r="G397" s="18" t="n">
        <v>720</v>
      </c>
      <c r="H397" s="6" t="s">
        <f>=(F397-E397)*G397</f>
      </c>
      <c r="I397" s="9" t="s">
        <f>=(F397-E397)/E397</f>
      </c>
      <c r="J397" s="7" t="s">
        <f>=MAX(1,DATEDIF(C397,D397,"d")-1)</f>
      </c>
      <c r="K397" s="9" t="s">
        <f>=I397*365/J397</f>
      </c>
    </row>
    <row collapsed="false" customFormat="false" customHeight="false" hidden="false" ht="12.1" outlineLevel="0" r="398">
      <c r="A398" s="17" t="s">
        <v>80</v>
      </c>
      <c r="B398" s="17" t="s">
        <v>82</v>
      </c>
      <c r="C398" s="50" t="n">
        <v>45358</v>
      </c>
      <c r="D398" s="51" t="n">
        <v>45561</v>
      </c>
      <c r="E398" s="18" t="n">
        <v>1.3599</v>
      </c>
      <c r="F398" s="18" t="n">
        <v>1.4847</v>
      </c>
      <c r="G398" s="18" t="n">
        <v>40000</v>
      </c>
      <c r="H398" s="6" t="s">
        <f>=(F398-E398)*G398</f>
      </c>
      <c r="I398" s="9" t="s">
        <f>=(F398-E398)/E398</f>
      </c>
      <c r="J398" s="7" t="s">
        <f>=MAX(1,DATEDIF(C398,D398,"d")-1)</f>
      </c>
      <c r="K398" s="9" t="s">
        <f>=I398*365/J398</f>
      </c>
    </row>
    <row collapsed="false" customFormat="false" customHeight="false" hidden="false" ht="12.1" outlineLevel="0" r="399">
      <c r="A399" s="17" t="s">
        <v>80</v>
      </c>
      <c r="B399" s="17" t="s">
        <v>82</v>
      </c>
      <c r="C399" s="50" t="n">
        <v>45358</v>
      </c>
      <c r="D399" s="51" t="n">
        <v>45561</v>
      </c>
      <c r="E399" s="18" t="n">
        <v>1.3599</v>
      </c>
      <c r="F399" s="18" t="n">
        <v>1.4847</v>
      </c>
      <c r="G399" s="18" t="n">
        <v>4000</v>
      </c>
      <c r="H399" s="6" t="s">
        <f>=(F399-E399)*G399</f>
      </c>
      <c r="I399" s="9" t="s">
        <f>=(F399-E399)/E399</f>
      </c>
      <c r="J399" s="7" t="s">
        <f>=MAX(1,DATEDIF(C399,D399,"d")-1)</f>
      </c>
      <c r="K399" s="9" t="s">
        <f>=I399*365/J399</f>
      </c>
    </row>
    <row collapsed="false" customFormat="false" customHeight="false" hidden="false" ht="12.1" outlineLevel="0" r="400">
      <c r="A400" s="17" t="s">
        <v>80</v>
      </c>
      <c r="B400" s="17" t="s">
        <v>82</v>
      </c>
      <c r="C400" s="50" t="n">
        <v>45358</v>
      </c>
      <c r="D400" s="51" t="n">
        <v>45561</v>
      </c>
      <c r="E400" s="18" t="n">
        <v>1.3599</v>
      </c>
      <c r="F400" s="18" t="n">
        <v>1.4847</v>
      </c>
      <c r="G400" s="18" t="n">
        <v>300</v>
      </c>
      <c r="H400" s="6" t="s">
        <f>=(F400-E400)*G400</f>
      </c>
      <c r="I400" s="9" t="s">
        <f>=(F400-E400)/E400</f>
      </c>
      <c r="J400" s="7" t="s">
        <f>=MAX(1,DATEDIF(C400,D400,"d")-1)</f>
      </c>
      <c r="K400" s="9" t="s">
        <f>=I400*365/J400</f>
      </c>
    </row>
    <row collapsed="false" customFormat="false" customHeight="false" hidden="false" ht="12.1" outlineLevel="0" r="401">
      <c r="A401" s="17" t="s">
        <v>80</v>
      </c>
      <c r="B401" s="17" t="s">
        <v>82</v>
      </c>
      <c r="C401" s="50" t="n">
        <v>45362</v>
      </c>
      <c r="D401" s="51" t="n">
        <v>45561</v>
      </c>
      <c r="E401" s="18" t="n">
        <v>1.3605</v>
      </c>
      <c r="F401" s="18" t="n">
        <v>1.4847</v>
      </c>
      <c r="G401" s="18" t="n">
        <v>49880</v>
      </c>
      <c r="H401" s="6" t="s">
        <f>=(F401-E401)*G401</f>
      </c>
      <c r="I401" s="9" t="s">
        <f>=(F401-E401)/E401</f>
      </c>
      <c r="J401" s="7" t="s">
        <f>=MAX(1,DATEDIF(C401,D401,"d")-1)</f>
      </c>
      <c r="K401" s="9" t="s">
        <f>=I401*365/J401</f>
      </c>
    </row>
    <row collapsed="false" customFormat="false" customHeight="false" hidden="false" ht="12.1" outlineLevel="0" r="402">
      <c r="A402" s="17" t="s">
        <v>80</v>
      </c>
      <c r="B402" s="17" t="s">
        <v>82</v>
      </c>
      <c r="C402" s="50" t="n">
        <v>45362</v>
      </c>
      <c r="D402" s="51" t="n">
        <v>45579</v>
      </c>
      <c r="E402" s="18" t="n">
        <v>1.3605</v>
      </c>
      <c r="F402" s="18" t="n">
        <v>1.4981</v>
      </c>
      <c r="G402" s="18" t="n">
        <v>100000</v>
      </c>
      <c r="H402" s="6" t="s">
        <f>=(F402-E402)*G402</f>
      </c>
      <c r="I402" s="9" t="s">
        <f>=(F402-E402)/E402</f>
      </c>
      <c r="J402" s="7" t="s">
        <f>=MAX(1,DATEDIF(C402,D402,"d")-1)</f>
      </c>
      <c r="K402" s="9" t="s">
        <f>=I402*365/J402</f>
      </c>
    </row>
    <row collapsed="false" customFormat="false" customHeight="false" hidden="false" ht="12.1" outlineLevel="0" r="403">
      <c r="A403" s="17" t="s">
        <v>80</v>
      </c>
      <c r="B403" s="17" t="s">
        <v>82</v>
      </c>
      <c r="C403" s="50" t="n">
        <v>45362</v>
      </c>
      <c r="D403" s="51" t="n">
        <v>45583</v>
      </c>
      <c r="E403" s="18" t="n">
        <v>1.3605</v>
      </c>
      <c r="F403" s="18" t="n">
        <v>1.5025</v>
      </c>
      <c r="G403" s="18" t="n">
        <v>5120</v>
      </c>
      <c r="H403" s="6" t="s">
        <f>=(F403-E403)*G403</f>
      </c>
      <c r="I403" s="9" t="s">
        <f>=(F403-E403)/E403</f>
      </c>
      <c r="J403" s="7" t="s">
        <f>=MAX(1,DATEDIF(C403,D403,"d")-1)</f>
      </c>
      <c r="K403" s="9" t="s">
        <f>=I403*365/J403</f>
      </c>
    </row>
    <row collapsed="false" customFormat="false" customHeight="false" hidden="false" ht="12.1" outlineLevel="0" r="404">
      <c r="A404" s="17" t="s">
        <v>80</v>
      </c>
      <c r="B404" s="17" t="s">
        <v>82</v>
      </c>
      <c r="C404" s="50" t="n">
        <v>45362</v>
      </c>
      <c r="D404" s="51" t="n">
        <v>45583</v>
      </c>
      <c r="E404" s="18" t="n">
        <v>1.3605</v>
      </c>
      <c r="F404" s="18" t="n">
        <v>1.5025</v>
      </c>
      <c r="G404" s="18" t="n">
        <v>3000</v>
      </c>
      <c r="H404" s="6" t="s">
        <f>=(F404-E404)*G404</f>
      </c>
      <c r="I404" s="9" t="s">
        <f>=(F404-E404)/E404</f>
      </c>
      <c r="J404" s="7" t="s">
        <f>=MAX(1,DATEDIF(C404,D404,"d")-1)</f>
      </c>
      <c r="K404" s="9" t="s">
        <f>=I404*365/J404</f>
      </c>
    </row>
    <row collapsed="false" customFormat="false" customHeight="false" hidden="false" ht="12.1" outlineLevel="0" r="405">
      <c r="A405" s="17" t="s">
        <v>80</v>
      </c>
      <c r="B405" s="17" t="s">
        <v>82</v>
      </c>
      <c r="C405" s="50" t="n">
        <v>45362</v>
      </c>
      <c r="D405" s="51" t="n">
        <v>45583</v>
      </c>
      <c r="E405" s="18" t="n">
        <v>1.3605</v>
      </c>
      <c r="F405" s="18" t="n">
        <v>1.5025</v>
      </c>
      <c r="G405" s="18" t="n">
        <v>400</v>
      </c>
      <c r="H405" s="6" t="s">
        <f>=(F405-E405)*G405</f>
      </c>
      <c r="I405" s="9" t="s">
        <f>=(F405-E405)/E405</f>
      </c>
      <c r="J405" s="7" t="s">
        <f>=MAX(1,DATEDIF(C405,D405,"d")-1)</f>
      </c>
      <c r="K405" s="9" t="s">
        <f>=I405*365/J405</f>
      </c>
    </row>
    <row collapsed="false" customFormat="false" customHeight="false" hidden="false" ht="12.1" outlineLevel="0" r="406">
      <c r="A406" s="17" t="s">
        <v>80</v>
      </c>
      <c r="B406" s="17" t="s">
        <v>82</v>
      </c>
      <c r="C406" s="50" t="n">
        <v>45366</v>
      </c>
      <c r="D406" s="51" t="n">
        <v>45583</v>
      </c>
      <c r="E406" s="18" t="n">
        <v>1.364</v>
      </c>
      <c r="F406" s="18" t="n">
        <v>1.5025</v>
      </c>
      <c r="G406" s="18" t="n">
        <v>70000</v>
      </c>
      <c r="H406" s="6" t="s">
        <f>=(F406-E406)*G406</f>
      </c>
      <c r="I406" s="9" t="s">
        <f>=(F406-E406)/E406</f>
      </c>
      <c r="J406" s="7" t="s">
        <f>=MAX(1,DATEDIF(C406,D406,"d")-1)</f>
      </c>
      <c r="K406" s="9" t="s">
        <f>=I406*365/J406</f>
      </c>
    </row>
    <row collapsed="false" customFormat="false" customHeight="false" hidden="false" ht="12.1" outlineLevel="0" r="407">
      <c r="A407" s="17" t="s">
        <v>80</v>
      </c>
      <c r="B407" s="17" t="s">
        <v>82</v>
      </c>
      <c r="C407" s="50" t="n">
        <v>45366</v>
      </c>
      <c r="D407" s="51" t="n">
        <v>45583</v>
      </c>
      <c r="E407" s="18" t="n">
        <v>1.364</v>
      </c>
      <c r="F407" s="18" t="n">
        <v>1.5025</v>
      </c>
      <c r="G407" s="18" t="n">
        <v>3200</v>
      </c>
      <c r="H407" s="6" t="s">
        <f>=(F407-E407)*G407</f>
      </c>
      <c r="I407" s="9" t="s">
        <f>=(F407-E407)/E407</f>
      </c>
      <c r="J407" s="7" t="s">
        <f>=MAX(1,DATEDIF(C407,D407,"d")-1)</f>
      </c>
      <c r="K407" s="9" t="s">
        <f>=I407*365/J407</f>
      </c>
    </row>
    <row collapsed="false" customFormat="false" customHeight="false" hidden="false" ht="12.1" outlineLevel="0" r="408">
      <c r="A408" s="17" t="s">
        <v>80</v>
      </c>
      <c r="B408" s="17" t="s">
        <v>82</v>
      </c>
      <c r="C408" s="50" t="n">
        <v>45366</v>
      </c>
      <c r="D408" s="51" t="n">
        <v>45583</v>
      </c>
      <c r="E408" s="18" t="n">
        <v>1.364</v>
      </c>
      <c r="F408" s="18" t="n">
        <v>1.5025</v>
      </c>
      <c r="G408" s="18" t="n">
        <v>150</v>
      </c>
      <c r="H408" s="6" t="s">
        <f>=(F408-E408)*G408</f>
      </c>
      <c r="I408" s="9" t="s">
        <f>=(F408-E408)/E408</f>
      </c>
      <c r="J408" s="7" t="s">
        <f>=MAX(1,DATEDIF(C408,D408,"d")-1)</f>
      </c>
      <c r="K408" s="9" t="s">
        <f>=I408*365/J408</f>
      </c>
    </row>
    <row collapsed="false" customFormat="false" customHeight="false" hidden="false" ht="12.1" outlineLevel="0" r="409">
      <c r="A409" s="17" t="s">
        <v>80</v>
      </c>
      <c r="B409" s="17" t="s">
        <v>82</v>
      </c>
      <c r="C409" s="50" t="n">
        <v>45436</v>
      </c>
      <c r="D409" s="51" t="n">
        <v>45583</v>
      </c>
      <c r="E409" s="18" t="n">
        <v>1.4044</v>
      </c>
      <c r="F409" s="18" t="n">
        <v>1.5025</v>
      </c>
      <c r="G409" s="18" t="n">
        <v>2520</v>
      </c>
      <c r="H409" s="6" t="s">
        <f>=(F409-E409)*G409</f>
      </c>
      <c r="I409" s="9" t="s">
        <f>=(F409-E409)/E409</f>
      </c>
      <c r="J409" s="7" t="s">
        <f>=MAX(1,DATEDIF(C409,D409,"d")-1)</f>
      </c>
      <c r="K409" s="9" t="s">
        <f>=I409*365/J409</f>
      </c>
    </row>
    <row collapsed="false" customFormat="false" customHeight="false" hidden="false" ht="12.1" outlineLevel="0" r="410">
      <c r="A410" s="17" t="s">
        <v>80</v>
      </c>
      <c r="B410" s="17" t="s">
        <v>82</v>
      </c>
      <c r="C410" s="50" t="n">
        <v>45506</v>
      </c>
      <c r="D410" s="51" t="n">
        <v>45583</v>
      </c>
      <c r="E410" s="18" t="n">
        <v>1.4473</v>
      </c>
      <c r="F410" s="18" t="n">
        <v>1.5025</v>
      </c>
      <c r="G410" s="18" t="n">
        <v>17050</v>
      </c>
      <c r="H410" s="6" t="s">
        <f>=(F410-E410)*G410</f>
      </c>
      <c r="I410" s="9" t="s">
        <f>=(F410-E410)/E410</f>
      </c>
      <c r="J410" s="7" t="s">
        <f>=MAX(1,DATEDIF(C410,D410,"d")-1)</f>
      </c>
      <c r="K410" s="9" t="s">
        <f>=I410*365/J410</f>
      </c>
    </row>
    <row collapsed="false" customFormat="false" customHeight="false" hidden="false" ht="12.1" outlineLevel="0" r="411">
      <c r="A411" s="17" t="s">
        <v>80</v>
      </c>
      <c r="B411" s="17" t="s">
        <v>82</v>
      </c>
      <c r="C411" s="50" t="n">
        <v>45650</v>
      </c>
      <c r="D411" s="51" t="n">
        <v>45705</v>
      </c>
      <c r="E411" s="18" t="n">
        <v>1.5571</v>
      </c>
      <c r="F411" s="18" t="n">
        <v>1.6047</v>
      </c>
      <c r="G411" s="18" t="n">
        <v>89999</v>
      </c>
      <c r="H411" s="6" t="s">
        <f>=(F411-E411)*G411</f>
      </c>
      <c r="I411" s="9" t="s">
        <f>=(F411-E411)/E411</f>
      </c>
      <c r="J411" s="7" t="s">
        <f>=MAX(1,DATEDIF(C411,D411,"d")-1)</f>
      </c>
      <c r="K411" s="9" t="s">
        <f>=I411*365/J411</f>
      </c>
    </row>
    <row collapsed="false" customFormat="false" customHeight="false" hidden="false" ht="12.1" outlineLevel="0" r="412">
      <c r="A412" s="17" t="s">
        <v>80</v>
      </c>
      <c r="B412" s="17" t="s">
        <v>82</v>
      </c>
      <c r="C412" s="50" t="n">
        <v>45650</v>
      </c>
      <c r="D412" s="51" t="n">
        <v>45705</v>
      </c>
      <c r="E412" s="18" t="n">
        <v>1.5571</v>
      </c>
      <c r="F412" s="18" t="n">
        <v>1.6047</v>
      </c>
      <c r="G412" s="18" t="n">
        <v>3100</v>
      </c>
      <c r="H412" s="6" t="s">
        <f>=(F412-E412)*G412</f>
      </c>
      <c r="I412" s="9" t="s">
        <f>=(F412-E412)/E412</f>
      </c>
      <c r="J412" s="7" t="s">
        <f>=MAX(1,DATEDIF(C412,D412,"d")-1)</f>
      </c>
      <c r="K412" s="9" t="s">
        <f>=I412*365/J412</f>
      </c>
    </row>
    <row collapsed="false" customFormat="false" customHeight="false" hidden="false" ht="12.1" outlineLevel="0" r="413">
      <c r="A413" s="17" t="s">
        <v>80</v>
      </c>
      <c r="B413" s="17" t="s">
        <v>82</v>
      </c>
      <c r="C413" s="50" t="n">
        <v>45653</v>
      </c>
      <c r="D413" s="51" t="n">
        <v>45705</v>
      </c>
      <c r="E413" s="18" t="n">
        <v>1.5596</v>
      </c>
      <c r="F413" s="18" t="n">
        <v>1.6047</v>
      </c>
      <c r="G413" s="18" t="n">
        <v>19700</v>
      </c>
      <c r="H413" s="6" t="s">
        <f>=(F413-E413)*G413</f>
      </c>
      <c r="I413" s="9" t="s">
        <f>=(F413-E413)/E413</f>
      </c>
      <c r="J413" s="7" t="s">
        <f>=MAX(1,DATEDIF(C413,D413,"d")-1)</f>
      </c>
      <c r="K413" s="9" t="s">
        <f>=I413*365/J413</f>
      </c>
    </row>
    <row collapsed="false" customFormat="false" customHeight="false" hidden="false" ht="12.1" outlineLevel="0" r="414">
      <c r="A414" s="17" t="s">
        <v>80</v>
      </c>
      <c r="B414" s="17" t="s">
        <v>82</v>
      </c>
      <c r="C414" s="50" t="n">
        <v>45674</v>
      </c>
      <c r="D414" s="51" t="n">
        <v>45705</v>
      </c>
      <c r="E414" s="18" t="n">
        <v>1.5796</v>
      </c>
      <c r="F414" s="18" t="n">
        <v>1.6047</v>
      </c>
      <c r="G414" s="18" t="n">
        <v>87201</v>
      </c>
      <c r="H414" s="6" t="s">
        <f>=(F414-E414)*G414</f>
      </c>
      <c r="I414" s="9" t="s">
        <f>=(F414-E414)/E414</f>
      </c>
      <c r="J414" s="7" t="s">
        <f>=MAX(1,DATEDIF(C414,D414,"d")-1)</f>
      </c>
      <c r="K414" s="9" t="s">
        <f>=I414*365/J414</f>
      </c>
    </row>
    <row collapsed="false" customFormat="false" customHeight="false" hidden="false" ht="12.1" outlineLevel="0" r="415">
      <c r="A415" s="17" t="s">
        <v>80</v>
      </c>
      <c r="B415" s="17" t="s">
        <v>82</v>
      </c>
      <c r="C415" s="50" t="n">
        <v>45674</v>
      </c>
      <c r="D415" s="51" t="n">
        <v>45715</v>
      </c>
      <c r="E415" s="18" t="n">
        <v>1.5796</v>
      </c>
      <c r="F415" s="18" t="n">
        <v>1.6135</v>
      </c>
      <c r="G415" s="18" t="n">
        <v>200000</v>
      </c>
      <c r="H415" s="6" t="s">
        <f>=(F415-E415)*G415</f>
      </c>
      <c r="I415" s="9" t="s">
        <f>=(F415-E415)/E415</f>
      </c>
      <c r="J415" s="7" t="s">
        <f>=MAX(1,DATEDIF(C415,D415,"d")-1)</f>
      </c>
      <c r="K415" s="9" t="s">
        <f>=I415*365/J415</f>
      </c>
    </row>
    <row collapsed="false" customFormat="false" customHeight="false" hidden="false" ht="12.1" outlineLevel="0" r="416">
      <c r="A416" s="17" t="s">
        <v>80</v>
      </c>
      <c r="B416" s="17" t="s">
        <v>82</v>
      </c>
      <c r="C416" s="50" t="n">
        <v>45674</v>
      </c>
      <c r="D416" s="51" t="n">
        <v>45754</v>
      </c>
      <c r="E416" s="18" t="n">
        <v>1.5796</v>
      </c>
      <c r="F416" s="18" t="n">
        <v>1.6504</v>
      </c>
      <c r="G416" s="18" t="n">
        <v>62799</v>
      </c>
      <c r="H416" s="6" t="s">
        <f>=(F416-E416)*G416</f>
      </c>
      <c r="I416" s="9" t="s">
        <f>=(F416-E416)/E416</f>
      </c>
      <c r="J416" s="7" t="s">
        <f>=MAX(1,DATEDIF(C416,D416,"d")-1)</f>
      </c>
      <c r="K416" s="9" t="s">
        <f>=I416*365/J416</f>
      </c>
    </row>
    <row collapsed="false" customFormat="false" customHeight="false" hidden="false" ht="12.1" outlineLevel="0" r="417">
      <c r="A417" s="17" t="s">
        <v>80</v>
      </c>
      <c r="B417" s="17" t="s">
        <v>82</v>
      </c>
      <c r="C417" s="50" t="n">
        <v>45674</v>
      </c>
      <c r="D417" s="51" t="n">
        <v>45754</v>
      </c>
      <c r="E417" s="18" t="n">
        <v>1.5796</v>
      </c>
      <c r="F417" s="18" t="n">
        <v>1.6504</v>
      </c>
      <c r="G417" s="18" t="n">
        <v>26000</v>
      </c>
      <c r="H417" s="6" t="s">
        <f>=(F417-E417)*G417</f>
      </c>
      <c r="I417" s="9" t="s">
        <f>=(F417-E417)/E417</f>
      </c>
      <c r="J417" s="7" t="s">
        <f>=MAX(1,DATEDIF(C417,D417,"d")-1)</f>
      </c>
      <c r="K417" s="9" t="s">
        <f>=I417*365/J417</f>
      </c>
    </row>
    <row collapsed="false" customFormat="false" customHeight="false" hidden="false" ht="12.1" outlineLevel="0" r="418">
      <c r="A418" s="17" t="s">
        <v>80</v>
      </c>
      <c r="B418" s="17" t="s">
        <v>82</v>
      </c>
      <c r="C418" s="50" t="n">
        <v>45716</v>
      </c>
      <c r="D418" s="51" t="n">
        <v>45754</v>
      </c>
      <c r="E418" s="18" t="n">
        <v>1.6164</v>
      </c>
      <c r="F418" s="18" t="n">
        <v>1.6504</v>
      </c>
      <c r="G418" s="18" t="n">
        <v>61201</v>
      </c>
      <c r="H418" s="6" t="s">
        <f>=(F418-E418)*G418</f>
      </c>
      <c r="I418" s="9" t="s">
        <f>=(F418-E418)/E418</f>
      </c>
      <c r="J418" s="7" t="s">
        <f>=MAX(1,DATEDIF(C418,D418,"d")-1)</f>
      </c>
      <c r="K418" s="9" t="s">
        <f>=I418*365/J418</f>
      </c>
    </row>
    <row collapsed="false" customFormat="false" customHeight="false" hidden="false" ht="12.1" outlineLevel="0" r="419">
      <c r="A419" s="17" t="s">
        <v>80</v>
      </c>
      <c r="B419" s="17" t="s">
        <v>82</v>
      </c>
      <c r="C419" s="50" t="n">
        <v>45716</v>
      </c>
      <c r="D419" s="51" t="n">
        <v>45792</v>
      </c>
      <c r="E419" s="18" t="n">
        <v>1.6164</v>
      </c>
      <c r="F419" s="18" t="n">
        <v>1.6862</v>
      </c>
      <c r="G419" s="18" t="n">
        <v>56000</v>
      </c>
      <c r="H419" s="6" t="s">
        <f>=(F419-E419)*G419</f>
      </c>
      <c r="I419" s="9" t="s">
        <f>=(F419-E419)/E419</f>
      </c>
      <c r="J419" s="7" t="s">
        <f>=MAX(1,DATEDIF(C419,D419,"d")-1)</f>
      </c>
      <c r="K419" s="9" t="s">
        <f>=I419*365/J419</f>
      </c>
    </row>
    <row collapsed="false" customFormat="false" customHeight="false" hidden="false" ht="12.1" outlineLevel="0" r="420">
      <c r="A420" s="17" t="s">
        <v>80</v>
      </c>
      <c r="B420" s="17" t="s">
        <v>82</v>
      </c>
      <c r="C420" s="50" t="n">
        <v>45716</v>
      </c>
      <c r="D420" s="51" t="n">
        <v>45799</v>
      </c>
      <c r="E420" s="18" t="n">
        <v>1.6164</v>
      </c>
      <c r="F420" s="18" t="n">
        <v>1.693</v>
      </c>
      <c r="G420" s="18" t="n">
        <v>100000</v>
      </c>
      <c r="H420" s="6" t="s">
        <f>=(F420-E420)*G420</f>
      </c>
      <c r="I420" s="9" t="s">
        <f>=(F420-E420)/E420</f>
      </c>
      <c r="J420" s="7" t="s">
        <f>=MAX(1,DATEDIF(C420,D420,"d")-1)</f>
      </c>
      <c r="K420" s="9" t="s">
        <f>=I420*365/J420</f>
      </c>
    </row>
    <row collapsed="false" customFormat="false" customHeight="false" hidden="false" ht="12.1" outlineLevel="0" r="421">
      <c r="A421" s="17" t="s">
        <v>80</v>
      </c>
      <c r="B421" s="17" t="s">
        <v>82</v>
      </c>
      <c r="C421" s="50" t="n">
        <v>45716</v>
      </c>
      <c r="D421" s="51" t="n">
        <v>45811</v>
      </c>
      <c r="E421" s="18" t="n">
        <v>1.6164</v>
      </c>
      <c r="F421" s="18" t="n">
        <v>1.7043</v>
      </c>
      <c r="G421" s="18" t="n">
        <v>80000</v>
      </c>
      <c r="H421" s="6" t="s">
        <f>=(F421-E421)*G421</f>
      </c>
      <c r="I421" s="9" t="s">
        <f>=(F421-E421)/E421</f>
      </c>
      <c r="J421" s="7" t="s">
        <f>=MAX(1,DATEDIF(C421,D421,"d")-1)</f>
      </c>
      <c r="K421" s="9" t="s">
        <f>=I421*365/J421</f>
      </c>
    </row>
    <row collapsed="false" customFormat="false" customHeight="false" hidden="false" ht="12.1" outlineLevel="0" r="422">
      <c r="A422" s="17" t="s">
        <v>80</v>
      </c>
      <c r="B422" s="17" t="s">
        <v>82</v>
      </c>
      <c r="C422" s="50" t="n">
        <v>45716</v>
      </c>
      <c r="D422" s="51" t="n">
        <v>45811</v>
      </c>
      <c r="E422" s="18" t="n">
        <v>1.6164</v>
      </c>
      <c r="F422" s="18" t="n">
        <v>1.7043</v>
      </c>
      <c r="G422" s="18" t="n">
        <v>128869</v>
      </c>
      <c r="H422" s="6" t="s">
        <f>=(F422-E422)*G422</f>
      </c>
      <c r="I422" s="9" t="s">
        <f>=(F422-E422)/E422</f>
      </c>
      <c r="J422" s="7" t="s">
        <f>=MAX(1,DATEDIF(C422,D422,"d")-1)</f>
      </c>
      <c r="K422" s="9" t="s">
        <f>=I422*365/J422</f>
      </c>
    </row>
    <row collapsed="false" customFormat="false" customHeight="false" hidden="false" ht="12.1" outlineLevel="0" r="423">
      <c r="A423" s="17" t="s">
        <v>80</v>
      </c>
      <c r="B423" s="17" t="s">
        <v>82</v>
      </c>
      <c r="C423" s="50" t="n">
        <v>45877</v>
      </c>
      <c r="D423" s="51" t="n">
        <v>45899</v>
      </c>
      <c r="E423" s="18" t="n">
        <v>1.7669</v>
      </c>
      <c r="F423" s="18" t="n">
        <v>1.785</v>
      </c>
      <c r="G423" s="18" t="n">
        <v>70000</v>
      </c>
      <c r="H423" s="6" t="s">
        <f>=(F423-E423)*G423</f>
      </c>
      <c r="I423" s="9" t="s">
        <f>=(F423-E423)/E423</f>
      </c>
      <c r="J423" s="7" t="s">
        <f>=MAX(1,DATEDIF(C423,D423,"d")-1)</f>
      </c>
      <c r="K423" s="9" t="s">
        <f>=I423*365/J423</f>
      </c>
    </row>
    <row collapsed="false" customFormat="false" customHeight="false" hidden="false" ht="12.1" outlineLevel="0" r="424">
      <c r="A424" s="17" t="s">
        <v>80</v>
      </c>
      <c r="B424" s="17" t="s">
        <v>82</v>
      </c>
      <c r="C424" s="50" t="n">
        <v>45877</v>
      </c>
      <c r="D424" s="51" t="n">
        <v>45904</v>
      </c>
      <c r="E424" s="18" t="n">
        <v>1.7669</v>
      </c>
      <c r="F424" s="18" t="n">
        <v>1.7886</v>
      </c>
      <c r="G424" s="18" t="n">
        <v>350000</v>
      </c>
      <c r="H424" s="6" t="s">
        <f>=(F424-E424)*G424</f>
      </c>
      <c r="I424" s="9" t="s">
        <f>=(F424-E424)/E424</f>
      </c>
      <c r="J424" s="7" t="s">
        <f>=MAX(1,DATEDIF(C424,D424,"d")-1)</f>
      </c>
      <c r="K424" s="9" t="s">
        <f>=I424*365/J424</f>
      </c>
    </row>
    <row collapsed="false" customFormat="false" customHeight="false" hidden="false" ht="12.1" outlineLevel="0" r="425">
      <c r="A425" s="17" t="s">
        <v>27</v>
      </c>
      <c r="B425" s="17" t="s">
        <v>28</v>
      </c>
      <c r="C425" s="50" t="n">
        <v>45489</v>
      </c>
      <c r="D425" s="51" t="n">
        <v>45674</v>
      </c>
      <c r="E425" s="18" t="n">
        <v>1425.1393</v>
      </c>
      <c r="F425" s="18" t="n">
        <v>1188.5484</v>
      </c>
      <c r="G425" s="18" t="n">
        <v>14</v>
      </c>
      <c r="H425" s="6" t="s">
        <f>=(F425-E425)*G425</f>
      </c>
      <c r="I425" s="9" t="s">
        <f>=(F425-E425)/E425</f>
      </c>
      <c r="J425" s="7" t="s">
        <f>=MAX(1,DATEDIF(C425,D425,"d")-1)</f>
      </c>
      <c r="K425" s="9" t="s">
        <f>=I425*365/J425</f>
      </c>
    </row>
    <row collapsed="false" customFormat="false" customHeight="false" hidden="false" ht="12.1" outlineLevel="0" r="426">
      <c r="A426" s="17" t="s">
        <v>27</v>
      </c>
      <c r="B426" s="17" t="s">
        <v>28</v>
      </c>
      <c r="C426" s="50" t="n">
        <v>45489</v>
      </c>
      <c r="D426" s="51" t="n">
        <v>45674</v>
      </c>
      <c r="E426" s="18" t="n">
        <v>1425.135</v>
      </c>
      <c r="F426" s="18" t="n">
        <v>1188.5484</v>
      </c>
      <c r="G426" s="18" t="n">
        <v>2</v>
      </c>
      <c r="H426" s="6" t="s">
        <f>=(F426-E426)*G426</f>
      </c>
      <c r="I426" s="9" t="s">
        <f>=(F426-E426)/E426</f>
      </c>
      <c r="J426" s="7" t="s">
        <f>=MAX(1,DATEDIF(C426,D426,"d")-1)</f>
      </c>
      <c r="K426" s="9" t="s">
        <f>=I426*365/J426</f>
      </c>
    </row>
    <row collapsed="false" customFormat="false" customHeight="false" hidden="false" ht="12.1" outlineLevel="0" r="427">
      <c r="A427" s="17" t="s">
        <v>27</v>
      </c>
      <c r="B427" s="17" t="s">
        <v>28</v>
      </c>
      <c r="C427" s="50" t="n">
        <v>45489</v>
      </c>
      <c r="D427" s="51" t="n">
        <v>45674</v>
      </c>
      <c r="E427" s="18" t="n">
        <v>1425.14</v>
      </c>
      <c r="F427" s="18" t="n">
        <v>1188.5484</v>
      </c>
      <c r="G427" s="18" t="n">
        <v>10</v>
      </c>
      <c r="H427" s="6" t="s">
        <f>=(F427-E427)*G427</f>
      </c>
      <c r="I427" s="9" t="s">
        <f>=(F427-E427)/E427</f>
      </c>
      <c r="J427" s="7" t="s">
        <f>=MAX(1,DATEDIF(C427,D427,"d")-1)</f>
      </c>
      <c r="K427" s="9" t="s">
        <f>=I427*365/J427</f>
      </c>
    </row>
    <row collapsed="false" customFormat="false" customHeight="false" hidden="false" ht="12.1" outlineLevel="0" r="428">
      <c r="A428" s="17" t="s">
        <v>27</v>
      </c>
      <c r="B428" s="17" t="s">
        <v>28</v>
      </c>
      <c r="C428" s="50" t="n">
        <v>45489</v>
      </c>
      <c r="D428" s="51" t="n">
        <v>45674</v>
      </c>
      <c r="E428" s="18" t="n">
        <v>1425.14</v>
      </c>
      <c r="F428" s="18" t="n">
        <v>1188.5484</v>
      </c>
      <c r="G428" s="18" t="n">
        <v>1</v>
      </c>
      <c r="H428" s="6" t="s">
        <f>=(F428-E428)*G428</f>
      </c>
      <c r="I428" s="9" t="s">
        <f>=(F428-E428)/E428</f>
      </c>
      <c r="J428" s="7" t="s">
        <f>=MAX(1,DATEDIF(C428,D428,"d")-1)</f>
      </c>
      <c r="K428" s="9" t="s">
        <f>=I428*365/J428</f>
      </c>
    </row>
    <row collapsed="false" customFormat="false" customHeight="false" hidden="false" ht="12.1" outlineLevel="0" r="429">
      <c r="A429" s="17" t="s">
        <v>27</v>
      </c>
      <c r="B429" s="17" t="s">
        <v>28</v>
      </c>
      <c r="C429" s="50" t="n">
        <v>45489</v>
      </c>
      <c r="D429" s="51" t="n">
        <v>45674</v>
      </c>
      <c r="E429" s="18" t="n">
        <v>1424.71</v>
      </c>
      <c r="F429" s="18" t="n">
        <v>1188.5484</v>
      </c>
      <c r="G429" s="18" t="n">
        <v>2</v>
      </c>
      <c r="H429" s="6" t="s">
        <f>=(F429-E429)*G429</f>
      </c>
      <c r="I429" s="9" t="s">
        <f>=(F429-E429)/E429</f>
      </c>
      <c r="J429" s="7" t="s">
        <f>=MAX(1,DATEDIF(C429,D429,"d")-1)</f>
      </c>
      <c r="K429" s="9" t="s">
        <f>=I429*365/J429</f>
      </c>
    </row>
    <row collapsed="false" customFormat="false" customHeight="false" hidden="false" ht="12.1" outlineLevel="0" r="430">
      <c r="A430" s="17" t="s">
        <v>27</v>
      </c>
      <c r="B430" s="17" t="s">
        <v>28</v>
      </c>
      <c r="C430" s="50" t="n">
        <v>45489</v>
      </c>
      <c r="D430" s="51" t="n">
        <v>45674</v>
      </c>
      <c r="E430" s="18" t="n">
        <v>1424.712</v>
      </c>
      <c r="F430" s="18" t="n">
        <v>1188.5484</v>
      </c>
      <c r="G430" s="18" t="n">
        <v>10</v>
      </c>
      <c r="H430" s="6" t="s">
        <f>=(F430-E430)*G430</f>
      </c>
      <c r="I430" s="9" t="s">
        <f>=(F430-E430)/E430</f>
      </c>
      <c r="J430" s="7" t="s">
        <f>=MAX(1,DATEDIF(C430,D430,"d")-1)</f>
      </c>
      <c r="K430" s="9" t="s">
        <f>=I430*365/J430</f>
      </c>
    </row>
    <row collapsed="false" customFormat="false" customHeight="false" hidden="false" ht="12.1" outlineLevel="0" r="431">
      <c r="A431" s="17" t="s">
        <v>27</v>
      </c>
      <c r="B431" s="17" t="s">
        <v>28</v>
      </c>
      <c r="C431" s="50" t="n">
        <v>45489</v>
      </c>
      <c r="D431" s="51" t="n">
        <v>45674</v>
      </c>
      <c r="E431" s="18" t="n">
        <v>1424.71</v>
      </c>
      <c r="F431" s="18" t="n">
        <v>1188.5484</v>
      </c>
      <c r="G431" s="18" t="n">
        <v>2</v>
      </c>
      <c r="H431" s="6" t="s">
        <f>=(F431-E431)*G431</f>
      </c>
      <c r="I431" s="9" t="s">
        <f>=(F431-E431)/E431</f>
      </c>
      <c r="J431" s="7" t="s">
        <f>=MAX(1,DATEDIF(C431,D431,"d")-1)</f>
      </c>
      <c r="K431" s="9" t="s">
        <f>=I431*365/J431</f>
      </c>
    </row>
    <row collapsed="false" customFormat="false" customHeight="false" hidden="false" ht="12.1" outlineLevel="0" r="432">
      <c r="A432" s="17" t="s">
        <v>27</v>
      </c>
      <c r="B432" s="17" t="s">
        <v>28</v>
      </c>
      <c r="C432" s="50" t="n">
        <v>45489</v>
      </c>
      <c r="D432" s="51" t="n">
        <v>45674</v>
      </c>
      <c r="E432" s="18" t="n">
        <v>1424.7119</v>
      </c>
      <c r="F432" s="18" t="n">
        <v>1188.5484</v>
      </c>
      <c r="G432" s="18" t="n">
        <v>9</v>
      </c>
      <c r="H432" s="6" t="s">
        <f>=(F432-E432)*G432</f>
      </c>
      <c r="I432" s="9" t="s">
        <f>=(F432-E432)/E432</f>
      </c>
      <c r="J432" s="7" t="s">
        <f>=MAX(1,DATEDIF(C432,D432,"d")-1)</f>
      </c>
      <c r="K432" s="9" t="s">
        <f>=I432*365/J432</f>
      </c>
    </row>
    <row collapsed="false" customFormat="false" customHeight="false" hidden="false" ht="12.1" outlineLevel="0" r="433">
      <c r="A433" s="17" t="s">
        <v>27</v>
      </c>
      <c r="B433" s="17" t="s">
        <v>28</v>
      </c>
      <c r="C433" s="50" t="n">
        <v>45489</v>
      </c>
      <c r="D433" s="51" t="n">
        <v>45674</v>
      </c>
      <c r="E433" s="18" t="n">
        <v>1424.7119</v>
      </c>
      <c r="F433" s="18" t="n">
        <v>1188.5488</v>
      </c>
      <c r="G433" s="18" t="n">
        <v>23</v>
      </c>
      <c r="H433" s="6" t="s">
        <f>=(F433-E433)*G433</f>
      </c>
      <c r="I433" s="9" t="s">
        <f>=(F433-E433)/E433</f>
      </c>
      <c r="J433" s="7" t="s">
        <f>=MAX(1,DATEDIF(C433,D433,"d")-1)</f>
      </c>
      <c r="K433" s="9" t="s">
        <f>=I433*365/J433</f>
      </c>
    </row>
    <row collapsed="false" customFormat="false" customHeight="false" hidden="false" ht="12.1" outlineLevel="0" r="434">
      <c r="A434" s="17" t="s">
        <v>27</v>
      </c>
      <c r="B434" s="17" t="s">
        <v>28</v>
      </c>
      <c r="C434" s="50" t="n">
        <v>45489</v>
      </c>
      <c r="D434" s="51" t="n">
        <v>45674</v>
      </c>
      <c r="E434" s="18" t="n">
        <v>1424.7121</v>
      </c>
      <c r="F434" s="18" t="n">
        <v>1188.5488</v>
      </c>
      <c r="G434" s="18" t="n">
        <v>1</v>
      </c>
      <c r="H434" s="6" t="s">
        <f>=(F434-E434)*G434</f>
      </c>
      <c r="I434" s="9" t="s">
        <f>=(F434-E434)/E434</f>
      </c>
      <c r="J434" s="7" t="s">
        <f>=MAX(1,DATEDIF(C434,D434,"d")-1)</f>
      </c>
      <c r="K434" s="9" t="s">
        <f>=I434*365/J434</f>
      </c>
    </row>
    <row collapsed="false" customFormat="false" customHeight="false" hidden="false" ht="12.1" outlineLevel="0" r="435">
      <c r="A435" s="17" t="s">
        <v>27</v>
      </c>
      <c r="B435" s="17" t="s">
        <v>28</v>
      </c>
      <c r="C435" s="50" t="n">
        <v>45489</v>
      </c>
      <c r="D435" s="51" t="n">
        <v>45674</v>
      </c>
      <c r="E435" s="18" t="n">
        <v>1424.7121</v>
      </c>
      <c r="F435" s="18" t="n">
        <v>1188.5488</v>
      </c>
      <c r="G435" s="18" t="n">
        <v>26</v>
      </c>
      <c r="H435" s="6" t="s">
        <f>=(F435-E435)*G435</f>
      </c>
      <c r="I435" s="9" t="s">
        <f>=(F435-E435)/E435</f>
      </c>
      <c r="J435" s="7" t="s">
        <f>=MAX(1,DATEDIF(C435,D435,"d")-1)</f>
      </c>
      <c r="K435" s="9" t="s">
        <f>=I435*365/J435</f>
      </c>
    </row>
    <row collapsed="false" customFormat="false" customHeight="false" hidden="false" ht="12.1" outlineLevel="0" r="436">
      <c r="A436" s="17" t="s">
        <v>27</v>
      </c>
      <c r="B436" s="17" t="s">
        <v>28</v>
      </c>
      <c r="C436" s="50" t="n">
        <v>45489</v>
      </c>
      <c r="D436" s="51" t="n">
        <v>45674</v>
      </c>
      <c r="E436" s="18" t="n">
        <v>1424.7121</v>
      </c>
      <c r="F436" s="18" t="n">
        <v>1188.5484</v>
      </c>
      <c r="G436" s="18" t="n">
        <v>50</v>
      </c>
      <c r="H436" s="6" t="s">
        <f>=(F436-E436)*G436</f>
      </c>
      <c r="I436" s="9" t="s">
        <f>=(F436-E436)/E436</f>
      </c>
      <c r="J436" s="7" t="s">
        <f>=MAX(1,DATEDIF(C436,D436,"d")-1)</f>
      </c>
      <c r="K436" s="9" t="s">
        <f>=I436*365/J436</f>
      </c>
    </row>
    <row collapsed="false" customFormat="false" customHeight="false" hidden="false" ht="12.1" outlineLevel="0" r="437">
      <c r="A437" s="17" t="s">
        <v>27</v>
      </c>
      <c r="B437" s="17" t="s">
        <v>28</v>
      </c>
      <c r="C437" s="50" t="n">
        <v>45489</v>
      </c>
      <c r="D437" s="51" t="n">
        <v>45674</v>
      </c>
      <c r="E437" s="18" t="n">
        <v>1424.7121</v>
      </c>
      <c r="F437" s="18" t="n">
        <v>1188.5484</v>
      </c>
      <c r="G437" s="18" t="n">
        <v>1</v>
      </c>
      <c r="H437" s="6" t="s">
        <f>=(F437-E437)*G437</f>
      </c>
      <c r="I437" s="9" t="s">
        <f>=(F437-E437)/E437</f>
      </c>
      <c r="J437" s="7" t="s">
        <f>=MAX(1,DATEDIF(C437,D437,"d")-1)</f>
      </c>
      <c r="K437" s="9" t="s">
        <f>=I437*365/J437</f>
      </c>
    </row>
    <row collapsed="false" customFormat="false" customHeight="false" hidden="false" ht="12.1" outlineLevel="0" r="438">
      <c r="A438" s="17" t="s">
        <v>27</v>
      </c>
      <c r="B438" s="17" t="s">
        <v>28</v>
      </c>
      <c r="C438" s="50" t="n">
        <v>45524</v>
      </c>
      <c r="D438" s="51" t="n">
        <v>45674</v>
      </c>
      <c r="E438" s="18" t="n">
        <v>1363.08</v>
      </c>
      <c r="F438" s="18" t="n">
        <v>1188.5484</v>
      </c>
      <c r="G438" s="18" t="n">
        <v>1</v>
      </c>
      <c r="H438" s="6" t="s">
        <f>=(F438-E438)*G438</f>
      </c>
      <c r="I438" s="9" t="s">
        <f>=(F438-E438)/E438</f>
      </c>
      <c r="J438" s="7" t="s">
        <f>=MAX(1,DATEDIF(C438,D438,"d")-1)</f>
      </c>
      <c r="K438" s="9" t="s">
        <f>=I438*365/J438</f>
      </c>
    </row>
    <row collapsed="false" customFormat="false" customHeight="false" hidden="false" ht="12.1" outlineLevel="0" r="439">
      <c r="A439" s="17" t="s">
        <v>27</v>
      </c>
      <c r="B439" s="17" t="s">
        <v>28</v>
      </c>
      <c r="C439" s="50" t="n">
        <v>45530</v>
      </c>
      <c r="D439" s="51" t="n">
        <v>45674</v>
      </c>
      <c r="E439" s="18" t="n">
        <v>1321.556</v>
      </c>
      <c r="F439" s="18" t="n">
        <v>1188.5484</v>
      </c>
      <c r="G439" s="18" t="n">
        <v>10</v>
      </c>
      <c r="H439" s="6" t="s">
        <f>=(F439-E439)*G439</f>
      </c>
      <c r="I439" s="9" t="s">
        <f>=(F439-E439)/E439</f>
      </c>
      <c r="J439" s="7" t="s">
        <f>=MAX(1,DATEDIF(C439,D439,"d")-1)</f>
      </c>
      <c r="K439" s="9" t="s">
        <f>=I439*365/J439</f>
      </c>
    </row>
    <row collapsed="false" customFormat="false" customHeight="false" hidden="false" ht="12.1" outlineLevel="0" r="440">
      <c r="A440" s="17" t="s">
        <v>27</v>
      </c>
      <c r="B440" s="17" t="s">
        <v>28</v>
      </c>
      <c r="C440" s="50" t="n">
        <v>45530</v>
      </c>
      <c r="D440" s="51" t="n">
        <v>45674</v>
      </c>
      <c r="E440" s="18" t="n">
        <v>1321.5564</v>
      </c>
      <c r="F440" s="18" t="n">
        <v>1188.5484</v>
      </c>
      <c r="G440" s="18" t="n">
        <v>38</v>
      </c>
      <c r="H440" s="6" t="s">
        <f>=(F440-E440)*G440</f>
      </c>
      <c r="I440" s="9" t="s">
        <f>=(F440-E440)/E440</f>
      </c>
      <c r="J440" s="7" t="s">
        <f>=MAX(1,DATEDIF(C440,D440,"d")-1)</f>
      </c>
      <c r="K440" s="9" t="s">
        <f>=I440*365/J440</f>
      </c>
    </row>
    <row collapsed="false" customFormat="false" customHeight="false" hidden="false" ht="12.1" outlineLevel="0" r="441">
      <c r="A441" s="17" t="s">
        <v>27</v>
      </c>
      <c r="B441" s="17" t="s">
        <v>28</v>
      </c>
      <c r="C441" s="50" t="n">
        <v>45530</v>
      </c>
      <c r="D441" s="51" t="n">
        <v>45674</v>
      </c>
      <c r="E441" s="18" t="n">
        <v>1321.5564</v>
      </c>
      <c r="F441" s="18" t="n">
        <v>1188.5483</v>
      </c>
      <c r="G441" s="18" t="n">
        <v>6</v>
      </c>
      <c r="H441" s="6" t="s">
        <f>=(F441-E441)*G441</f>
      </c>
      <c r="I441" s="9" t="s">
        <f>=(F441-E441)/E441</f>
      </c>
      <c r="J441" s="7" t="s">
        <f>=MAX(1,DATEDIF(C441,D441,"d")-1)</f>
      </c>
      <c r="K441" s="9" t="s">
        <f>=I441*365/J441</f>
      </c>
    </row>
    <row collapsed="false" customFormat="false" customHeight="false" hidden="false" ht="12.1" outlineLevel="0" r="442">
      <c r="A442" s="17" t="s">
        <v>27</v>
      </c>
      <c r="B442" s="17" t="s">
        <v>28</v>
      </c>
      <c r="C442" s="50" t="n">
        <v>45530</v>
      </c>
      <c r="D442" s="51" t="n">
        <v>45674</v>
      </c>
      <c r="E442" s="18" t="n">
        <v>1321.5564</v>
      </c>
      <c r="F442" s="18" t="n">
        <v>1188.5486</v>
      </c>
      <c r="G442" s="18" t="n">
        <v>6</v>
      </c>
      <c r="H442" s="6" t="s">
        <f>=(F442-E442)*G442</f>
      </c>
      <c r="I442" s="9" t="s">
        <f>=(F442-E442)/E442</f>
      </c>
      <c r="J442" s="7" t="s">
        <f>=MAX(1,DATEDIF(C442,D442,"d")-1)</f>
      </c>
      <c r="K442" s="9" t="s">
        <f>=I442*365/J442</f>
      </c>
    </row>
    <row collapsed="false" customFormat="false" customHeight="false" hidden="false" ht="12.1" outlineLevel="0" r="443">
      <c r="A443" s="17" t="s">
        <v>27</v>
      </c>
      <c r="B443" s="17" t="s">
        <v>28</v>
      </c>
      <c r="C443" s="50" t="n">
        <v>45530</v>
      </c>
      <c r="D443" s="51" t="n">
        <v>45674</v>
      </c>
      <c r="E443" s="18" t="n">
        <v>1320.66</v>
      </c>
      <c r="F443" s="18" t="n">
        <v>1188.5486</v>
      </c>
      <c r="G443" s="18" t="n">
        <v>37</v>
      </c>
      <c r="H443" s="6" t="s">
        <f>=(F443-E443)*G443</f>
      </c>
      <c r="I443" s="9" t="s">
        <f>=(F443-E443)/E443</f>
      </c>
      <c r="J443" s="7" t="s">
        <f>=MAX(1,DATEDIF(C443,D443,"d")-1)</f>
      </c>
      <c r="K443" s="9" t="s">
        <f>=I443*365/J443</f>
      </c>
    </row>
    <row collapsed="false" customFormat="false" customHeight="false" hidden="false" ht="12.1" outlineLevel="0" r="444">
      <c r="A444" s="17" t="s">
        <v>27</v>
      </c>
      <c r="B444" s="17" t="s">
        <v>28</v>
      </c>
      <c r="C444" s="50" t="n">
        <v>45530</v>
      </c>
      <c r="D444" s="51" t="n">
        <v>45674</v>
      </c>
      <c r="E444" s="18" t="n">
        <v>1320.66</v>
      </c>
      <c r="F444" s="18" t="n">
        <v>1188.55</v>
      </c>
      <c r="G444" s="18" t="n">
        <v>1</v>
      </c>
      <c r="H444" s="6" t="s">
        <f>=(F444-E444)*G444</f>
      </c>
      <c r="I444" s="9" t="s">
        <f>=(F444-E444)/E444</f>
      </c>
      <c r="J444" s="7" t="s">
        <f>=MAX(1,DATEDIF(C444,D444,"d")-1)</f>
      </c>
      <c r="K444" s="9" t="s">
        <f>=I444*365/J444</f>
      </c>
    </row>
    <row collapsed="false" customFormat="false" customHeight="false" hidden="false" ht="12.1" outlineLevel="0" r="445">
      <c r="A445" s="17" t="s">
        <v>27</v>
      </c>
      <c r="B445" s="17" t="s">
        <v>28</v>
      </c>
      <c r="C445" s="50" t="n">
        <v>45530</v>
      </c>
      <c r="D445" s="51" t="n">
        <v>45674</v>
      </c>
      <c r="E445" s="18" t="n">
        <v>1320.66</v>
      </c>
      <c r="F445" s="18" t="n">
        <v>1188.5484</v>
      </c>
      <c r="G445" s="18" t="n">
        <v>7</v>
      </c>
      <c r="H445" s="6" t="s">
        <f>=(F445-E445)*G445</f>
      </c>
      <c r="I445" s="9" t="s">
        <f>=(F445-E445)/E445</f>
      </c>
      <c r="J445" s="7" t="s">
        <f>=MAX(1,DATEDIF(C445,D445,"d")-1)</f>
      </c>
      <c r="K445" s="9" t="s">
        <f>=I445*365/J445</f>
      </c>
    </row>
    <row collapsed="false" customFormat="false" customHeight="false" hidden="false" ht="12.1" outlineLevel="0" r="446">
      <c r="A446" s="17" t="s">
        <v>27</v>
      </c>
      <c r="B446" s="17" t="s">
        <v>28</v>
      </c>
      <c r="C446" s="50" t="n">
        <v>45530</v>
      </c>
      <c r="D446" s="51" t="n">
        <v>45674</v>
      </c>
      <c r="E446" s="18" t="n">
        <v>1320.66</v>
      </c>
      <c r="F446" s="18" t="n">
        <v>1188.5484</v>
      </c>
      <c r="G446" s="18" t="n">
        <v>5</v>
      </c>
      <c r="H446" s="6" t="s">
        <f>=(F446-E446)*G446</f>
      </c>
      <c r="I446" s="9" t="s">
        <f>=(F446-E446)/E446</f>
      </c>
      <c r="J446" s="7" t="s">
        <f>=MAX(1,DATEDIF(C446,D446,"d")-1)</f>
      </c>
      <c r="K446" s="9" t="s">
        <f>=I446*365/J446</f>
      </c>
    </row>
    <row collapsed="false" customFormat="false" customHeight="false" hidden="false" ht="12.1" outlineLevel="0" r="447">
      <c r="A447" s="17" t="s">
        <v>27</v>
      </c>
      <c r="B447" s="17" t="s">
        <v>28</v>
      </c>
      <c r="C447" s="50" t="n">
        <v>45530</v>
      </c>
      <c r="D447" s="51" t="n">
        <v>45674</v>
      </c>
      <c r="E447" s="18" t="n">
        <v>1323.56</v>
      </c>
      <c r="F447" s="18" t="n">
        <v>1188.5484</v>
      </c>
      <c r="G447" s="18" t="n">
        <v>1</v>
      </c>
      <c r="H447" s="6" t="s">
        <f>=(F447-E447)*G447</f>
      </c>
      <c r="I447" s="9" t="s">
        <f>=(F447-E447)/E447</f>
      </c>
      <c r="J447" s="7" t="s">
        <f>=MAX(1,DATEDIF(C447,D447,"d")-1)</f>
      </c>
      <c r="K447" s="9" t="s">
        <f>=I447*365/J447</f>
      </c>
    </row>
    <row collapsed="false" customFormat="false" customHeight="false" hidden="false" ht="12.1" outlineLevel="0" r="448">
      <c r="A448" s="17" t="s">
        <v>27</v>
      </c>
      <c r="B448" s="17" t="s">
        <v>28</v>
      </c>
      <c r="C448" s="50" t="n">
        <v>45537</v>
      </c>
      <c r="D448" s="51" t="n">
        <v>45674</v>
      </c>
      <c r="E448" s="18" t="n">
        <v>1214.9713</v>
      </c>
      <c r="F448" s="18" t="n">
        <v>1188.5484</v>
      </c>
      <c r="G448" s="18" t="n">
        <v>23</v>
      </c>
      <c r="H448" s="6" t="s">
        <f>=(F448-E448)*G448</f>
      </c>
      <c r="I448" s="9" t="s">
        <f>=(F448-E448)/E448</f>
      </c>
      <c r="J448" s="7" t="s">
        <f>=MAX(1,DATEDIF(C448,D448,"d")-1)</f>
      </c>
      <c r="K448" s="9" t="s">
        <f>=I448*365/J448</f>
      </c>
    </row>
    <row collapsed="false" customFormat="false" customHeight="false" hidden="false" ht="12.1" outlineLevel="0" r="449">
      <c r="A449" s="17" t="s">
        <v>27</v>
      </c>
      <c r="B449" s="17" t="s">
        <v>28</v>
      </c>
      <c r="C449" s="50" t="n">
        <v>45537</v>
      </c>
      <c r="D449" s="51" t="n">
        <v>45674</v>
      </c>
      <c r="E449" s="18" t="n">
        <v>1214.97</v>
      </c>
      <c r="F449" s="18" t="n">
        <v>1188.5484</v>
      </c>
      <c r="G449" s="18" t="n">
        <v>1</v>
      </c>
      <c r="H449" s="6" t="s">
        <f>=(F449-E449)*G449</f>
      </c>
      <c r="I449" s="9" t="s">
        <f>=(F449-E449)/E449</f>
      </c>
      <c r="J449" s="7" t="s">
        <f>=MAX(1,DATEDIF(C449,D449,"d")-1)</f>
      </c>
      <c r="K449" s="9" t="s">
        <f>=I449*365/J449</f>
      </c>
    </row>
    <row collapsed="false" customFormat="false" customHeight="false" hidden="false" ht="12.1" outlineLevel="0" r="450">
      <c r="A450" s="17" t="s">
        <v>27</v>
      </c>
      <c r="B450" s="17" t="s">
        <v>28</v>
      </c>
      <c r="C450" s="50" t="n">
        <v>45537</v>
      </c>
      <c r="D450" s="51" t="n">
        <v>45674</v>
      </c>
      <c r="E450" s="18" t="n">
        <v>1214.97</v>
      </c>
      <c r="F450" s="18" t="n">
        <v>1188.5484</v>
      </c>
      <c r="G450" s="18" t="n">
        <v>1</v>
      </c>
      <c r="H450" s="6" t="s">
        <f>=(F450-E450)*G450</f>
      </c>
      <c r="I450" s="9" t="s">
        <f>=(F450-E450)/E450</f>
      </c>
      <c r="J450" s="7" t="s">
        <f>=MAX(1,DATEDIF(C450,D450,"d")-1)</f>
      </c>
      <c r="K450" s="9" t="s">
        <f>=I450*365/J450</f>
      </c>
    </row>
    <row collapsed="false" customFormat="false" customHeight="false" hidden="false" ht="12.1" outlineLevel="0" r="451">
      <c r="A451" s="17" t="s">
        <v>27</v>
      </c>
      <c r="B451" s="17" t="s">
        <v>28</v>
      </c>
      <c r="C451" s="50" t="n">
        <v>45537</v>
      </c>
      <c r="D451" s="51" t="n">
        <v>45674</v>
      </c>
      <c r="E451" s="18" t="n">
        <v>1214.9713</v>
      </c>
      <c r="F451" s="18" t="n">
        <v>1188.5484</v>
      </c>
      <c r="G451" s="18" t="n">
        <v>12</v>
      </c>
      <c r="H451" s="6" t="s">
        <f>=(F451-E451)*G451</f>
      </c>
      <c r="I451" s="9" t="s">
        <f>=(F451-E451)/E451</f>
      </c>
      <c r="J451" s="7" t="s">
        <f>=MAX(1,DATEDIF(C451,D451,"d")-1)</f>
      </c>
      <c r="K451" s="9" t="s">
        <f>=I451*365/J451</f>
      </c>
    </row>
    <row collapsed="false" customFormat="false" customHeight="false" hidden="false" ht="12.1" outlineLevel="0" r="452">
      <c r="A452" s="17" t="s">
        <v>27</v>
      </c>
      <c r="B452" s="17" t="s">
        <v>28</v>
      </c>
      <c r="C452" s="50" t="n">
        <v>45537</v>
      </c>
      <c r="D452" s="51" t="n">
        <v>45674</v>
      </c>
      <c r="E452" s="18" t="n">
        <v>1214.9713</v>
      </c>
      <c r="F452" s="18" t="n">
        <v>1188.5484</v>
      </c>
      <c r="G452" s="18" t="n">
        <v>4</v>
      </c>
      <c r="H452" s="6" t="s">
        <f>=(F452-E452)*G452</f>
      </c>
      <c r="I452" s="9" t="s">
        <f>=(F452-E452)/E452</f>
      </c>
      <c r="J452" s="7" t="s">
        <f>=MAX(1,DATEDIF(C452,D452,"d")-1)</f>
      </c>
      <c r="K452" s="9" t="s">
        <f>=I452*365/J452</f>
      </c>
    </row>
    <row collapsed="false" customFormat="false" customHeight="false" hidden="false" ht="12.1" outlineLevel="0" r="453">
      <c r="A453" s="17" t="s">
        <v>27</v>
      </c>
      <c r="B453" s="17" t="s">
        <v>28</v>
      </c>
      <c r="C453" s="50" t="n">
        <v>45537</v>
      </c>
      <c r="D453" s="51" t="n">
        <v>45674</v>
      </c>
      <c r="E453" s="18" t="n">
        <v>1214.97</v>
      </c>
      <c r="F453" s="18" t="n">
        <v>1188.5484</v>
      </c>
      <c r="G453" s="18" t="n">
        <v>1</v>
      </c>
      <c r="H453" s="6" t="s">
        <f>=(F453-E453)*G453</f>
      </c>
      <c r="I453" s="9" t="s">
        <f>=(F453-E453)/E453</f>
      </c>
      <c r="J453" s="7" t="s">
        <f>=MAX(1,DATEDIF(C453,D453,"d")-1)</f>
      </c>
      <c r="K453" s="9" t="s">
        <f>=I453*365/J453</f>
      </c>
    </row>
    <row collapsed="false" customFormat="false" customHeight="false" hidden="false" ht="12.1" outlineLevel="0" r="454">
      <c r="A454" s="17" t="s">
        <v>27</v>
      </c>
      <c r="B454" s="17" t="s">
        <v>28</v>
      </c>
      <c r="C454" s="50" t="n">
        <v>45537</v>
      </c>
      <c r="D454" s="51" t="n">
        <v>45674</v>
      </c>
      <c r="E454" s="18" t="n">
        <v>1214.9715</v>
      </c>
      <c r="F454" s="18" t="n">
        <v>1188.5484</v>
      </c>
      <c r="G454" s="18" t="n">
        <v>20</v>
      </c>
      <c r="H454" s="6" t="s">
        <f>=(F454-E454)*G454</f>
      </c>
      <c r="I454" s="9" t="s">
        <f>=(F454-E454)/E454</f>
      </c>
      <c r="J454" s="7" t="s">
        <f>=MAX(1,DATEDIF(C454,D454,"d")-1)</f>
      </c>
      <c r="K454" s="9" t="s">
        <f>=I454*365/J454</f>
      </c>
    </row>
    <row collapsed="false" customFormat="false" customHeight="false" hidden="false" ht="12.1" outlineLevel="0" r="455">
      <c r="A455" s="17" t="s">
        <v>27</v>
      </c>
      <c r="B455" s="17" t="s">
        <v>28</v>
      </c>
      <c r="C455" s="50" t="n">
        <v>45537</v>
      </c>
      <c r="D455" s="51" t="n">
        <v>45674</v>
      </c>
      <c r="E455" s="18" t="n">
        <v>1214.97</v>
      </c>
      <c r="F455" s="18" t="n">
        <v>1188.5484</v>
      </c>
      <c r="G455" s="18" t="n">
        <v>1</v>
      </c>
      <c r="H455" s="6" t="s">
        <f>=(F455-E455)*G455</f>
      </c>
      <c r="I455" s="9" t="s">
        <f>=(F455-E455)/E455</f>
      </c>
      <c r="J455" s="7" t="s">
        <f>=MAX(1,DATEDIF(C455,D455,"d")-1)</f>
      </c>
      <c r="K455" s="9" t="s">
        <f>=I455*365/J455</f>
      </c>
    </row>
    <row collapsed="false" customFormat="false" customHeight="false" hidden="false" ht="12.1" outlineLevel="0" r="456">
      <c r="A456" s="17" t="s">
        <v>27</v>
      </c>
      <c r="B456" s="17" t="s">
        <v>28</v>
      </c>
      <c r="C456" s="50" t="n">
        <v>45617</v>
      </c>
      <c r="D456" s="51" t="n">
        <v>45674</v>
      </c>
      <c r="E456" s="18" t="n">
        <v>1056.0278</v>
      </c>
      <c r="F456" s="18" t="n">
        <v>1188.5484</v>
      </c>
      <c r="G456" s="18" t="n">
        <v>24</v>
      </c>
      <c r="H456" s="6" t="s">
        <f>=(F456-E456)*G456</f>
      </c>
      <c r="I456" s="9" t="s">
        <f>=(F456-E456)/E456</f>
      </c>
      <c r="J456" s="7" t="s">
        <f>=MAX(1,DATEDIF(C456,D456,"d")-1)</f>
      </c>
      <c r="K456" s="9" t="s">
        <f>=I456*365/J456</f>
      </c>
    </row>
    <row collapsed="false" customFormat="false" customHeight="false" hidden="false" ht="12.1" outlineLevel="0" r="457">
      <c r="A457" s="17" t="s">
        <v>27</v>
      </c>
      <c r="B457" s="17" t="s">
        <v>28</v>
      </c>
      <c r="C457" s="50" t="n">
        <v>45617</v>
      </c>
      <c r="D457" s="51" t="n">
        <v>45674</v>
      </c>
      <c r="E457" s="18" t="n">
        <v>1056.0278</v>
      </c>
      <c r="F457" s="18" t="n">
        <v>1189.405</v>
      </c>
      <c r="G457" s="18" t="n">
        <v>10</v>
      </c>
      <c r="H457" s="6" t="s">
        <f>=(F457-E457)*G457</f>
      </c>
      <c r="I457" s="9" t="s">
        <f>=(F457-E457)/E457</f>
      </c>
      <c r="J457" s="7" t="s">
        <f>=MAX(1,DATEDIF(C457,D457,"d")-1)</f>
      </c>
      <c r="K457" s="9" t="s">
        <f>=I457*365/J457</f>
      </c>
    </row>
    <row collapsed="false" customFormat="false" customHeight="false" hidden="false" ht="12.1" outlineLevel="0" r="458">
      <c r="A458" s="17" t="s">
        <v>27</v>
      </c>
      <c r="B458" s="17" t="s">
        <v>28</v>
      </c>
      <c r="C458" s="50" t="n">
        <v>45617</v>
      </c>
      <c r="D458" s="51" t="n">
        <v>45674</v>
      </c>
      <c r="E458" s="18" t="n">
        <v>1056.0278</v>
      </c>
      <c r="F458" s="18" t="n">
        <v>1189.405</v>
      </c>
      <c r="G458" s="18" t="n">
        <v>6</v>
      </c>
      <c r="H458" s="6" t="s">
        <f>=(F458-E458)*G458</f>
      </c>
      <c r="I458" s="9" t="s">
        <f>=(F458-E458)/E458</f>
      </c>
      <c r="J458" s="7" t="s">
        <f>=MAX(1,DATEDIF(C458,D458,"d")-1)</f>
      </c>
      <c r="K458" s="9" t="s">
        <f>=I458*365/J458</f>
      </c>
    </row>
    <row collapsed="false" customFormat="false" customHeight="false" hidden="false" ht="12.1" outlineLevel="0" r="459">
      <c r="A459" s="17" t="s">
        <v>27</v>
      </c>
      <c r="B459" s="17" t="s">
        <v>28</v>
      </c>
      <c r="C459" s="50" t="n">
        <v>45617</v>
      </c>
      <c r="D459" s="51" t="n">
        <v>45674</v>
      </c>
      <c r="E459" s="18" t="n">
        <v>1056.0278</v>
      </c>
      <c r="F459" s="18" t="n">
        <v>1188.55</v>
      </c>
      <c r="G459" s="18" t="n">
        <v>1</v>
      </c>
      <c r="H459" s="6" t="s">
        <f>=(F459-E459)*G459</f>
      </c>
      <c r="I459" s="9" t="s">
        <f>=(F459-E459)/E459</f>
      </c>
      <c r="J459" s="7" t="s">
        <f>=MAX(1,DATEDIF(C459,D459,"d")-1)</f>
      </c>
      <c r="K459" s="9" t="s">
        <f>=I459*365/J459</f>
      </c>
    </row>
    <row collapsed="false" customFormat="false" customHeight="false" hidden="false" ht="12.1" outlineLevel="0" r="460">
      <c r="A460" s="17" t="s">
        <v>27</v>
      </c>
      <c r="B460" s="17" t="s">
        <v>28</v>
      </c>
      <c r="C460" s="50" t="n">
        <v>45617</v>
      </c>
      <c r="D460" s="51" t="n">
        <v>45674</v>
      </c>
      <c r="E460" s="18" t="n">
        <v>1056.0278</v>
      </c>
      <c r="F460" s="18" t="n">
        <v>1188.548</v>
      </c>
      <c r="G460" s="18" t="n">
        <v>10</v>
      </c>
      <c r="H460" s="6" t="s">
        <f>=(F460-E460)*G460</f>
      </c>
      <c r="I460" s="9" t="s">
        <f>=(F460-E460)/E460</f>
      </c>
      <c r="J460" s="7" t="s">
        <f>=MAX(1,DATEDIF(C460,D460,"d")-1)</f>
      </c>
      <c r="K460" s="9" t="s">
        <f>=I460*365/J460</f>
      </c>
    </row>
    <row collapsed="false" customFormat="false" customHeight="false" hidden="false" ht="12.1" outlineLevel="0" r="461">
      <c r="A461" s="17" t="s">
        <v>27</v>
      </c>
      <c r="B461" s="17" t="s">
        <v>28</v>
      </c>
      <c r="C461" s="50" t="n">
        <v>45617</v>
      </c>
      <c r="D461" s="51" t="n">
        <v>45674</v>
      </c>
      <c r="E461" s="18" t="n">
        <v>1056.0278</v>
      </c>
      <c r="F461" s="18" t="n">
        <v>1188.5486</v>
      </c>
      <c r="G461" s="18" t="n">
        <v>7</v>
      </c>
      <c r="H461" s="6" t="s">
        <f>=(F461-E461)*G461</f>
      </c>
      <c r="I461" s="9" t="s">
        <f>=(F461-E461)/E461</f>
      </c>
      <c r="J461" s="7" t="s">
        <f>=MAX(1,DATEDIF(C461,D461,"d")-1)</f>
      </c>
      <c r="K461" s="9" t="s">
        <f>=I461*365/J461</f>
      </c>
    </row>
    <row collapsed="false" customFormat="false" customHeight="false" hidden="false" ht="12.1" outlineLevel="0" r="462">
      <c r="A462" s="17" t="s">
        <v>27</v>
      </c>
      <c r="B462" s="17" t="s">
        <v>28</v>
      </c>
      <c r="C462" s="50" t="n">
        <v>45617</v>
      </c>
      <c r="D462" s="51" t="n">
        <v>45674</v>
      </c>
      <c r="E462" s="18" t="n">
        <v>1056.0278</v>
      </c>
      <c r="F462" s="18" t="n">
        <v>1188.55</v>
      </c>
      <c r="G462" s="18" t="n">
        <v>1</v>
      </c>
      <c r="H462" s="6" t="s">
        <f>=(F462-E462)*G462</f>
      </c>
      <c r="I462" s="9" t="s">
        <f>=(F462-E462)/E462</f>
      </c>
      <c r="J462" s="7" t="s">
        <f>=MAX(1,DATEDIF(C462,D462,"d")-1)</f>
      </c>
      <c r="K462" s="9" t="s">
        <f>=I462*365/J462</f>
      </c>
    </row>
    <row collapsed="false" customFormat="false" customHeight="false" hidden="false" ht="12.1" outlineLevel="0" r="463">
      <c r="A463" s="17" t="s">
        <v>27</v>
      </c>
      <c r="B463" s="17" t="s">
        <v>28</v>
      </c>
      <c r="C463" s="50" t="n">
        <v>45617</v>
      </c>
      <c r="D463" s="51" t="n">
        <v>45674</v>
      </c>
      <c r="E463" s="18" t="n">
        <v>1056.0278</v>
      </c>
      <c r="F463" s="18" t="n">
        <v>1188.548</v>
      </c>
      <c r="G463" s="18" t="n">
        <v>10</v>
      </c>
      <c r="H463" s="6" t="s">
        <f>=(F463-E463)*G463</f>
      </c>
      <c r="I463" s="9" t="s">
        <f>=(F463-E463)/E463</f>
      </c>
      <c r="J463" s="7" t="s">
        <f>=MAX(1,DATEDIF(C463,D463,"d")-1)</f>
      </c>
      <c r="K463" s="9" t="s">
        <f>=I463*365/J463</f>
      </c>
    </row>
    <row collapsed="false" customFormat="false" customHeight="false" hidden="false" ht="12.1" outlineLevel="0" r="464">
      <c r="A464" s="17" t="s">
        <v>27</v>
      </c>
      <c r="B464" s="17" t="s">
        <v>28</v>
      </c>
      <c r="C464" s="50" t="n">
        <v>45617</v>
      </c>
      <c r="D464" s="51" t="n">
        <v>45674</v>
      </c>
      <c r="E464" s="18" t="n">
        <v>1056.0278</v>
      </c>
      <c r="F464" s="18" t="n">
        <v>1188.5486</v>
      </c>
      <c r="G464" s="18" t="n">
        <v>21</v>
      </c>
      <c r="H464" s="6" t="s">
        <f>=(F464-E464)*G464</f>
      </c>
      <c r="I464" s="9" t="s">
        <f>=(F464-E464)/E464</f>
      </c>
      <c r="J464" s="7" t="s">
        <f>=MAX(1,DATEDIF(C464,D464,"d")-1)</f>
      </c>
      <c r="K464" s="9" t="s">
        <f>=I464*365/J464</f>
      </c>
    </row>
    <row collapsed="false" customFormat="false" customHeight="false" hidden="false" ht="12.1" outlineLevel="0" r="465">
      <c r="A465" s="17" t="s">
        <v>27</v>
      </c>
      <c r="B465" s="17" t="s">
        <v>28</v>
      </c>
      <c r="C465" s="50" t="n">
        <v>45617</v>
      </c>
      <c r="D465" s="51" t="n">
        <v>45674</v>
      </c>
      <c r="E465" s="18" t="n">
        <v>1056.0278</v>
      </c>
      <c r="F465" s="18" t="n">
        <v>1189.404</v>
      </c>
      <c r="G465" s="18" t="n">
        <v>5</v>
      </c>
      <c r="H465" s="6" t="s">
        <f>=(F465-E465)*G465</f>
      </c>
      <c r="I465" s="9" t="s">
        <f>=(F465-E465)/E465</f>
      </c>
      <c r="J465" s="7" t="s">
        <f>=MAX(1,DATEDIF(C465,D465,"d")-1)</f>
      </c>
      <c r="K465" s="9" t="s">
        <f>=I465*365/J465</f>
      </c>
    </row>
    <row collapsed="false" customFormat="false" customHeight="false" hidden="false" ht="12.1" outlineLevel="0" r="466">
      <c r="A466" s="17" t="s">
        <v>27</v>
      </c>
      <c r="B466" s="17" t="s">
        <v>28</v>
      </c>
      <c r="C466" s="50" t="n">
        <v>45617</v>
      </c>
      <c r="D466" s="51" t="n">
        <v>45674</v>
      </c>
      <c r="E466" s="18" t="n">
        <v>1056.0278</v>
      </c>
      <c r="F466" s="18" t="n">
        <v>1188.5484</v>
      </c>
      <c r="G466" s="18" t="n">
        <v>50</v>
      </c>
      <c r="H466" s="6" t="s">
        <f>=(F466-E466)*G466</f>
      </c>
      <c r="I466" s="9" t="s">
        <f>=(F466-E466)/E466</f>
      </c>
      <c r="J466" s="7" t="s">
        <f>=MAX(1,DATEDIF(C466,D466,"d")-1)</f>
      </c>
      <c r="K466" s="9" t="s">
        <f>=I466*365/J466</f>
      </c>
    </row>
    <row collapsed="false" customFormat="false" customHeight="false" hidden="false" ht="12.1" outlineLevel="0" r="467">
      <c r="A467" s="17" t="s">
        <v>27</v>
      </c>
      <c r="B467" s="17" t="s">
        <v>28</v>
      </c>
      <c r="C467" s="50" t="n">
        <v>45617</v>
      </c>
      <c r="D467" s="51" t="n">
        <v>45674</v>
      </c>
      <c r="E467" s="18" t="n">
        <v>1056.0278</v>
      </c>
      <c r="F467" s="18" t="n">
        <v>1189.4</v>
      </c>
      <c r="G467" s="18" t="n">
        <v>1</v>
      </c>
      <c r="H467" s="6" t="s">
        <f>=(F467-E467)*G467</f>
      </c>
      <c r="I467" s="9" t="s">
        <f>=(F467-E467)/E467</f>
      </c>
      <c r="J467" s="7" t="s">
        <f>=MAX(1,DATEDIF(C467,D467,"d")-1)</f>
      </c>
      <c r="K467" s="9" t="s">
        <f>=I467*365/J467</f>
      </c>
    </row>
    <row collapsed="false" customFormat="false" customHeight="false" hidden="false" ht="12.1" outlineLevel="0" r="468">
      <c r="A468" s="17" t="s">
        <v>27</v>
      </c>
      <c r="B468" s="17" t="s">
        <v>28</v>
      </c>
      <c r="C468" s="50" t="n">
        <v>45617</v>
      </c>
      <c r="D468" s="51" t="n">
        <v>45674</v>
      </c>
      <c r="E468" s="18" t="n">
        <v>1056.0278</v>
      </c>
      <c r="F468" s="18" t="n">
        <v>1189.405</v>
      </c>
      <c r="G468" s="18" t="n">
        <v>28</v>
      </c>
      <c r="H468" s="6" t="s">
        <f>=(F468-E468)*G468</f>
      </c>
      <c r="I468" s="9" t="s">
        <f>=(F468-E468)/E468</f>
      </c>
      <c r="J468" s="7" t="s">
        <f>=MAX(1,DATEDIF(C468,D468,"d")-1)</f>
      </c>
      <c r="K468" s="9" t="s">
        <f>=I468*365/J468</f>
      </c>
    </row>
    <row collapsed="false" customFormat="false" customHeight="false" hidden="false" ht="12.1" outlineLevel="0" r="469">
      <c r="A469" s="17" t="s">
        <v>377</v>
      </c>
      <c r="B469" s="17" t="s">
        <v>620</v>
      </c>
      <c r="C469" s="50" t="n">
        <v>45537</v>
      </c>
      <c r="D469" s="51" t="n">
        <v>45649</v>
      </c>
      <c r="E469" s="18" t="n">
        <v>456.9284</v>
      </c>
      <c r="F469" s="18" t="n">
        <v>577.3612</v>
      </c>
      <c r="G469" s="18" t="n">
        <v>100</v>
      </c>
      <c r="H469" s="6" t="s">
        <f>=(F469-E469)*G469</f>
      </c>
      <c r="I469" s="9" t="s">
        <f>=(F469-E469)/E469</f>
      </c>
      <c r="J469" s="7" t="s">
        <f>=MAX(1,DATEDIF(C469,D469,"d")-1)</f>
      </c>
      <c r="K469" s="9" t="s">
        <f>=I469*365/J469</f>
      </c>
    </row>
    <row collapsed="false" customFormat="false" customHeight="false" hidden="false" ht="12.1" outlineLevel="0" r="470">
      <c r="A470" s="17" t="s">
        <v>377</v>
      </c>
      <c r="B470" s="17" t="s">
        <v>620</v>
      </c>
      <c r="C470" s="50" t="n">
        <v>45537</v>
      </c>
      <c r="D470" s="51" t="n">
        <v>45649</v>
      </c>
      <c r="E470" s="18" t="n">
        <v>456.9275</v>
      </c>
      <c r="F470" s="18" t="n">
        <v>577.3612</v>
      </c>
      <c r="G470" s="18" t="n">
        <v>4</v>
      </c>
      <c r="H470" s="6" t="s">
        <f>=(F470-E470)*G470</f>
      </c>
      <c r="I470" s="9" t="s">
        <f>=(F470-E470)/E470</f>
      </c>
      <c r="J470" s="7" t="s">
        <f>=MAX(1,DATEDIF(C470,D470,"d")-1)</f>
      </c>
      <c r="K470" s="9" t="s">
        <f>=I470*365/J470</f>
      </c>
    </row>
    <row collapsed="false" customFormat="false" customHeight="false" hidden="false" ht="12.1" outlineLevel="0" r="471">
      <c r="A471" s="17" t="s">
        <v>377</v>
      </c>
      <c r="B471" s="17" t="s">
        <v>620</v>
      </c>
      <c r="C471" s="50" t="n">
        <v>45537</v>
      </c>
      <c r="D471" s="51" t="n">
        <v>45649</v>
      </c>
      <c r="E471" s="18" t="n">
        <v>456.93</v>
      </c>
      <c r="F471" s="18" t="n">
        <v>577.3612</v>
      </c>
      <c r="G471" s="18" t="n">
        <v>2</v>
      </c>
      <c r="H471" s="6" t="s">
        <f>=(F471-E471)*G471</f>
      </c>
      <c r="I471" s="9" t="s">
        <f>=(F471-E471)/E471</f>
      </c>
      <c r="J471" s="7" t="s">
        <f>=MAX(1,DATEDIF(C471,D471,"d")-1)</f>
      </c>
      <c r="K471" s="9" t="s">
        <f>=I471*365/J471</f>
      </c>
    </row>
    <row collapsed="false" customFormat="false" customHeight="false" hidden="false" ht="12.1" outlineLevel="0" r="472">
      <c r="A472" s="17" t="s">
        <v>377</v>
      </c>
      <c r="B472" s="17" t="s">
        <v>620</v>
      </c>
      <c r="C472" s="50" t="n">
        <v>45537</v>
      </c>
      <c r="D472" s="51" t="n">
        <v>45649</v>
      </c>
      <c r="E472" s="18" t="n">
        <v>456.9283</v>
      </c>
      <c r="F472" s="18" t="n">
        <v>577.3612</v>
      </c>
      <c r="G472" s="18" t="n">
        <v>144</v>
      </c>
      <c r="H472" s="6" t="s">
        <f>=(F472-E472)*G472</f>
      </c>
      <c r="I472" s="9" t="s">
        <f>=(F472-E472)/E472</f>
      </c>
      <c r="J472" s="7" t="s">
        <f>=MAX(1,DATEDIF(C472,D472,"d")-1)</f>
      </c>
      <c r="K472" s="9" t="s">
        <f>=I472*365/J472</f>
      </c>
    </row>
    <row collapsed="false" customFormat="false" customHeight="false" hidden="false" ht="12.1" outlineLevel="0" r="473">
      <c r="A473" s="17" t="s">
        <v>385</v>
      </c>
      <c r="B473" s="17" t="s">
        <v>622</v>
      </c>
      <c r="C473" s="50" t="n">
        <v>45561</v>
      </c>
      <c r="D473" s="51" t="n">
        <v>45721</v>
      </c>
      <c r="E473" s="18" t="n">
        <v>3734.8664</v>
      </c>
      <c r="F473" s="18" t="n">
        <v>3706.034</v>
      </c>
      <c r="G473" s="18" t="n">
        <v>5</v>
      </c>
      <c r="H473" s="6" t="s">
        <f>=(F473-E473)*G473</f>
      </c>
      <c r="I473" s="9" t="s">
        <f>=(F473-E473)/E473</f>
      </c>
      <c r="J473" s="7" t="s">
        <f>=MAX(1,DATEDIF(C473,D473,"d")-1)</f>
      </c>
      <c r="K473" s="9" t="s">
        <f>=I473*365/J473</f>
      </c>
    </row>
    <row collapsed="false" customFormat="false" customHeight="false" hidden="false" ht="12.1" outlineLevel="0" r="474">
      <c r="A474" s="17" t="s">
        <v>385</v>
      </c>
      <c r="B474" s="17" t="s">
        <v>622</v>
      </c>
      <c r="C474" s="50" t="n">
        <v>45561</v>
      </c>
      <c r="D474" s="51" t="n">
        <v>45721</v>
      </c>
      <c r="E474" s="18" t="n">
        <v>3734.8664</v>
      </c>
      <c r="F474" s="18" t="n">
        <v>3706.0333</v>
      </c>
      <c r="G474" s="18" t="n">
        <v>3</v>
      </c>
      <c r="H474" s="6" t="s">
        <f>=(F474-E474)*G474</f>
      </c>
      <c r="I474" s="9" t="s">
        <f>=(F474-E474)/E474</f>
      </c>
      <c r="J474" s="7" t="s">
        <f>=MAX(1,DATEDIF(C474,D474,"d")-1)</f>
      </c>
      <c r="K474" s="9" t="s">
        <f>=I474*365/J474</f>
      </c>
    </row>
    <row collapsed="false" customFormat="false" customHeight="false" hidden="false" ht="12.1" outlineLevel="0" r="475">
      <c r="A475" s="17" t="s">
        <v>385</v>
      </c>
      <c r="B475" s="17" t="s">
        <v>622</v>
      </c>
      <c r="C475" s="50" t="n">
        <v>45561</v>
      </c>
      <c r="D475" s="51" t="n">
        <v>45721</v>
      </c>
      <c r="E475" s="18" t="n">
        <v>3734.8664</v>
      </c>
      <c r="F475" s="18" t="n">
        <v>3707.0315</v>
      </c>
      <c r="G475" s="18" t="n">
        <v>13</v>
      </c>
      <c r="H475" s="6" t="s">
        <f>=(F475-E475)*G475</f>
      </c>
      <c r="I475" s="9" t="s">
        <f>=(F475-E475)/E475</f>
      </c>
      <c r="J475" s="7" t="s">
        <f>=MAX(1,DATEDIF(C475,D475,"d")-1)</f>
      </c>
      <c r="K475" s="9" t="s">
        <f>=I475*365/J475</f>
      </c>
    </row>
    <row collapsed="false" customFormat="false" customHeight="false" hidden="false" ht="12.1" outlineLevel="0" r="476">
      <c r="A476" s="17" t="s">
        <v>385</v>
      </c>
      <c r="B476" s="17" t="s">
        <v>622</v>
      </c>
      <c r="C476" s="50" t="n">
        <v>45561</v>
      </c>
      <c r="D476" s="51" t="n">
        <v>45721</v>
      </c>
      <c r="E476" s="18" t="n">
        <v>3734.8664</v>
      </c>
      <c r="F476" s="18" t="n">
        <v>3706.04</v>
      </c>
      <c r="G476" s="18" t="n">
        <v>1</v>
      </c>
      <c r="H476" s="6" t="s">
        <f>=(F476-E476)*G476</f>
      </c>
      <c r="I476" s="9" t="s">
        <f>=(F476-E476)/E476</f>
      </c>
      <c r="J476" s="7" t="s">
        <f>=MAX(1,DATEDIF(C476,D476,"d")-1)</f>
      </c>
      <c r="K476" s="9" t="s">
        <f>=I476*365/J476</f>
      </c>
    </row>
    <row collapsed="false" customFormat="false" customHeight="false" hidden="false" ht="12.1" outlineLevel="0" r="477">
      <c r="A477" s="17" t="s">
        <v>385</v>
      </c>
      <c r="B477" s="17" t="s">
        <v>622</v>
      </c>
      <c r="C477" s="50" t="n">
        <v>45561</v>
      </c>
      <c r="D477" s="51" t="n">
        <v>45721</v>
      </c>
      <c r="E477" s="18" t="n">
        <v>3734.8664</v>
      </c>
      <c r="F477" s="18" t="n">
        <v>3706.0324</v>
      </c>
      <c r="G477" s="18" t="n">
        <v>17</v>
      </c>
      <c r="H477" s="6" t="s">
        <f>=(F477-E477)*G477</f>
      </c>
      <c r="I477" s="9" t="s">
        <f>=(F477-E477)/E477</f>
      </c>
      <c r="J477" s="7" t="s">
        <f>=MAX(1,DATEDIF(C477,D477,"d")-1)</f>
      </c>
      <c r="K477" s="9" t="s">
        <f>=I477*365/J477</f>
      </c>
    </row>
    <row collapsed="false" customFormat="false" customHeight="false" hidden="false" ht="12.1" outlineLevel="0" r="478">
      <c r="A478" s="17" t="s">
        <v>368</v>
      </c>
      <c r="B478" s="17" t="s">
        <v>670</v>
      </c>
      <c r="C478" s="50" t="n">
        <v>45616</v>
      </c>
      <c r="D478" s="51" t="n">
        <v>45701</v>
      </c>
      <c r="E478" s="18" t="n">
        <v>121.2769</v>
      </c>
      <c r="F478" s="18" t="n">
        <v>164.6382</v>
      </c>
      <c r="G478" s="18" t="n">
        <v>50</v>
      </c>
      <c r="H478" s="6" t="s">
        <f>=(F478-E478)*G478</f>
      </c>
      <c r="I478" s="9" t="s">
        <f>=(F478-E478)/E478</f>
      </c>
      <c r="J478" s="7" t="s">
        <f>=MAX(1,DATEDIF(C478,D478,"d")-1)</f>
      </c>
      <c r="K478" s="9" t="s">
        <f>=I478*365/J478</f>
      </c>
    </row>
    <row collapsed="false" customFormat="false" customHeight="false" hidden="false" ht="12.1" outlineLevel="0" r="479">
      <c r="A479" s="17" t="s">
        <v>368</v>
      </c>
      <c r="B479" s="17" t="s">
        <v>670</v>
      </c>
      <c r="C479" s="50" t="n">
        <v>45616</v>
      </c>
      <c r="D479" s="51" t="n">
        <v>45701</v>
      </c>
      <c r="E479" s="18" t="n">
        <v>121.2769</v>
      </c>
      <c r="F479" s="18" t="n">
        <v>164.6582</v>
      </c>
      <c r="G479" s="18" t="n">
        <v>370</v>
      </c>
      <c r="H479" s="6" t="s">
        <f>=(F479-E479)*G479</f>
      </c>
      <c r="I479" s="9" t="s">
        <f>=(F479-E479)/E479</f>
      </c>
      <c r="J479" s="7" t="s">
        <f>=MAX(1,DATEDIF(C479,D479,"d")-1)</f>
      </c>
      <c r="K479" s="9" t="s">
        <f>=I479*365/J479</f>
      </c>
    </row>
    <row collapsed="false" customFormat="false" customHeight="false" hidden="false" ht="12.1" outlineLevel="0" r="480">
      <c r="A480" s="17" t="s">
        <v>368</v>
      </c>
      <c r="B480" s="17" t="s">
        <v>670</v>
      </c>
      <c r="C480" s="50" t="n">
        <v>45616</v>
      </c>
      <c r="D480" s="51" t="n">
        <v>45701</v>
      </c>
      <c r="E480" s="18" t="n">
        <v>121.2769</v>
      </c>
      <c r="F480" s="18" t="n">
        <v>164.6482</v>
      </c>
      <c r="G480" s="18" t="n">
        <v>400</v>
      </c>
      <c r="H480" s="6" t="s">
        <f>=(F480-E480)*G480</f>
      </c>
      <c r="I480" s="9" t="s">
        <f>=(F480-E480)/E480</f>
      </c>
      <c r="J480" s="7" t="s">
        <f>=MAX(1,DATEDIF(C480,D480,"d")-1)</f>
      </c>
      <c r="K480" s="9" t="s">
        <f>=I480*365/J480</f>
      </c>
    </row>
    <row collapsed="false" customFormat="false" customHeight="false" hidden="false" ht="12.1" outlineLevel="0" r="481">
      <c r="A481" s="17" t="s">
        <v>365</v>
      </c>
      <c r="B481" s="17" t="s">
        <v>668</v>
      </c>
      <c r="C481" s="50" t="n">
        <v>45705</v>
      </c>
      <c r="D481" s="51" t="n">
        <v>45715</v>
      </c>
      <c r="E481" s="18" t="n">
        <v>92.7163</v>
      </c>
      <c r="F481" s="18" t="n">
        <v>90.6275</v>
      </c>
      <c r="G481" s="18" t="n">
        <v>27</v>
      </c>
      <c r="H481" s="6" t="s">
        <f>=(F481-E481)*G481</f>
      </c>
      <c r="I481" s="9" t="s">
        <f>=(F481-E481)/E481</f>
      </c>
      <c r="J481" s="7" t="s">
        <f>=MAX(1,DATEDIF(C481,D481,"d")-1)</f>
      </c>
      <c r="K481" s="9" t="s">
        <f>=I481*365/J481</f>
      </c>
    </row>
    <row collapsed="false" customFormat="false" customHeight="false" hidden="false" ht="12.1" outlineLevel="0" r="482">
      <c r="A482" s="17" t="s">
        <v>365</v>
      </c>
      <c r="B482" s="17" t="s">
        <v>668</v>
      </c>
      <c r="C482" s="50" t="n">
        <v>45705</v>
      </c>
      <c r="D482" s="51" t="n">
        <v>45715</v>
      </c>
      <c r="E482" s="18" t="n">
        <v>92.716</v>
      </c>
      <c r="F482" s="18" t="n">
        <v>90.6275</v>
      </c>
      <c r="G482" s="18" t="n">
        <v>5</v>
      </c>
      <c r="H482" s="6" t="s">
        <f>=(F482-E482)*G482</f>
      </c>
      <c r="I482" s="9" t="s">
        <f>=(F482-E482)/E482</f>
      </c>
      <c r="J482" s="7" t="s">
        <f>=MAX(1,DATEDIF(C482,D482,"d")-1)</f>
      </c>
      <c r="K482" s="9" t="s">
        <f>=I482*365/J482</f>
      </c>
    </row>
    <row collapsed="false" customFormat="false" customHeight="false" hidden="false" ht="12.1" outlineLevel="0" r="483">
      <c r="A483" s="17" t="s">
        <v>365</v>
      </c>
      <c r="B483" s="17" t="s">
        <v>668</v>
      </c>
      <c r="C483" s="50" t="n">
        <v>45705</v>
      </c>
      <c r="D483" s="51" t="n">
        <v>45715</v>
      </c>
      <c r="E483" s="18" t="n">
        <v>92.7164</v>
      </c>
      <c r="F483" s="18" t="n">
        <v>90.6275</v>
      </c>
      <c r="G483" s="18" t="n">
        <v>4</v>
      </c>
      <c r="H483" s="6" t="s">
        <f>=(F483-E483)*G483</f>
      </c>
      <c r="I483" s="9" t="s">
        <f>=(F483-E483)/E483</f>
      </c>
      <c r="J483" s="7" t="s">
        <f>=MAX(1,DATEDIF(C483,D483,"d")-1)</f>
      </c>
      <c r="K483" s="9" t="s">
        <f>=I483*365/J483</f>
      </c>
    </row>
    <row collapsed="false" customFormat="false" customHeight="false" hidden="false" ht="12.1" outlineLevel="0" r="484">
      <c r="A484" s="17" t="s">
        <v>365</v>
      </c>
      <c r="B484" s="17" t="s">
        <v>668</v>
      </c>
      <c r="C484" s="50" t="n">
        <v>45705</v>
      </c>
      <c r="D484" s="51" t="n">
        <v>45715</v>
      </c>
      <c r="E484" s="18" t="n">
        <v>92.7164</v>
      </c>
      <c r="F484" s="18" t="n">
        <v>90.6274</v>
      </c>
      <c r="G484" s="18" t="n">
        <v>29</v>
      </c>
      <c r="H484" s="6" t="s">
        <f>=(F484-E484)*G484</f>
      </c>
      <c r="I484" s="9" t="s">
        <f>=(F484-E484)/E484</f>
      </c>
      <c r="J484" s="7" t="s">
        <f>=MAX(1,DATEDIF(C484,D484,"d")-1)</f>
      </c>
      <c r="K484" s="9" t="s">
        <f>=I484*365/J484</f>
      </c>
    </row>
    <row collapsed="false" customFormat="false" customHeight="false" hidden="false" ht="12.1" outlineLevel="0" r="485">
      <c r="A485" s="17" t="s">
        <v>365</v>
      </c>
      <c r="B485" s="17" t="s">
        <v>668</v>
      </c>
      <c r="C485" s="50" t="n">
        <v>45705</v>
      </c>
      <c r="D485" s="51" t="n">
        <v>45715</v>
      </c>
      <c r="E485" s="18" t="n">
        <v>92.7163</v>
      </c>
      <c r="F485" s="18" t="n">
        <v>90.6274</v>
      </c>
      <c r="G485" s="18" t="n">
        <v>70</v>
      </c>
      <c r="H485" s="6" t="s">
        <f>=(F485-E485)*G485</f>
      </c>
      <c r="I485" s="9" t="s">
        <f>=(F485-E485)/E485</f>
      </c>
      <c r="J485" s="7" t="s">
        <f>=MAX(1,DATEDIF(C485,D485,"d")-1)</f>
      </c>
      <c r="K485" s="9" t="s">
        <f>=I485*365/J485</f>
      </c>
    </row>
    <row collapsed="false" customFormat="false" customHeight="false" hidden="false" ht="12.1" outlineLevel="0" r="486">
      <c r="A486" s="17" t="s">
        <v>365</v>
      </c>
      <c r="B486" s="17" t="s">
        <v>668</v>
      </c>
      <c r="C486" s="50" t="n">
        <v>45705</v>
      </c>
      <c r="D486" s="51" t="n">
        <v>45715</v>
      </c>
      <c r="E486" s="18" t="n">
        <v>92.7163</v>
      </c>
      <c r="F486" s="18" t="n">
        <v>90.6274</v>
      </c>
      <c r="G486" s="18" t="n">
        <v>901</v>
      </c>
      <c r="H486" s="6" t="s">
        <f>=(F486-E486)*G486</f>
      </c>
      <c r="I486" s="9" t="s">
        <f>=(F486-E486)/E486</f>
      </c>
      <c r="J486" s="7" t="s">
        <f>=MAX(1,DATEDIF(C486,D486,"d")-1)</f>
      </c>
      <c r="K486" s="9" t="s">
        <f>=I486*365/J486</f>
      </c>
    </row>
    <row collapsed="false" customFormat="false" customHeight="false" hidden="false" ht="12.1" outlineLevel="0" r="487">
      <c r="A487" s="17" t="s">
        <v>365</v>
      </c>
      <c r="B487" s="17" t="s">
        <v>668</v>
      </c>
      <c r="C487" s="50" t="n">
        <v>45705</v>
      </c>
      <c r="D487" s="51" t="n">
        <v>45715</v>
      </c>
      <c r="E487" s="18" t="n">
        <v>92.7163</v>
      </c>
      <c r="F487" s="18" t="n">
        <v>90.638</v>
      </c>
      <c r="G487" s="18" t="n">
        <v>15</v>
      </c>
      <c r="H487" s="6" t="s">
        <f>=(F487-E487)*G487</f>
      </c>
      <c r="I487" s="9" t="s">
        <f>=(F487-E487)/E487</f>
      </c>
      <c r="J487" s="7" t="s">
        <f>=MAX(1,DATEDIF(C487,D487,"d")-1)</f>
      </c>
      <c r="K487" s="9" t="s">
        <f>=I487*365/J487</f>
      </c>
    </row>
    <row collapsed="false" customFormat="false" customHeight="false" hidden="false" ht="12.1" outlineLevel="0" r="488">
      <c r="A488" s="17" t="s">
        <v>365</v>
      </c>
      <c r="B488" s="17" t="s">
        <v>668</v>
      </c>
      <c r="C488" s="50" t="n">
        <v>45705</v>
      </c>
      <c r="D488" s="51" t="n">
        <v>45715</v>
      </c>
      <c r="E488" s="18" t="n">
        <v>92.7163</v>
      </c>
      <c r="F488" s="18" t="n">
        <v>90.6374</v>
      </c>
      <c r="G488" s="18" t="n">
        <v>399</v>
      </c>
      <c r="H488" s="6" t="s">
        <f>=(F488-E488)*G488</f>
      </c>
      <c r="I488" s="9" t="s">
        <f>=(F488-E488)/E488</f>
      </c>
      <c r="J488" s="7" t="s">
        <f>=MAX(1,DATEDIF(C488,D488,"d")-1)</f>
      </c>
      <c r="K488" s="9" t="s">
        <f>=I488*365/J488</f>
      </c>
    </row>
    <row collapsed="false" customFormat="false" customHeight="false" hidden="false" ht="12.1" outlineLevel="0" r="489">
      <c r="A489" s="17" t="s">
        <v>365</v>
      </c>
      <c r="B489" s="17" t="s">
        <v>668</v>
      </c>
      <c r="C489" s="50" t="n">
        <v>45705</v>
      </c>
      <c r="D489" s="51" t="n">
        <v>45715</v>
      </c>
      <c r="E489" s="18" t="n">
        <v>92.4539</v>
      </c>
      <c r="F489" s="18" t="n">
        <v>90.6374</v>
      </c>
      <c r="G489" s="18" t="n">
        <v>514</v>
      </c>
      <c r="H489" s="6" t="s">
        <f>=(F489-E489)*G489</f>
      </c>
      <c r="I489" s="9" t="s">
        <f>=(F489-E489)/E489</f>
      </c>
      <c r="J489" s="7" t="s">
        <f>=MAX(1,DATEDIF(C489,D489,"d")-1)</f>
      </c>
      <c r="K489" s="9" t="s">
        <f>=I489*365/J489</f>
      </c>
    </row>
    <row collapsed="false" customFormat="false" customHeight="false" hidden="false" ht="12.1" outlineLevel="0" r="490">
      <c r="A490" s="17" t="s">
        <v>365</v>
      </c>
      <c r="B490" s="17" t="s">
        <v>668</v>
      </c>
      <c r="C490" s="50" t="n">
        <v>45705</v>
      </c>
      <c r="D490" s="51" t="n">
        <v>45715</v>
      </c>
      <c r="E490" s="18" t="n">
        <v>92.4539</v>
      </c>
      <c r="F490" s="18" t="n">
        <v>90.6175</v>
      </c>
      <c r="G490" s="18" t="n">
        <v>200</v>
      </c>
      <c r="H490" s="6" t="s">
        <f>=(F490-E490)*G490</f>
      </c>
      <c r="I490" s="9" t="s">
        <f>=(F490-E490)/E490</f>
      </c>
      <c r="J490" s="7" t="s">
        <f>=MAX(1,DATEDIF(C490,D490,"d")-1)</f>
      </c>
      <c r="K490" s="9" t="s">
        <f>=I490*365/J490</f>
      </c>
    </row>
    <row collapsed="false" customFormat="false" customHeight="false" hidden="false" ht="12.1" outlineLevel="0" r="491">
      <c r="A491" s="17" t="s">
        <v>365</v>
      </c>
      <c r="B491" s="17" t="s">
        <v>668</v>
      </c>
      <c r="C491" s="50" t="n">
        <v>45705</v>
      </c>
      <c r="D491" s="51" t="n">
        <v>45715</v>
      </c>
      <c r="E491" s="18" t="n">
        <v>92.4539</v>
      </c>
      <c r="F491" s="18" t="n">
        <v>90.6374</v>
      </c>
      <c r="G491" s="18" t="n">
        <v>286</v>
      </c>
      <c r="H491" s="6" t="s">
        <f>=(F491-E491)*G491</f>
      </c>
      <c r="I491" s="9" t="s">
        <f>=(F491-E491)/E491</f>
      </c>
      <c r="J491" s="7" t="s">
        <f>=MAX(1,DATEDIF(C491,D491,"d")-1)</f>
      </c>
      <c r="K491" s="9" t="s">
        <f>=I491*365/J491</f>
      </c>
    </row>
    <row collapsed="false" customFormat="false" customHeight="false" hidden="false" ht="12.1" outlineLevel="0" r="492">
      <c r="A492" s="17" t="s">
        <v>365</v>
      </c>
      <c r="B492" s="17" t="s">
        <v>668</v>
      </c>
      <c r="C492" s="50" t="n">
        <v>45706</v>
      </c>
      <c r="D492" s="51" t="n">
        <v>45715</v>
      </c>
      <c r="E492" s="18" t="n">
        <v>97.4279</v>
      </c>
      <c r="F492" s="18" t="n">
        <v>90.6374</v>
      </c>
      <c r="G492" s="18" t="n">
        <v>691</v>
      </c>
      <c r="H492" s="6" t="s">
        <f>=(F492-E492)*G492</f>
      </c>
      <c r="I492" s="9" t="s">
        <f>=(F492-E492)/E492</f>
      </c>
      <c r="J492" s="7" t="s">
        <f>=MAX(1,DATEDIF(C492,D492,"d")-1)</f>
      </c>
      <c r="K492" s="9" t="s">
        <f>=I492*365/J492</f>
      </c>
    </row>
    <row collapsed="false" customFormat="false" customHeight="false" hidden="false" ht="12.1" outlineLevel="0" r="493">
      <c r="A493" s="17" t="s">
        <v>365</v>
      </c>
      <c r="B493" s="17" t="s">
        <v>668</v>
      </c>
      <c r="C493" s="50" t="n">
        <v>45706</v>
      </c>
      <c r="D493" s="51" t="n">
        <v>45715</v>
      </c>
      <c r="E493" s="18" t="n">
        <v>97.4279</v>
      </c>
      <c r="F493" s="18" t="n">
        <v>90.6275</v>
      </c>
      <c r="G493" s="18" t="n">
        <v>200</v>
      </c>
      <c r="H493" s="6" t="s">
        <f>=(F493-E493)*G493</f>
      </c>
      <c r="I493" s="9" t="s">
        <f>=(F493-E493)/E493</f>
      </c>
      <c r="J493" s="7" t="s">
        <f>=MAX(1,DATEDIF(C493,D493,"d")-1)</f>
      </c>
      <c r="K493" s="9" t="s">
        <f>=I493*365/J493</f>
      </c>
    </row>
    <row collapsed="false" customFormat="false" customHeight="false" hidden="false" ht="12.1" outlineLevel="0" r="494">
      <c r="A494" s="17" t="s">
        <v>365</v>
      </c>
      <c r="B494" s="17" t="s">
        <v>668</v>
      </c>
      <c r="C494" s="50" t="n">
        <v>45706</v>
      </c>
      <c r="D494" s="51" t="n">
        <v>45715</v>
      </c>
      <c r="E494" s="18" t="n">
        <v>97.4279</v>
      </c>
      <c r="F494" s="18" t="n">
        <v>90.607</v>
      </c>
      <c r="G494" s="18" t="n">
        <v>10</v>
      </c>
      <c r="H494" s="6" t="s">
        <f>=(F494-E494)*G494</f>
      </c>
      <c r="I494" s="9" t="s">
        <f>=(F494-E494)/E494</f>
      </c>
      <c r="J494" s="7" t="s">
        <f>=MAX(1,DATEDIF(C494,D494,"d")-1)</f>
      </c>
      <c r="K494" s="9" t="s">
        <f>=I494*365/J494</f>
      </c>
    </row>
    <row collapsed="false" customFormat="false" customHeight="false" hidden="false" ht="12.1" outlineLevel="0" r="495">
      <c r="A495" s="17" t="s">
        <v>365</v>
      </c>
      <c r="B495" s="17" t="s">
        <v>668</v>
      </c>
      <c r="C495" s="50" t="n">
        <v>45706</v>
      </c>
      <c r="D495" s="51" t="n">
        <v>45715</v>
      </c>
      <c r="E495" s="18" t="n">
        <v>97.4279</v>
      </c>
      <c r="F495" s="18" t="n">
        <v>90.6274</v>
      </c>
      <c r="G495" s="18" t="n">
        <v>198</v>
      </c>
      <c r="H495" s="6" t="s">
        <f>=(F495-E495)*G495</f>
      </c>
      <c r="I495" s="9" t="s">
        <f>=(F495-E495)/E495</f>
      </c>
      <c r="J495" s="7" t="s">
        <f>=MAX(1,DATEDIF(C495,D495,"d")-1)</f>
      </c>
      <c r="K495" s="9" t="s">
        <f>=I495*365/J495</f>
      </c>
    </row>
    <row collapsed="false" customFormat="false" customHeight="false" hidden="false" ht="12.1" outlineLevel="0" r="496">
      <c r="A496" s="17" t="s">
        <v>365</v>
      </c>
      <c r="B496" s="17" t="s">
        <v>668</v>
      </c>
      <c r="C496" s="50" t="n">
        <v>45706</v>
      </c>
      <c r="D496" s="51" t="n">
        <v>45715</v>
      </c>
      <c r="E496" s="18" t="n">
        <v>97.4279</v>
      </c>
      <c r="F496" s="18" t="n">
        <v>90.6175</v>
      </c>
      <c r="G496" s="18" t="n">
        <v>1000</v>
      </c>
      <c r="H496" s="6" t="s">
        <f>=(F496-E496)*G496</f>
      </c>
      <c r="I496" s="9" t="s">
        <f>=(F496-E496)/E496</f>
      </c>
      <c r="J496" s="7" t="s">
        <f>=MAX(1,DATEDIF(C496,D496,"d")-1)</f>
      </c>
      <c r="K496" s="9" t="s">
        <f>=I496*365/J496</f>
      </c>
    </row>
    <row collapsed="false" customFormat="false" customHeight="false" hidden="false" ht="12.1" outlineLevel="0" r="497">
      <c r="A497" s="17" t="s">
        <v>365</v>
      </c>
      <c r="B497" s="17" t="s">
        <v>668</v>
      </c>
      <c r="C497" s="50" t="n">
        <v>45706</v>
      </c>
      <c r="D497" s="51" t="n">
        <v>45715</v>
      </c>
      <c r="E497" s="18" t="n">
        <v>97.4279</v>
      </c>
      <c r="F497" s="18" t="n">
        <v>90.61</v>
      </c>
      <c r="G497" s="18" t="n">
        <v>1</v>
      </c>
      <c r="H497" s="6" t="s">
        <f>=(F497-E497)*G497</f>
      </c>
      <c r="I497" s="9" t="s">
        <f>=(F497-E497)/E497</f>
      </c>
      <c r="J497" s="7" t="s">
        <f>=MAX(1,DATEDIF(C497,D497,"d")-1)</f>
      </c>
      <c r="K497" s="9" t="s">
        <f>=I497*365/J497</f>
      </c>
    </row>
    <row collapsed="false" customFormat="false" customHeight="false" hidden="false" ht="12.1" outlineLevel="0" r="498">
      <c r="A498" s="17" t="s">
        <v>390</v>
      </c>
      <c r="B498" s="17" t="s">
        <v>640</v>
      </c>
      <c r="C498" s="50" t="n">
        <v>45720</v>
      </c>
      <c r="D498" s="51" t="n">
        <v>45840</v>
      </c>
      <c r="E498" s="18" t="n">
        <v>8930.7715</v>
      </c>
      <c r="F498" s="18" t="n">
        <v>7797.17</v>
      </c>
      <c r="G498" s="18" t="n">
        <v>1</v>
      </c>
      <c r="H498" s="6" t="s">
        <f>=(F498-E498)*G498</f>
      </c>
      <c r="I498" s="9" t="s">
        <f>=(F498-E498)/E498</f>
      </c>
      <c r="J498" s="7" t="s">
        <f>=MAX(1,DATEDIF(C498,D498,"d")-1)</f>
      </c>
      <c r="K498" s="9" t="s">
        <f>=I498*365/J498</f>
      </c>
    </row>
    <row collapsed="false" customFormat="false" customHeight="false" hidden="false" ht="12.1" outlineLevel="0" r="499">
      <c r="A499" s="17" t="s">
        <v>390</v>
      </c>
      <c r="B499" s="17" t="s">
        <v>640</v>
      </c>
      <c r="C499" s="50" t="n">
        <v>45720</v>
      </c>
      <c r="D499" s="51" t="n">
        <v>45840</v>
      </c>
      <c r="E499" s="18" t="n">
        <v>8930.7715</v>
      </c>
      <c r="F499" s="18" t="n">
        <v>7799.2867</v>
      </c>
      <c r="G499" s="18" t="n">
        <v>3</v>
      </c>
      <c r="H499" s="6" t="s">
        <f>=(F499-E499)*G499</f>
      </c>
      <c r="I499" s="9" t="s">
        <f>=(F499-E499)/E499</f>
      </c>
      <c r="J499" s="7" t="s">
        <f>=MAX(1,DATEDIF(C499,D499,"d")-1)</f>
      </c>
      <c r="K499" s="9" t="s">
        <f>=I499*365/J499</f>
      </c>
    </row>
    <row collapsed="false" customFormat="false" customHeight="false" hidden="false" ht="12.1" outlineLevel="0" r="500">
      <c r="A500" s="17" t="s">
        <v>390</v>
      </c>
      <c r="B500" s="17" t="s">
        <v>640</v>
      </c>
      <c r="C500" s="50" t="n">
        <v>45720</v>
      </c>
      <c r="D500" s="51" t="n">
        <v>45840</v>
      </c>
      <c r="E500" s="18" t="n">
        <v>8930.7715</v>
      </c>
      <c r="F500" s="18" t="n">
        <v>7797.28</v>
      </c>
      <c r="G500" s="18" t="n">
        <v>2</v>
      </c>
      <c r="H500" s="6" t="s">
        <f>=(F500-E500)*G500</f>
      </c>
      <c r="I500" s="9" t="s">
        <f>=(F500-E500)/E500</f>
      </c>
      <c r="J500" s="7" t="s">
        <f>=MAX(1,DATEDIF(C500,D500,"d")-1)</f>
      </c>
      <c r="K500" s="9" t="s">
        <f>=I500*365/J500</f>
      </c>
    </row>
    <row collapsed="false" customFormat="false" customHeight="false" hidden="false" ht="12.1" outlineLevel="0" r="501">
      <c r="A501" s="17" t="s">
        <v>390</v>
      </c>
      <c r="B501" s="17" t="s">
        <v>640</v>
      </c>
      <c r="C501" s="50" t="n">
        <v>45720</v>
      </c>
      <c r="D501" s="51" t="n">
        <v>45840</v>
      </c>
      <c r="E501" s="18" t="n">
        <v>8930.7715</v>
      </c>
      <c r="F501" s="18" t="n">
        <v>7799.88</v>
      </c>
      <c r="G501" s="18" t="n">
        <v>5</v>
      </c>
      <c r="H501" s="6" t="s">
        <f>=(F501-E501)*G501</f>
      </c>
      <c r="I501" s="9" t="s">
        <f>=(F501-E501)/E501</f>
      </c>
      <c r="J501" s="7" t="s">
        <f>=MAX(1,DATEDIF(C501,D501,"d")-1)</f>
      </c>
      <c r="K501" s="9" t="s">
        <f>=I501*365/J501</f>
      </c>
    </row>
    <row collapsed="false" customFormat="false" customHeight="false" hidden="false" ht="12.1" outlineLevel="0" r="502">
      <c r="A502" s="17" t="s">
        <v>390</v>
      </c>
      <c r="B502" s="17" t="s">
        <v>640</v>
      </c>
      <c r="C502" s="50" t="n">
        <v>45720</v>
      </c>
      <c r="D502" s="51" t="n">
        <v>45840</v>
      </c>
      <c r="E502" s="18" t="n">
        <v>8930.7715</v>
      </c>
      <c r="F502" s="18" t="n">
        <v>7797.28</v>
      </c>
      <c r="G502" s="18" t="n">
        <v>1</v>
      </c>
      <c r="H502" s="6" t="s">
        <f>=(F502-E502)*G502</f>
      </c>
      <c r="I502" s="9" t="s">
        <f>=(F502-E502)/E502</f>
      </c>
      <c r="J502" s="7" t="s">
        <f>=MAX(1,DATEDIF(C502,D502,"d")-1)</f>
      </c>
      <c r="K502" s="9" t="s">
        <f>=I502*365/J502</f>
      </c>
    </row>
    <row collapsed="false" customFormat="false" customHeight="false" hidden="false" ht="12.1" outlineLevel="0" r="503">
      <c r="A503" s="17" t="s">
        <v>390</v>
      </c>
      <c r="B503" s="17" t="s">
        <v>640</v>
      </c>
      <c r="C503" s="50" t="n">
        <v>45720</v>
      </c>
      <c r="D503" s="51" t="n">
        <v>45840</v>
      </c>
      <c r="E503" s="18" t="n">
        <v>8930.7715</v>
      </c>
      <c r="F503" s="18" t="n">
        <v>7797.17</v>
      </c>
      <c r="G503" s="18" t="n">
        <v>1</v>
      </c>
      <c r="H503" s="6" t="s">
        <f>=(F503-E503)*G503</f>
      </c>
      <c r="I503" s="9" t="s">
        <f>=(F503-E503)/E503</f>
      </c>
      <c r="J503" s="7" t="s">
        <f>=MAX(1,DATEDIF(C503,D503,"d")-1)</f>
      </c>
      <c r="K503" s="9" t="s">
        <f>=I503*365/J503</f>
      </c>
    </row>
    <row collapsed="false" customFormat="false" customHeight="false" hidden="false" ht="12.1" outlineLevel="0" r="504">
      <c r="A504" s="17" t="s">
        <v>390</v>
      </c>
      <c r="B504" s="17" t="s">
        <v>640</v>
      </c>
      <c r="C504" s="50" t="n">
        <v>45720</v>
      </c>
      <c r="D504" s="51" t="n">
        <v>45840</v>
      </c>
      <c r="E504" s="18" t="n">
        <v>9143.315</v>
      </c>
      <c r="F504" s="18" t="n">
        <v>7799.28</v>
      </c>
      <c r="G504" s="18" t="n">
        <v>1</v>
      </c>
      <c r="H504" s="6" t="s">
        <f>=(F504-E504)*G504</f>
      </c>
      <c r="I504" s="9" t="s">
        <f>=(F504-E504)/E504</f>
      </c>
      <c r="J504" s="7" t="s">
        <f>=MAX(1,DATEDIF(C504,D504,"d")-1)</f>
      </c>
      <c r="K504" s="9" t="s">
        <f>=I504*365/J504</f>
      </c>
    </row>
    <row collapsed="false" customFormat="false" customHeight="false" hidden="false" ht="12.1" outlineLevel="0" r="505">
      <c r="A505" s="17" t="s">
        <v>390</v>
      </c>
      <c r="B505" s="17" t="s">
        <v>640</v>
      </c>
      <c r="C505" s="50" t="n">
        <v>45720</v>
      </c>
      <c r="D505" s="51" t="n">
        <v>45840</v>
      </c>
      <c r="E505" s="18" t="n">
        <v>9143.315</v>
      </c>
      <c r="F505" s="18" t="n">
        <v>7799.88</v>
      </c>
      <c r="G505" s="18" t="n">
        <v>1</v>
      </c>
      <c r="H505" s="6" t="s">
        <f>=(F505-E505)*G505</f>
      </c>
      <c r="I505" s="9" t="s">
        <f>=(F505-E505)/E505</f>
      </c>
      <c r="J505" s="7" t="s">
        <f>=MAX(1,DATEDIF(C505,D505,"d")-1)</f>
      </c>
      <c r="K505" s="9" t="s">
        <f>=I505*365/J505</f>
      </c>
    </row>
    <row collapsed="false" customFormat="false" customHeight="false" hidden="false" ht="12.1" outlineLevel="0" r="506">
      <c r="A506" s="17" t="s">
        <v>390</v>
      </c>
      <c r="B506" s="17" t="s">
        <v>640</v>
      </c>
      <c r="C506" s="50" t="n">
        <v>45720</v>
      </c>
      <c r="D506" s="51" t="n">
        <v>45840</v>
      </c>
      <c r="E506" s="18" t="n">
        <v>9143.3225</v>
      </c>
      <c r="F506" s="18" t="n">
        <v>7812.79</v>
      </c>
      <c r="G506" s="18" t="n">
        <v>1</v>
      </c>
      <c r="H506" s="6" t="s">
        <f>=(F506-E506)*G506</f>
      </c>
      <c r="I506" s="9" t="s">
        <f>=(F506-E506)/E506</f>
      </c>
      <c r="J506" s="7" t="s">
        <f>=MAX(1,DATEDIF(C506,D506,"d")-1)</f>
      </c>
      <c r="K506" s="9" t="s">
        <f>=I506*365/J506</f>
      </c>
    </row>
    <row collapsed="false" customFormat="false" customHeight="false" hidden="false" ht="12.1" outlineLevel="0" r="507">
      <c r="A507" s="17" t="s">
        <v>390</v>
      </c>
      <c r="B507" s="17" t="s">
        <v>640</v>
      </c>
      <c r="C507" s="50" t="n">
        <v>45720</v>
      </c>
      <c r="D507" s="51" t="n">
        <v>45840</v>
      </c>
      <c r="E507" s="18" t="n">
        <v>9143.3225</v>
      </c>
      <c r="F507" s="18" t="n">
        <v>7799.28</v>
      </c>
      <c r="G507" s="18" t="n">
        <v>1</v>
      </c>
      <c r="H507" s="6" t="s">
        <f>=(F507-E507)*G507</f>
      </c>
      <c r="I507" s="9" t="s">
        <f>=(F507-E507)/E507</f>
      </c>
      <c r="J507" s="7" t="s">
        <f>=MAX(1,DATEDIF(C507,D507,"d")-1)</f>
      </c>
      <c r="K507" s="9" t="s">
        <f>=I507*365/J507</f>
      </c>
    </row>
    <row collapsed="false" customFormat="false" customHeight="false" hidden="false" ht="12.1" outlineLevel="0" r="508">
      <c r="A508" s="17" t="s">
        <v>390</v>
      </c>
      <c r="B508" s="17" t="s">
        <v>640</v>
      </c>
      <c r="C508" s="50" t="n">
        <v>45720</v>
      </c>
      <c r="D508" s="51" t="n">
        <v>45840</v>
      </c>
      <c r="E508" s="18" t="n">
        <v>9143.3225</v>
      </c>
      <c r="F508" s="18" t="n">
        <v>7797.28</v>
      </c>
      <c r="G508" s="18" t="n">
        <v>1</v>
      </c>
      <c r="H508" s="6" t="s">
        <f>=(F508-E508)*G508</f>
      </c>
      <c r="I508" s="9" t="s">
        <f>=(F508-E508)/E508</f>
      </c>
      <c r="J508" s="7" t="s">
        <f>=MAX(1,DATEDIF(C508,D508,"d")-1)</f>
      </c>
      <c r="K508" s="9" t="s">
        <f>=I508*365/J508</f>
      </c>
    </row>
    <row collapsed="false" customFormat="false" customHeight="false" hidden="false" ht="12.1" outlineLevel="0" r="509">
      <c r="A509" s="17" t="s">
        <v>390</v>
      </c>
      <c r="B509" s="17" t="s">
        <v>640</v>
      </c>
      <c r="C509" s="50" t="n">
        <v>45720</v>
      </c>
      <c r="D509" s="51" t="n">
        <v>45840</v>
      </c>
      <c r="E509" s="18" t="n">
        <v>9143.3225</v>
      </c>
      <c r="F509" s="18" t="n">
        <v>7797.28</v>
      </c>
      <c r="G509" s="18" t="n">
        <v>1</v>
      </c>
      <c r="H509" s="6" t="s">
        <f>=(F509-E509)*G509</f>
      </c>
      <c r="I509" s="9" t="s">
        <f>=(F509-E509)/E509</f>
      </c>
      <c r="J509" s="7" t="s">
        <f>=MAX(1,DATEDIF(C509,D509,"d")-1)</f>
      </c>
      <c r="K509" s="9" t="s">
        <f>=I509*365/J509</f>
      </c>
    </row>
    <row collapsed="false" customFormat="false" customHeight="false" hidden="false" ht="12.1" outlineLevel="0" r="510">
      <c r="A510" s="17" t="s">
        <v>387</v>
      </c>
      <c r="B510" s="17" t="s">
        <v>680</v>
      </c>
      <c r="C510" s="50" t="n">
        <v>45623</v>
      </c>
      <c r="D510" s="51" t="n">
        <v>45688</v>
      </c>
      <c r="E510" s="18" t="n">
        <v>13.0004</v>
      </c>
      <c r="F510" s="18" t="n">
        <v>15.1074</v>
      </c>
      <c r="G510" s="18" t="n">
        <v>100</v>
      </c>
      <c r="H510" s="6" t="s">
        <f>=(F510-E510)*G510</f>
      </c>
      <c r="I510" s="9" t="s">
        <f>=(F510-E510)/E510</f>
      </c>
      <c r="J510" s="7" t="s">
        <f>=MAX(1,DATEDIF(C510,D510,"d")-1)</f>
      </c>
      <c r="K510" s="9" t="s">
        <f>=I510*365/J510</f>
      </c>
    </row>
    <row collapsed="false" customFormat="false" customHeight="false" hidden="false" ht="12.1" outlineLevel="0" r="511">
      <c r="A511" s="17" t="s">
        <v>387</v>
      </c>
      <c r="B511" s="17" t="s">
        <v>680</v>
      </c>
      <c r="C511" s="50" t="n">
        <v>45623</v>
      </c>
      <c r="D511" s="51" t="n">
        <v>45688</v>
      </c>
      <c r="E511" s="18" t="n">
        <v>13.0004</v>
      </c>
      <c r="F511" s="18" t="n">
        <v>15.1074</v>
      </c>
      <c r="G511" s="18" t="n">
        <v>100</v>
      </c>
      <c r="H511" s="6" t="s">
        <f>=(F511-E511)*G511</f>
      </c>
      <c r="I511" s="9" t="s">
        <f>=(F511-E511)/E511</f>
      </c>
      <c r="J511" s="7" t="s">
        <f>=MAX(1,DATEDIF(C511,D511,"d")-1)</f>
      </c>
      <c r="K511" s="9" t="s">
        <f>=I511*365/J511</f>
      </c>
    </row>
    <row collapsed="false" customFormat="false" customHeight="false" hidden="false" ht="12.1" outlineLevel="0" r="512">
      <c r="A512" s="17" t="s">
        <v>387</v>
      </c>
      <c r="B512" s="17" t="s">
        <v>680</v>
      </c>
      <c r="C512" s="50" t="n">
        <v>45623</v>
      </c>
      <c r="D512" s="51" t="n">
        <v>45688</v>
      </c>
      <c r="E512" s="18" t="n">
        <v>13.0004</v>
      </c>
      <c r="F512" s="18" t="n">
        <v>15.1074</v>
      </c>
      <c r="G512" s="18" t="n">
        <v>100</v>
      </c>
      <c r="H512" s="6" t="s">
        <f>=(F512-E512)*G512</f>
      </c>
      <c r="I512" s="9" t="s">
        <f>=(F512-E512)/E512</f>
      </c>
      <c r="J512" s="7" t="s">
        <f>=MAX(1,DATEDIF(C512,D512,"d")-1)</f>
      </c>
      <c r="K512" s="9" t="s">
        <f>=I512*365/J512</f>
      </c>
    </row>
    <row collapsed="false" customFormat="false" customHeight="false" hidden="false" ht="12.1" outlineLevel="0" r="513">
      <c r="A513" s="17" t="s">
        <v>387</v>
      </c>
      <c r="B513" s="17" t="s">
        <v>680</v>
      </c>
      <c r="C513" s="50" t="n">
        <v>45623</v>
      </c>
      <c r="D513" s="51" t="n">
        <v>45688</v>
      </c>
      <c r="E513" s="18" t="n">
        <v>13.0004</v>
      </c>
      <c r="F513" s="18" t="n">
        <v>15.1075</v>
      </c>
      <c r="G513" s="18" t="n">
        <v>200</v>
      </c>
      <c r="H513" s="6" t="s">
        <f>=(F513-E513)*G513</f>
      </c>
      <c r="I513" s="9" t="s">
        <f>=(F513-E513)/E513</f>
      </c>
      <c r="J513" s="7" t="s">
        <f>=MAX(1,DATEDIF(C513,D513,"d")-1)</f>
      </c>
      <c r="K513" s="9" t="s">
        <f>=I513*365/J513</f>
      </c>
    </row>
    <row collapsed="false" customFormat="false" customHeight="false" hidden="false" ht="12.1" outlineLevel="0" r="514">
      <c r="A514" s="17" t="s">
        <v>387</v>
      </c>
      <c r="B514" s="17" t="s">
        <v>680</v>
      </c>
      <c r="C514" s="50" t="n">
        <v>45623</v>
      </c>
      <c r="D514" s="51" t="n">
        <v>45688</v>
      </c>
      <c r="E514" s="18" t="n">
        <v>13.0004</v>
      </c>
      <c r="F514" s="18" t="n">
        <v>15.1075</v>
      </c>
      <c r="G514" s="18" t="n">
        <v>400</v>
      </c>
      <c r="H514" s="6" t="s">
        <f>=(F514-E514)*G514</f>
      </c>
      <c r="I514" s="9" t="s">
        <f>=(F514-E514)/E514</f>
      </c>
      <c r="J514" s="7" t="s">
        <f>=MAX(1,DATEDIF(C514,D514,"d")-1)</f>
      </c>
      <c r="K514" s="9" t="s">
        <f>=I514*365/J514</f>
      </c>
    </row>
    <row collapsed="false" customFormat="false" customHeight="false" hidden="false" ht="12.1" outlineLevel="0" r="515">
      <c r="A515" s="17" t="s">
        <v>387</v>
      </c>
      <c r="B515" s="17" t="s">
        <v>680</v>
      </c>
      <c r="C515" s="50" t="n">
        <v>45623</v>
      </c>
      <c r="D515" s="51" t="n">
        <v>45688</v>
      </c>
      <c r="E515" s="18" t="n">
        <v>13.0004</v>
      </c>
      <c r="F515" s="18" t="n">
        <v>15.1074</v>
      </c>
      <c r="G515" s="18" t="n">
        <v>100</v>
      </c>
      <c r="H515" s="6" t="s">
        <f>=(F515-E515)*G515</f>
      </c>
      <c r="I515" s="9" t="s">
        <f>=(F515-E515)/E515</f>
      </c>
      <c r="J515" s="7" t="s">
        <f>=MAX(1,DATEDIF(C515,D515,"d")-1)</f>
      </c>
      <c r="K515" s="9" t="s">
        <f>=I515*365/J515</f>
      </c>
    </row>
    <row collapsed="false" customFormat="false" customHeight="false" hidden="false" ht="12.1" outlineLevel="0" r="516">
      <c r="A516" s="17" t="s">
        <v>387</v>
      </c>
      <c r="B516" s="17" t="s">
        <v>680</v>
      </c>
      <c r="C516" s="50" t="n">
        <v>45623</v>
      </c>
      <c r="D516" s="51" t="n">
        <v>45688</v>
      </c>
      <c r="E516" s="18" t="n">
        <v>13.0004</v>
      </c>
      <c r="F516" s="18" t="n">
        <v>15.1075</v>
      </c>
      <c r="G516" s="18" t="n">
        <v>200</v>
      </c>
      <c r="H516" s="6" t="s">
        <f>=(F516-E516)*G516</f>
      </c>
      <c r="I516" s="9" t="s">
        <f>=(F516-E516)/E516</f>
      </c>
      <c r="J516" s="7" t="s">
        <f>=MAX(1,DATEDIF(C516,D516,"d")-1)</f>
      </c>
      <c r="K516" s="9" t="s">
        <f>=I516*365/J516</f>
      </c>
    </row>
    <row collapsed="false" customFormat="false" customHeight="false" hidden="false" ht="12.1" outlineLevel="0" r="517">
      <c r="A517" s="17" t="s">
        <v>387</v>
      </c>
      <c r="B517" s="17" t="s">
        <v>680</v>
      </c>
      <c r="C517" s="50" t="n">
        <v>45623</v>
      </c>
      <c r="D517" s="51" t="n">
        <v>45688</v>
      </c>
      <c r="E517" s="18" t="n">
        <v>13.0004</v>
      </c>
      <c r="F517" s="18" t="n">
        <v>15.1074</v>
      </c>
      <c r="G517" s="18" t="n">
        <v>500</v>
      </c>
      <c r="H517" s="6" t="s">
        <f>=(F517-E517)*G517</f>
      </c>
      <c r="I517" s="9" t="s">
        <f>=(F517-E517)/E517</f>
      </c>
      <c r="J517" s="7" t="s">
        <f>=MAX(1,DATEDIF(C517,D517,"d")-1)</f>
      </c>
      <c r="K517" s="9" t="s">
        <f>=I517*365/J517</f>
      </c>
    </row>
    <row collapsed="false" customFormat="false" customHeight="false" hidden="false" ht="12.1" outlineLevel="0" r="518">
      <c r="A518" s="17" t="s">
        <v>387</v>
      </c>
      <c r="B518" s="17" t="s">
        <v>680</v>
      </c>
      <c r="C518" s="50" t="n">
        <v>45623</v>
      </c>
      <c r="D518" s="51" t="n">
        <v>45688</v>
      </c>
      <c r="E518" s="18" t="n">
        <v>13.0004</v>
      </c>
      <c r="F518" s="18" t="n">
        <v>15.1074</v>
      </c>
      <c r="G518" s="18" t="n">
        <v>300</v>
      </c>
      <c r="H518" s="6" t="s">
        <f>=(F518-E518)*G518</f>
      </c>
      <c r="I518" s="9" t="s">
        <f>=(F518-E518)/E518</f>
      </c>
      <c r="J518" s="7" t="s">
        <f>=MAX(1,DATEDIF(C518,D518,"d")-1)</f>
      </c>
      <c r="K518" s="9" t="s">
        <f>=I518*365/J518</f>
      </c>
    </row>
    <row collapsed="false" customFormat="false" customHeight="false" hidden="false" ht="12.1" outlineLevel="0" r="519">
      <c r="A519" s="17" t="s">
        <v>27</v>
      </c>
      <c r="B519" s="17" t="s">
        <v>28</v>
      </c>
      <c r="C519" s="50" t="n">
        <v>45623</v>
      </c>
      <c r="D519" s="51" t="n">
        <v>45674</v>
      </c>
      <c r="E519" s="18" t="n">
        <v>1034.8276</v>
      </c>
      <c r="F519" s="18" t="n">
        <v>1188.5486</v>
      </c>
      <c r="G519" s="18" t="n">
        <v>21</v>
      </c>
      <c r="H519" s="6" t="s">
        <f>=(F519-E519)*G519</f>
      </c>
      <c r="I519" s="9" t="s">
        <f>=(F519-E519)/E519</f>
      </c>
      <c r="J519" s="7" t="s">
        <f>=MAX(1,DATEDIF(C519,D519,"d")-1)</f>
      </c>
      <c r="K519" s="9" t="s">
        <f>=I519*365/J519</f>
      </c>
    </row>
    <row collapsed="false" customFormat="false" customHeight="false" hidden="false" ht="12.1" outlineLevel="0" r="520">
      <c r="A520" s="17" t="s">
        <v>55</v>
      </c>
      <c r="B520" s="17" t="s">
        <v>56</v>
      </c>
      <c r="C520" s="50" t="n">
        <v>45623</v>
      </c>
      <c r="D520" s="51" t="n">
        <v>45689</v>
      </c>
      <c r="E520" s="18" t="n">
        <v>123.5988</v>
      </c>
      <c r="F520" s="18" t="n">
        <v>146.0869</v>
      </c>
      <c r="G520" s="18" t="n">
        <v>200</v>
      </c>
      <c r="H520" s="6" t="s">
        <f>=(F520-E520)*G520</f>
      </c>
      <c r="I520" s="9" t="s">
        <f>=(F520-E520)/E520</f>
      </c>
      <c r="J520" s="7" t="s">
        <f>=MAX(1,DATEDIF(C520,D520,"d")-1)</f>
      </c>
      <c r="K520" s="9" t="s">
        <f>=I520*365/J520</f>
      </c>
    </row>
    <row collapsed="false" customFormat="false" customHeight="false" hidden="false" ht="12.1" outlineLevel="0" r="521">
      <c r="A521" s="17" t="s">
        <v>366</v>
      </c>
      <c r="B521" s="17" t="s">
        <v>669</v>
      </c>
      <c r="C521" s="50" t="n">
        <v>45623</v>
      </c>
      <c r="D521" s="51" t="n">
        <v>45707</v>
      </c>
      <c r="E521" s="18" t="n">
        <v>84.7724</v>
      </c>
      <c r="F521" s="18" t="n">
        <v>102.418</v>
      </c>
      <c r="G521" s="18" t="n">
        <v>70</v>
      </c>
      <c r="H521" s="6" t="s">
        <f>=(F521-E521)*G521</f>
      </c>
      <c r="I521" s="9" t="s">
        <f>=(F521-E521)/E521</f>
      </c>
      <c r="J521" s="7" t="s">
        <f>=MAX(1,DATEDIF(C521,D521,"d")-1)</f>
      </c>
      <c r="K521" s="9" t="s">
        <f>=I521*365/J521</f>
      </c>
    </row>
    <row collapsed="false" customFormat="false" customHeight="false" hidden="false" ht="12.1" outlineLevel="0" r="522">
      <c r="A522" s="17" t="s">
        <v>366</v>
      </c>
      <c r="B522" s="17" t="s">
        <v>669</v>
      </c>
      <c r="C522" s="50" t="n">
        <v>45623</v>
      </c>
      <c r="D522" s="51" t="n">
        <v>45707</v>
      </c>
      <c r="E522" s="18" t="n">
        <v>84.6877</v>
      </c>
      <c r="F522" s="18" t="n">
        <v>102.418</v>
      </c>
      <c r="G522" s="18" t="n">
        <v>140</v>
      </c>
      <c r="H522" s="6" t="s">
        <f>=(F522-E522)*G522</f>
      </c>
      <c r="I522" s="9" t="s">
        <f>=(F522-E522)/E522</f>
      </c>
      <c r="J522" s="7" t="s">
        <f>=MAX(1,DATEDIF(C522,D522,"d")-1)</f>
      </c>
      <c r="K522" s="9" t="s">
        <f>=I522*365/J522</f>
      </c>
    </row>
    <row collapsed="false" customFormat="false" customHeight="false" hidden="false" ht="12.1" outlineLevel="0" r="523">
      <c r="A523" s="17" t="s">
        <v>366</v>
      </c>
      <c r="B523" s="17" t="s">
        <v>669</v>
      </c>
      <c r="C523" s="50" t="n">
        <v>45623</v>
      </c>
      <c r="D523" s="51" t="n">
        <v>45707</v>
      </c>
      <c r="E523" s="18" t="n">
        <v>84.6877</v>
      </c>
      <c r="F523" s="18" t="n">
        <v>102.428</v>
      </c>
      <c r="G523" s="18" t="n">
        <v>40</v>
      </c>
      <c r="H523" s="6" t="s">
        <f>=(F523-E523)*G523</f>
      </c>
      <c r="I523" s="9" t="s">
        <f>=(F523-E523)/E523</f>
      </c>
      <c r="J523" s="7" t="s">
        <f>=MAX(1,DATEDIF(C523,D523,"d")-1)</f>
      </c>
      <c r="K523" s="9" t="s">
        <f>=I523*365/J523</f>
      </c>
    </row>
    <row collapsed="false" customFormat="false" customHeight="false" hidden="false" ht="12.1" outlineLevel="0" r="524">
      <c r="A524" s="17" t="s">
        <v>388</v>
      </c>
      <c r="B524" s="17" t="s">
        <v>623</v>
      </c>
      <c r="C524" s="50" t="n">
        <v>45623</v>
      </c>
      <c r="D524" s="51" t="n">
        <v>45656</v>
      </c>
      <c r="E524" s="18" t="n">
        <v>5386.31</v>
      </c>
      <c r="F524" s="18" t="n">
        <v>6384.89</v>
      </c>
      <c r="G524" s="18" t="n">
        <v>1</v>
      </c>
      <c r="H524" s="6" t="s">
        <f>=(F524-E524)*G524</f>
      </c>
      <c r="I524" s="9" t="s">
        <f>=(F524-E524)/E524</f>
      </c>
      <c r="J524" s="7" t="s">
        <f>=MAX(1,DATEDIF(C524,D524,"d")-1)</f>
      </c>
      <c r="K524" s="9" t="s">
        <f>=I524*365/J524</f>
      </c>
    </row>
    <row collapsed="false" customFormat="false" customHeight="false" hidden="false" ht="12.1" outlineLevel="0" r="525">
      <c r="A525" s="17" t="s">
        <v>388</v>
      </c>
      <c r="B525" s="17" t="s">
        <v>623</v>
      </c>
      <c r="C525" s="50" t="n">
        <v>45623</v>
      </c>
      <c r="D525" s="51" t="n">
        <v>45656</v>
      </c>
      <c r="E525" s="18" t="n">
        <v>5388.31</v>
      </c>
      <c r="F525" s="18" t="n">
        <v>6385.89</v>
      </c>
      <c r="G525" s="18" t="n">
        <v>1</v>
      </c>
      <c r="H525" s="6" t="s">
        <f>=(F525-E525)*G525</f>
      </c>
      <c r="I525" s="9" t="s">
        <f>=(F525-E525)/E525</f>
      </c>
      <c r="J525" s="7" t="s">
        <f>=MAX(1,DATEDIF(C525,D525,"d")-1)</f>
      </c>
      <c r="K525" s="9" t="s">
        <f>=I525*365/J525</f>
      </c>
    </row>
    <row collapsed="false" customFormat="false" customHeight="false" hidden="false" ht="12.1" outlineLevel="0" r="526">
      <c r="A526" s="17" t="s">
        <v>389</v>
      </c>
      <c r="B526" s="17" t="s">
        <v>681</v>
      </c>
      <c r="C526" s="50" t="n">
        <v>45653</v>
      </c>
      <c r="D526" s="51" t="n">
        <v>45674</v>
      </c>
      <c r="E526" s="18" t="n">
        <v>449.26</v>
      </c>
      <c r="F526" s="18" t="n">
        <v>646.085</v>
      </c>
      <c r="G526" s="18" t="n">
        <v>1</v>
      </c>
      <c r="H526" s="6" t="s">
        <f>=(F526-E526)*G526</f>
      </c>
      <c r="I526" s="9" t="s">
        <f>=(F526-E526)/E526</f>
      </c>
      <c r="J526" s="7" t="s">
        <f>=MAX(1,DATEDIF(C526,D526,"d")-1)</f>
      </c>
      <c r="K526" s="9" t="s">
        <f>=I526*365/J526</f>
      </c>
    </row>
    <row collapsed="false" customFormat="false" customHeight="false" hidden="false" ht="12.1" outlineLevel="0" r="527">
      <c r="A527" s="17" t="s">
        <v>389</v>
      </c>
      <c r="B527" s="17" t="s">
        <v>681</v>
      </c>
      <c r="C527" s="50" t="n">
        <v>45653</v>
      </c>
      <c r="D527" s="51" t="n">
        <v>45674</v>
      </c>
      <c r="E527" s="18" t="n">
        <v>449.26</v>
      </c>
      <c r="F527" s="18" t="n">
        <v>646.085</v>
      </c>
      <c r="G527" s="18" t="n">
        <v>1</v>
      </c>
      <c r="H527" s="6" t="s">
        <f>=(F527-E527)*G527</f>
      </c>
      <c r="I527" s="9" t="s">
        <f>=(F527-E527)/E527</f>
      </c>
      <c r="J527" s="7" t="s">
        <f>=MAX(1,DATEDIF(C527,D527,"d")-1)</f>
      </c>
      <c r="K527" s="9" t="s">
        <f>=I527*365/J527</f>
      </c>
    </row>
    <row collapsed="false" customFormat="false" customHeight="false" hidden="false" ht="12.1" outlineLevel="0" r="528">
      <c r="A528" s="17" t="s">
        <v>80</v>
      </c>
      <c r="B528" s="17" t="s">
        <v>82</v>
      </c>
      <c r="C528" s="50" t="n">
        <v>45656</v>
      </c>
      <c r="D528" s="51" t="n">
        <v>45811</v>
      </c>
      <c r="E528" s="18" t="n">
        <v>1.5647</v>
      </c>
      <c r="F528" s="18" t="n">
        <v>1.7043</v>
      </c>
      <c r="G528" s="18" t="n">
        <v>8172</v>
      </c>
      <c r="H528" s="6" t="s">
        <f>=(F528-E528)*G528</f>
      </c>
      <c r="I528" s="9" t="s">
        <f>=(F528-E528)/E528</f>
      </c>
      <c r="J528" s="7" t="s">
        <f>=MAX(1,DATEDIF(C528,D528,"d")-1)</f>
      </c>
      <c r="K528" s="9" t="s">
        <f>=I528*365/J528</f>
      </c>
    </row>
    <row collapsed="false" customFormat="false" customHeight="false" hidden="false" ht="12.1" outlineLevel="0" r="529">
      <c r="A529" s="17" t="s">
        <v>80</v>
      </c>
      <c r="B529" s="17" t="s">
        <v>82</v>
      </c>
      <c r="C529" s="50" t="n">
        <v>45674</v>
      </c>
      <c r="D529" s="51" t="n">
        <v>45811</v>
      </c>
      <c r="E529" s="18" t="n">
        <v>1.5796</v>
      </c>
      <c r="F529" s="18" t="n">
        <v>1.7043</v>
      </c>
      <c r="G529" s="18" t="n">
        <v>15679</v>
      </c>
      <c r="H529" s="6" t="s">
        <f>=(F529-E529)*G529</f>
      </c>
      <c r="I529" s="9" t="s">
        <f>=(F529-E529)/E529</f>
      </c>
      <c r="J529" s="7" t="s">
        <f>=MAX(1,DATEDIF(C529,D529,"d")-1)</f>
      </c>
      <c r="K529" s="9" t="s">
        <f>=I529*365/J529</f>
      </c>
    </row>
    <row collapsed="false" customFormat="false" customHeight="false" hidden="false" ht="12.1" outlineLevel="0" r="530">
      <c r="A530" s="17" t="s">
        <v>80</v>
      </c>
      <c r="B530" s="17" t="s">
        <v>82</v>
      </c>
      <c r="C530" s="50" t="n">
        <v>45674</v>
      </c>
      <c r="D530" s="51" t="n">
        <v>45811</v>
      </c>
      <c r="E530" s="18" t="n">
        <v>1.5796</v>
      </c>
      <c r="F530" s="18" t="n">
        <v>1.7043</v>
      </c>
      <c r="G530" s="18" t="n">
        <v>910</v>
      </c>
      <c r="H530" s="6" t="s">
        <f>=(F530-E530)*G530</f>
      </c>
      <c r="I530" s="9" t="s">
        <f>=(F530-E530)/E530</f>
      </c>
      <c r="J530" s="7" t="s">
        <f>=MAX(1,DATEDIF(C530,D530,"d")-1)</f>
      </c>
      <c r="K530" s="9" t="s">
        <f>=I530*365/J530</f>
      </c>
    </row>
    <row collapsed="false" customFormat="false" customHeight="false" hidden="false" ht="12.1" outlineLevel="0" r="531">
      <c r="A531" s="17" t="s">
        <v>80</v>
      </c>
      <c r="B531" s="17" t="s">
        <v>82</v>
      </c>
      <c r="C531" s="50" t="n">
        <v>45688</v>
      </c>
      <c r="D531" s="51" t="n">
        <v>45811</v>
      </c>
      <c r="E531" s="18" t="n">
        <v>1.5917</v>
      </c>
      <c r="F531" s="18" t="n">
        <v>1.7043</v>
      </c>
      <c r="G531" s="18" t="n">
        <v>18970</v>
      </c>
      <c r="H531" s="6" t="s">
        <f>=(F531-E531)*G531</f>
      </c>
      <c r="I531" s="9" t="s">
        <f>=(F531-E531)/E531</f>
      </c>
      <c r="J531" s="7" t="s">
        <f>=MAX(1,DATEDIF(C531,D531,"d")-1)</f>
      </c>
      <c r="K531" s="9" t="s">
        <f>=I531*365/J531</f>
      </c>
    </row>
    <row collapsed="false" customFormat="false" customHeight="false" hidden="false" ht="12.1" outlineLevel="0" r="532">
      <c r="A532" s="17" t="s">
        <v>80</v>
      </c>
      <c r="B532" s="17" t="s">
        <v>82</v>
      </c>
      <c r="C532" s="50" t="n">
        <v>45689</v>
      </c>
      <c r="D532" s="51" t="n">
        <v>45811</v>
      </c>
      <c r="E532" s="18" t="n">
        <v>1.5917</v>
      </c>
      <c r="F532" s="18" t="n">
        <v>1.7043</v>
      </c>
      <c r="G532" s="18" t="n">
        <v>18350</v>
      </c>
      <c r="H532" s="6" t="s">
        <f>=(F532-E532)*G532</f>
      </c>
      <c r="I532" s="9" t="s">
        <f>=(F532-E532)/E532</f>
      </c>
      <c r="J532" s="7" t="s">
        <f>=MAX(1,DATEDIF(C532,D532,"d")-1)</f>
      </c>
      <c r="K532" s="9" t="s">
        <f>=I532*365/J532</f>
      </c>
    </row>
    <row collapsed="false" customFormat="false" customHeight="false" hidden="false" ht="12.1" outlineLevel="0" r="533">
      <c r="A533" s="17" t="s">
        <v>390</v>
      </c>
      <c r="B533" s="17" t="s">
        <v>640</v>
      </c>
      <c r="C533" s="50" t="n">
        <v>45720</v>
      </c>
      <c r="D533" s="51" t="n">
        <v>45840</v>
      </c>
      <c r="E533" s="18" t="n">
        <v>8930.77</v>
      </c>
      <c r="F533" s="18" t="n">
        <v>7832.32</v>
      </c>
      <c r="G533" s="18" t="n">
        <v>1</v>
      </c>
      <c r="H533" s="6" t="s">
        <f>=(F533-E533)*G533</f>
      </c>
      <c r="I533" s="9" t="s">
        <f>=(F533-E533)/E533</f>
      </c>
      <c r="J533" s="7" t="s">
        <f>=MAX(1,DATEDIF(C533,D533,"d")-1)</f>
      </c>
      <c r="K533" s="9" t="s">
        <f>=I533*365/J533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31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103</v>
      </c>
      <c r="B1" s="19" t="s">
        <v>10</v>
      </c>
      <c r="C1" s="19" t="s">
        <v>104</v>
      </c>
      <c r="D1" s="19" t="s">
        <v>105</v>
      </c>
      <c r="E1" s="19" t="s">
        <v>106</v>
      </c>
      <c r="F1" s="19" t="s">
        <v>107</v>
      </c>
      <c r="G1" s="19" t="s">
        <v>108</v>
      </c>
      <c r="H1" s="19" t="s">
        <v>109</v>
      </c>
    </row>
    <row collapsed="false" customFormat="false" customHeight="false" hidden="false" ht="12.1" outlineLevel="0" r="2">
      <c r="A2" s="14" t="n">
        <v>44557</v>
      </c>
      <c r="B2" s="6" t="n">
        <v>4</v>
      </c>
      <c r="C2" s="17" t="s">
        <v>110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44557</v>
      </c>
      <c r="B3" s="6" t="n">
        <v>119996</v>
      </c>
      <c r="C3" s="17" t="s">
        <v>110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44557</v>
      </c>
      <c r="B4" s="6" t="n">
        <v>280000</v>
      </c>
      <c r="C4" s="17" t="s">
        <v>110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44574</v>
      </c>
      <c r="B5" s="6" t="n">
        <v>-231.3</v>
      </c>
      <c r="C5" s="17" t="s">
        <v>111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44575</v>
      </c>
      <c r="B6" s="6" t="n">
        <v>20000</v>
      </c>
      <c r="C6" s="17" t="s">
        <v>110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44575</v>
      </c>
      <c r="B7" s="6" t="n">
        <v>20000</v>
      </c>
      <c r="C7" s="17" t="s">
        <v>110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44581</v>
      </c>
      <c r="B8" s="6" t="n">
        <v>10000</v>
      </c>
      <c r="C8" s="17" t="s">
        <v>110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44585</v>
      </c>
      <c r="B9" s="6" t="n">
        <v>5.56</v>
      </c>
      <c r="C9" s="17" t="s">
        <v>112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44587</v>
      </c>
      <c r="B10" s="6" t="n">
        <v>-612</v>
      </c>
      <c r="C10" s="17" t="s">
        <v>113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44587</v>
      </c>
      <c r="B11" s="6" t="n">
        <v>703</v>
      </c>
      <c r="C11" s="17" t="s">
        <v>114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44589</v>
      </c>
      <c r="B12" s="6" t="n">
        <v>231.3</v>
      </c>
      <c r="C12" s="17" t="s">
        <v>115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44589</v>
      </c>
      <c r="B13" s="6" t="n">
        <v>35000</v>
      </c>
      <c r="C13" s="17" t="s">
        <v>110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44593</v>
      </c>
      <c r="B14" s="6" t="n">
        <v>3800</v>
      </c>
      <c r="C14" s="17" t="s">
        <v>110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44608</v>
      </c>
      <c r="B15" s="6" t="n">
        <v>-809.3</v>
      </c>
      <c r="C15" s="17" t="s">
        <v>116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44608</v>
      </c>
      <c r="B16" s="6" t="n">
        <v>930.3</v>
      </c>
      <c r="C16" s="17" t="s">
        <v>117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44616</v>
      </c>
      <c r="B17" s="6" t="n">
        <v>48000</v>
      </c>
      <c r="C17" s="17" t="s">
        <v>110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44616</v>
      </c>
      <c r="B18" s="6" t="n">
        <v>48000</v>
      </c>
      <c r="C18" s="17" t="s">
        <v>110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44617</v>
      </c>
      <c r="B19" s="6" t="n">
        <v>100000</v>
      </c>
      <c r="C19" s="17" t="s">
        <v>110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44641</v>
      </c>
      <c r="B20" s="6" t="n">
        <v>-377.23</v>
      </c>
      <c r="C20" s="17" t="s">
        <v>118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44643</v>
      </c>
      <c r="B21" s="6" t="n">
        <v>-672.8</v>
      </c>
      <c r="C21" s="17" t="s">
        <v>119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44648</v>
      </c>
      <c r="B22" s="6" t="n">
        <v>-354.36</v>
      </c>
      <c r="C22" s="17" t="s">
        <v>120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44650</v>
      </c>
      <c r="B23" s="6" t="n">
        <v>-1180.16</v>
      </c>
      <c r="C23" s="17" t="s">
        <v>121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44652.600914352</v>
      </c>
      <c r="B24" s="6" t="n">
        <v>354.36</v>
      </c>
      <c r="C24" s="17" t="s">
        <v>122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44655.665972222</v>
      </c>
      <c r="B25" s="6" t="n">
        <v>672.8</v>
      </c>
      <c r="C25" s="17" t="s">
        <v>123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44655.677916667</v>
      </c>
      <c r="B26" s="6" t="n">
        <v>1179.16</v>
      </c>
      <c r="C26" s="17" t="s">
        <v>124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44659</v>
      </c>
      <c r="B27" s="6" t="n">
        <v>10000</v>
      </c>
      <c r="C27" s="17" t="s">
        <v>125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44664</v>
      </c>
      <c r="B28" s="6" t="n">
        <v>-689.8</v>
      </c>
      <c r="C28" s="17" t="s">
        <v>126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44665.698923611</v>
      </c>
      <c r="B29" s="6" t="n">
        <v>792.8</v>
      </c>
      <c r="C29" s="17" t="s">
        <v>127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44671</v>
      </c>
      <c r="B30" s="6" t="n">
        <v>-308</v>
      </c>
      <c r="C30" s="17" t="s">
        <v>128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44672</v>
      </c>
      <c r="B31" s="6" t="n">
        <v>52000</v>
      </c>
      <c r="C31" s="17" t="s">
        <v>129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44672.657280093</v>
      </c>
      <c r="B32" s="6" t="n">
        <v>354</v>
      </c>
      <c r="C32" s="17" t="s">
        <v>130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44698.714606481</v>
      </c>
      <c r="B33" s="6" t="n">
        <v>64000</v>
      </c>
      <c r="C33" s="17" t="s">
        <v>131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44698.720081019</v>
      </c>
      <c r="B34" s="6" t="n">
        <v>1000</v>
      </c>
      <c r="C34" s="17" t="s">
        <v>131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44705</v>
      </c>
      <c r="B35" s="6" t="n">
        <v>-12.46</v>
      </c>
      <c r="C35" s="17" t="s">
        <v>132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44705.719907407</v>
      </c>
      <c r="B36" s="6" t="n">
        <v>14.46</v>
      </c>
      <c r="C36" s="17" t="s">
        <v>133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44708</v>
      </c>
      <c r="B37" s="6" t="n">
        <v>-59</v>
      </c>
      <c r="C37" s="17" t="s">
        <v>134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44721</v>
      </c>
      <c r="B38" s="6" t="n">
        <v>-8400</v>
      </c>
      <c r="C38" s="17" t="s">
        <v>135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44722</v>
      </c>
      <c r="B39" s="6" t="n">
        <v>-159.33</v>
      </c>
      <c r="C39" s="17" t="s">
        <v>136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44726.649247685</v>
      </c>
      <c r="B40" s="6" t="n">
        <v>8400</v>
      </c>
      <c r="C40" s="17" t="s">
        <v>137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44726.65693287</v>
      </c>
      <c r="B41" s="6" t="n">
        <v>183.33</v>
      </c>
      <c r="C41" s="17" t="s">
        <v>138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44736.583310185</v>
      </c>
      <c r="B42" s="6" t="n">
        <v>400</v>
      </c>
      <c r="C42" s="17" t="s">
        <v>131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44739</v>
      </c>
      <c r="B43" s="6" t="n">
        <v>-354.36</v>
      </c>
      <c r="C43" s="17" t="s">
        <v>120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44739.761319444</v>
      </c>
      <c r="B44" s="6" t="n">
        <v>407.36</v>
      </c>
      <c r="C44" s="17" t="s">
        <v>139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44762</v>
      </c>
      <c r="B45" s="6" t="n">
        <v>-595</v>
      </c>
      <c r="C45" s="17" t="s">
        <v>140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44769</v>
      </c>
      <c r="B46" s="6" t="n">
        <v>-612</v>
      </c>
      <c r="C46" s="17" t="s">
        <v>113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44769.698668981</v>
      </c>
      <c r="B47" s="6" t="n">
        <v>703</v>
      </c>
      <c r="C47" s="17" t="s">
        <v>141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44770.78625</v>
      </c>
      <c r="B48" s="6" t="n">
        <v>1553.73</v>
      </c>
      <c r="C48" s="17" t="s">
        <v>131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44770.788472222</v>
      </c>
      <c r="B49" s="6" t="n">
        <v>320</v>
      </c>
      <c r="C49" s="17" t="s">
        <v>131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44778.469560185</v>
      </c>
      <c r="B50" s="6" t="n">
        <v>595</v>
      </c>
      <c r="C50" s="17" t="s">
        <v>142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44783.431921296</v>
      </c>
      <c r="B51" s="6" t="n">
        <v>2000</v>
      </c>
      <c r="C51" s="17" t="s">
        <v>131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44789.772939815</v>
      </c>
      <c r="B52" s="6" t="n">
        <v>50000</v>
      </c>
      <c r="C52" s="17" t="s">
        <v>131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44790</v>
      </c>
      <c r="B53" s="6" t="n">
        <v>-637.9</v>
      </c>
      <c r="C53" s="17" t="s">
        <v>143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44791.709108796</v>
      </c>
      <c r="B54" s="6" t="n">
        <v>732.9</v>
      </c>
      <c r="C54" s="17" t="s">
        <v>144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44796</v>
      </c>
      <c r="B55" s="6" t="n">
        <v>-12.46</v>
      </c>
      <c r="C55" s="17" t="s">
        <v>132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44796.667789352</v>
      </c>
      <c r="B56" s="6" t="n">
        <v>14.46</v>
      </c>
      <c r="C56" s="17" t="s">
        <v>145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44825</v>
      </c>
      <c r="B57" s="6" t="n">
        <v>-672.8</v>
      </c>
      <c r="C57" s="17" t="s">
        <v>119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44827</v>
      </c>
      <c r="B58" s="6" t="n">
        <v>25000</v>
      </c>
      <c r="C58" s="17" t="s">
        <v>131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44827.553171296</v>
      </c>
      <c r="B59" s="6" t="n">
        <v>772.8</v>
      </c>
      <c r="C59" s="17" t="s">
        <v>146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44830</v>
      </c>
      <c r="B60" s="6" t="n">
        <v>-354.36</v>
      </c>
      <c r="C60" s="17" t="s">
        <v>120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44831.422581019</v>
      </c>
      <c r="B61" s="6" t="n">
        <v>10000</v>
      </c>
      <c r="C61" s="17" t="s">
        <v>131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44831.740196759</v>
      </c>
      <c r="B62" s="6" t="n">
        <v>407.36</v>
      </c>
      <c r="C62" s="17" t="s">
        <v>147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44832</v>
      </c>
      <c r="B63" s="6" t="n">
        <v>-1180.16</v>
      </c>
      <c r="C63" s="17" t="s">
        <v>121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44833.564722222</v>
      </c>
      <c r="B64" s="6" t="n">
        <v>1356.16</v>
      </c>
      <c r="C64" s="17" t="s">
        <v>148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44834.468055556</v>
      </c>
      <c r="B65" s="6" t="n">
        <v>54800</v>
      </c>
      <c r="C65" s="17" t="s">
        <v>131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44846</v>
      </c>
      <c r="B66" s="6" t="n">
        <v>-689.8</v>
      </c>
      <c r="C66" s="17" t="s">
        <v>126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44846.709074074</v>
      </c>
      <c r="B67" s="6" t="n">
        <v>792.8</v>
      </c>
      <c r="C67" s="17" t="s">
        <v>149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44853</v>
      </c>
      <c r="B68" s="6" t="n">
        <v>-308</v>
      </c>
      <c r="C68" s="17" t="s">
        <v>128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44853.688402778</v>
      </c>
      <c r="B69" s="6" t="n">
        <v>354</v>
      </c>
      <c r="C69" s="17" t="s">
        <v>150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44920</v>
      </c>
      <c r="B70" s="6" t="n">
        <v>-19000</v>
      </c>
      <c r="C70" s="17" t="s">
        <v>151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44921</v>
      </c>
      <c r="B71" s="6" t="n">
        <v>-354.36</v>
      </c>
      <c r="C71" s="17" t="s">
        <v>120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44922.570011574</v>
      </c>
      <c r="B72" s="6" t="n">
        <v>19000</v>
      </c>
      <c r="C72" s="17" t="s">
        <v>152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44922.584259259</v>
      </c>
      <c r="B73" s="6" t="n">
        <v>407.36</v>
      </c>
      <c r="C73" s="17" t="s">
        <v>153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44928</v>
      </c>
      <c r="B74" s="6" t="n">
        <v>-2560.39</v>
      </c>
      <c r="C74" s="17" t="s">
        <v>154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44935.739884259</v>
      </c>
      <c r="B75" s="6" t="n">
        <v>2943.39</v>
      </c>
      <c r="C75" s="17" t="s">
        <v>155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44937.756782407</v>
      </c>
      <c r="B76" s="6" t="n">
        <v>10410</v>
      </c>
      <c r="C76" s="17" t="s">
        <v>131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44939.996712963</v>
      </c>
      <c r="B77" s="6" t="n">
        <v>50000</v>
      </c>
      <c r="C77" s="17" t="s">
        <v>131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44945.512152778</v>
      </c>
      <c r="B78" s="6" t="n">
        <v>45000</v>
      </c>
      <c r="C78" s="17" t="s">
        <v>131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44951</v>
      </c>
      <c r="B79" s="6" t="n">
        <v>-612</v>
      </c>
      <c r="C79" s="17" t="s">
        <v>113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44952.646273148</v>
      </c>
      <c r="B80" s="6" t="n">
        <v>703</v>
      </c>
      <c r="C80" s="17" t="s">
        <v>156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44958</v>
      </c>
      <c r="B81" s="6" t="n">
        <v>-6942.9</v>
      </c>
      <c r="C81" s="17" t="s">
        <v>157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44959.500428241</v>
      </c>
      <c r="B82" s="6" t="n">
        <v>7980.9</v>
      </c>
      <c r="C82" s="17" t="s">
        <v>158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44970.913206019</v>
      </c>
      <c r="B83" s="6" t="n">
        <v>50054.8</v>
      </c>
      <c r="C83" s="17" t="s">
        <v>131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44972.944618056</v>
      </c>
      <c r="B84" s="6" t="n">
        <v>50000</v>
      </c>
      <c r="C84" s="17" t="s">
        <v>131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44973.597962963</v>
      </c>
      <c r="B85" s="6" t="n">
        <v>5670.17</v>
      </c>
      <c r="C85" s="17" t="s">
        <v>131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45002</v>
      </c>
      <c r="B86" s="6" t="n">
        <v>56030</v>
      </c>
      <c r="C86" s="17" t="s">
        <v>131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45014</v>
      </c>
      <c r="B87" s="6" t="n">
        <v>-1180.16</v>
      </c>
      <c r="C87" s="17" t="s">
        <v>121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45014.698645833</v>
      </c>
      <c r="B88" s="6" t="n">
        <v>1356.16</v>
      </c>
      <c r="C88" s="17" t="s">
        <v>159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45019</v>
      </c>
      <c r="B89" s="6" t="n">
        <v>-2560.39</v>
      </c>
      <c r="C89" s="17" t="s">
        <v>154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45020.48005787</v>
      </c>
      <c r="B90" s="6" t="n">
        <v>2943.39</v>
      </c>
      <c r="C90" s="17" t="s">
        <v>160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45110</v>
      </c>
      <c r="B91" s="6" t="n">
        <v>-2623.18</v>
      </c>
      <c r="C91" s="17" t="s">
        <v>161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45111.437592593</v>
      </c>
      <c r="B92" s="6" t="n">
        <v>3015.18</v>
      </c>
      <c r="C92" s="17" t="s">
        <v>162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45140</v>
      </c>
      <c r="B93" s="6" t="n">
        <v>-4203.83</v>
      </c>
      <c r="C93" s="17" t="s">
        <v>163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45142.434155093</v>
      </c>
      <c r="B94" s="6" t="n">
        <v>4831.83</v>
      </c>
      <c r="C94" s="17" t="s">
        <v>164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45196</v>
      </c>
      <c r="B95" s="6" t="n">
        <v>-1180.16</v>
      </c>
      <c r="C95" s="17" t="s">
        <v>121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45197.434108796</v>
      </c>
      <c r="B96" s="6" t="n">
        <v>1356.16</v>
      </c>
      <c r="C96" s="17" t="s">
        <v>165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45201</v>
      </c>
      <c r="B97" s="6" t="n">
        <v>-2623.18</v>
      </c>
      <c r="C97" s="17" t="s">
        <v>161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45202.468854167</v>
      </c>
      <c r="B98" s="6" t="n">
        <v>3015.18</v>
      </c>
      <c r="C98" s="17" t="s">
        <v>166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45232.474166667</v>
      </c>
      <c r="B99" s="6" t="n">
        <v>507.03</v>
      </c>
      <c r="C99" s="17" t="s">
        <v>131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45235</v>
      </c>
      <c r="B100" s="6" t="n">
        <v>-988</v>
      </c>
      <c r="C100" s="17" t="s">
        <v>167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45238.652939815</v>
      </c>
      <c r="B101" s="6" t="n">
        <v>1136</v>
      </c>
      <c r="C101" s="17" t="s">
        <v>168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45266</v>
      </c>
      <c r="B102" s="6" t="n">
        <v>-1036</v>
      </c>
      <c r="C102" s="17" t="s">
        <v>169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45266</v>
      </c>
      <c r="B103" s="6" t="n">
        <v>-6160</v>
      </c>
      <c r="C103" s="17" t="s">
        <v>170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45267.465381944</v>
      </c>
      <c r="B104" s="6" t="n">
        <v>1191</v>
      </c>
      <c r="C104" s="17" t="s">
        <v>171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45267.482743056</v>
      </c>
      <c r="B105" s="6" t="n">
        <v>7080</v>
      </c>
      <c r="C105" s="17" t="s">
        <v>172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45275.474155093</v>
      </c>
      <c r="B106" s="6" t="n">
        <v>131468.47</v>
      </c>
      <c r="C106" s="17" t="s">
        <v>131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45287.687175926</v>
      </c>
      <c r="B107" s="6" t="n">
        <v>35325</v>
      </c>
      <c r="C107" s="17" t="s">
        <v>131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45292</v>
      </c>
      <c r="B108" s="6" t="n">
        <v>-2623.18</v>
      </c>
      <c r="C108" s="17" t="s">
        <v>161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45297</v>
      </c>
      <c r="B109" s="6" t="n">
        <v>-1180</v>
      </c>
      <c r="C109" s="17" t="s">
        <v>173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45302.514027778</v>
      </c>
      <c r="B110" s="6" t="n">
        <v>1356</v>
      </c>
      <c r="C110" s="17" t="s">
        <v>174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45302.541840278</v>
      </c>
      <c r="B111" s="6" t="n">
        <v>3015.18</v>
      </c>
      <c r="C111" s="17" t="s">
        <v>175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45317</v>
      </c>
      <c r="B112" s="6" t="n">
        <v>-85.4</v>
      </c>
      <c r="C112" s="17" t="s">
        <v>176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45322</v>
      </c>
      <c r="B113" s="6" t="n">
        <v>-4313.46</v>
      </c>
      <c r="C113" s="17" t="s">
        <v>177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45322</v>
      </c>
      <c r="B114" s="6" t="n">
        <v>-4106.83</v>
      </c>
      <c r="C114" s="17" t="s">
        <v>178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45322.576608796</v>
      </c>
      <c r="B115" s="6" t="n">
        <v>4720.83</v>
      </c>
      <c r="C115" s="17" t="s">
        <v>179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45322.583784722</v>
      </c>
      <c r="B116" s="6" t="n">
        <v>4958.46</v>
      </c>
      <c r="C116" s="17" t="s">
        <v>180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45328</v>
      </c>
      <c r="B117" s="6" t="n">
        <v>-1207</v>
      </c>
      <c r="C117" s="17" t="s">
        <v>181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45329.513993056</v>
      </c>
      <c r="B118" s="6" t="n">
        <v>1387</v>
      </c>
      <c r="C118" s="17" t="s">
        <v>182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45352</v>
      </c>
      <c r="B119" s="6" t="n">
        <v>930272.19</v>
      </c>
      <c r="C119" s="17" t="s">
        <v>110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45358</v>
      </c>
      <c r="B120" s="6" t="n">
        <v>60000</v>
      </c>
      <c r="C120" s="17" t="s">
        <v>110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45361</v>
      </c>
      <c r="B121" s="6" t="n">
        <v>-3670.84</v>
      </c>
      <c r="C121" s="17" t="s">
        <v>183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45362</v>
      </c>
      <c r="B122" s="6" t="n">
        <v>5554</v>
      </c>
      <c r="C122" s="17" t="s">
        <v>110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45362</v>
      </c>
      <c r="B123" s="6" t="n">
        <v>210000</v>
      </c>
      <c r="C123" s="17" t="s">
        <v>110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45363.437592593</v>
      </c>
      <c r="B124" s="6" t="n">
        <v>4219.84</v>
      </c>
      <c r="C124" s="17" t="s">
        <v>184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45366</v>
      </c>
      <c r="B125" s="6" t="n">
        <v>100000</v>
      </c>
      <c r="C125" s="17" t="s">
        <v>110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45378</v>
      </c>
      <c r="B126" s="6" t="n">
        <v>-1180.16</v>
      </c>
      <c r="C126" s="17" t="s">
        <v>121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45379.458460648</v>
      </c>
      <c r="B127" s="6" t="n">
        <v>1356.16</v>
      </c>
      <c r="C127" s="17" t="s">
        <v>185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45382</v>
      </c>
      <c r="B128" s="6" t="n">
        <v>-126000</v>
      </c>
      <c r="C128" s="17" t="s">
        <v>186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45383</v>
      </c>
      <c r="B129" s="6" t="n">
        <v>-2623.18</v>
      </c>
      <c r="C129" s="17" t="s">
        <v>161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45384.520011574</v>
      </c>
      <c r="B130" s="6" t="n">
        <v>85.4</v>
      </c>
      <c r="C130" s="17" t="s">
        <v>187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45385.434155093</v>
      </c>
      <c r="B131" s="6" t="n">
        <v>126000</v>
      </c>
      <c r="C131" s="17" t="s">
        <v>188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45385.434155093</v>
      </c>
      <c r="B132" s="6" t="n">
        <v>3015.18</v>
      </c>
      <c r="C132" s="17" t="s">
        <v>189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45436</v>
      </c>
      <c r="B133" s="6" t="n">
        <v>3563.4</v>
      </c>
      <c r="C133" s="17" t="s">
        <v>110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45436.723993056</v>
      </c>
      <c r="B134" s="6" t="n">
        <v>93000</v>
      </c>
      <c r="C134" s="17" t="s">
        <v>131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45448</v>
      </c>
      <c r="B135" s="6" t="n">
        <v>-23005.8</v>
      </c>
      <c r="C135" s="17" t="s">
        <v>190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45448</v>
      </c>
      <c r="B136" s="6" t="n">
        <v>-141000</v>
      </c>
      <c r="C136" s="17" t="s">
        <v>191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45448.464259259</v>
      </c>
      <c r="B137" s="6" t="n">
        <v>110000</v>
      </c>
      <c r="C137" s="17" t="s">
        <v>131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45449.427627315</v>
      </c>
      <c r="B138" s="6" t="n">
        <v>26443.8</v>
      </c>
      <c r="C138" s="17" t="s">
        <v>192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45462</v>
      </c>
      <c r="B139" s="6" t="n">
        <v>-140000</v>
      </c>
      <c r="C139" s="17" t="s">
        <v>193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45462.734398148</v>
      </c>
      <c r="B140" s="6" t="n">
        <v>100000</v>
      </c>
      <c r="C140" s="17" t="s">
        <v>131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45482</v>
      </c>
      <c r="B141" s="6" t="n">
        <v>-7318.9</v>
      </c>
      <c r="C141" s="17" t="s">
        <v>194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45491</v>
      </c>
      <c r="B142" s="6" t="n">
        <v>-23279.2</v>
      </c>
      <c r="C142" s="17" t="s">
        <v>195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45491</v>
      </c>
      <c r="B143" s="6" t="n">
        <v>-1997</v>
      </c>
      <c r="C143" s="17" t="s">
        <v>196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45497.468946759</v>
      </c>
      <c r="B144" s="6" t="n">
        <v>7319.9</v>
      </c>
      <c r="C144" s="17" t="s">
        <v>197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45502.470115741</v>
      </c>
      <c r="B145" s="6" t="n">
        <v>300</v>
      </c>
      <c r="C145" s="17" t="s">
        <v>131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45504</v>
      </c>
      <c r="B146" s="6" t="n">
        <v>-8283.46</v>
      </c>
      <c r="C146" s="17" t="s">
        <v>198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45504</v>
      </c>
      <c r="B147" s="6" t="n">
        <v>-7010.6</v>
      </c>
      <c r="C147" s="17" t="s">
        <v>199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45504.590543981</v>
      </c>
      <c r="B148" s="6" t="n">
        <v>9521.46</v>
      </c>
      <c r="C148" s="17" t="s">
        <v>200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45504.590543981</v>
      </c>
      <c r="B149" s="6" t="n">
        <v>8058.6</v>
      </c>
      <c r="C149" s="17" t="s">
        <v>201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45506</v>
      </c>
      <c r="B150" s="6" t="n">
        <v>23397.2</v>
      </c>
      <c r="C150" s="17" t="s">
        <v>202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45506.434201389</v>
      </c>
      <c r="B151" s="6" t="n">
        <v>1997</v>
      </c>
      <c r="C151" s="17" t="s">
        <v>203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45545</v>
      </c>
      <c r="B152" s="6" t="n">
        <v>-3656.92</v>
      </c>
      <c r="C152" s="17" t="s">
        <v>204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45546.468842593</v>
      </c>
      <c r="B153" s="6" t="n">
        <v>4202.92</v>
      </c>
      <c r="C153" s="17" t="s">
        <v>205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45560</v>
      </c>
      <c r="B154" s="6" t="n">
        <v>-1180.16</v>
      </c>
      <c r="C154" s="17" t="s">
        <v>121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45560.566168981</v>
      </c>
      <c r="B155" s="6" t="n">
        <v>1356.16</v>
      </c>
      <c r="C155" s="17" t="s">
        <v>206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45580</v>
      </c>
      <c r="B156" s="6" t="n">
        <v>-144575</v>
      </c>
      <c r="C156" s="17" t="s">
        <v>207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45586</v>
      </c>
      <c r="B157" s="6" t="n">
        <v>-150625.21</v>
      </c>
      <c r="C157" s="17" t="s">
        <v>208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45616</v>
      </c>
      <c r="B158" s="6" t="n">
        <v>100000</v>
      </c>
      <c r="C158" s="17" t="s">
        <v>110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45617</v>
      </c>
      <c r="B159" s="6" t="n">
        <v>229000</v>
      </c>
      <c r="C159" s="17" t="s">
        <v>110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45617</v>
      </c>
      <c r="B160" s="6" t="n">
        <v>400000</v>
      </c>
      <c r="C160" s="17" t="s">
        <v>110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45617.77306713</v>
      </c>
      <c r="B161" s="6" t="n">
        <v>150000</v>
      </c>
      <c r="C161" s="17" t="s">
        <v>131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45621</v>
      </c>
      <c r="B162" s="6" t="n">
        <v>-1931</v>
      </c>
      <c r="C162" s="17" t="s">
        <v>209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45621</v>
      </c>
      <c r="B163" s="6" t="n">
        <v>-4426.5</v>
      </c>
      <c r="C163" s="17" t="s">
        <v>210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45623</v>
      </c>
      <c r="B164" s="6" t="n">
        <v>150000</v>
      </c>
      <c r="C164" s="17" t="s">
        <v>110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45636</v>
      </c>
      <c r="B165" s="6" t="n">
        <v>4426.5</v>
      </c>
      <c r="C165" s="17" t="s">
        <v>211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45636.548877315</v>
      </c>
      <c r="B166" s="6" t="n">
        <v>1931</v>
      </c>
      <c r="C166" s="17" t="s">
        <v>212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45639</v>
      </c>
      <c r="B167" s="6" t="n">
        <v>-307.14</v>
      </c>
      <c r="C167" s="17" t="s">
        <v>213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45643</v>
      </c>
      <c r="B168" s="6" t="n">
        <v>-30775</v>
      </c>
      <c r="C168" s="17" t="s">
        <v>214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45648</v>
      </c>
      <c r="B169" s="6" t="n">
        <v>-219</v>
      </c>
      <c r="C169" s="17" t="s">
        <v>215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45653</v>
      </c>
      <c r="B170" s="6" t="n">
        <v>-219</v>
      </c>
      <c r="C170" s="17" t="s">
        <v>216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45653</v>
      </c>
      <c r="B171" s="6" t="n">
        <v>219</v>
      </c>
      <c r="C171" s="17" t="s">
        <v>217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45653</v>
      </c>
      <c r="B172" s="6" t="n">
        <v>30775</v>
      </c>
      <c r="C172" s="17" t="s">
        <v>218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45653</v>
      </c>
      <c r="B173" s="6" t="n">
        <v>219</v>
      </c>
      <c r="C173" s="17" t="s">
        <v>217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45665</v>
      </c>
      <c r="B174" s="6" t="n">
        <v>-2466</v>
      </c>
      <c r="C174" s="17" t="s">
        <v>219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45666</v>
      </c>
      <c r="B175" s="6" t="n">
        <v>-9.09</v>
      </c>
      <c r="C175" s="17" t="s">
        <v>220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45666</v>
      </c>
      <c r="B176" s="6" t="n">
        <v>9.09</v>
      </c>
      <c r="C176" s="17" t="s">
        <v>220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45677</v>
      </c>
      <c r="B177" s="6" t="n">
        <v>47.7</v>
      </c>
      <c r="C177" s="17" t="s">
        <v>220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45677</v>
      </c>
      <c r="B178" s="6" t="n">
        <v>-47.7</v>
      </c>
      <c r="C178" s="17" t="s">
        <v>220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45677.542094907</v>
      </c>
      <c r="B179" s="6" t="n">
        <v>2480</v>
      </c>
      <c r="C179" s="17" t="s">
        <v>221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45679.700902778</v>
      </c>
      <c r="B180" s="6" t="n">
        <v>10000</v>
      </c>
      <c r="C180" s="17" t="s">
        <v>131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45699.437650463</v>
      </c>
      <c r="B181" s="6" t="n">
        <v>307.14</v>
      </c>
      <c r="C181" s="17" t="s">
        <v>222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45703.805555556</v>
      </c>
      <c r="B182" s="6" t="n">
        <v>4000</v>
      </c>
      <c r="C182" s="17" t="s">
        <v>223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45715</v>
      </c>
      <c r="B183" s="6" t="n">
        <v>250000</v>
      </c>
      <c r="C183" s="17" t="s">
        <v>110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45726</v>
      </c>
      <c r="B184" s="6" t="n">
        <v>-291955</v>
      </c>
      <c r="C184" s="17" t="s">
        <v>224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45727</v>
      </c>
      <c r="B185" s="6" t="n">
        <v>454.22</v>
      </c>
      <c r="C185" s="17" t="s">
        <v>220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45727</v>
      </c>
      <c r="B186" s="6" t="n">
        <v>-454.22</v>
      </c>
      <c r="C186" s="17" t="s">
        <v>220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45737</v>
      </c>
      <c r="B187" s="6" t="n">
        <v>-1651.05</v>
      </c>
      <c r="C187" s="17" t="s">
        <v>225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45737</v>
      </c>
      <c r="B188" s="6" t="n">
        <v>-4080.4</v>
      </c>
      <c r="C188" s="17" t="s">
        <v>226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45737.611273148</v>
      </c>
      <c r="B189" s="6" t="n">
        <v>1898.05</v>
      </c>
      <c r="C189" s="17" t="s">
        <v>227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45747.489756944</v>
      </c>
      <c r="B190" s="6" t="n">
        <v>4080.4</v>
      </c>
      <c r="C190" s="17" t="s">
        <v>228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45750</v>
      </c>
      <c r="B191" s="6" t="n">
        <v>-1220.96</v>
      </c>
      <c r="C191" s="17" t="s">
        <v>229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45750</v>
      </c>
      <c r="B192" s="6" t="n">
        <v>-63.84</v>
      </c>
      <c r="C192" s="17" t="s">
        <v>230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45750</v>
      </c>
      <c r="B193" s="6" t="n">
        <v>73.84</v>
      </c>
      <c r="C193" s="17" t="s">
        <v>231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45750</v>
      </c>
      <c r="B194" s="6" t="n">
        <v>-73.84</v>
      </c>
      <c r="C194" s="17" t="s">
        <v>232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45750</v>
      </c>
      <c r="B195" s="6" t="n">
        <v>1476.8</v>
      </c>
      <c r="C195" s="17" t="s">
        <v>231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45764</v>
      </c>
      <c r="B196" s="6" t="n">
        <v>-56.19</v>
      </c>
      <c r="C196" s="17" t="s">
        <v>233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45764.62525463</v>
      </c>
      <c r="B197" s="6" t="n">
        <v>64.19</v>
      </c>
      <c r="C197" s="17" t="s">
        <v>234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45767</v>
      </c>
      <c r="B198" s="6" t="n">
        <v>-1616.9</v>
      </c>
      <c r="C198" s="17" t="s">
        <v>235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45769.434166667</v>
      </c>
      <c r="B199" s="6" t="n">
        <v>1858.9</v>
      </c>
      <c r="C199" s="17" t="s">
        <v>236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45772</v>
      </c>
      <c r="B200" s="6" t="n">
        <v>100000</v>
      </c>
      <c r="C200" s="17" t="s">
        <v>237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45773</v>
      </c>
      <c r="B201" s="6" t="n">
        <v>-100000</v>
      </c>
      <c r="C201" s="17" t="s">
        <v>238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45775</v>
      </c>
      <c r="B202" s="6" t="n">
        <v>-4942</v>
      </c>
      <c r="C202" s="17" t="s">
        <v>239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45775</v>
      </c>
      <c r="B203" s="6" t="n">
        <v>-6055</v>
      </c>
      <c r="C203" s="17" t="s">
        <v>240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45775</v>
      </c>
      <c r="B204" s="6" t="n">
        <v>-418</v>
      </c>
      <c r="C204" s="17" t="s">
        <v>241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45777.507233796</v>
      </c>
      <c r="B205" s="6" t="n">
        <v>4942</v>
      </c>
      <c r="C205" s="17" t="s">
        <v>242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45779</v>
      </c>
      <c r="B206" s="6" t="n">
        <v>6473</v>
      </c>
      <c r="C206" s="17" t="s">
        <v>243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45780</v>
      </c>
      <c r="B207" s="6" t="n">
        <v>-1167.4</v>
      </c>
      <c r="C207" s="17" t="s">
        <v>244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45780</v>
      </c>
      <c r="B208" s="6" t="n">
        <v>-61.6</v>
      </c>
      <c r="C208" s="17" t="s">
        <v>245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45782</v>
      </c>
      <c r="B209" s="6" t="n">
        <v>1412</v>
      </c>
      <c r="C209" s="17" t="s">
        <v>246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45793</v>
      </c>
      <c r="B210" s="6" t="n">
        <v>-668</v>
      </c>
      <c r="C210" s="17" t="s">
        <v>247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45793</v>
      </c>
      <c r="B211" s="6" t="n">
        <v>-2227</v>
      </c>
      <c r="C211" s="17" t="s">
        <v>248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45794</v>
      </c>
      <c r="B212" s="6" t="n">
        <v>-54.64</v>
      </c>
      <c r="C212" s="17" t="s">
        <v>249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45794</v>
      </c>
      <c r="B213" s="6" t="n">
        <v>-599.04</v>
      </c>
      <c r="C213" s="17" t="s">
        <v>250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45796</v>
      </c>
      <c r="B214" s="6" t="n">
        <v>-134</v>
      </c>
      <c r="C214" s="17" t="s">
        <v>251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45796.580092593</v>
      </c>
      <c r="B215" s="6" t="n">
        <v>62.64</v>
      </c>
      <c r="C215" s="17" t="s">
        <v>252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45797</v>
      </c>
      <c r="B216" s="6" t="n">
        <v>-1609.49</v>
      </c>
      <c r="C216" s="17" t="s">
        <v>253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45797.597465278</v>
      </c>
      <c r="B217" s="6" t="n">
        <v>1850.49</v>
      </c>
      <c r="C217" s="17" t="s">
        <v>254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45798</v>
      </c>
      <c r="B218" s="6" t="n">
        <v>689.04</v>
      </c>
      <c r="C218" s="17" t="s">
        <v>255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45800.45869213</v>
      </c>
      <c r="B219" s="6" t="n">
        <v>134</v>
      </c>
      <c r="C219" s="17" t="s">
        <v>256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45803.569733796</v>
      </c>
      <c r="B220" s="6" t="n">
        <v>668</v>
      </c>
      <c r="C220" s="17" t="s">
        <v>257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45805</v>
      </c>
      <c r="B221" s="6" t="n">
        <v>2227</v>
      </c>
      <c r="C221" s="17" t="s">
        <v>258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45810</v>
      </c>
      <c r="B222" s="6" t="n">
        <v>-1130.6</v>
      </c>
      <c r="C222" s="17" t="s">
        <v>259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45810</v>
      </c>
      <c r="B223" s="6" t="n">
        <v>-59.4</v>
      </c>
      <c r="C223" s="17" t="s">
        <v>260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45810</v>
      </c>
      <c r="B224" s="6" t="n">
        <v>68.4</v>
      </c>
      <c r="C224" s="17" t="s">
        <v>261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45810</v>
      </c>
      <c r="B225" s="6" t="n">
        <v>1299.6</v>
      </c>
      <c r="C225" s="17" t="s">
        <v>261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45817</v>
      </c>
      <c r="B226" s="6" t="n">
        <v>-65</v>
      </c>
      <c r="C226" s="17" t="s">
        <v>262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45824</v>
      </c>
      <c r="B227" s="6" t="n">
        <v>-53.31</v>
      </c>
      <c r="C227" s="17" t="s">
        <v>263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45824</v>
      </c>
      <c r="B228" s="6" t="n">
        <v>-586.41</v>
      </c>
      <c r="C228" s="17" t="s">
        <v>264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45824</v>
      </c>
      <c r="B229" s="6" t="n">
        <v>674.41</v>
      </c>
      <c r="C229" s="17" t="s">
        <v>265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45824.719143519</v>
      </c>
      <c r="B230" s="6" t="n">
        <v>61.31</v>
      </c>
      <c r="C230" s="17" t="s">
        <v>266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45827</v>
      </c>
      <c r="B231" s="6" t="n">
        <v>-1569.22</v>
      </c>
      <c r="C231" s="17" t="s">
        <v>267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45827.691354167</v>
      </c>
      <c r="B232" s="6" t="n">
        <v>1803.22</v>
      </c>
      <c r="C232" s="17" t="s">
        <v>268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45835</v>
      </c>
      <c r="B233" s="6" t="n">
        <v>65</v>
      </c>
      <c r="C233" s="17" t="s">
        <v>269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45840</v>
      </c>
      <c r="B234" s="6" t="n">
        <v>-1129.08</v>
      </c>
      <c r="C234" s="17" t="s">
        <v>270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45840</v>
      </c>
      <c r="B235" s="6" t="n">
        <v>-59.32</v>
      </c>
      <c r="C235" s="17" t="s">
        <v>271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45841</v>
      </c>
      <c r="B236" s="6" t="n">
        <v>68.32</v>
      </c>
      <c r="C236" s="17" t="s">
        <v>272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45841</v>
      </c>
      <c r="B237" s="6" t="n">
        <v>1298.08</v>
      </c>
      <c r="C237" s="17" t="s">
        <v>272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45844</v>
      </c>
      <c r="B238" s="6" t="n">
        <v>-873.36</v>
      </c>
      <c r="C238" s="17" t="s">
        <v>273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45844</v>
      </c>
      <c r="B239" s="6" t="n">
        <v>-437.18</v>
      </c>
      <c r="C239" s="17" t="s">
        <v>274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45845</v>
      </c>
      <c r="B240" s="6" t="n">
        <v>1004.36</v>
      </c>
      <c r="C240" s="17" t="s">
        <v>275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45845</v>
      </c>
      <c r="B241" s="6" t="n">
        <v>502.18</v>
      </c>
      <c r="C241" s="17" t="s">
        <v>275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45846</v>
      </c>
      <c r="B242" s="6" t="n">
        <v>-6125</v>
      </c>
      <c r="C242" s="17" t="s">
        <v>276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45846</v>
      </c>
      <c r="B243" s="6" t="n">
        <v>-3062</v>
      </c>
      <c r="C243" s="17" t="s">
        <v>277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45852</v>
      </c>
      <c r="B244" s="6" t="n">
        <v>-18989.44</v>
      </c>
      <c r="C244" s="17" t="s">
        <v>278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45852</v>
      </c>
      <c r="B245" s="6" t="n">
        <v>-665.84</v>
      </c>
      <c r="C245" s="17" t="s">
        <v>279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45854</v>
      </c>
      <c r="B246" s="6" t="n">
        <v>-53.13</v>
      </c>
      <c r="C246" s="17" t="s">
        <v>280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45854</v>
      </c>
      <c r="B247" s="6" t="n">
        <v>-585.43</v>
      </c>
      <c r="C247" s="17" t="s">
        <v>281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45854</v>
      </c>
      <c r="B248" s="6" t="n">
        <v>672.43</v>
      </c>
      <c r="C248" s="17" t="s">
        <v>282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45854.59744213</v>
      </c>
      <c r="B249" s="6" t="n">
        <v>61.13</v>
      </c>
      <c r="C249" s="17" t="s">
        <v>283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45855</v>
      </c>
      <c r="B250" s="6" t="n">
        <v>-45706.25</v>
      </c>
      <c r="C250" s="17" t="s">
        <v>284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45855</v>
      </c>
      <c r="B251" s="6" t="n">
        <v>-24147</v>
      </c>
      <c r="C251" s="17" t="s">
        <v>285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45855</v>
      </c>
      <c r="B252" s="6" t="n">
        <v>-689</v>
      </c>
      <c r="C252" s="17" t="s">
        <v>286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45855</v>
      </c>
      <c r="B253" s="6" t="n">
        <v>-2297</v>
      </c>
      <c r="C253" s="17" t="s">
        <v>287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45856</v>
      </c>
      <c r="B254" s="6" t="n">
        <v>-45162.6</v>
      </c>
      <c r="C254" s="17" t="s">
        <v>288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45856</v>
      </c>
      <c r="B255" s="6" t="n">
        <v>-3334.4</v>
      </c>
      <c r="C255" s="17" t="s">
        <v>289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45856</v>
      </c>
      <c r="B256" s="6" t="n">
        <v>3062</v>
      </c>
      <c r="C256" s="17" t="s">
        <v>290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45856.486342593</v>
      </c>
      <c r="B257" s="6" t="n">
        <v>6125</v>
      </c>
      <c r="C257" s="17" t="s">
        <v>291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45857</v>
      </c>
      <c r="B258" s="6" t="n">
        <v>-1558.33</v>
      </c>
      <c r="C258" s="17" t="s">
        <v>292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45859.660011574</v>
      </c>
      <c r="B259" s="6" t="n">
        <v>1791.33</v>
      </c>
      <c r="C259" s="17" t="s">
        <v>293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45862.667025463</v>
      </c>
      <c r="B260" s="6" t="n">
        <v>689</v>
      </c>
      <c r="C260" s="17" t="s">
        <v>294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45866</v>
      </c>
      <c r="B261" s="6" t="n">
        <v>2297</v>
      </c>
      <c r="C261" s="17" t="s">
        <v>295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45867</v>
      </c>
      <c r="B262" s="6" t="n">
        <v>665.84</v>
      </c>
      <c r="C262" s="17" t="s">
        <v>296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45867.465416667</v>
      </c>
      <c r="B263" s="6" t="n">
        <v>18989.44</v>
      </c>
      <c r="C263" s="17" t="s">
        <v>297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45870</v>
      </c>
      <c r="B264" s="6" t="n">
        <v>24248</v>
      </c>
      <c r="C264" s="17" t="s">
        <v>298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45870.521157407</v>
      </c>
      <c r="B265" s="6" t="n">
        <v>45898.25</v>
      </c>
      <c r="C265" s="17" t="s">
        <v>299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45873</v>
      </c>
      <c r="B266" s="6" t="n">
        <v>3336.4</v>
      </c>
      <c r="C266" s="17" t="s">
        <v>300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45873.469178241</v>
      </c>
      <c r="B267" s="6" t="n">
        <v>45192.6</v>
      </c>
      <c r="C267" s="17" t="s">
        <v>301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45874</v>
      </c>
      <c r="B268" s="6" t="n">
        <v>-890.4</v>
      </c>
      <c r="C268" s="17" t="s">
        <v>302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45874</v>
      </c>
      <c r="B269" s="6" t="n">
        <v>-444.7</v>
      </c>
      <c r="C269" s="17" t="s">
        <v>303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45874</v>
      </c>
      <c r="B270" s="6" t="n">
        <v>1023.4</v>
      </c>
      <c r="C270" s="17" t="s">
        <v>304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45874</v>
      </c>
      <c r="B271" s="6" t="n">
        <v>511.7</v>
      </c>
      <c r="C271" s="17" t="s">
        <v>304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45877</v>
      </c>
      <c r="B272" s="6" t="n">
        <v>1000000</v>
      </c>
      <c r="C272" s="17" t="s">
        <v>305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45882</v>
      </c>
      <c r="B273" s="6" t="n">
        <v>-3442.6</v>
      </c>
      <c r="C273" s="17" t="s">
        <v>306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45884</v>
      </c>
      <c r="B274" s="6" t="n">
        <v>-54.09</v>
      </c>
      <c r="C274" s="17" t="s">
        <v>307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45884</v>
      </c>
      <c r="B275" s="6" t="n">
        <v>-593.99</v>
      </c>
      <c r="C275" s="17" t="s">
        <v>308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45884</v>
      </c>
      <c r="B276" s="6" t="n">
        <v>682.99</v>
      </c>
      <c r="C276" s="17" t="s">
        <v>309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45884.619074074</v>
      </c>
      <c r="B277" s="6" t="n">
        <v>62.09</v>
      </c>
      <c r="C277" s="17" t="s">
        <v>310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45887</v>
      </c>
      <c r="B278" s="6" t="n">
        <v>-1595.38</v>
      </c>
      <c r="C278" s="17" t="s">
        <v>311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45887.587175926</v>
      </c>
      <c r="B279" s="6" t="n">
        <v>1833.38</v>
      </c>
      <c r="C279" s="17" t="s">
        <v>312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45897.486342593</v>
      </c>
      <c r="B280" s="6" t="n">
        <v>3496.6</v>
      </c>
      <c r="C280" s="17" t="s">
        <v>313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45898.978530093</v>
      </c>
      <c r="B281" s="6" t="n">
        <v>200000</v>
      </c>
      <c r="C281" s="17" t="s">
        <v>131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45902</v>
      </c>
      <c r="B282" s="6" t="n">
        <v>-3731.48669784</v>
      </c>
      <c r="C282" s="17" t="s">
        <v>314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45902</v>
      </c>
      <c r="B283" s="6" t="n">
        <v>-67438.203316062</v>
      </c>
      <c r="C283" s="17" t="s">
        <v>315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45902</v>
      </c>
      <c r="B284" s="6" t="n">
        <v>-9370</v>
      </c>
      <c r="C284" s="17" t="s">
        <v>316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45902</v>
      </c>
      <c r="B285" s="6" t="n">
        <v>-16995</v>
      </c>
      <c r="C285" s="17" t="s">
        <v>317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45902.941666667</v>
      </c>
      <c r="B286" s="6" t="n">
        <v>4500</v>
      </c>
      <c r="C286" s="17" t="s">
        <v>223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45904</v>
      </c>
      <c r="B287" s="6" t="n">
        <v>-893.78</v>
      </c>
      <c r="C287" s="17" t="s">
        <v>318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45904</v>
      </c>
      <c r="B288" s="6" t="n">
        <v>-446.39</v>
      </c>
      <c r="C288" s="17" t="s">
        <v>319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45904</v>
      </c>
      <c r="B289" s="6" t="n">
        <v>1026.78</v>
      </c>
      <c r="C289" s="17" t="s">
        <v>320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45904</v>
      </c>
      <c r="B290" s="6" t="n">
        <v>513.39</v>
      </c>
      <c r="C290" s="17" t="s">
        <v>320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45914</v>
      </c>
      <c r="B291" s="6" t="n">
        <v>-57.82</v>
      </c>
      <c r="C291" s="17" t="s">
        <v>321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45914</v>
      </c>
      <c r="B292" s="6" t="n">
        <v>-639.02</v>
      </c>
      <c r="C292" s="17" t="s">
        <v>322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45917</v>
      </c>
      <c r="B293" s="6" t="n">
        <v>-1656.27</v>
      </c>
      <c r="C293" s="17" t="s">
        <v>323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45929</v>
      </c>
      <c r="B294" s="6" t="n">
        <v>-4942</v>
      </c>
      <c r="C294" s="17" t="s">
        <v>239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45929</v>
      </c>
      <c r="B295" s="6" t="n">
        <v>-6055</v>
      </c>
      <c r="C295" s="17" t="s">
        <v>240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45929</v>
      </c>
      <c r="B296" s="6" t="n">
        <v>-418</v>
      </c>
      <c r="C296" s="17" t="s">
        <v>241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45934</v>
      </c>
      <c r="B297" s="6" t="n">
        <v>-907.36</v>
      </c>
      <c r="C297" s="17" t="s">
        <v>324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45934</v>
      </c>
      <c r="B298" s="6" t="n">
        <v>-453.68</v>
      </c>
      <c r="C298" s="17" t="s">
        <v>325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45936</v>
      </c>
      <c r="B299" s="6" t="n">
        <v>-731</v>
      </c>
      <c r="C299" s="17" t="s">
        <v>326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45936</v>
      </c>
      <c r="B300" s="6" t="n">
        <v>-2436</v>
      </c>
      <c r="C300" s="17" t="s">
        <v>327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45944</v>
      </c>
      <c r="B301" s="6" t="n">
        <v>-55.33</v>
      </c>
      <c r="C301" s="17" t="s">
        <v>328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45944</v>
      </c>
      <c r="B302" s="6" t="n">
        <v>-605.63</v>
      </c>
      <c r="C302" s="17" t="s">
        <v>329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45947</v>
      </c>
      <c r="B303" s="6" t="n">
        <v>-1571.12</v>
      </c>
      <c r="C303" s="17" t="s">
        <v>330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45948</v>
      </c>
      <c r="B304" s="6" t="n">
        <v>-4820</v>
      </c>
      <c r="C304" s="17" t="s">
        <v>331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45948</v>
      </c>
      <c r="B305" s="6" t="n">
        <v>-1027</v>
      </c>
      <c r="C305" s="17" t="s">
        <v>332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45948</v>
      </c>
      <c r="B306" s="6" t="n">
        <v>-1462</v>
      </c>
      <c r="C306" s="17" t="s">
        <v>333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45950</v>
      </c>
      <c r="B307" s="6" t="n">
        <v>-256</v>
      </c>
      <c r="C307" s="17" t="s">
        <v>334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2" t="n">
        <v>45960.999988426</v>
      </c>
      <c r="B308" s="5" t="n">
        <v>-5046503.23</v>
      </c>
      <c r="C308" s="15" t="s">
        <v>335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/>
      <c r="B309" s="9" t="s">
        <f>=XIRR(B2:B308,A2:A308)</f>
      </c>
      <c r="C309" s="17" t="s">
        <v>336</v>
      </c>
      <c r="D309" s="17"/>
      <c r="E309" s="17"/>
      <c r="F309" s="7"/>
      <c r="G309" s="2" t="s">
        <v>337</v>
      </c>
      <c r="H309" s="6" t="s">
        <f>=SUM(I2:H308)/365</f>
      </c>
    </row>
    <row collapsed="false" customFormat="false" customHeight="false" hidden="false" ht="12.1" outlineLevel="0" r="310">
      <c r="A310" s="14"/>
      <c r="B310" s="5" t="s">
        <f>=-SUM(B2:B308)</f>
      </c>
      <c r="C310" s="17" t="s">
        <v>338</v>
      </c>
      <c r="D310" s="17"/>
      <c r="E310" s="17"/>
      <c r="F310" s="7"/>
      <c r="G310" s="15" t="s">
        <v>339</v>
      </c>
      <c r="H310" s="9" t="s">
        <f>=B310/H309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E6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17</v>
      </c>
      <c r="C1" s="0"/>
      <c r="D1" s="0"/>
      <c r="E1" s="4" t="s">
        <v>23</v>
      </c>
      <c r="F1" s="0"/>
      <c r="G1" s="0"/>
      <c r="H1" s="4" t="s">
        <v>27</v>
      </c>
      <c r="I1" s="0"/>
      <c r="J1" s="0"/>
      <c r="K1" s="4" t="s">
        <v>31</v>
      </c>
      <c r="L1" s="0"/>
      <c r="M1" s="0"/>
      <c r="N1" s="4" t="s">
        <v>35</v>
      </c>
      <c r="O1" s="0"/>
      <c r="P1" s="0"/>
      <c r="Q1" s="4" t="s">
        <v>39</v>
      </c>
      <c r="R1" s="0"/>
      <c r="S1" s="0"/>
      <c r="T1" s="4" t="s">
        <v>43</v>
      </c>
      <c r="U1" s="0"/>
      <c r="V1" s="0"/>
      <c r="W1" s="4" t="s">
        <v>47</v>
      </c>
      <c r="X1" s="0"/>
      <c r="Y1" s="0"/>
      <c r="Z1" s="4" t="s">
        <v>51</v>
      </c>
      <c r="AA1" s="0"/>
      <c r="AB1" s="0"/>
      <c r="AC1" s="4" t="s">
        <v>55</v>
      </c>
      <c r="AD1" s="0"/>
      <c r="AE1" s="0"/>
      <c r="AF1" s="4" t="s">
        <v>59</v>
      </c>
      <c r="AG1" s="0"/>
      <c r="AH1" s="0"/>
      <c r="AI1" s="4" t="s">
        <v>63</v>
      </c>
      <c r="AJ1" s="0"/>
      <c r="AK1" s="0"/>
      <c r="AL1" s="4" t="s">
        <v>66</v>
      </c>
      <c r="AM1" s="0"/>
      <c r="AN1" s="0"/>
      <c r="AO1" s="4" t="s">
        <v>70</v>
      </c>
      <c r="AP1" s="0"/>
      <c r="AQ1" s="0"/>
      <c r="AR1" s="4" t="s">
        <v>74</v>
      </c>
      <c r="AS1" s="0"/>
      <c r="AT1" s="0"/>
      <c r="AU1" s="4" t="s">
        <v>80</v>
      </c>
      <c r="AV1" s="0"/>
      <c r="AW1" s="0"/>
      <c r="AX1" s="4" t="s">
        <v>85</v>
      </c>
      <c r="AY1" s="0"/>
      <c r="AZ1" s="0"/>
      <c r="BA1" s="4" t="s">
        <v>90</v>
      </c>
      <c r="BB1" s="0"/>
      <c r="BC1" s="0"/>
      <c r="BD1" s="4" t="s">
        <v>94</v>
      </c>
      <c r="BE1" s="0"/>
    </row>
    <row collapsed="false" customFormat="false" customHeight="false" hidden="false" ht="12.1" outlineLevel="0" r="2">
      <c r="A2" s="11" t="n">
        <v>45481</v>
      </c>
      <c r="B2" s="6" t="n">
        <v>21250</v>
      </c>
      <c r="C2" s="0" t="s">
        <v>340</v>
      </c>
      <c r="D2" s="11" t="n">
        <v>45532</v>
      </c>
      <c r="E2" s="6" t="n">
        <v>820.07</v>
      </c>
      <c r="F2" s="0" t="s">
        <v>340</v>
      </c>
      <c r="G2" s="11" t="n">
        <v>45489</v>
      </c>
      <c r="H2" s="6" t="n">
        <v>19951.95</v>
      </c>
      <c r="I2" s="0" t="s">
        <v>340</v>
      </c>
      <c r="J2" s="11" t="n">
        <v>44557</v>
      </c>
      <c r="K2" s="6" t="n">
        <v>20646.29</v>
      </c>
      <c r="L2" s="0" t="s">
        <v>340</v>
      </c>
      <c r="M2" s="11" t="n">
        <v>44559</v>
      </c>
      <c r="N2" s="6" t="n">
        <v>27131.27</v>
      </c>
      <c r="O2" s="0" t="s">
        <v>340</v>
      </c>
      <c r="P2" s="11" t="n">
        <v>45502</v>
      </c>
      <c r="Q2" s="6" t="n">
        <v>5168.62</v>
      </c>
      <c r="R2" s="0" t="s">
        <v>340</v>
      </c>
      <c r="S2" s="11" t="n">
        <v>45335</v>
      </c>
      <c r="T2" s="6" t="n">
        <v>9006.3</v>
      </c>
      <c r="U2" s="0" t="s">
        <v>340</v>
      </c>
      <c r="V2" s="11" t="n">
        <v>45792</v>
      </c>
      <c r="W2" s="6" t="n">
        <v>1412.63</v>
      </c>
      <c r="X2" s="0" t="s">
        <v>340</v>
      </c>
      <c r="Y2" s="11" t="n">
        <v>44558</v>
      </c>
      <c r="Z2" s="6" t="n">
        <v>4988.39</v>
      </c>
      <c r="AA2" s="0" t="s">
        <v>340</v>
      </c>
      <c r="AB2" s="11" t="n">
        <v>44560</v>
      </c>
      <c r="AC2" s="6" t="n">
        <v>10671.39</v>
      </c>
      <c r="AD2" s="0" t="s">
        <v>340</v>
      </c>
      <c r="AE2" s="11" t="n">
        <v>45754</v>
      </c>
      <c r="AF2" s="6" t="n">
        <v>24166.91</v>
      </c>
      <c r="AG2" s="0" t="s">
        <v>340</v>
      </c>
      <c r="AH2" s="11" t="n">
        <v>44558</v>
      </c>
      <c r="AI2" s="6" t="n">
        <v>11476.89</v>
      </c>
      <c r="AJ2" s="0" t="s">
        <v>340</v>
      </c>
      <c r="AK2" s="11" t="n">
        <v>45777</v>
      </c>
      <c r="AL2" s="6" t="n">
        <v>3921.94</v>
      </c>
      <c r="AM2" s="0" t="s">
        <v>340</v>
      </c>
      <c r="AN2" s="11" t="n">
        <v>44571</v>
      </c>
      <c r="AO2" s="6" t="n">
        <v>19449.17</v>
      </c>
      <c r="AP2" s="0" t="s">
        <v>340</v>
      </c>
      <c r="AQ2" s="11" t="n">
        <v>45847</v>
      </c>
      <c r="AR2" s="6" t="n">
        <v>1508.11</v>
      </c>
      <c r="AS2" s="0" t="s">
        <v>340</v>
      </c>
      <c r="AT2" s="11" t="n">
        <v>44560</v>
      </c>
      <c r="AU2" s="6" t="n">
        <v>1646.4</v>
      </c>
      <c r="AV2" s="0" t="s">
        <v>340</v>
      </c>
      <c r="AW2" s="11" t="n">
        <v>45707</v>
      </c>
      <c r="AX2" s="6" t="s">
        <f>=142459.55</f>
      </c>
      <c r="AY2" s="0" t="s">
        <v>340</v>
      </c>
      <c r="AZ2" s="11" t="n">
        <v>45814</v>
      </c>
      <c r="BA2" s="6" t="s">
        <f>=158357.27</f>
      </c>
      <c r="BB2" s="0" t="s">
        <v>340</v>
      </c>
      <c r="BC2" s="11" t="n">
        <v>45737</v>
      </c>
      <c r="BD2" s="6" t="s">
        <f>=8648.13</f>
      </c>
      <c r="BE2" s="0" t="s">
        <v>340</v>
      </c>
    </row>
    <row collapsed="false" customFormat="false" customHeight="false" hidden="false" ht="12.1" outlineLevel="0" r="3">
      <c r="A3" s="11" t="n">
        <v>45503</v>
      </c>
      <c r="B3" s="6" t="n">
        <v>-19259.01</v>
      </c>
      <c r="C3" s="0" t="s">
        <v>341</v>
      </c>
      <c r="D3" s="11" t="n">
        <v>45532</v>
      </c>
      <c r="E3" s="6" t="n">
        <v>819.07</v>
      </c>
      <c r="F3" s="0" t="s">
        <v>340</v>
      </c>
      <c r="G3" s="11" t="n">
        <v>45489</v>
      </c>
      <c r="H3" s="6" t="n">
        <v>1425.14</v>
      </c>
      <c r="I3" s="0" t="s">
        <v>340</v>
      </c>
      <c r="J3" s="11" t="n">
        <v>44574</v>
      </c>
      <c r="K3" s="6" t="n">
        <v>13617.66</v>
      </c>
      <c r="L3" s="0" t="s">
        <v>340</v>
      </c>
      <c r="M3" s="11" t="n">
        <v>44559</v>
      </c>
      <c r="N3" s="6" t="n">
        <v>21727.03</v>
      </c>
      <c r="O3" s="0" t="s">
        <v>340</v>
      </c>
      <c r="P3" s="11" t="n">
        <v>45502</v>
      </c>
      <c r="Q3" s="6" t="n">
        <v>2584.31</v>
      </c>
      <c r="R3" s="0" t="s">
        <v>340</v>
      </c>
      <c r="S3" s="11" t="n">
        <v>45335</v>
      </c>
      <c r="T3" s="6" t="n">
        <v>-12591.18</v>
      </c>
      <c r="U3" s="0" t="s">
        <v>341</v>
      </c>
      <c r="V3" s="11" t="n">
        <v>45817</v>
      </c>
      <c r="W3" s="6" t="n">
        <v>-65</v>
      </c>
      <c r="X3" s="0" t="s">
        <v>262</v>
      </c>
      <c r="Y3" s="11" t="n">
        <v>44558</v>
      </c>
      <c r="Z3" s="6" t="n">
        <v>7482.59</v>
      </c>
      <c r="AA3" s="0" t="s">
        <v>340</v>
      </c>
      <c r="AB3" s="11" t="n">
        <v>44789</v>
      </c>
      <c r="AC3" s="6" t="n">
        <v>10611.96</v>
      </c>
      <c r="AD3" s="0" t="s">
        <v>340</v>
      </c>
      <c r="AE3" s="11" t="n">
        <v>45754</v>
      </c>
      <c r="AF3" s="6" t="n">
        <v>8216.75</v>
      </c>
      <c r="AG3" s="0" t="s">
        <v>340</v>
      </c>
      <c r="AH3" s="11" t="n">
        <v>45960</v>
      </c>
      <c r="AI3" s="8" t="s">
        <f>=-Портфель!K13</f>
      </c>
      <c r="AJ3" s="0" t="s">
        <v>342</v>
      </c>
      <c r="AK3" s="11" t="n">
        <v>45777</v>
      </c>
      <c r="AL3" s="6" t="n">
        <v>2941.46</v>
      </c>
      <c r="AM3" s="0" t="s">
        <v>340</v>
      </c>
      <c r="AN3" s="11" t="n">
        <v>44701</v>
      </c>
      <c r="AO3" s="6" t="n">
        <v>3430.06</v>
      </c>
      <c r="AP3" s="0" t="s">
        <v>340</v>
      </c>
      <c r="AQ3" s="11" t="n">
        <v>46212</v>
      </c>
      <c r="AR3" s="8" t="s">
        <f>=-Портфель!K16</f>
      </c>
      <c r="AS3" s="0" t="s">
        <v>342</v>
      </c>
      <c r="AT3" s="11" t="n">
        <v>44575</v>
      </c>
      <c r="AU3" s="6" t="n">
        <v>19606.7</v>
      </c>
      <c r="AV3" s="0" t="s">
        <v>340</v>
      </c>
      <c r="AW3" s="11" t="n">
        <v>45707</v>
      </c>
      <c r="AX3" s="6" t="s">
        <f>=132968.65</f>
      </c>
      <c r="AY3" s="0" t="s">
        <v>340</v>
      </c>
      <c r="AZ3" s="11" t="n">
        <v>45814</v>
      </c>
      <c r="BA3" s="6" t="s">
        <f>=79445.82</f>
      </c>
      <c r="BB3" s="0" t="s">
        <v>340</v>
      </c>
      <c r="BC3" s="11" t="n">
        <v>45764</v>
      </c>
      <c r="BD3" s="6" t="s">
        <f>=-56.19</f>
      </c>
      <c r="BE3" s="0" t="s">
        <v>233</v>
      </c>
    </row>
    <row collapsed="false" customFormat="false" customHeight="false" hidden="false" ht="12.1" outlineLevel="0" r="4">
      <c r="A4" s="11" t="n">
        <v>45610</v>
      </c>
      <c r="B4" s="6" t="n">
        <v>47723.88</v>
      </c>
      <c r="C4" s="0" t="s">
        <v>340</v>
      </c>
      <c r="D4" s="11" t="n">
        <v>45751</v>
      </c>
      <c r="E4" s="6" t="n">
        <v>16620.63</v>
      </c>
      <c r="F4" s="0" t="s">
        <v>340</v>
      </c>
      <c r="G4" s="11" t="n">
        <v>45489</v>
      </c>
      <c r="H4" s="6" t="n">
        <v>2850.27</v>
      </c>
      <c r="I4" s="0" t="s">
        <v>340</v>
      </c>
      <c r="J4" s="11" t="n">
        <v>44575</v>
      </c>
      <c r="K4" s="6" t="n">
        <v>17871.22</v>
      </c>
      <c r="L4" s="0" t="s">
        <v>340</v>
      </c>
      <c r="M4" s="11" t="n">
        <v>44771</v>
      </c>
      <c r="N4" s="6" t="n">
        <v>-43880.16</v>
      </c>
      <c r="O4" s="0" t="s">
        <v>341</v>
      </c>
      <c r="P4" s="11" t="n">
        <v>45513</v>
      </c>
      <c r="Q4" s="6" t="n">
        <v>26043.02</v>
      </c>
      <c r="R4" s="0" t="s">
        <v>340</v>
      </c>
      <c r="S4" s="11" t="n">
        <v>45595</v>
      </c>
      <c r="T4" s="6" t="n">
        <v>45927.13</v>
      </c>
      <c r="U4" s="0" t="s">
        <v>340</v>
      </c>
      <c r="V4" s="11" t="n">
        <v>45852</v>
      </c>
      <c r="W4" s="6" t="n">
        <v>35507.75</v>
      </c>
      <c r="X4" s="0" t="s">
        <v>340</v>
      </c>
      <c r="Y4" s="11" t="n">
        <v>44762</v>
      </c>
      <c r="Z4" s="6" t="n">
        <v>-595</v>
      </c>
      <c r="AA4" s="0" t="s">
        <v>140</v>
      </c>
      <c r="AB4" s="11" t="n">
        <v>44789</v>
      </c>
      <c r="AC4" s="6" t="n">
        <v>9434.46</v>
      </c>
      <c r="AD4" s="0" t="s">
        <v>340</v>
      </c>
      <c r="AE4" s="11" t="n">
        <v>45754</v>
      </c>
      <c r="AF4" s="6" t="n">
        <v>1450.01</v>
      </c>
      <c r="AG4" s="0" t="s">
        <v>340</v>
      </c>
      <c r="AH4" s="0"/>
      <c r="AI4" s="10" t="s">
        <f>=XIRR(AI2:AI3,AH2:AH3)</f>
      </c>
      <c r="AJ4" s="0"/>
      <c r="AK4" s="11" t="n">
        <v>45796</v>
      </c>
      <c r="AL4" s="6" t="n">
        <v>-134</v>
      </c>
      <c r="AM4" s="0" t="s">
        <v>251</v>
      </c>
      <c r="AN4" s="11" t="n">
        <v>44748</v>
      </c>
      <c r="AO4" s="6" t="n">
        <v>-21739.95</v>
      </c>
      <c r="AP4" s="0" t="s">
        <v>341</v>
      </c>
      <c r="AQ4" s="0"/>
      <c r="AR4" s="10" t="s">
        <f>=XIRR(AR2:AR3,AQ2:AQ3)</f>
      </c>
      <c r="AS4" s="0"/>
      <c r="AT4" s="11" t="n">
        <v>44587</v>
      </c>
      <c r="AU4" s="6" t="n">
        <v>-21305.27</v>
      </c>
      <c r="AV4" s="0" t="s">
        <v>341</v>
      </c>
      <c r="AW4" s="11" t="n">
        <v>45737</v>
      </c>
      <c r="AX4" s="6" t="s">
        <f>=-1651.05</f>
      </c>
      <c r="AY4" s="0" t="s">
        <v>225</v>
      </c>
      <c r="AZ4" s="11" t="n">
        <v>45844</v>
      </c>
      <c r="BA4" s="6" t="s">
        <f>=-873.36</f>
      </c>
      <c r="BB4" s="0" t="s">
        <v>273</v>
      </c>
      <c r="BC4" s="11" t="n">
        <v>45792</v>
      </c>
      <c r="BD4" s="6" t="s">
        <f>=8545.14</f>
      </c>
      <c r="BE4" s="0" t="s">
        <v>340</v>
      </c>
    </row>
    <row collapsed="false" customFormat="false" customHeight="false" hidden="false" ht="12.1" outlineLevel="0" r="5">
      <c r="A5" s="11" t="n">
        <v>45615</v>
      </c>
      <c r="B5" s="6" t="n">
        <v>51051.71</v>
      </c>
      <c r="C5" s="0" t="s">
        <v>340</v>
      </c>
      <c r="D5" s="11" t="n">
        <v>45751</v>
      </c>
      <c r="E5" s="6" t="n">
        <v>39107.36</v>
      </c>
      <c r="F5" s="0" t="s">
        <v>340</v>
      </c>
      <c r="G5" s="11" t="n">
        <v>45489</v>
      </c>
      <c r="H5" s="6" t="n">
        <v>14251.4</v>
      </c>
      <c r="I5" s="0" t="s">
        <v>340</v>
      </c>
      <c r="J5" s="11" t="n">
        <v>44613</v>
      </c>
      <c r="K5" s="6" t="n">
        <v>47134.66</v>
      </c>
      <c r="L5" s="0" t="s">
        <v>340</v>
      </c>
      <c r="M5" s="11" t="n">
        <v>45719</v>
      </c>
      <c r="N5" s="6" t="n">
        <v>4923.44</v>
      </c>
      <c r="O5" s="0" t="s">
        <v>340</v>
      </c>
      <c r="P5" s="11" t="n">
        <v>45513</v>
      </c>
      <c r="Q5" s="6" t="n">
        <v>7791.89</v>
      </c>
      <c r="R5" s="0" t="s">
        <v>340</v>
      </c>
      <c r="S5" s="11" t="n">
        <v>45595</v>
      </c>
      <c r="T5" s="6" t="n">
        <v>4592.21</v>
      </c>
      <c r="U5" s="0" t="s">
        <v>340</v>
      </c>
      <c r="V5" s="11" t="n">
        <v>45852</v>
      </c>
      <c r="W5" s="6" t="n">
        <v>16908.45</v>
      </c>
      <c r="X5" s="0" t="s">
        <v>340</v>
      </c>
      <c r="Y5" s="11" t="n">
        <v>44763</v>
      </c>
      <c r="Z5" s="6" t="n">
        <v>-9063.56</v>
      </c>
      <c r="AA5" s="0" t="s">
        <v>341</v>
      </c>
      <c r="AB5" s="11" t="n">
        <v>44827</v>
      </c>
      <c r="AC5" s="6" t="n">
        <v>1956.37</v>
      </c>
      <c r="AD5" s="0" t="s">
        <v>340</v>
      </c>
      <c r="AE5" s="11" t="n">
        <v>45754</v>
      </c>
      <c r="AF5" s="6" t="n">
        <v>2416.69</v>
      </c>
      <c r="AG5" s="0" t="s">
        <v>340</v>
      </c>
      <c r="AH5" s="0"/>
      <c r="AI5" s="8" t="s">
        <f>=-SUM(AI2:AI3)</f>
      </c>
      <c r="AJ5" s="0" t="s">
        <v>343</v>
      </c>
      <c r="AK5" s="11" t="n">
        <v>45950</v>
      </c>
      <c r="AL5" s="6" t="n">
        <v>-256</v>
      </c>
      <c r="AM5" s="0" t="s">
        <v>334</v>
      </c>
      <c r="AN5" s="11" t="n">
        <v>44761</v>
      </c>
      <c r="AO5" s="6" t="n">
        <v>5821.49</v>
      </c>
      <c r="AP5" s="0" t="s">
        <v>340</v>
      </c>
      <c r="AQ5" s="0"/>
      <c r="AR5" s="8" t="s">
        <f>=-SUM(AR2:AR3)</f>
      </c>
      <c r="AS5" s="0" t="s">
        <v>343</v>
      </c>
      <c r="AT5" s="11" t="n">
        <v>45352</v>
      </c>
      <c r="AU5" s="6" t="n">
        <v>100344</v>
      </c>
      <c r="AV5" s="0" t="s">
        <v>340</v>
      </c>
      <c r="AW5" s="11" t="n">
        <v>45767</v>
      </c>
      <c r="AX5" s="6" t="s">
        <f>=-1616.9</f>
      </c>
      <c r="AY5" s="0" t="s">
        <v>235</v>
      </c>
      <c r="AZ5" s="11" t="n">
        <v>45844</v>
      </c>
      <c r="BA5" s="6" t="s">
        <f>=-437.18</f>
      </c>
      <c r="BB5" s="0" t="s">
        <v>274</v>
      </c>
      <c r="BC5" s="11" t="n">
        <v>45792</v>
      </c>
      <c r="BD5" s="6" t="s">
        <f>=68382.97</f>
      </c>
      <c r="BE5" s="0" t="s">
        <v>340</v>
      </c>
    </row>
    <row collapsed="false" customFormat="false" customHeight="false" hidden="false" ht="12.1" outlineLevel="0" r="6">
      <c r="A6" s="11" t="n">
        <v>45617</v>
      </c>
      <c r="B6" s="6" t="n">
        <v>3400.38</v>
      </c>
      <c r="C6" s="0" t="s">
        <v>340</v>
      </c>
      <c r="D6" s="11" t="n">
        <v>45751</v>
      </c>
      <c r="E6" s="6" t="n">
        <v>977.68</v>
      </c>
      <c r="F6" s="0" t="s">
        <v>340</v>
      </c>
      <c r="G6" s="11" t="n">
        <v>45489</v>
      </c>
      <c r="H6" s="6" t="n">
        <v>2849.42</v>
      </c>
      <c r="I6" s="0" t="s">
        <v>340</v>
      </c>
      <c r="J6" s="11" t="n">
        <v>44616</v>
      </c>
      <c r="K6" s="6" t="n">
        <v>93563.1</v>
      </c>
      <c r="L6" s="0" t="s">
        <v>340</v>
      </c>
      <c r="M6" s="11" t="n">
        <v>45719</v>
      </c>
      <c r="N6" s="6" t="n">
        <v>39387.55</v>
      </c>
      <c r="O6" s="0" t="s">
        <v>340</v>
      </c>
      <c r="P6" s="11" t="n">
        <v>45516</v>
      </c>
      <c r="Q6" s="6" t="n">
        <v>7873.01</v>
      </c>
      <c r="R6" s="0" t="s">
        <v>340</v>
      </c>
      <c r="S6" s="11" t="n">
        <v>45604</v>
      </c>
      <c r="T6" s="6" t="n">
        <v>13655.05</v>
      </c>
      <c r="U6" s="0" t="s">
        <v>340</v>
      </c>
      <c r="V6" s="11" t="n">
        <v>45868</v>
      </c>
      <c r="W6" s="6" t="n">
        <v>29736.8</v>
      </c>
      <c r="X6" s="0" t="s">
        <v>340</v>
      </c>
      <c r="Y6" s="11" t="n">
        <v>45754</v>
      </c>
      <c r="Z6" s="6" t="n">
        <v>566.2</v>
      </c>
      <c r="AA6" s="0" t="s">
        <v>340</v>
      </c>
      <c r="AB6" s="11" t="n">
        <v>44827</v>
      </c>
      <c r="AC6" s="6" t="n">
        <v>1953.17</v>
      </c>
      <c r="AD6" s="0" t="s">
        <v>340</v>
      </c>
      <c r="AE6" s="11" t="n">
        <v>45754</v>
      </c>
      <c r="AF6" s="6" t="n">
        <v>33350.33</v>
      </c>
      <c r="AG6" s="0" t="s">
        <v>340</v>
      </c>
      <c r="AH6" s="0"/>
      <c r="AI6" s="0"/>
      <c r="AJ6" s="0"/>
      <c r="AK6" s="11" t="n">
        <v>46142</v>
      </c>
      <c r="AL6" s="8" t="s">
        <f>=-Портфель!K14</f>
      </c>
      <c r="AM6" s="0" t="s">
        <v>342</v>
      </c>
      <c r="AN6" s="11" t="n">
        <v>44763</v>
      </c>
      <c r="AO6" s="6" t="n">
        <v>8729.23</v>
      </c>
      <c r="AP6" s="0" t="s">
        <v>340</v>
      </c>
      <c r="AQ6" s="0"/>
      <c r="AR6" s="0"/>
      <c r="AS6" s="0"/>
      <c r="AT6" s="11" t="n">
        <v>45352</v>
      </c>
      <c r="AU6" s="6" t="n">
        <v>813600</v>
      </c>
      <c r="AV6" s="0" t="s">
        <v>340</v>
      </c>
      <c r="AW6" s="11" t="n">
        <v>45797</v>
      </c>
      <c r="AX6" s="6" t="s">
        <f>=-1609.49</f>
      </c>
      <c r="AY6" s="0" t="s">
        <v>253</v>
      </c>
      <c r="AZ6" s="11" t="n">
        <v>45874</v>
      </c>
      <c r="BA6" s="6" t="s">
        <f>=-890.4</f>
      </c>
      <c r="BB6" s="0" t="s">
        <v>302</v>
      </c>
      <c r="BC6" s="11" t="n">
        <v>45792</v>
      </c>
      <c r="BD6" s="6" t="s">
        <f>=17057.44</f>
      </c>
      <c r="BE6" s="0" t="s">
        <v>340</v>
      </c>
    </row>
    <row collapsed="false" customFormat="false" customHeight="false" hidden="false" ht="12.1" outlineLevel="0" r="7">
      <c r="A7" s="11" t="n">
        <v>45617</v>
      </c>
      <c r="B7" s="6" t="n">
        <v>44204.92</v>
      </c>
      <c r="C7" s="0" t="s">
        <v>340</v>
      </c>
      <c r="D7" s="11" t="n">
        <v>45751</v>
      </c>
      <c r="E7" s="6" t="n">
        <v>977.68</v>
      </c>
      <c r="F7" s="0" t="s">
        <v>340</v>
      </c>
      <c r="G7" s="11" t="n">
        <v>45489</v>
      </c>
      <c r="H7" s="6" t="n">
        <v>14247.12</v>
      </c>
      <c r="I7" s="0" t="s">
        <v>340</v>
      </c>
      <c r="J7" s="11" t="n">
        <v>44616</v>
      </c>
      <c r="K7" s="6" t="n">
        <v>6653.78</v>
      </c>
      <c r="L7" s="0" t="s">
        <v>340</v>
      </c>
      <c r="M7" s="11" t="n">
        <v>45719</v>
      </c>
      <c r="N7" s="6" t="n">
        <v>4923.44</v>
      </c>
      <c r="O7" s="0" t="s">
        <v>340</v>
      </c>
      <c r="P7" s="11" t="n">
        <v>45518</v>
      </c>
      <c r="Q7" s="6" t="n">
        <v>13218.06</v>
      </c>
      <c r="R7" s="0" t="s">
        <v>340</v>
      </c>
      <c r="S7" s="11" t="n">
        <v>45604</v>
      </c>
      <c r="T7" s="6" t="n">
        <v>159308.94</v>
      </c>
      <c r="U7" s="0" t="s">
        <v>340</v>
      </c>
      <c r="V7" s="11" t="n">
        <v>45868</v>
      </c>
      <c r="W7" s="6" t="n">
        <v>6995.5</v>
      </c>
      <c r="X7" s="0" t="s">
        <v>340</v>
      </c>
      <c r="Y7" s="11" t="n">
        <v>45754</v>
      </c>
      <c r="Z7" s="6" t="n">
        <v>82098.43</v>
      </c>
      <c r="AA7" s="0" t="s">
        <v>340</v>
      </c>
      <c r="AB7" s="11" t="n">
        <v>44827</v>
      </c>
      <c r="AC7" s="6" t="n">
        <v>1952.77</v>
      </c>
      <c r="AD7" s="0" t="s">
        <v>340</v>
      </c>
      <c r="AE7" s="11" t="n">
        <v>45798</v>
      </c>
      <c r="AF7" s="6" t="n">
        <v>494.95</v>
      </c>
      <c r="AG7" s="0" t="s">
        <v>340</v>
      </c>
      <c r="AH7" s="0"/>
      <c r="AI7" s="0"/>
      <c r="AJ7" s="0"/>
      <c r="AK7" s="0"/>
      <c r="AL7" s="10" t="s">
        <f>=XIRR(AL2:AL6,AK2:AK6)</f>
      </c>
      <c r="AM7" s="0"/>
      <c r="AN7" s="11" t="n">
        <v>44763</v>
      </c>
      <c r="AO7" s="6" t="n">
        <v>2916.25</v>
      </c>
      <c r="AP7" s="0" t="s">
        <v>340</v>
      </c>
      <c r="AQ7" s="0"/>
      <c r="AR7" s="0"/>
      <c r="AS7" s="0"/>
      <c r="AT7" s="11" t="n">
        <v>45352</v>
      </c>
      <c r="AU7" s="6" t="n">
        <v>15051.6</v>
      </c>
      <c r="AV7" s="0" t="s">
        <v>340</v>
      </c>
      <c r="AW7" s="11" t="n">
        <v>45827</v>
      </c>
      <c r="AX7" s="6" t="s">
        <f>=-1569.22</f>
      </c>
      <c r="AY7" s="0" t="s">
        <v>267</v>
      </c>
      <c r="AZ7" s="11" t="n">
        <v>45874</v>
      </c>
      <c r="BA7" s="6" t="s">
        <f>=-444.7</f>
      </c>
      <c r="BB7" s="0" t="s">
        <v>303</v>
      </c>
      <c r="BC7" s="11" t="n">
        <v>45794</v>
      </c>
      <c r="BD7" s="6" t="s">
        <f>=-54.64</f>
      </c>
      <c r="BE7" s="0" t="s">
        <v>249</v>
      </c>
    </row>
    <row collapsed="false" customFormat="false" customHeight="false" hidden="false" ht="12.1" outlineLevel="0" r="8">
      <c r="A8" s="11" t="n">
        <v>45617</v>
      </c>
      <c r="B8" s="6" t="n">
        <v>61206.81</v>
      </c>
      <c r="C8" s="0" t="s">
        <v>340</v>
      </c>
      <c r="D8" s="11" t="n">
        <v>45751</v>
      </c>
      <c r="E8" s="6" t="n">
        <v>9776.84</v>
      </c>
      <c r="F8" s="0" t="s">
        <v>340</v>
      </c>
      <c r="G8" s="11" t="n">
        <v>45489</v>
      </c>
      <c r="H8" s="6" t="n">
        <v>2849.42</v>
      </c>
      <c r="I8" s="0" t="s">
        <v>340</v>
      </c>
      <c r="J8" s="11" t="n">
        <v>44617</v>
      </c>
      <c r="K8" s="6" t="n">
        <v>99787.03</v>
      </c>
      <c r="L8" s="0" t="s">
        <v>340</v>
      </c>
      <c r="M8" s="11" t="n">
        <v>45747</v>
      </c>
      <c r="N8" s="6" t="n">
        <v>4376.06</v>
      </c>
      <c r="O8" s="0" t="s">
        <v>340</v>
      </c>
      <c r="P8" s="11" t="n">
        <v>45519</v>
      </c>
      <c r="Q8" s="6" t="n">
        <v>20762.38</v>
      </c>
      <c r="R8" s="0" t="s">
        <v>340</v>
      </c>
      <c r="S8" s="11" t="n">
        <v>45650</v>
      </c>
      <c r="T8" s="6" t="n">
        <v>54330</v>
      </c>
      <c r="U8" s="0" t="s">
        <v>340</v>
      </c>
      <c r="V8" s="11" t="n">
        <v>45875</v>
      </c>
      <c r="W8" s="6" t="n">
        <v>21895.32</v>
      </c>
      <c r="X8" s="0" t="s">
        <v>340</v>
      </c>
      <c r="Y8" s="11" t="n">
        <v>45882</v>
      </c>
      <c r="Z8" s="6" t="n">
        <v>-3442.6</v>
      </c>
      <c r="AA8" s="0" t="s">
        <v>306</v>
      </c>
      <c r="AB8" s="11" t="n">
        <v>44827</v>
      </c>
      <c r="AC8" s="6" t="n">
        <v>1952.37</v>
      </c>
      <c r="AD8" s="0" t="s">
        <v>340</v>
      </c>
      <c r="AE8" s="11" t="n">
        <v>46119</v>
      </c>
      <c r="AF8" s="8" t="s">
        <f>=-Портфель!K12</f>
      </c>
      <c r="AG8" s="0" t="s">
        <v>342</v>
      </c>
      <c r="AH8" s="0"/>
      <c r="AI8" s="0"/>
      <c r="AJ8" s="0"/>
      <c r="AK8" s="0"/>
      <c r="AL8" s="8" t="s">
        <f>=-SUM(AL2:AL6)</f>
      </c>
      <c r="AM8" s="0" t="s">
        <v>343</v>
      </c>
      <c r="AN8" s="11" t="n">
        <v>44783</v>
      </c>
      <c r="AO8" s="6" t="n">
        <v>2880.73</v>
      </c>
      <c r="AP8" s="0" t="s">
        <v>340</v>
      </c>
      <c r="AQ8" s="0"/>
      <c r="AR8" s="0"/>
      <c r="AS8" s="0"/>
      <c r="AT8" s="11" t="n">
        <v>45352</v>
      </c>
      <c r="AU8" s="6" t="n">
        <v>976.32</v>
      </c>
      <c r="AV8" s="0" t="s">
        <v>340</v>
      </c>
      <c r="AW8" s="11" t="n">
        <v>45857</v>
      </c>
      <c r="AX8" s="6" t="s">
        <f>=-1558.33</f>
      </c>
      <c r="AY8" s="0" t="s">
        <v>292</v>
      </c>
      <c r="AZ8" s="11" t="n">
        <v>45904</v>
      </c>
      <c r="BA8" s="6" t="s">
        <f>=-893.78</f>
      </c>
      <c r="BB8" s="0" t="s">
        <v>318</v>
      </c>
      <c r="BC8" s="11" t="n">
        <v>45794</v>
      </c>
      <c r="BD8" s="6" t="s">
        <f>=-599.04</f>
      </c>
      <c r="BE8" s="0" t="s">
        <v>250</v>
      </c>
    </row>
    <row collapsed="false" customFormat="false" customHeight="false" hidden="false" ht="12.1" outlineLevel="0" r="9">
      <c r="A9" s="11" t="n">
        <v>45617</v>
      </c>
      <c r="B9" s="6" t="n">
        <v>40804.54</v>
      </c>
      <c r="C9" s="0" t="s">
        <v>340</v>
      </c>
      <c r="D9" s="11" t="n">
        <v>45751</v>
      </c>
      <c r="E9" s="6" t="n">
        <v>977.68</v>
      </c>
      <c r="F9" s="0" t="s">
        <v>340</v>
      </c>
      <c r="G9" s="11" t="n">
        <v>45489</v>
      </c>
      <c r="H9" s="6" t="n">
        <v>45590.78</v>
      </c>
      <c r="I9" s="0" t="s">
        <v>340</v>
      </c>
      <c r="J9" s="11" t="n">
        <v>44861</v>
      </c>
      <c r="K9" s="6" t="n">
        <v>-244714.78</v>
      </c>
      <c r="L9" s="0" t="s">
        <v>341</v>
      </c>
      <c r="M9" s="11" t="n">
        <v>45754</v>
      </c>
      <c r="N9" s="6" t="n">
        <v>86919.48</v>
      </c>
      <c r="O9" s="0" t="s">
        <v>340</v>
      </c>
      <c r="P9" s="11" t="n">
        <v>45519</v>
      </c>
      <c r="Q9" s="6" t="n">
        <v>25815.64</v>
      </c>
      <c r="R9" s="0" t="s">
        <v>340</v>
      </c>
      <c r="S9" s="11" t="n">
        <v>45665</v>
      </c>
      <c r="T9" s="6" t="n">
        <v>-2466</v>
      </c>
      <c r="U9" s="0" t="s">
        <v>219</v>
      </c>
      <c r="V9" s="11" t="n">
        <v>45875</v>
      </c>
      <c r="W9" s="6" t="n">
        <v>7003.3</v>
      </c>
      <c r="X9" s="0" t="s">
        <v>340</v>
      </c>
      <c r="Y9" s="11" t="n">
        <v>45960</v>
      </c>
      <c r="Z9" s="8" t="s">
        <f>=-Портфель!K10</f>
      </c>
      <c r="AA9" s="0" t="s">
        <v>342</v>
      </c>
      <c r="AB9" s="11" t="n">
        <v>44827</v>
      </c>
      <c r="AC9" s="6" t="n">
        <v>1952.37</v>
      </c>
      <c r="AD9" s="0" t="s">
        <v>340</v>
      </c>
      <c r="AE9" s="0"/>
      <c r="AF9" s="10" t="s">
        <f>=XIRR(AF2:AF8,AE2:AE8)</f>
      </c>
      <c r="AG9" s="0"/>
      <c r="AH9" s="0"/>
      <c r="AI9" s="0"/>
      <c r="AJ9" s="0"/>
      <c r="AK9" s="0"/>
      <c r="AL9" s="0"/>
      <c r="AM9" s="0"/>
      <c r="AN9" s="11" t="n">
        <v>44789</v>
      </c>
      <c r="AO9" s="6" t="n">
        <v>11723.03</v>
      </c>
      <c r="AP9" s="0" t="s">
        <v>340</v>
      </c>
      <c r="AQ9" s="0"/>
      <c r="AR9" s="0"/>
      <c r="AS9" s="0"/>
      <c r="AT9" s="11" t="n">
        <v>45358</v>
      </c>
      <c r="AU9" s="6" t="n">
        <v>54396</v>
      </c>
      <c r="AV9" s="0" t="s">
        <v>340</v>
      </c>
      <c r="AW9" s="11" t="n">
        <v>45887</v>
      </c>
      <c r="AX9" s="6" t="s">
        <f>=-1595.38</f>
      </c>
      <c r="AY9" s="0" t="s">
        <v>311</v>
      </c>
      <c r="AZ9" s="11" t="n">
        <v>45904</v>
      </c>
      <c r="BA9" s="6" t="s">
        <f>=-446.39</f>
      </c>
      <c r="BB9" s="0" t="s">
        <v>319</v>
      </c>
      <c r="BC9" s="11" t="n">
        <v>45824</v>
      </c>
      <c r="BD9" s="6" t="s">
        <f>=-53.31</f>
      </c>
      <c r="BE9" s="0" t="s">
        <v>263</v>
      </c>
    </row>
    <row collapsed="false" customFormat="false" customHeight="false" hidden="false" ht="12.1" outlineLevel="0" r="10">
      <c r="A10" s="11" t="n">
        <v>45617</v>
      </c>
      <c r="B10" s="6" t="n">
        <v>13572.78</v>
      </c>
      <c r="C10" s="0" t="s">
        <v>340</v>
      </c>
      <c r="D10" s="11" t="n">
        <v>45751</v>
      </c>
      <c r="E10" s="6" t="n">
        <v>2770.94</v>
      </c>
      <c r="F10" s="0" t="s">
        <v>340</v>
      </c>
      <c r="G10" s="11" t="n">
        <v>45489</v>
      </c>
      <c r="H10" s="6" t="n">
        <v>111127.54</v>
      </c>
      <c r="I10" s="0" t="s">
        <v>340</v>
      </c>
      <c r="J10" s="11" t="n">
        <v>45610</v>
      </c>
      <c r="K10" s="6" t="n">
        <v>22484.23</v>
      </c>
      <c r="L10" s="0" t="s">
        <v>340</v>
      </c>
      <c r="M10" s="11" t="n">
        <v>45799</v>
      </c>
      <c r="N10" s="6" t="n">
        <v>156565.16</v>
      </c>
      <c r="O10" s="0" t="s">
        <v>340</v>
      </c>
      <c r="P10" s="11" t="n">
        <v>45520</v>
      </c>
      <c r="Q10" s="6" t="n">
        <v>25890.7</v>
      </c>
      <c r="R10" s="0" t="s">
        <v>340</v>
      </c>
      <c r="S10" s="11" t="n">
        <v>45716</v>
      </c>
      <c r="T10" s="6" t="n">
        <v>7775.44</v>
      </c>
      <c r="U10" s="0" t="s">
        <v>340</v>
      </c>
      <c r="V10" s="11" t="n">
        <v>45875</v>
      </c>
      <c r="W10" s="6" t="n">
        <v>1750.82</v>
      </c>
      <c r="X10" s="0" t="s">
        <v>340</v>
      </c>
      <c r="Y10" s="0"/>
      <c r="Z10" s="10" t="s">
        <f>=XIRR(Z2:Z9,Y2:Y9)</f>
      </c>
      <c r="AA10" s="0"/>
      <c r="AB10" s="11" t="n">
        <v>44827</v>
      </c>
      <c r="AC10" s="6" t="n">
        <v>1951.97</v>
      </c>
      <c r="AD10" s="0" t="s">
        <v>340</v>
      </c>
      <c r="AE10" s="0"/>
      <c r="AF10" s="8" t="s">
        <f>=-SUM(AF2:AF8)</f>
      </c>
      <c r="AG10" s="0" t="s">
        <v>343</v>
      </c>
      <c r="AH10" s="0"/>
      <c r="AI10" s="0"/>
      <c r="AJ10" s="0"/>
      <c r="AK10" s="0"/>
      <c r="AL10" s="0"/>
      <c r="AM10" s="0"/>
      <c r="AN10" s="11" t="n">
        <v>44796</v>
      </c>
      <c r="AO10" s="6" t="n">
        <v>5810.48</v>
      </c>
      <c r="AP10" s="0" t="s">
        <v>340</v>
      </c>
      <c r="AQ10" s="0"/>
      <c r="AR10" s="0"/>
      <c r="AS10" s="0"/>
      <c r="AT10" s="11" t="n">
        <v>45358</v>
      </c>
      <c r="AU10" s="6" t="n">
        <v>5439.6</v>
      </c>
      <c r="AV10" s="0" t="s">
        <v>340</v>
      </c>
      <c r="AW10" s="11" t="n">
        <v>45917</v>
      </c>
      <c r="AX10" s="6" t="s">
        <f>=-1656.27</f>
      </c>
      <c r="AY10" s="0" t="s">
        <v>323</v>
      </c>
      <c r="AZ10" s="11" t="n">
        <v>45934</v>
      </c>
      <c r="BA10" s="6" t="s">
        <f>=-907.36</f>
      </c>
      <c r="BB10" s="0" t="s">
        <v>324</v>
      </c>
      <c r="BC10" s="11" t="n">
        <v>45824</v>
      </c>
      <c r="BD10" s="6" t="s">
        <f>=-586.41</f>
      </c>
      <c r="BE10" s="0" t="s">
        <v>264</v>
      </c>
    </row>
    <row collapsed="false" customFormat="false" customHeight="false" hidden="false" ht="12.1" outlineLevel="0" r="11">
      <c r="A11" s="11" t="n">
        <v>45617</v>
      </c>
      <c r="B11" s="6" t="n">
        <v>50897.94</v>
      </c>
      <c r="C11" s="0" t="s">
        <v>340</v>
      </c>
      <c r="D11" s="11" t="n">
        <v>45751</v>
      </c>
      <c r="E11" s="6" t="n">
        <v>66182.8</v>
      </c>
      <c r="F11" s="0" t="s">
        <v>340</v>
      </c>
      <c r="G11" s="11" t="n">
        <v>45491</v>
      </c>
      <c r="H11" s="6" t="n">
        <v>-23279.2</v>
      </c>
      <c r="I11" s="0" t="s">
        <v>195</v>
      </c>
      <c r="J11" s="11" t="n">
        <v>45610</v>
      </c>
      <c r="K11" s="6" t="n">
        <v>27480.72</v>
      </c>
      <c r="L11" s="0" t="s">
        <v>340</v>
      </c>
      <c r="M11" s="11" t="n">
        <v>45799</v>
      </c>
      <c r="N11" s="6" t="n">
        <v>11748.39</v>
      </c>
      <c r="O11" s="0" t="s">
        <v>340</v>
      </c>
      <c r="P11" s="11" t="n">
        <v>45523</v>
      </c>
      <c r="Q11" s="6" t="n">
        <v>18205.74</v>
      </c>
      <c r="R11" s="0" t="s">
        <v>340</v>
      </c>
      <c r="S11" s="11" t="n">
        <v>45716</v>
      </c>
      <c r="T11" s="6" t="n">
        <v>50540.35</v>
      </c>
      <c r="U11" s="0" t="s">
        <v>340</v>
      </c>
      <c r="V11" s="11" t="n">
        <v>45875</v>
      </c>
      <c r="W11" s="6" t="n">
        <v>6562.59</v>
      </c>
      <c r="X11" s="0" t="s">
        <v>340</v>
      </c>
      <c r="Y11" s="0"/>
      <c r="Z11" s="8" t="s">
        <f>=-SUM(Z2:Z9)</f>
      </c>
      <c r="AA11" s="0" t="s">
        <v>343</v>
      </c>
      <c r="AB11" s="11" t="n">
        <v>44827</v>
      </c>
      <c r="AC11" s="6" t="n">
        <v>3682.21</v>
      </c>
      <c r="AD11" s="0" t="s">
        <v>340</v>
      </c>
      <c r="AE11" s="0"/>
      <c r="AF11" s="0"/>
      <c r="AG11" s="0"/>
      <c r="AH11" s="0"/>
      <c r="AI11" s="0"/>
      <c r="AJ11" s="0"/>
      <c r="AK11" s="0"/>
      <c r="AL11" s="0"/>
      <c r="AM11" s="0"/>
      <c r="AN11" s="11" t="n">
        <v>44804</v>
      </c>
      <c r="AO11" s="6" t="n">
        <v>8741.24</v>
      </c>
      <c r="AP11" s="0" t="s">
        <v>340</v>
      </c>
      <c r="AQ11" s="0"/>
      <c r="AR11" s="0"/>
      <c r="AS11" s="0"/>
      <c r="AT11" s="11" t="n">
        <v>45358</v>
      </c>
      <c r="AU11" s="6" t="n">
        <v>407.97</v>
      </c>
      <c r="AV11" s="0" t="s">
        <v>340</v>
      </c>
      <c r="AW11" s="11" t="n">
        <v>45947</v>
      </c>
      <c r="AX11" s="6" t="s">
        <f>=-1571.12</f>
      </c>
      <c r="AY11" s="0" t="s">
        <v>330</v>
      </c>
      <c r="AZ11" s="11" t="n">
        <v>45934</v>
      </c>
      <c r="BA11" s="6" t="s">
        <f>=-453.68</f>
      </c>
      <c r="BB11" s="0" t="s">
        <v>325</v>
      </c>
      <c r="BC11" s="11" t="n">
        <v>45854</v>
      </c>
      <c r="BD11" s="6" t="s">
        <f>=-53.13</f>
      </c>
      <c r="BE11" s="0" t="s">
        <v>280</v>
      </c>
    </row>
    <row collapsed="false" customFormat="false" customHeight="false" hidden="false" ht="12.1" outlineLevel="0" r="12">
      <c r="A12" s="11" t="n">
        <v>45617</v>
      </c>
      <c r="B12" s="6" t="n">
        <v>27145.57</v>
      </c>
      <c r="C12" s="0" t="s">
        <v>340</v>
      </c>
      <c r="D12" s="11" t="n">
        <v>45751</v>
      </c>
      <c r="E12" s="6" t="n">
        <v>2796.46</v>
      </c>
      <c r="F12" s="0" t="s">
        <v>340</v>
      </c>
      <c r="G12" s="11" t="n">
        <v>45524</v>
      </c>
      <c r="H12" s="6" t="n">
        <v>1363.08</v>
      </c>
      <c r="I12" s="0" t="s">
        <v>340</v>
      </c>
      <c r="J12" s="11" t="n">
        <v>45615</v>
      </c>
      <c r="K12" s="6" t="n">
        <v>44283.98</v>
      </c>
      <c r="L12" s="0" t="s">
        <v>340</v>
      </c>
      <c r="M12" s="11" t="n">
        <v>45799</v>
      </c>
      <c r="N12" s="6" t="n">
        <v>15664.53</v>
      </c>
      <c r="O12" s="0" t="s">
        <v>340</v>
      </c>
      <c r="P12" s="11" t="n">
        <v>45523</v>
      </c>
      <c r="Q12" s="6" t="n">
        <v>23409.71</v>
      </c>
      <c r="R12" s="0" t="s">
        <v>340</v>
      </c>
      <c r="S12" s="11" t="n">
        <v>45716</v>
      </c>
      <c r="T12" s="6" t="n">
        <v>27214.04</v>
      </c>
      <c r="U12" s="0" t="s">
        <v>340</v>
      </c>
      <c r="V12" s="11" t="n">
        <v>45875</v>
      </c>
      <c r="W12" s="6" t="n">
        <v>8750.12</v>
      </c>
      <c r="X12" s="0" t="s">
        <v>340</v>
      </c>
      <c r="Y12" s="0"/>
      <c r="Z12" s="0"/>
      <c r="AA12" s="0"/>
      <c r="AB12" s="11" t="n">
        <v>44827</v>
      </c>
      <c r="AC12" s="6" t="n">
        <v>901.94</v>
      </c>
      <c r="AD12" s="0" t="s">
        <v>340</v>
      </c>
      <c r="AE12" s="0"/>
      <c r="AF12" s="0"/>
      <c r="AG12" s="0"/>
      <c r="AH12" s="0"/>
      <c r="AI12" s="0"/>
      <c r="AJ12" s="0"/>
      <c r="AK12" s="0"/>
      <c r="AL12" s="0"/>
      <c r="AM12" s="0"/>
      <c r="AN12" s="11" t="n">
        <v>44834</v>
      </c>
      <c r="AO12" s="6" t="n">
        <v>10443.76</v>
      </c>
      <c r="AP12" s="0" t="s">
        <v>340</v>
      </c>
      <c r="AQ12" s="0"/>
      <c r="AR12" s="0"/>
      <c r="AS12" s="0"/>
      <c r="AT12" s="11" t="n">
        <v>45362</v>
      </c>
      <c r="AU12" s="6" t="n">
        <v>210877.5</v>
      </c>
      <c r="AV12" s="0" t="s">
        <v>340</v>
      </c>
      <c r="AW12" s="11" t="n">
        <v>46072</v>
      </c>
      <c r="AX12" s="8" t="s">
        <f>=-Портфель!K20</f>
      </c>
      <c r="AY12" s="0" t="s">
        <v>342</v>
      </c>
      <c r="AZ12" s="11" t="n">
        <v>46179</v>
      </c>
      <c r="BA12" s="8" t="s">
        <f>=-Портфель!K21</f>
      </c>
      <c r="BB12" s="0" t="s">
        <v>342</v>
      </c>
      <c r="BC12" s="11" t="n">
        <v>45854</v>
      </c>
      <c r="BD12" s="6" t="s">
        <f>=-585.43</f>
      </c>
      <c r="BE12" s="0" t="s">
        <v>281</v>
      </c>
    </row>
    <row collapsed="false" customFormat="false" customHeight="false" hidden="false" ht="12.1" outlineLevel="0" r="13">
      <c r="A13" s="11" t="n">
        <v>45617</v>
      </c>
      <c r="B13" s="6" t="n">
        <v>3393.2</v>
      </c>
      <c r="C13" s="0" t="s">
        <v>340</v>
      </c>
      <c r="D13" s="11" t="n">
        <v>45754</v>
      </c>
      <c r="E13" s="6" t="n">
        <v>61344.91</v>
      </c>
      <c r="F13" s="0" t="s">
        <v>340</v>
      </c>
      <c r="G13" s="11" t="n">
        <v>45530</v>
      </c>
      <c r="H13" s="6" t="n">
        <v>13215.56</v>
      </c>
      <c r="I13" s="0" t="s">
        <v>340</v>
      </c>
      <c r="J13" s="11" t="n">
        <v>45615</v>
      </c>
      <c r="K13" s="6" t="n">
        <v>98842.24</v>
      </c>
      <c r="L13" s="0" t="s">
        <v>340</v>
      </c>
      <c r="M13" s="11" t="n">
        <v>45818</v>
      </c>
      <c r="N13" s="6" t="n">
        <v>56218.1</v>
      </c>
      <c r="O13" s="0" t="s">
        <v>340</v>
      </c>
      <c r="P13" s="11" t="n">
        <v>45524</v>
      </c>
      <c r="Q13" s="6" t="n">
        <v>7873.01</v>
      </c>
      <c r="R13" s="0" t="s">
        <v>340</v>
      </c>
      <c r="S13" s="11" t="n">
        <v>45716</v>
      </c>
      <c r="T13" s="6" t="n">
        <v>11663.16</v>
      </c>
      <c r="U13" s="0" t="s">
        <v>340</v>
      </c>
      <c r="V13" s="11" t="n">
        <v>45875</v>
      </c>
      <c r="W13" s="6" t="n">
        <v>6125.08</v>
      </c>
      <c r="X13" s="0" t="s">
        <v>340</v>
      </c>
      <c r="Y13" s="0"/>
      <c r="Z13" s="0"/>
      <c r="AA13" s="0"/>
      <c r="AB13" s="11" t="n">
        <v>44827</v>
      </c>
      <c r="AC13" s="6" t="n">
        <v>2705.82</v>
      </c>
      <c r="AD13" s="0" t="s">
        <v>340</v>
      </c>
      <c r="AE13" s="0"/>
      <c r="AF13" s="0"/>
      <c r="AG13" s="0"/>
      <c r="AH13" s="0"/>
      <c r="AI13" s="0"/>
      <c r="AJ13" s="0"/>
      <c r="AK13" s="0"/>
      <c r="AL13" s="0"/>
      <c r="AM13" s="0"/>
      <c r="AN13" s="11" t="n">
        <v>44834</v>
      </c>
      <c r="AO13" s="6" t="n">
        <v>8357.01</v>
      </c>
      <c r="AP13" s="0" t="s">
        <v>340</v>
      </c>
      <c r="AQ13" s="0"/>
      <c r="AR13" s="0"/>
      <c r="AS13" s="0"/>
      <c r="AT13" s="11" t="n">
        <v>45362</v>
      </c>
      <c r="AU13" s="6" t="n">
        <v>4081.5</v>
      </c>
      <c r="AV13" s="0" t="s">
        <v>340</v>
      </c>
      <c r="AW13" s="0"/>
      <c r="AX13" s="10" t="s">
        <f>=XIRR(AX2:AX12,AW2:AW12)</f>
      </c>
      <c r="AY13" s="0"/>
      <c r="AZ13" s="0"/>
      <c r="BA13" s="10" t="s">
        <f>=XIRR(BA2:BA12,AZ2:AZ12)</f>
      </c>
      <c r="BB13" s="0"/>
      <c r="BC13" s="11" t="n">
        <v>45884</v>
      </c>
      <c r="BD13" s="6" t="s">
        <f>=-54.09</f>
      </c>
      <c r="BE13" s="0" t="s">
        <v>307</v>
      </c>
    </row>
    <row collapsed="false" customFormat="false" customHeight="false" hidden="false" ht="12.1" outlineLevel="0" r="14">
      <c r="A14" s="11" t="n">
        <v>45617</v>
      </c>
      <c r="B14" s="6" t="n">
        <v>6786.39</v>
      </c>
      <c r="C14" s="0" t="s">
        <v>340</v>
      </c>
      <c r="D14" s="11" t="n">
        <v>45754</v>
      </c>
      <c r="E14" s="6" t="n">
        <v>8123.68</v>
      </c>
      <c r="F14" s="0" t="s">
        <v>340</v>
      </c>
      <c r="G14" s="11" t="n">
        <v>45530</v>
      </c>
      <c r="H14" s="6" t="n">
        <v>66077.82</v>
      </c>
      <c r="I14" s="0" t="s">
        <v>340</v>
      </c>
      <c r="J14" s="11" t="n">
        <v>45617</v>
      </c>
      <c r="K14" s="6" t="n">
        <v>87821.73</v>
      </c>
      <c r="L14" s="0" t="s">
        <v>340</v>
      </c>
      <c r="M14" s="11" t="n">
        <v>45828</v>
      </c>
      <c r="N14" s="6" t="n">
        <v>7234.78</v>
      </c>
      <c r="O14" s="0" t="s">
        <v>340</v>
      </c>
      <c r="P14" s="11" t="n">
        <v>45524</v>
      </c>
      <c r="Q14" s="6" t="n">
        <v>7867</v>
      </c>
      <c r="R14" s="0" t="s">
        <v>340</v>
      </c>
      <c r="S14" s="11" t="n">
        <v>45737</v>
      </c>
      <c r="T14" s="6" t="n">
        <v>-4080.4</v>
      </c>
      <c r="U14" s="0" t="s">
        <v>226</v>
      </c>
      <c r="V14" s="11" t="n">
        <v>45875</v>
      </c>
      <c r="W14" s="6" t="n">
        <v>875.01</v>
      </c>
      <c r="X14" s="0" t="s">
        <v>340</v>
      </c>
      <c r="Y14" s="0"/>
      <c r="Z14" s="0"/>
      <c r="AA14" s="0"/>
      <c r="AB14" s="11" t="n">
        <v>44827</v>
      </c>
      <c r="AC14" s="6" t="n">
        <v>901.94</v>
      </c>
      <c r="AD14" s="0" t="s">
        <v>340</v>
      </c>
      <c r="AE14" s="0"/>
      <c r="AF14" s="0"/>
      <c r="AG14" s="0"/>
      <c r="AH14" s="0"/>
      <c r="AI14" s="0"/>
      <c r="AJ14" s="0"/>
      <c r="AK14" s="0"/>
      <c r="AL14" s="0"/>
      <c r="AM14" s="0"/>
      <c r="AN14" s="11" t="n">
        <v>44834</v>
      </c>
      <c r="AO14" s="6" t="n">
        <v>12532.52</v>
      </c>
      <c r="AP14" s="0" t="s">
        <v>340</v>
      </c>
      <c r="AQ14" s="0"/>
      <c r="AR14" s="0"/>
      <c r="AS14" s="0"/>
      <c r="AT14" s="11" t="n">
        <v>45362</v>
      </c>
      <c r="AU14" s="6" t="n">
        <v>544.2</v>
      </c>
      <c r="AV14" s="0" t="s">
        <v>340</v>
      </c>
      <c r="AW14" s="0"/>
      <c r="AX14" s="8" t="s">
        <f>=-SUM(AX2:AX12)</f>
      </c>
      <c r="AY14" s="0" t="s">
        <v>343</v>
      </c>
      <c r="AZ14" s="0"/>
      <c r="BA14" s="8" t="s">
        <f>=-SUM(BA2:BA12)</f>
      </c>
      <c r="BB14" s="0" t="s">
        <v>343</v>
      </c>
      <c r="BC14" s="11" t="n">
        <v>45884</v>
      </c>
      <c r="BD14" s="6" t="s">
        <f>=-593.99</f>
      </c>
      <c r="BE14" s="0" t="s">
        <v>308</v>
      </c>
    </row>
    <row collapsed="false" customFormat="false" customHeight="false" hidden="false" ht="12.1" outlineLevel="0" r="15">
      <c r="A15" s="11" t="n">
        <v>45617</v>
      </c>
      <c r="B15" s="6" t="n">
        <v>13572.78</v>
      </c>
      <c r="C15" s="0" t="s">
        <v>340</v>
      </c>
      <c r="D15" s="11" t="n">
        <v>45782</v>
      </c>
      <c r="E15" s="6" t="n">
        <v>7275.64</v>
      </c>
      <c r="F15" s="0" t="s">
        <v>340</v>
      </c>
      <c r="G15" s="11" t="n">
        <v>45530</v>
      </c>
      <c r="H15" s="6" t="n">
        <v>59429.7</v>
      </c>
      <c r="I15" s="0" t="s">
        <v>340</v>
      </c>
      <c r="J15" s="11" t="n">
        <v>45617</v>
      </c>
      <c r="K15" s="6" t="n">
        <v>64086.13</v>
      </c>
      <c r="L15" s="0" t="s">
        <v>340</v>
      </c>
      <c r="M15" s="11" t="n">
        <v>45852</v>
      </c>
      <c r="N15" s="6" t="n">
        <v>128732.91</v>
      </c>
      <c r="O15" s="0" t="s">
        <v>340</v>
      </c>
      <c r="P15" s="11" t="n">
        <v>45532</v>
      </c>
      <c r="Q15" s="6" t="n">
        <v>2523.27</v>
      </c>
      <c r="R15" s="0" t="s">
        <v>340</v>
      </c>
      <c r="S15" s="11" t="n">
        <v>45811</v>
      </c>
      <c r="T15" s="6" t="n">
        <v>138226.5</v>
      </c>
      <c r="U15" s="0" t="s">
        <v>340</v>
      </c>
      <c r="V15" s="11" t="n">
        <v>45875</v>
      </c>
      <c r="W15" s="6" t="n">
        <v>6562.59</v>
      </c>
      <c r="X15" s="0" t="s">
        <v>340</v>
      </c>
      <c r="Y15" s="0"/>
      <c r="Z15" s="0"/>
      <c r="AA15" s="0"/>
      <c r="AB15" s="11" t="n">
        <v>44827</v>
      </c>
      <c r="AC15" s="6" t="n">
        <v>2707.62</v>
      </c>
      <c r="AD15" s="0" t="s">
        <v>340</v>
      </c>
      <c r="AE15" s="0"/>
      <c r="AF15" s="0"/>
      <c r="AG15" s="0"/>
      <c r="AH15" s="0"/>
      <c r="AI15" s="0"/>
      <c r="AJ15" s="0"/>
      <c r="AK15" s="0"/>
      <c r="AL15" s="0"/>
      <c r="AM15" s="0"/>
      <c r="AN15" s="11" t="n">
        <v>44861</v>
      </c>
      <c r="AO15" s="6" t="n">
        <v>-57459.75</v>
      </c>
      <c r="AP15" s="0" t="s">
        <v>341</v>
      </c>
      <c r="AQ15" s="0"/>
      <c r="AR15" s="0"/>
      <c r="AS15" s="0"/>
      <c r="AT15" s="11" t="n">
        <v>45366</v>
      </c>
      <c r="AU15" s="6" t="n">
        <v>95480</v>
      </c>
      <c r="AV15" s="0" t="s">
        <v>340</v>
      </c>
      <c r="AW15" s="0"/>
      <c r="AX15" s="0"/>
      <c r="AY15" s="0"/>
      <c r="AZ15" s="0"/>
      <c r="BA15" s="0"/>
      <c r="BB15" s="0"/>
      <c r="BC15" s="11" t="n">
        <v>45914</v>
      </c>
      <c r="BD15" s="6" t="s">
        <f>=-57.82</f>
      </c>
      <c r="BE15" s="0" t="s">
        <v>321</v>
      </c>
    </row>
    <row collapsed="false" customFormat="false" customHeight="false" hidden="false" ht="12.1" outlineLevel="0" r="16">
      <c r="A16" s="11" t="n">
        <v>45617</v>
      </c>
      <c r="B16" s="6" t="n">
        <v>3393.2</v>
      </c>
      <c r="C16" s="0" t="s">
        <v>340</v>
      </c>
      <c r="D16" s="11" t="n">
        <v>45798</v>
      </c>
      <c r="E16" s="6" t="n">
        <v>1829.28</v>
      </c>
      <c r="F16" s="0" t="s">
        <v>340</v>
      </c>
      <c r="G16" s="11" t="n">
        <v>45530</v>
      </c>
      <c r="H16" s="6" t="n">
        <v>6603.3</v>
      </c>
      <c r="I16" s="0" t="s">
        <v>340</v>
      </c>
      <c r="J16" s="11" t="n">
        <v>45617</v>
      </c>
      <c r="K16" s="6" t="n">
        <v>14302.6</v>
      </c>
      <c r="L16" s="0" t="s">
        <v>340</v>
      </c>
      <c r="M16" s="11" t="n">
        <v>45852</v>
      </c>
      <c r="N16" s="6" t="n">
        <v>3387.2</v>
      </c>
      <c r="O16" s="0" t="s">
        <v>340</v>
      </c>
      <c r="P16" s="11" t="n">
        <v>45595</v>
      </c>
      <c r="Q16" s="6" t="n">
        <v>7166.01</v>
      </c>
      <c r="R16" s="0" t="s">
        <v>340</v>
      </c>
      <c r="S16" s="11" t="n">
        <v>45846</v>
      </c>
      <c r="T16" s="6" t="n">
        <v>-6125</v>
      </c>
      <c r="U16" s="0" t="s">
        <v>276</v>
      </c>
      <c r="V16" s="11" t="n">
        <v>45875</v>
      </c>
      <c r="W16" s="6" t="n">
        <v>2625.04</v>
      </c>
      <c r="X16" s="0" t="s">
        <v>340</v>
      </c>
      <c r="Y16" s="0"/>
      <c r="Z16" s="0"/>
      <c r="AA16" s="0"/>
      <c r="AB16" s="11" t="n">
        <v>44827</v>
      </c>
      <c r="AC16" s="6" t="n">
        <v>2704.62</v>
      </c>
      <c r="AD16" s="0" t="s">
        <v>340</v>
      </c>
      <c r="AE16" s="0"/>
      <c r="AF16" s="0"/>
      <c r="AG16" s="0"/>
      <c r="AH16" s="0"/>
      <c r="AI16" s="0"/>
      <c r="AJ16" s="0"/>
      <c r="AK16" s="0"/>
      <c r="AL16" s="0"/>
      <c r="AM16" s="0"/>
      <c r="AN16" s="11" t="n">
        <v>44861</v>
      </c>
      <c r="AO16" s="6" t="n">
        <v>-2498.25</v>
      </c>
      <c r="AP16" s="0" t="s">
        <v>341</v>
      </c>
      <c r="AQ16" s="0"/>
      <c r="AR16" s="0"/>
      <c r="AS16" s="0"/>
      <c r="AT16" s="11" t="n">
        <v>45366</v>
      </c>
      <c r="AU16" s="6" t="n">
        <v>4364.8</v>
      </c>
      <c r="AV16" s="0" t="s">
        <v>340</v>
      </c>
      <c r="AW16" s="0"/>
      <c r="AX16" s="0"/>
      <c r="AY16" s="0"/>
      <c r="AZ16" s="0"/>
      <c r="BA16" s="0"/>
      <c r="BB16" s="0"/>
      <c r="BC16" s="11" t="n">
        <v>45914</v>
      </c>
      <c r="BD16" s="6" t="s">
        <f>=-639.02</f>
      </c>
      <c r="BE16" s="0" t="s">
        <v>322</v>
      </c>
    </row>
    <row collapsed="false" customFormat="false" customHeight="false" hidden="false" ht="12.1" outlineLevel="0" r="17">
      <c r="A17" s="11" t="n">
        <v>45617</v>
      </c>
      <c r="B17" s="6" t="n">
        <v>67863.92</v>
      </c>
      <c r="C17" s="0" t="s">
        <v>340</v>
      </c>
      <c r="D17" s="11" t="n">
        <v>45852</v>
      </c>
      <c r="E17" s="6" t="n">
        <v>-18989.44</v>
      </c>
      <c r="F17" s="0" t="s">
        <v>278</v>
      </c>
      <c r="G17" s="11" t="n">
        <v>45530</v>
      </c>
      <c r="H17" s="6" t="n">
        <v>1323.56</v>
      </c>
      <c r="I17" s="0" t="s">
        <v>340</v>
      </c>
      <c r="J17" s="11" t="n">
        <v>45623</v>
      </c>
      <c r="K17" s="6" t="n">
        <v>2252.03</v>
      </c>
      <c r="L17" s="0" t="s">
        <v>340</v>
      </c>
      <c r="M17" s="11" t="n">
        <v>45852</v>
      </c>
      <c r="N17" s="6" t="n">
        <v>3388.2</v>
      </c>
      <c r="O17" s="0" t="s">
        <v>340</v>
      </c>
      <c r="P17" s="11" t="n">
        <v>45610</v>
      </c>
      <c r="Q17" s="6" t="n">
        <v>2542.78</v>
      </c>
      <c r="R17" s="0" t="s">
        <v>340</v>
      </c>
      <c r="S17" s="11" t="n">
        <v>45846</v>
      </c>
      <c r="T17" s="6" t="n">
        <v>-3062</v>
      </c>
      <c r="U17" s="0" t="s">
        <v>277</v>
      </c>
      <c r="V17" s="11" t="n">
        <v>45875</v>
      </c>
      <c r="W17" s="6" t="n">
        <v>7000.1</v>
      </c>
      <c r="X17" s="0" t="s">
        <v>340</v>
      </c>
      <c r="Y17" s="0"/>
      <c r="Z17" s="0"/>
      <c r="AA17" s="0"/>
      <c r="AB17" s="11" t="n">
        <v>44861</v>
      </c>
      <c r="AC17" s="6" t="n">
        <v>-50679.5</v>
      </c>
      <c r="AD17" s="0" t="s">
        <v>341</v>
      </c>
      <c r="AE17" s="0"/>
      <c r="AF17" s="0"/>
      <c r="AG17" s="0"/>
      <c r="AH17" s="0"/>
      <c r="AI17" s="0"/>
      <c r="AJ17" s="0"/>
      <c r="AK17" s="0"/>
      <c r="AL17" s="0"/>
      <c r="AM17" s="0"/>
      <c r="AN17" s="11" t="n">
        <v>44861</v>
      </c>
      <c r="AO17" s="6" t="n">
        <v>-2498.25</v>
      </c>
      <c r="AP17" s="0" t="s">
        <v>341</v>
      </c>
      <c r="AQ17" s="0"/>
      <c r="AR17" s="0"/>
      <c r="AS17" s="0"/>
      <c r="AT17" s="11" t="n">
        <v>45366</v>
      </c>
      <c r="AU17" s="6" t="n">
        <v>204.6</v>
      </c>
      <c r="AV17" s="0" t="s">
        <v>340</v>
      </c>
      <c r="AW17" s="0"/>
      <c r="AX17" s="0"/>
      <c r="AY17" s="0"/>
      <c r="AZ17" s="0"/>
      <c r="BA17" s="0"/>
      <c r="BB17" s="0"/>
      <c r="BC17" s="11" t="n">
        <v>45944</v>
      </c>
      <c r="BD17" s="6" t="s">
        <f>=-55.33</f>
      </c>
      <c r="BE17" s="0" t="s">
        <v>328</v>
      </c>
    </row>
    <row collapsed="false" customFormat="false" customHeight="false" hidden="false" ht="12.1" outlineLevel="0" r="18">
      <c r="A18" s="11" t="n">
        <v>45617</v>
      </c>
      <c r="B18" s="6" t="n">
        <v>107625.03</v>
      </c>
      <c r="C18" s="0" t="s">
        <v>340</v>
      </c>
      <c r="D18" s="11" t="n">
        <v>45852</v>
      </c>
      <c r="E18" s="6" t="n">
        <v>-665.84</v>
      </c>
      <c r="F18" s="0" t="s">
        <v>279</v>
      </c>
      <c r="G18" s="11" t="n">
        <v>45537</v>
      </c>
      <c r="H18" s="6" t="n">
        <v>1214.97</v>
      </c>
      <c r="I18" s="0" t="s">
        <v>340</v>
      </c>
      <c r="J18" s="11" t="n">
        <v>45623</v>
      </c>
      <c r="K18" s="6" t="n">
        <v>20268.23</v>
      </c>
      <c r="L18" s="0" t="s">
        <v>340</v>
      </c>
      <c r="M18" s="11" t="n">
        <v>45960</v>
      </c>
      <c r="N18" s="8" t="s">
        <f>=-Портфель!K6</f>
      </c>
      <c r="O18" s="0" t="s">
        <v>342</v>
      </c>
      <c r="P18" s="11" t="n">
        <v>45621</v>
      </c>
      <c r="Q18" s="6" t="n">
        <v>-1931</v>
      </c>
      <c r="R18" s="0" t="s">
        <v>209</v>
      </c>
      <c r="S18" s="11" t="n">
        <v>45960</v>
      </c>
      <c r="T18" s="8" t="s">
        <f>=-Портфель!K8</f>
      </c>
      <c r="U18" s="0" t="s">
        <v>342</v>
      </c>
      <c r="V18" s="11" t="n">
        <v>45875</v>
      </c>
      <c r="W18" s="6" t="n">
        <v>22312.81</v>
      </c>
      <c r="X18" s="0" t="s">
        <v>340</v>
      </c>
      <c r="Y18" s="0"/>
      <c r="Z18" s="0"/>
      <c r="AA18" s="0"/>
      <c r="AB18" s="11" t="n">
        <v>45623</v>
      </c>
      <c r="AC18" s="6" t="n">
        <v>24719.76</v>
      </c>
      <c r="AD18" s="0" t="s">
        <v>340</v>
      </c>
      <c r="AE18" s="0"/>
      <c r="AF18" s="0"/>
      <c r="AG18" s="0"/>
      <c r="AH18" s="0"/>
      <c r="AI18" s="0"/>
      <c r="AJ18" s="0"/>
      <c r="AK18" s="0"/>
      <c r="AL18" s="0"/>
      <c r="AM18" s="0"/>
      <c r="AN18" s="11" t="n">
        <v>44861</v>
      </c>
      <c r="AO18" s="6" t="n">
        <v>-2498.25</v>
      </c>
      <c r="AP18" s="0" t="s">
        <v>341</v>
      </c>
      <c r="AQ18" s="0"/>
      <c r="AR18" s="0"/>
      <c r="AS18" s="0"/>
      <c r="AT18" s="11" t="n">
        <v>45436</v>
      </c>
      <c r="AU18" s="6" t="n">
        <v>3539.09</v>
      </c>
      <c r="AV18" s="0" t="s">
        <v>340</v>
      </c>
      <c r="AW18" s="0"/>
      <c r="AX18" s="0"/>
      <c r="AY18" s="0"/>
      <c r="AZ18" s="0"/>
      <c r="BA18" s="0"/>
      <c r="BB18" s="0"/>
      <c r="BC18" s="11" t="n">
        <v>45944</v>
      </c>
      <c r="BD18" s="6" t="s">
        <f>=-605.63</f>
      </c>
      <c r="BE18" s="0" t="s">
        <v>329</v>
      </c>
    </row>
    <row collapsed="false" customFormat="false" customHeight="false" hidden="false" ht="12.1" outlineLevel="0" r="19">
      <c r="A19" s="11" t="n">
        <v>45623</v>
      </c>
      <c r="B19" s="6" t="n">
        <v>20119.08</v>
      </c>
      <c r="C19" s="0" t="s">
        <v>340</v>
      </c>
      <c r="D19" s="11" t="n">
        <v>45888</v>
      </c>
      <c r="E19" s="6" t="n">
        <v>1777.24</v>
      </c>
      <c r="F19" s="0" t="s">
        <v>340</v>
      </c>
      <c r="G19" s="11" t="n">
        <v>45537</v>
      </c>
      <c r="H19" s="6" t="n">
        <v>1214.97</v>
      </c>
      <c r="I19" s="0" t="s">
        <v>340</v>
      </c>
      <c r="J19" s="11" t="n">
        <v>45623</v>
      </c>
      <c r="K19" s="6" t="n">
        <v>2251.7</v>
      </c>
      <c r="L19" s="0" t="s">
        <v>340</v>
      </c>
      <c r="M19" s="0"/>
      <c r="N19" s="10" t="s">
        <f>=XIRR(N2:N18,M2:M18)</f>
      </c>
      <c r="O19" s="0"/>
      <c r="P19" s="11" t="n">
        <v>45621</v>
      </c>
      <c r="Q19" s="6" t="n">
        <v>-4426.5</v>
      </c>
      <c r="R19" s="0" t="s">
        <v>210</v>
      </c>
      <c r="S19" s="0"/>
      <c r="T19" s="10" t="s">
        <f>=XIRR(T2:T18,S2:S18)</f>
      </c>
      <c r="U19" s="0"/>
      <c r="V19" s="11" t="n">
        <v>45948</v>
      </c>
      <c r="W19" s="6" t="n">
        <v>-4820</v>
      </c>
      <c r="X19" s="0" t="s">
        <v>331</v>
      </c>
      <c r="Y19" s="0"/>
      <c r="Z19" s="0"/>
      <c r="AA19" s="0"/>
      <c r="AB19" s="11" t="n">
        <v>45689</v>
      </c>
      <c r="AC19" s="6" t="n">
        <v>-29217.38</v>
      </c>
      <c r="AD19" s="0" t="s">
        <v>341</v>
      </c>
      <c r="AE19" s="0"/>
      <c r="AF19" s="0"/>
      <c r="AG19" s="0"/>
      <c r="AH19" s="0"/>
      <c r="AI19" s="0"/>
      <c r="AJ19" s="0"/>
      <c r="AK19" s="0"/>
      <c r="AL19" s="0"/>
      <c r="AM19" s="0"/>
      <c r="AN19" s="11" t="n">
        <v>44861</v>
      </c>
      <c r="AO19" s="6" t="n">
        <v>-2498.25</v>
      </c>
      <c r="AP19" s="0" t="s">
        <v>341</v>
      </c>
      <c r="AQ19" s="0"/>
      <c r="AR19" s="0"/>
      <c r="AS19" s="0"/>
      <c r="AT19" s="11" t="n">
        <v>45447</v>
      </c>
      <c r="AU19" s="6" t="n">
        <v>-140980</v>
      </c>
      <c r="AV19" s="0" t="s">
        <v>341</v>
      </c>
      <c r="AW19" s="0"/>
      <c r="AX19" s="0"/>
      <c r="AY19" s="0"/>
      <c r="AZ19" s="0"/>
      <c r="BA19" s="0"/>
      <c r="BB19" s="0"/>
      <c r="BC19" s="11" t="n">
        <v>46102</v>
      </c>
      <c r="BD19" s="8" t="s">
        <f>=-Портфель!K22</f>
      </c>
      <c r="BE19" s="0" t="s">
        <v>342</v>
      </c>
    </row>
    <row collapsed="false" customFormat="false" customHeight="false" hidden="false" ht="12.1" outlineLevel="0" r="20">
      <c r="A20" s="11" t="n">
        <v>45636</v>
      </c>
      <c r="B20" s="6" t="n">
        <v>3402.22</v>
      </c>
      <c r="C20" s="0" t="s">
        <v>340</v>
      </c>
      <c r="D20" s="11" t="n">
        <v>45898</v>
      </c>
      <c r="E20" s="6" t="n">
        <v>874.11</v>
      </c>
      <c r="F20" s="0" t="s">
        <v>340</v>
      </c>
      <c r="G20" s="11" t="n">
        <v>45537</v>
      </c>
      <c r="H20" s="6" t="n">
        <v>24299.43</v>
      </c>
      <c r="I20" s="0" t="s">
        <v>340</v>
      </c>
      <c r="J20" s="11" t="n">
        <v>45856</v>
      </c>
      <c r="K20" s="6" t="n">
        <v>-45162.6</v>
      </c>
      <c r="L20" s="0" t="s">
        <v>288</v>
      </c>
      <c r="M20" s="0"/>
      <c r="N20" s="8" t="s">
        <f>=-SUM(N2:N18)</f>
      </c>
      <c r="O20" s="0" t="s">
        <v>343</v>
      </c>
      <c r="P20" s="11" t="n">
        <v>45754</v>
      </c>
      <c r="Q20" s="6" t="n">
        <v>75135.06</v>
      </c>
      <c r="R20" s="0" t="s">
        <v>340</v>
      </c>
      <c r="S20" s="0"/>
      <c r="T20" s="8" t="s">
        <f>=-SUM(T2:T18)</f>
      </c>
      <c r="U20" s="0" t="s">
        <v>343</v>
      </c>
      <c r="V20" s="11" t="n">
        <v>45948</v>
      </c>
      <c r="W20" s="6" t="n">
        <v>-1027</v>
      </c>
      <c r="X20" s="0" t="s">
        <v>332</v>
      </c>
      <c r="Y20" s="0"/>
      <c r="Z20" s="0"/>
      <c r="AA20" s="0"/>
      <c r="AB20" s="11" t="n">
        <v>45754</v>
      </c>
      <c r="AC20" s="6" t="n">
        <v>13468.17</v>
      </c>
      <c r="AD20" s="0" t="s">
        <v>340</v>
      </c>
      <c r="AE20" s="0"/>
      <c r="AF20" s="0"/>
      <c r="AG20" s="0"/>
      <c r="AH20" s="0"/>
      <c r="AI20" s="0"/>
      <c r="AJ20" s="0"/>
      <c r="AK20" s="0"/>
      <c r="AL20" s="0"/>
      <c r="AM20" s="0"/>
      <c r="AN20" s="11" t="n">
        <v>44861</v>
      </c>
      <c r="AO20" s="6" t="n">
        <v>-7494.75</v>
      </c>
      <c r="AP20" s="0" t="s">
        <v>341</v>
      </c>
      <c r="AQ20" s="0"/>
      <c r="AR20" s="0"/>
      <c r="AS20" s="0"/>
      <c r="AT20" s="11" t="n">
        <v>45461</v>
      </c>
      <c r="AU20" s="6" t="n">
        <v>-141850</v>
      </c>
      <c r="AV20" s="0" t="s">
        <v>341</v>
      </c>
      <c r="AW20" s="0"/>
      <c r="AX20" s="0"/>
      <c r="AY20" s="0"/>
      <c r="AZ20" s="0"/>
      <c r="BA20" s="0"/>
      <c r="BB20" s="0"/>
      <c r="BC20" s="0"/>
      <c r="BD20" s="10" t="s">
        <f>=XIRR(BD2:BD19,BC2:BC19)</f>
      </c>
      <c r="BE20" s="0"/>
    </row>
    <row collapsed="false" customFormat="false" customHeight="false" hidden="false" ht="12.1" outlineLevel="0" r="21">
      <c r="A21" s="11" t="n">
        <v>45775</v>
      </c>
      <c r="B21" s="6" t="n">
        <v>-4942</v>
      </c>
      <c r="C21" s="0" t="s">
        <v>239</v>
      </c>
      <c r="D21" s="11" t="n">
        <v>45898</v>
      </c>
      <c r="E21" s="6" t="n">
        <v>20104.56</v>
      </c>
      <c r="F21" s="0" t="s">
        <v>340</v>
      </c>
      <c r="G21" s="11" t="n">
        <v>45537</v>
      </c>
      <c r="H21" s="6" t="n">
        <v>1214.97</v>
      </c>
      <c r="I21" s="0" t="s">
        <v>340</v>
      </c>
      <c r="J21" s="11" t="n">
        <v>45856</v>
      </c>
      <c r="K21" s="6" t="n">
        <v>-3334.4</v>
      </c>
      <c r="L21" s="0" t="s">
        <v>289</v>
      </c>
      <c r="M21" s="0"/>
      <c r="N21" s="0"/>
      <c r="O21" s="0"/>
      <c r="P21" s="11" t="n">
        <v>45793</v>
      </c>
      <c r="Q21" s="6" t="n">
        <v>-668</v>
      </c>
      <c r="R21" s="0" t="s">
        <v>247</v>
      </c>
      <c r="S21" s="0"/>
      <c r="T21" s="0"/>
      <c r="U21" s="0"/>
      <c r="V21" s="11" t="n">
        <v>45948</v>
      </c>
      <c r="W21" s="6" t="n">
        <v>-1462</v>
      </c>
      <c r="X21" s="0" t="s">
        <v>333</v>
      </c>
      <c r="Y21" s="0"/>
      <c r="Z21" s="0"/>
      <c r="AA21" s="0"/>
      <c r="AB21" s="11" t="n">
        <v>45754</v>
      </c>
      <c r="AC21" s="6" t="n">
        <v>47750.77</v>
      </c>
      <c r="AD21" s="0" t="s">
        <v>340</v>
      </c>
      <c r="AE21" s="0"/>
      <c r="AF21" s="0"/>
      <c r="AG21" s="0"/>
      <c r="AH21" s="0"/>
      <c r="AI21" s="0"/>
      <c r="AJ21" s="0"/>
      <c r="AK21" s="0"/>
      <c r="AL21" s="0"/>
      <c r="AM21" s="0"/>
      <c r="AN21" s="11" t="n">
        <v>44861</v>
      </c>
      <c r="AO21" s="6" t="n">
        <v>-2498.25</v>
      </c>
      <c r="AP21" s="0" t="s">
        <v>341</v>
      </c>
      <c r="AQ21" s="0"/>
      <c r="AR21" s="0"/>
      <c r="AS21" s="0"/>
      <c r="AT21" s="11" t="n">
        <v>45489</v>
      </c>
      <c r="AU21" s="6" t="n">
        <v>-215280</v>
      </c>
      <c r="AV21" s="0" t="s">
        <v>341</v>
      </c>
      <c r="AW21" s="0"/>
      <c r="AX21" s="0"/>
      <c r="AY21" s="0"/>
      <c r="AZ21" s="0"/>
      <c r="BA21" s="0"/>
      <c r="BB21" s="0"/>
      <c r="BC21" s="0"/>
      <c r="BD21" s="8" t="s">
        <f>=-SUM(BD2:BD19)</f>
      </c>
      <c r="BE21" s="0" t="s">
        <v>343</v>
      </c>
    </row>
    <row collapsed="false" customFormat="false" customHeight="false" hidden="false" ht="12.1" outlineLevel="0" r="22">
      <c r="A22" s="11" t="n">
        <v>45775</v>
      </c>
      <c r="B22" s="6" t="n">
        <v>-6055</v>
      </c>
      <c r="C22" s="0" t="s">
        <v>240</v>
      </c>
      <c r="D22" s="11" t="n">
        <v>45898</v>
      </c>
      <c r="E22" s="6" t="n">
        <v>71718.17</v>
      </c>
      <c r="F22" s="0" t="s">
        <v>340</v>
      </c>
      <c r="G22" s="11" t="n">
        <v>45537</v>
      </c>
      <c r="H22" s="6" t="n">
        <v>19439.54</v>
      </c>
      <c r="I22" s="0" t="s">
        <v>340</v>
      </c>
      <c r="J22" s="11" t="n">
        <v>45960</v>
      </c>
      <c r="K22" s="8" t="s">
        <f>=-Портфель!K5</f>
      </c>
      <c r="L22" s="0" t="s">
        <v>342</v>
      </c>
      <c r="M22" s="0"/>
      <c r="N22" s="0"/>
      <c r="O22" s="0"/>
      <c r="P22" s="11" t="n">
        <v>45793</v>
      </c>
      <c r="Q22" s="6" t="n">
        <v>-2227</v>
      </c>
      <c r="R22" s="0" t="s">
        <v>248</v>
      </c>
      <c r="S22" s="0"/>
      <c r="T22" s="0"/>
      <c r="U22" s="0"/>
      <c r="V22" s="11" t="n">
        <v>46157</v>
      </c>
      <c r="W22" s="8" t="s">
        <f>=-Портфель!K9</f>
      </c>
      <c r="X22" s="0" t="s">
        <v>342</v>
      </c>
      <c r="Y22" s="0"/>
      <c r="Z22" s="0"/>
      <c r="AA22" s="0"/>
      <c r="AB22" s="11" t="n">
        <v>45754</v>
      </c>
      <c r="AC22" s="6" t="n">
        <v>24443.53</v>
      </c>
      <c r="AD22" s="0" t="s">
        <v>340</v>
      </c>
      <c r="AE22" s="0"/>
      <c r="AF22" s="0"/>
      <c r="AG22" s="0"/>
      <c r="AH22" s="0"/>
      <c r="AI22" s="0"/>
      <c r="AJ22" s="0"/>
      <c r="AK22" s="0"/>
      <c r="AL22" s="0"/>
      <c r="AM22" s="0"/>
      <c r="AN22" s="11" t="n">
        <v>44915</v>
      </c>
      <c r="AO22" s="6" t="n">
        <v>12473.73</v>
      </c>
      <c r="AP22" s="0" t="s">
        <v>340</v>
      </c>
      <c r="AQ22" s="0"/>
      <c r="AR22" s="0"/>
      <c r="AS22" s="0"/>
      <c r="AT22" s="11" t="n">
        <v>45506</v>
      </c>
      <c r="AU22" s="6" t="n">
        <v>24676.47</v>
      </c>
      <c r="AV22" s="0" t="s">
        <v>340</v>
      </c>
    </row>
    <row collapsed="false" customFormat="false" customHeight="false" hidden="false" ht="12.1" outlineLevel="0" r="23">
      <c r="A23" s="11" t="n">
        <v>45775</v>
      </c>
      <c r="B23" s="6" t="n">
        <v>-418</v>
      </c>
      <c r="C23" s="0" t="s">
        <v>241</v>
      </c>
      <c r="D23" s="11" t="n">
        <v>45898</v>
      </c>
      <c r="E23" s="6" t="n">
        <v>97900.48</v>
      </c>
      <c r="F23" s="0" t="s">
        <v>340</v>
      </c>
      <c r="G23" s="11" t="n">
        <v>45537</v>
      </c>
      <c r="H23" s="6" t="n">
        <v>1214.97</v>
      </c>
      <c r="I23" s="0" t="s">
        <v>340</v>
      </c>
      <c r="J23" s="0"/>
      <c r="K23" s="10" t="s">
        <f>=XIRR(K2:K22,J2:J22)</f>
      </c>
      <c r="L23" s="0"/>
      <c r="M23" s="0"/>
      <c r="N23" s="0"/>
      <c r="O23" s="0"/>
      <c r="P23" s="11" t="n">
        <v>45855</v>
      </c>
      <c r="Q23" s="6" t="n">
        <v>-689</v>
      </c>
      <c r="R23" s="0" t="s">
        <v>286</v>
      </c>
      <c r="S23" s="0"/>
      <c r="T23" s="0"/>
      <c r="U23" s="0"/>
      <c r="V23" s="0"/>
      <c r="W23" s="10" t="s">
        <f>=XIRR(W2:W22,V2:V22)</f>
      </c>
      <c r="X23" s="0"/>
      <c r="Y23" s="0"/>
      <c r="Z23" s="0"/>
      <c r="AA23" s="0"/>
      <c r="AB23" s="11" t="n">
        <v>45960</v>
      </c>
      <c r="AC23" s="8" t="s">
        <f>=-Портфель!K11</f>
      </c>
      <c r="AD23" s="0" t="s">
        <v>342</v>
      </c>
      <c r="AE23" s="0"/>
      <c r="AF23" s="0"/>
      <c r="AG23" s="0"/>
      <c r="AH23" s="0"/>
      <c r="AI23" s="0"/>
      <c r="AJ23" s="0"/>
      <c r="AK23" s="0"/>
      <c r="AL23" s="0"/>
      <c r="AM23" s="0"/>
      <c r="AN23" s="11" t="n">
        <v>44937</v>
      </c>
      <c r="AO23" s="6" t="n">
        <v>78805.13</v>
      </c>
      <c r="AP23" s="0" t="s">
        <v>340</v>
      </c>
      <c r="AQ23" s="0"/>
      <c r="AR23" s="0"/>
      <c r="AS23" s="0"/>
      <c r="AT23" s="11" t="n">
        <v>45513</v>
      </c>
      <c r="AU23" s="6" t="n">
        <v>-145210</v>
      </c>
      <c r="AV23" s="0" t="s">
        <v>341</v>
      </c>
    </row>
    <row collapsed="false" customFormat="false" customHeight="false" hidden="false" ht="12.1" outlineLevel="0" r="24">
      <c r="A24" s="11" t="n">
        <v>45929</v>
      </c>
      <c r="B24" s="6" t="n">
        <v>-4942</v>
      </c>
      <c r="C24" s="0" t="s">
        <v>239</v>
      </c>
      <c r="D24" s="11" t="n">
        <v>45898</v>
      </c>
      <c r="E24" s="6" t="n">
        <v>874.11</v>
      </c>
      <c r="F24" s="0" t="s">
        <v>340</v>
      </c>
      <c r="G24" s="11" t="n">
        <v>45537</v>
      </c>
      <c r="H24" s="6" t="n">
        <v>27944.34</v>
      </c>
      <c r="I24" s="0" t="s">
        <v>340</v>
      </c>
      <c r="J24" s="0"/>
      <c r="K24" s="8" t="s">
        <f>=-SUM(K2:K22)</f>
      </c>
      <c r="L24" s="0" t="s">
        <v>343</v>
      </c>
      <c r="M24" s="0"/>
      <c r="N24" s="0"/>
      <c r="O24" s="0"/>
      <c r="P24" s="11" t="n">
        <v>45855</v>
      </c>
      <c r="Q24" s="6" t="n">
        <v>-2297</v>
      </c>
      <c r="R24" s="0" t="s">
        <v>287</v>
      </c>
      <c r="S24" s="0"/>
      <c r="T24" s="0"/>
      <c r="U24" s="0"/>
      <c r="V24" s="0"/>
      <c r="W24" s="8" t="s">
        <f>=-SUM(W2:W22)</f>
      </c>
      <c r="X24" s="0" t="s">
        <v>343</v>
      </c>
      <c r="Y24" s="0"/>
      <c r="Z24" s="0"/>
      <c r="AA24" s="0"/>
      <c r="AB24" s="0"/>
      <c r="AC24" s="10" t="s">
        <f>=XIRR(AC2:AC23,AB2:AB23)</f>
      </c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11" t="n">
        <v>44972</v>
      </c>
      <c r="AO24" s="6" t="n">
        <v>10717.5</v>
      </c>
      <c r="AP24" s="0" t="s">
        <v>340</v>
      </c>
      <c r="AQ24" s="0"/>
      <c r="AR24" s="0"/>
      <c r="AS24" s="0"/>
      <c r="AT24" s="11" t="n">
        <v>45530</v>
      </c>
      <c r="AU24" s="6" t="n">
        <v>-146200</v>
      </c>
      <c r="AV24" s="0" t="s">
        <v>341</v>
      </c>
    </row>
    <row collapsed="false" customFormat="false" customHeight="false" hidden="false" ht="12.1" outlineLevel="0" r="25">
      <c r="A25" s="11" t="n">
        <v>45929</v>
      </c>
      <c r="B25" s="6" t="n">
        <v>-6055</v>
      </c>
      <c r="C25" s="0" t="s">
        <v>240</v>
      </c>
      <c r="D25" s="11" t="n">
        <v>45898</v>
      </c>
      <c r="E25" s="6" t="n">
        <v>8741.11</v>
      </c>
      <c r="F25" s="0" t="s">
        <v>340</v>
      </c>
      <c r="G25" s="11" t="n">
        <v>45614</v>
      </c>
      <c r="H25" s="6" t="n">
        <v>52668.84</v>
      </c>
      <c r="I25" s="0" t="s">
        <v>340</v>
      </c>
      <c r="J25" s="0"/>
      <c r="K25" s="0"/>
      <c r="L25" s="0"/>
      <c r="M25" s="0"/>
      <c r="N25" s="0"/>
      <c r="O25" s="0"/>
      <c r="P25" s="11" t="n">
        <v>45936</v>
      </c>
      <c r="Q25" s="6" t="n">
        <v>-731</v>
      </c>
      <c r="R25" s="0" t="s">
        <v>326</v>
      </c>
      <c r="S25" s="0"/>
      <c r="T25" s="0"/>
      <c r="U25" s="0"/>
      <c r="V25" s="0"/>
      <c r="W25" s="0"/>
      <c r="X25" s="0"/>
      <c r="Y25" s="0"/>
      <c r="Z25" s="0"/>
      <c r="AA25" s="0"/>
      <c r="AB25" s="0"/>
      <c r="AC25" s="8" t="s">
        <f>=-SUM(AC2:AC23)</f>
      </c>
      <c r="AD25" s="0" t="s">
        <v>343</v>
      </c>
      <c r="AE25" s="0"/>
      <c r="AF25" s="0"/>
      <c r="AG25" s="0"/>
      <c r="AH25" s="0"/>
      <c r="AI25" s="0"/>
      <c r="AJ25" s="0"/>
      <c r="AK25" s="0"/>
      <c r="AL25" s="0"/>
      <c r="AM25" s="0"/>
      <c r="AN25" s="11" t="n">
        <v>45026</v>
      </c>
      <c r="AO25" s="6" t="n">
        <v>-27308.87</v>
      </c>
      <c r="AP25" s="0" t="s">
        <v>341</v>
      </c>
      <c r="AQ25" s="0"/>
      <c r="AR25" s="0"/>
      <c r="AS25" s="0"/>
      <c r="AT25" s="11" t="n">
        <v>45537</v>
      </c>
      <c r="AU25" s="6" t="n">
        <v>-190671</v>
      </c>
      <c r="AV25" s="0" t="s">
        <v>341</v>
      </c>
    </row>
    <row collapsed="false" customFormat="false" customHeight="false" hidden="false" ht="12.1" outlineLevel="0" r="26">
      <c r="A26" s="11" t="n">
        <v>45929</v>
      </c>
      <c r="B26" s="6" t="n">
        <v>-418</v>
      </c>
      <c r="C26" s="0" t="s">
        <v>241</v>
      </c>
      <c r="D26" s="11" t="n">
        <v>45899</v>
      </c>
      <c r="E26" s="6" t="n">
        <v>118072.59</v>
      </c>
      <c r="F26" s="0" t="s">
        <v>340</v>
      </c>
      <c r="G26" s="11" t="n">
        <v>45614</v>
      </c>
      <c r="H26" s="6" t="n">
        <v>7349.14</v>
      </c>
      <c r="I26" s="0" t="s">
        <v>340</v>
      </c>
      <c r="J26" s="0"/>
      <c r="K26" s="0"/>
      <c r="L26" s="0"/>
      <c r="M26" s="0"/>
      <c r="N26" s="0"/>
      <c r="O26" s="0"/>
      <c r="P26" s="11" t="n">
        <v>45936</v>
      </c>
      <c r="Q26" s="6" t="n">
        <v>-2436</v>
      </c>
      <c r="R26" s="0" t="s">
        <v>327</v>
      </c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11" t="n">
        <v>45026</v>
      </c>
      <c r="AO26" s="6" t="n">
        <v>-40957.31</v>
      </c>
      <c r="AP26" s="0" t="s">
        <v>341</v>
      </c>
      <c r="AQ26" s="0"/>
      <c r="AR26" s="0"/>
      <c r="AS26" s="0"/>
      <c r="AT26" s="11" t="n">
        <v>45561</v>
      </c>
      <c r="AU26" s="6" t="n">
        <v>-148470</v>
      </c>
      <c r="AV26" s="0" t="s">
        <v>341</v>
      </c>
    </row>
    <row collapsed="false" customFormat="false" customHeight="false" hidden="false" ht="12.1" outlineLevel="0" r="27">
      <c r="A27" s="11" t="n">
        <v>45960</v>
      </c>
      <c r="B27" s="8" t="s">
        <f>=-Портфель!K2</f>
      </c>
      <c r="C27" s="0" t="s">
        <v>342</v>
      </c>
      <c r="D27" s="11" t="n">
        <v>45899</v>
      </c>
      <c r="E27" s="6" t="n">
        <v>6996.9</v>
      </c>
      <c r="F27" s="0" t="s">
        <v>340</v>
      </c>
      <c r="G27" s="11" t="n">
        <v>45615</v>
      </c>
      <c r="H27" s="6" t="n">
        <v>9338.53</v>
      </c>
      <c r="I27" s="0" t="s">
        <v>340</v>
      </c>
      <c r="J27" s="0"/>
      <c r="K27" s="0"/>
      <c r="L27" s="0"/>
      <c r="M27" s="0"/>
      <c r="N27" s="0"/>
      <c r="O27" s="0"/>
      <c r="P27" s="11" t="n">
        <v>45960</v>
      </c>
      <c r="Q27" s="8" t="s">
        <f>=-Портфель!K7</f>
      </c>
      <c r="R27" s="0" t="s">
        <v>342</v>
      </c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11" t="n">
        <v>45027</v>
      </c>
      <c r="AO27" s="6" t="n">
        <v>-65029.45</v>
      </c>
      <c r="AP27" s="0" t="s">
        <v>341</v>
      </c>
      <c r="AQ27" s="0"/>
      <c r="AR27" s="0"/>
      <c r="AS27" s="0"/>
      <c r="AT27" s="11" t="n">
        <v>45579</v>
      </c>
      <c r="AU27" s="6" t="n">
        <v>-149810</v>
      </c>
      <c r="AV27" s="0" t="s">
        <v>341</v>
      </c>
    </row>
    <row collapsed="false" customFormat="false" customHeight="false" hidden="false" ht="12.1" outlineLevel="0" r="28">
      <c r="A28" s="0"/>
      <c r="B28" s="10" t="s">
        <f>=XIRR(B2:B27,A2:A27)</f>
      </c>
      <c r="C28" s="0"/>
      <c r="D28" s="11" t="n">
        <v>45899</v>
      </c>
      <c r="E28" s="6" t="n">
        <v>874.61</v>
      </c>
      <c r="F28" s="0" t="s">
        <v>340</v>
      </c>
      <c r="G28" s="11" t="n">
        <v>45615</v>
      </c>
      <c r="H28" s="6" t="n">
        <v>22179.01</v>
      </c>
      <c r="I28" s="0" t="s">
        <v>340</v>
      </c>
      <c r="J28" s="0"/>
      <c r="K28" s="0"/>
      <c r="L28" s="0"/>
      <c r="M28" s="0"/>
      <c r="N28" s="0"/>
      <c r="O28" s="0"/>
      <c r="P28" s="0"/>
      <c r="Q28" s="10" t="s">
        <f>=XIRR(Q2:Q27,P2:P27)</f>
      </c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11" t="n">
        <v>45064</v>
      </c>
      <c r="AO28" s="6" t="n">
        <v>6383.47</v>
      </c>
      <c r="AP28" s="0" t="s">
        <v>340</v>
      </c>
      <c r="AQ28" s="0"/>
      <c r="AR28" s="0"/>
      <c r="AS28" s="0"/>
      <c r="AT28" s="11" t="n">
        <v>45583</v>
      </c>
      <c r="AU28" s="6" t="n">
        <v>-152413.6</v>
      </c>
      <c r="AV28" s="0" t="s">
        <v>341</v>
      </c>
    </row>
    <row collapsed="false" customFormat="false" customHeight="false" hidden="false" ht="12.1" outlineLevel="0" r="29">
      <c r="A29" s="0"/>
      <c r="B29" s="8" t="s">
        <f>=-SUM(B2:B27)</f>
      </c>
      <c r="C29" s="0" t="s">
        <v>343</v>
      </c>
      <c r="D29" s="11" t="n">
        <v>45960</v>
      </c>
      <c r="E29" s="8" t="s">
        <f>=-Портфель!K3</f>
      </c>
      <c r="F29" s="0" t="s">
        <v>342</v>
      </c>
      <c r="G29" s="11" t="n">
        <v>45615</v>
      </c>
      <c r="H29" s="6" t="n">
        <v>8171.22</v>
      </c>
      <c r="I29" s="0" t="s">
        <v>340</v>
      </c>
      <c r="J29" s="0"/>
      <c r="K29" s="0"/>
      <c r="L29" s="0"/>
      <c r="M29" s="0"/>
      <c r="N29" s="0"/>
      <c r="O29" s="0"/>
      <c r="P29" s="0"/>
      <c r="Q29" s="8" t="s">
        <f>=-SUM(Q2:Q27)</f>
      </c>
      <c r="R29" s="0" t="s">
        <v>343</v>
      </c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11" t="n">
        <v>45064</v>
      </c>
      <c r="AO29" s="6" t="n">
        <v>47883.5</v>
      </c>
      <c r="AP29" s="0" t="s">
        <v>340</v>
      </c>
      <c r="AQ29" s="0"/>
      <c r="AR29" s="0"/>
      <c r="AS29" s="0"/>
      <c r="AT29" s="11" t="n">
        <v>45650</v>
      </c>
      <c r="AU29" s="6" t="n">
        <v>140137.44</v>
      </c>
      <c r="AV29" s="0" t="s">
        <v>340</v>
      </c>
    </row>
    <row collapsed="false" customFormat="false" customHeight="false" hidden="false" ht="12.1" outlineLevel="0" r="30">
      <c r="A30" s="0"/>
      <c r="B30" s="0"/>
      <c r="C30" s="0"/>
      <c r="D30" s="0"/>
      <c r="E30" s="10" t="s">
        <f>=XIRR(E2:E29,D2:D29)</f>
      </c>
      <c r="F30" s="0"/>
      <c r="G30" s="11" t="n">
        <v>45615</v>
      </c>
      <c r="H30" s="6" t="n">
        <v>1183.83</v>
      </c>
      <c r="I30" s="0" t="s">
        <v>340</v>
      </c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11" t="n">
        <v>45064</v>
      </c>
      <c r="AO30" s="6" t="n">
        <v>19153.4</v>
      </c>
      <c r="AP30" s="0" t="s">
        <v>340</v>
      </c>
      <c r="AQ30" s="0"/>
      <c r="AR30" s="0"/>
      <c r="AS30" s="0"/>
      <c r="AT30" s="11" t="n">
        <v>45650</v>
      </c>
      <c r="AU30" s="6" t="n">
        <v>4827.01</v>
      </c>
      <c r="AV30" s="0" t="s">
        <v>340</v>
      </c>
    </row>
    <row collapsed="false" customFormat="false" customHeight="false" hidden="false" ht="12.1" outlineLevel="0" r="31">
      <c r="A31" s="0"/>
      <c r="B31" s="0"/>
      <c r="C31" s="0"/>
      <c r="D31" s="0"/>
      <c r="E31" s="8" t="s">
        <f>=-SUM(E2:E29)</f>
      </c>
      <c r="F31" s="0" t="s">
        <v>343</v>
      </c>
      <c r="G31" s="11" t="n">
        <v>45615</v>
      </c>
      <c r="H31" s="6" t="n">
        <v>47493.22</v>
      </c>
      <c r="I31" s="0" t="s">
        <v>340</v>
      </c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11" t="n">
        <v>45091</v>
      </c>
      <c r="AO31" s="6" t="n">
        <v>-84925.51</v>
      </c>
      <c r="AP31" s="0" t="s">
        <v>341</v>
      </c>
      <c r="AQ31" s="0"/>
      <c r="AR31" s="0"/>
      <c r="AS31" s="0"/>
      <c r="AT31" s="11" t="n">
        <v>45653</v>
      </c>
      <c r="AU31" s="6" t="n">
        <v>30724.12</v>
      </c>
      <c r="AV31" s="0" t="s">
        <v>340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11" t="n">
        <v>45616</v>
      </c>
      <c r="H32" s="6" t="n">
        <v>99902.38</v>
      </c>
      <c r="I32" s="0" t="s">
        <v>340</v>
      </c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11" t="n">
        <v>45904</v>
      </c>
      <c r="AO32" s="6" t="n">
        <v>3432.4</v>
      </c>
      <c r="AP32" s="0" t="s">
        <v>340</v>
      </c>
      <c r="AQ32" s="0"/>
      <c r="AR32" s="0"/>
      <c r="AS32" s="0"/>
      <c r="AT32" s="11" t="n">
        <v>45656</v>
      </c>
      <c r="AU32" s="6" t="n">
        <v>12786.73</v>
      </c>
      <c r="AV32" s="0" t="s">
        <v>340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11" t="n">
        <v>45617</v>
      </c>
      <c r="H33" s="6" t="n">
        <v>211205.55</v>
      </c>
      <c r="I33" s="0" t="s">
        <v>340</v>
      </c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11" t="n">
        <v>45904</v>
      </c>
      <c r="AO33" s="6" t="n">
        <v>4279.71</v>
      </c>
      <c r="AP33" s="0" t="s">
        <v>340</v>
      </c>
      <c r="AQ33" s="0"/>
      <c r="AR33" s="0"/>
      <c r="AS33" s="0"/>
      <c r="AT33" s="11" t="n">
        <v>45674</v>
      </c>
      <c r="AU33" s="6" t="n">
        <v>552860</v>
      </c>
      <c r="AV33" s="0" t="s">
        <v>340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11" t="n">
        <v>45617</v>
      </c>
      <c r="H34" s="6" t="n">
        <v>82303.3</v>
      </c>
      <c r="I34" s="0" t="s">
        <v>340</v>
      </c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11" t="n">
        <v>45960</v>
      </c>
      <c r="AO34" s="8" t="s">
        <f>=-Портфель!K15</f>
      </c>
      <c r="AP34" s="0" t="s">
        <v>342</v>
      </c>
      <c r="AQ34" s="0"/>
      <c r="AR34" s="0"/>
      <c r="AS34" s="0"/>
      <c r="AT34" s="11" t="n">
        <v>45674</v>
      </c>
      <c r="AU34" s="6" t="n">
        <v>24766.55</v>
      </c>
      <c r="AV34" s="0" t="s">
        <v>340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11" t="n">
        <v>45617</v>
      </c>
      <c r="H35" s="6" t="n">
        <v>37310.82</v>
      </c>
      <c r="I35" s="0" t="s">
        <v>340</v>
      </c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10" t="s">
        <f>=XIRR(AO2:AO34,AN2:AN34)</f>
      </c>
      <c r="AP35" s="0"/>
      <c r="AQ35" s="0"/>
      <c r="AR35" s="0"/>
      <c r="AS35" s="0"/>
      <c r="AT35" s="11" t="n">
        <v>45674</v>
      </c>
      <c r="AU35" s="6" t="n">
        <v>41069.6</v>
      </c>
      <c r="AV35" s="0" t="s">
        <v>340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11" t="n">
        <v>45617</v>
      </c>
      <c r="H36" s="6" t="n">
        <v>1097.38</v>
      </c>
      <c r="I36" s="0" t="s">
        <v>340</v>
      </c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8" t="s">
        <f>=-SUM(AO2:AO34)</f>
      </c>
      <c r="AP36" s="0" t="s">
        <v>343</v>
      </c>
      <c r="AQ36" s="0"/>
      <c r="AR36" s="0"/>
      <c r="AS36" s="0"/>
      <c r="AT36" s="11" t="n">
        <v>45674</v>
      </c>
      <c r="AU36" s="6" t="n">
        <v>1437.44</v>
      </c>
      <c r="AV36" s="0" t="s">
        <v>340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11" t="n">
        <v>45623</v>
      </c>
      <c r="H37" s="6" t="n">
        <v>21731.38</v>
      </c>
      <c r="I37" s="0" t="s">
        <v>340</v>
      </c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11" t="n">
        <v>45688</v>
      </c>
      <c r="AU37" s="6" t="n">
        <v>30194.55</v>
      </c>
      <c r="AV37" s="0" t="s">
        <v>340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11" t="n">
        <v>45631</v>
      </c>
      <c r="H38" s="6" t="n">
        <v>2831.26</v>
      </c>
      <c r="I38" s="0" t="s">
        <v>340</v>
      </c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11" t="n">
        <v>45689</v>
      </c>
      <c r="AU38" s="6" t="n">
        <v>29207.7</v>
      </c>
      <c r="AV38" s="0" t="s">
        <v>340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11" t="n">
        <v>45637</v>
      </c>
      <c r="H39" s="6" t="n">
        <v>948.25</v>
      </c>
      <c r="I39" s="0" t="s">
        <v>340</v>
      </c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11" t="n">
        <v>45705</v>
      </c>
      <c r="AU39" s="6" t="n">
        <v>-320940</v>
      </c>
      <c r="AV39" s="0" t="s">
        <v>341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11" t="n">
        <v>45674</v>
      </c>
      <c r="H40" s="6" t="n">
        <v>-59427.42</v>
      </c>
      <c r="I40" s="0" t="s">
        <v>341</v>
      </c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11" t="n">
        <v>45715</v>
      </c>
      <c r="AU40" s="6" t="n">
        <v>-322700</v>
      </c>
      <c r="AV40" s="0" t="s">
        <v>341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11" t="n">
        <v>45674</v>
      </c>
      <c r="H41" s="6" t="n">
        <v>-28525.17</v>
      </c>
      <c r="I41" s="0" t="s">
        <v>341</v>
      </c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11" t="n">
        <v>45716</v>
      </c>
      <c r="AU41" s="6" t="n">
        <v>688699.55</v>
      </c>
      <c r="AV41" s="0" t="s">
        <v>340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11" t="n">
        <v>45674</v>
      </c>
      <c r="H42" s="6" t="n">
        <v>-30902.27</v>
      </c>
      <c r="I42" s="0" t="s">
        <v>341</v>
      </c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11" t="n">
        <v>45754</v>
      </c>
      <c r="AU42" s="6" t="n">
        <v>-247560</v>
      </c>
      <c r="AV42" s="0" t="s">
        <v>341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11" t="n">
        <v>45674</v>
      </c>
      <c r="H43" s="6" t="n">
        <v>-59427.42</v>
      </c>
      <c r="I43" s="0" t="s">
        <v>341</v>
      </c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11" t="n">
        <v>45792</v>
      </c>
      <c r="AU43" s="6" t="n">
        <v>-94427.2</v>
      </c>
      <c r="AV43" s="0" t="s">
        <v>341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11" t="n">
        <v>45674</v>
      </c>
      <c r="H44" s="6" t="n">
        <v>-59427.42</v>
      </c>
      <c r="I44" s="0" t="s">
        <v>341</v>
      </c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11" t="n">
        <v>45799</v>
      </c>
      <c r="AU44" s="6" t="n">
        <v>-169300</v>
      </c>
      <c r="AV44" s="0" t="s">
        <v>341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11" t="n">
        <v>45674</v>
      </c>
      <c r="H45" s="6" t="n">
        <v>-7131.29</v>
      </c>
      <c r="I45" s="0" t="s">
        <v>341</v>
      </c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11" t="n">
        <v>45811</v>
      </c>
      <c r="AU45" s="6" t="n">
        <v>-105804.65</v>
      </c>
      <c r="AV45" s="0" t="s">
        <v>341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11" t="n">
        <v>45674</v>
      </c>
      <c r="H46" s="6" t="n">
        <v>-51107.59</v>
      </c>
      <c r="I46" s="0" t="s">
        <v>341</v>
      </c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11" t="n">
        <v>45811</v>
      </c>
      <c r="AU46" s="6" t="n">
        <v>-136344</v>
      </c>
      <c r="AV46" s="0" t="s">
        <v>341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11" t="n">
        <v>45674</v>
      </c>
      <c r="H47" s="6" t="n">
        <v>-1188.55</v>
      </c>
      <c r="I47" s="0" t="s">
        <v>341</v>
      </c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11" t="n">
        <v>45811</v>
      </c>
      <c r="AU47" s="6" t="n">
        <v>-219631.44</v>
      </c>
      <c r="AV47" s="0" t="s">
        <v>341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11" t="n">
        <v>45674</v>
      </c>
      <c r="H48" s="6" t="n">
        <v>-59427.42</v>
      </c>
      <c r="I48" s="0" t="s">
        <v>341</v>
      </c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11" t="n">
        <v>45877</v>
      </c>
      <c r="AU48" s="6" t="n">
        <v>994305.31</v>
      </c>
      <c r="AV48" s="0" t="s">
        <v>340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11" t="n">
        <v>45674</v>
      </c>
      <c r="H49" s="6" t="n">
        <v>-59427.42</v>
      </c>
      <c r="I49" s="0" t="s">
        <v>341</v>
      </c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11" t="n">
        <v>45877</v>
      </c>
      <c r="AU49" s="6" t="n">
        <v>29099.08</v>
      </c>
      <c r="AV49" s="0" t="s">
        <v>340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11" t="n">
        <v>45674</v>
      </c>
      <c r="H50" s="6" t="n">
        <v>-11894.05</v>
      </c>
      <c r="I50" s="0" t="s">
        <v>341</v>
      </c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11" t="n">
        <v>45899</v>
      </c>
      <c r="AU50" s="6" t="n">
        <v>-124950</v>
      </c>
      <c r="AV50" s="0" t="s">
        <v>341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11" t="n">
        <v>45674</v>
      </c>
      <c r="H51" s="6" t="n">
        <v>-7136.43</v>
      </c>
      <c r="I51" s="0" t="s">
        <v>341</v>
      </c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11" t="n">
        <v>45904</v>
      </c>
      <c r="AU51" s="6" t="n">
        <v>-626010</v>
      </c>
      <c r="AV51" s="0" t="s">
        <v>341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11" t="n">
        <v>45674</v>
      </c>
      <c r="H52" s="6" t="n">
        <v>-1188.55</v>
      </c>
      <c r="I52" s="0" t="s">
        <v>341</v>
      </c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11" t="n">
        <v>45960</v>
      </c>
      <c r="AU52" s="8" t="s">
        <f>=-Портфель!K18</f>
      </c>
      <c r="AV52" s="0" t="s">
        <v>342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11" t="n">
        <v>45674</v>
      </c>
      <c r="H53" s="6" t="n">
        <v>-11885.48</v>
      </c>
      <c r="I53" s="0" t="s">
        <v>341</v>
      </c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10" t="s">
        <f>=XIRR(AU2:AU52,AT2:AT52)</f>
      </c>
      <c r="AV53" s="0"/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11" t="n">
        <v>45674</v>
      </c>
      <c r="H54" s="6" t="n">
        <v>-8319.84</v>
      </c>
      <c r="I54" s="0" t="s">
        <v>341</v>
      </c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8" t="s">
        <f>=-SUM(AU2:AU52)</f>
      </c>
      <c r="AV54" s="0" t="s">
        <v>343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11" t="n">
        <v>45674</v>
      </c>
      <c r="H55" s="6" t="n">
        <v>-1188.55</v>
      </c>
      <c r="I55" s="0" t="s">
        <v>341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11" t="n">
        <v>45674</v>
      </c>
      <c r="H56" s="6" t="n">
        <v>-11885.48</v>
      </c>
      <c r="I56" s="0" t="s">
        <v>341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11" t="n">
        <v>45674</v>
      </c>
      <c r="H57" s="6" t="n">
        <v>-24959.52</v>
      </c>
      <c r="I57" s="0" t="s">
        <v>341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11" t="n">
        <v>45674</v>
      </c>
      <c r="H58" s="6" t="n">
        <v>-5947.02</v>
      </c>
      <c r="I58" s="0" t="s">
        <v>341</v>
      </c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11" t="n">
        <v>45674</v>
      </c>
      <c r="H59" s="6" t="n">
        <v>-59427.42</v>
      </c>
      <c r="I59" s="0" t="s">
        <v>341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11" t="n">
        <v>45674</v>
      </c>
      <c r="H60" s="6" t="n">
        <v>-1189.4</v>
      </c>
      <c r="I60" s="0" t="s">
        <v>341</v>
      </c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11" t="n">
        <v>45674</v>
      </c>
      <c r="H61" s="6" t="n">
        <v>-33303.34</v>
      </c>
      <c r="I61" s="0" t="s">
        <v>341</v>
      </c>
    </row>
    <row collapsed="false" customFormat="false" customHeight="false" hidden="false" ht="12.1" outlineLevel="0" r="62">
      <c r="A62" s="0"/>
      <c r="B62" s="0"/>
      <c r="C62" s="0"/>
      <c r="D62" s="0"/>
      <c r="E62" s="0"/>
      <c r="F62" s="0"/>
      <c r="G62" s="11" t="n">
        <v>45674</v>
      </c>
      <c r="H62" s="6" t="n">
        <v>-24959.52</v>
      </c>
      <c r="I62" s="0" t="s">
        <v>341</v>
      </c>
    </row>
    <row collapsed="false" customFormat="false" customHeight="false" hidden="false" ht="12.1" outlineLevel="0" r="63">
      <c r="A63" s="0"/>
      <c r="B63" s="0"/>
      <c r="C63" s="0"/>
      <c r="D63" s="0"/>
      <c r="E63" s="0"/>
      <c r="F63" s="0"/>
      <c r="G63" s="11" t="n">
        <v>45720</v>
      </c>
      <c r="H63" s="6" t="n">
        <v>65117.55</v>
      </c>
      <c r="I63" s="0" t="s">
        <v>340</v>
      </c>
    </row>
    <row collapsed="false" customFormat="false" customHeight="false" hidden="false" ht="12.1" outlineLevel="0" r="64">
      <c r="A64" s="0"/>
      <c r="B64" s="0"/>
      <c r="C64" s="0"/>
      <c r="D64" s="0"/>
      <c r="E64" s="0"/>
      <c r="F64" s="0"/>
      <c r="G64" s="11" t="n">
        <v>45855</v>
      </c>
      <c r="H64" s="6" t="n">
        <v>-45706.25</v>
      </c>
      <c r="I64" s="0" t="s">
        <v>284</v>
      </c>
    </row>
    <row collapsed="false" customFormat="false" customHeight="false" hidden="false" ht="12.1" outlineLevel="0" r="65">
      <c r="A65" s="0"/>
      <c r="B65" s="0"/>
      <c r="C65" s="0"/>
      <c r="D65" s="0"/>
      <c r="E65" s="0"/>
      <c r="F65" s="0"/>
      <c r="G65" s="11" t="n">
        <v>45855</v>
      </c>
      <c r="H65" s="6" t="n">
        <v>-24147</v>
      </c>
      <c r="I65" s="0" t="s">
        <v>285</v>
      </c>
    </row>
    <row collapsed="false" customFormat="false" customHeight="false" hidden="false" ht="12.1" outlineLevel="0" r="66">
      <c r="A66" s="0"/>
      <c r="B66" s="0"/>
      <c r="C66" s="0"/>
      <c r="D66" s="0"/>
      <c r="E66" s="0"/>
      <c r="F66" s="0"/>
      <c r="G66" s="11" t="n">
        <v>45960</v>
      </c>
      <c r="H66" s="8" t="s">
        <f>=-Портфель!K4</f>
      </c>
      <c r="I66" s="0" t="s">
        <v>342</v>
      </c>
    </row>
    <row collapsed="false" customFormat="false" customHeight="false" hidden="false" ht="12.1" outlineLevel="0" r="67">
      <c r="A67" s="0"/>
      <c r="B67" s="0"/>
      <c r="C67" s="0"/>
      <c r="D67" s="0"/>
      <c r="E67" s="0"/>
      <c r="F67" s="0"/>
      <c r="G67" s="0"/>
      <c r="H67" s="10" t="s">
        <f>=XIRR(H2:H66,G2:G66)</f>
      </c>
      <c r="I67" s="0"/>
    </row>
    <row collapsed="false" customFormat="false" customHeight="false" hidden="false" ht="12.1" outlineLevel="0" r="68">
      <c r="A68" s="0"/>
      <c r="B68" s="0"/>
      <c r="C68" s="0"/>
      <c r="D68" s="0"/>
      <c r="E68" s="0"/>
      <c r="F68" s="0"/>
      <c r="G68" s="0"/>
      <c r="H68" s="8" t="s">
        <f>=-SUM(H2:H66)</f>
      </c>
      <c r="I68" s="0" t="s">
        <v>343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K5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344</v>
      </c>
      <c r="C1" s="0"/>
      <c r="D1" s="0"/>
      <c r="E1" s="4" t="s">
        <v>345</v>
      </c>
      <c r="F1" s="0"/>
      <c r="G1" s="0"/>
      <c r="H1" s="4" t="s">
        <v>346</v>
      </c>
      <c r="I1" s="0"/>
      <c r="J1" s="0"/>
      <c r="K1" s="4" t="s">
        <v>347</v>
      </c>
      <c r="L1" s="0"/>
      <c r="M1" s="0"/>
      <c r="N1" s="4" t="s">
        <v>348</v>
      </c>
      <c r="O1" s="0"/>
      <c r="P1" s="0"/>
      <c r="Q1" s="4" t="s">
        <v>349</v>
      </c>
      <c r="R1" s="0"/>
      <c r="S1" s="0"/>
      <c r="T1" s="4" t="s">
        <v>350</v>
      </c>
      <c r="U1" s="0"/>
      <c r="V1" s="0"/>
      <c r="W1" s="4" t="s">
        <v>351</v>
      </c>
      <c r="X1" s="0"/>
      <c r="Y1" s="0"/>
      <c r="Z1" s="4" t="s">
        <v>352</v>
      </c>
      <c r="AA1" s="0"/>
      <c r="AB1" s="0"/>
      <c r="AC1" s="4" t="s">
        <v>353</v>
      </c>
      <c r="AD1" s="0"/>
      <c r="AE1" s="0"/>
      <c r="AF1" s="4" t="s">
        <v>354</v>
      </c>
      <c r="AG1" s="0"/>
      <c r="AH1" s="0"/>
      <c r="AI1" s="4" t="s">
        <v>355</v>
      </c>
      <c r="AJ1" s="0"/>
      <c r="AK1" s="0"/>
      <c r="AL1" s="4" t="s">
        <v>356</v>
      </c>
      <c r="AM1" s="0"/>
      <c r="AN1" s="0"/>
      <c r="AO1" s="4" t="s">
        <v>357</v>
      </c>
      <c r="AP1" s="0"/>
      <c r="AQ1" s="0"/>
      <c r="AR1" s="4" t="s">
        <v>358</v>
      </c>
      <c r="AS1" s="0"/>
      <c r="AT1" s="0"/>
      <c r="AU1" s="4" t="s">
        <v>359</v>
      </c>
      <c r="AV1" s="0"/>
      <c r="AW1" s="0"/>
      <c r="AX1" s="4" t="s">
        <v>360</v>
      </c>
      <c r="AY1" s="0"/>
      <c r="AZ1" s="0"/>
      <c r="BA1" s="4" t="s">
        <v>361</v>
      </c>
      <c r="BB1" s="0"/>
      <c r="BC1" s="0"/>
      <c r="BD1" s="4" t="s">
        <v>362</v>
      </c>
      <c r="BE1" s="0"/>
      <c r="BF1" s="0"/>
      <c r="BG1" s="4" t="s">
        <v>363</v>
      </c>
      <c r="BH1" s="0"/>
      <c r="BI1" s="0"/>
      <c r="BJ1" s="4" t="s">
        <v>364</v>
      </c>
      <c r="BK1" s="0"/>
      <c r="BL1" s="0"/>
      <c r="BM1" s="4" t="s">
        <v>365</v>
      </c>
      <c r="BN1" s="0"/>
      <c r="BO1" s="0"/>
      <c r="BP1" s="4" t="s">
        <v>366</v>
      </c>
      <c r="BQ1" s="0"/>
      <c r="BR1" s="0"/>
      <c r="BS1" s="4" t="s">
        <v>367</v>
      </c>
      <c r="BT1" s="0"/>
      <c r="BU1" s="0"/>
      <c r="BV1" s="4" t="s">
        <v>368</v>
      </c>
      <c r="BW1" s="0"/>
      <c r="BX1" s="0"/>
      <c r="BY1" s="4" t="s">
        <v>369</v>
      </c>
      <c r="BZ1" s="0"/>
      <c r="CA1" s="0"/>
      <c r="CB1" s="4" t="s">
        <v>370</v>
      </c>
      <c r="CC1" s="0"/>
      <c r="CD1" s="0"/>
      <c r="CE1" s="4" t="s">
        <v>371</v>
      </c>
      <c r="CF1" s="0"/>
      <c r="CG1" s="0"/>
      <c r="CH1" s="4" t="s">
        <v>372</v>
      </c>
      <c r="CI1" s="0"/>
      <c r="CJ1" s="0"/>
      <c r="CK1" s="4" t="s">
        <v>373</v>
      </c>
      <c r="CL1" s="0"/>
      <c r="CM1" s="0"/>
      <c r="CN1" s="4" t="s">
        <v>374</v>
      </c>
      <c r="CO1" s="0"/>
      <c r="CP1" s="0"/>
      <c r="CQ1" s="4" t="s">
        <v>375</v>
      </c>
      <c r="CR1" s="0"/>
      <c r="CS1" s="0"/>
      <c r="CT1" s="4" t="s">
        <v>376</v>
      </c>
      <c r="CU1" s="0"/>
      <c r="CV1" s="0"/>
      <c r="CW1" s="4" t="s">
        <v>377</v>
      </c>
      <c r="CX1" s="0"/>
      <c r="CY1" s="0"/>
      <c r="CZ1" s="4" t="s">
        <v>378</v>
      </c>
      <c r="DA1" s="0"/>
      <c r="DB1" s="0"/>
      <c r="DC1" s="4" t="s">
        <v>379</v>
      </c>
      <c r="DD1" s="0"/>
      <c r="DE1" s="0"/>
      <c r="DF1" s="4" t="s">
        <v>380</v>
      </c>
      <c r="DG1" s="0"/>
      <c r="DH1" s="0"/>
      <c r="DI1" s="4" t="s">
        <v>381</v>
      </c>
      <c r="DJ1" s="0"/>
      <c r="DK1" s="0"/>
      <c r="DL1" s="4" t="s">
        <v>382</v>
      </c>
      <c r="DM1" s="0"/>
      <c r="DN1" s="0"/>
      <c r="DO1" s="4" t="s">
        <v>383</v>
      </c>
      <c r="DP1" s="0"/>
      <c r="DQ1" s="0"/>
      <c r="DR1" s="4" t="s">
        <v>384</v>
      </c>
      <c r="DS1" s="0"/>
      <c r="DT1" s="0"/>
      <c r="DU1" s="4" t="s">
        <v>385</v>
      </c>
      <c r="DV1" s="0"/>
      <c r="DW1" s="0"/>
      <c r="DX1" s="4" t="s">
        <v>386</v>
      </c>
      <c r="DY1" s="0"/>
      <c r="DZ1" s="0"/>
      <c r="EA1" s="4" t="s">
        <v>387</v>
      </c>
      <c r="EB1" s="0"/>
      <c r="EC1" s="0"/>
      <c r="ED1" s="4" t="s">
        <v>388</v>
      </c>
      <c r="EE1" s="0"/>
      <c r="EF1" s="0"/>
      <c r="EG1" s="4" t="s">
        <v>389</v>
      </c>
      <c r="EH1" s="0"/>
      <c r="EI1" s="0"/>
      <c r="EJ1" s="4" t="s">
        <v>390</v>
      </c>
      <c r="EK1" s="0"/>
    </row>
    <row collapsed="false" customFormat="false" customHeight="false" hidden="false" ht="12.1" outlineLevel="0" r="2">
      <c r="A2" s="11" t="n">
        <v>44557</v>
      </c>
      <c r="B2" s="6" t="n">
        <v>22247.34</v>
      </c>
      <c r="C2" s="0" t="s">
        <v>340</v>
      </c>
      <c r="D2" s="11" t="n">
        <v>44557</v>
      </c>
      <c r="E2" s="6" t="n">
        <v>933</v>
      </c>
      <c r="F2" s="0" t="s">
        <v>340</v>
      </c>
      <c r="G2" s="11" t="n">
        <v>44557</v>
      </c>
      <c r="H2" s="6" t="n">
        <v>20791.22</v>
      </c>
      <c r="I2" s="0" t="s">
        <v>340</v>
      </c>
      <c r="J2" s="11" t="n">
        <v>44557</v>
      </c>
      <c r="K2" s="6" t="n">
        <v>19469.71</v>
      </c>
      <c r="L2" s="0" t="s">
        <v>340</v>
      </c>
      <c r="M2" s="11" t="n">
        <v>44557</v>
      </c>
      <c r="N2" s="6" t="n">
        <v>20043.57</v>
      </c>
      <c r="O2" s="0" t="s">
        <v>340</v>
      </c>
      <c r="P2" s="11" t="n">
        <v>44557</v>
      </c>
      <c r="Q2" s="6" t="n">
        <v>20082.85</v>
      </c>
      <c r="R2" s="0" t="s">
        <v>340</v>
      </c>
      <c r="S2" s="11" t="n">
        <v>44557</v>
      </c>
      <c r="T2" s="6" t="n">
        <v>2064.01</v>
      </c>
      <c r="U2" s="0" t="s">
        <v>340</v>
      </c>
      <c r="V2" s="11" t="n">
        <v>44558</v>
      </c>
      <c r="W2" s="6" t="n">
        <v>90.44</v>
      </c>
      <c r="X2" s="0" t="s">
        <v>340</v>
      </c>
      <c r="Y2" s="11" t="n">
        <v>44558</v>
      </c>
      <c r="Z2" s="6" t="n">
        <v>9877.84</v>
      </c>
      <c r="AA2" s="0" t="s">
        <v>340</v>
      </c>
      <c r="AB2" s="11" t="n">
        <v>44558</v>
      </c>
      <c r="AC2" s="6" t="n">
        <v>19016.44</v>
      </c>
      <c r="AD2" s="0" t="s">
        <v>340</v>
      </c>
      <c r="AE2" s="11" t="n">
        <v>44560</v>
      </c>
      <c r="AF2" s="6" t="n">
        <v>3327.33</v>
      </c>
      <c r="AG2" s="0" t="s">
        <v>340</v>
      </c>
      <c r="AH2" s="11" t="n">
        <v>44560</v>
      </c>
      <c r="AI2" s="6" t="n">
        <v>548.22</v>
      </c>
      <c r="AJ2" s="0" t="s">
        <v>340</v>
      </c>
      <c r="AK2" s="11" t="n">
        <v>44565</v>
      </c>
      <c r="AL2" s="6" t="n">
        <v>7157.29</v>
      </c>
      <c r="AM2" s="0" t="s">
        <v>340</v>
      </c>
      <c r="AN2" s="11" t="n">
        <v>44565</v>
      </c>
      <c r="AO2" s="6" t="n">
        <v>6513.91</v>
      </c>
      <c r="AP2" s="0" t="s">
        <v>340</v>
      </c>
      <c r="AQ2" s="11" t="n">
        <v>44566</v>
      </c>
      <c r="AR2" s="6" t="n">
        <v>7529.01</v>
      </c>
      <c r="AS2" s="0" t="s">
        <v>340</v>
      </c>
      <c r="AT2" s="11" t="n">
        <v>44566</v>
      </c>
      <c r="AU2" s="6" t="n">
        <v>2983.3</v>
      </c>
      <c r="AV2" s="0" t="s">
        <v>340</v>
      </c>
      <c r="AW2" s="11" t="n">
        <v>44571</v>
      </c>
      <c r="AX2" s="6" t="n">
        <v>19881.92</v>
      </c>
      <c r="AY2" s="0" t="s">
        <v>340</v>
      </c>
      <c r="AZ2" s="11" t="n">
        <v>44575</v>
      </c>
      <c r="BA2" s="6" t="n">
        <v>12269.56</v>
      </c>
      <c r="BB2" s="0" t="s">
        <v>340</v>
      </c>
      <c r="BC2" s="11" t="n">
        <v>44587</v>
      </c>
      <c r="BD2" s="6" t="n">
        <v>18893.33</v>
      </c>
      <c r="BE2" s="0" t="s">
        <v>340</v>
      </c>
      <c r="BF2" s="11" t="n">
        <v>44587</v>
      </c>
      <c r="BG2" s="6" t="n">
        <v>1001.22</v>
      </c>
      <c r="BH2" s="0" t="s">
        <v>340</v>
      </c>
      <c r="BI2" s="11" t="n">
        <v>44601</v>
      </c>
      <c r="BJ2" s="6" t="n">
        <v>3049.33</v>
      </c>
      <c r="BK2" s="0" t="s">
        <v>340</v>
      </c>
      <c r="BL2" s="11" t="n">
        <v>44652</v>
      </c>
      <c r="BM2" s="6" t="n">
        <v>203.32</v>
      </c>
      <c r="BN2" s="0" t="s">
        <v>340</v>
      </c>
      <c r="BO2" s="11" t="n">
        <v>44656</v>
      </c>
      <c r="BP2" s="6" t="n">
        <v>2119.27</v>
      </c>
      <c r="BQ2" s="0" t="s">
        <v>340</v>
      </c>
      <c r="BR2" s="11" t="n">
        <v>44669</v>
      </c>
      <c r="BS2" s="6" t="n">
        <v>909.34</v>
      </c>
      <c r="BT2" s="0" t="s">
        <v>340</v>
      </c>
      <c r="BU2" s="11" t="n">
        <v>44672</v>
      </c>
      <c r="BV2" s="6" t="n">
        <v>17303.98</v>
      </c>
      <c r="BW2" s="0" t="s">
        <v>340</v>
      </c>
      <c r="BX2" s="11" t="n">
        <v>44698</v>
      </c>
      <c r="BY2" s="6" t="n">
        <v>5044.02</v>
      </c>
      <c r="BZ2" s="0" t="s">
        <v>340</v>
      </c>
      <c r="CA2" s="11" t="n">
        <v>44701</v>
      </c>
      <c r="CB2" s="6" t="n">
        <v>8516.74</v>
      </c>
      <c r="CC2" s="0" t="s">
        <v>340</v>
      </c>
      <c r="CD2" s="11" t="n">
        <v>44746</v>
      </c>
      <c r="CE2" s="6" t="n">
        <v>246.95</v>
      </c>
      <c r="CF2" s="0" t="s">
        <v>340</v>
      </c>
      <c r="CG2" s="11" t="n">
        <v>44777</v>
      </c>
      <c r="CH2" s="6" t="n">
        <v>8357.01</v>
      </c>
      <c r="CI2" s="0" t="s">
        <v>340</v>
      </c>
      <c r="CJ2" s="11" t="n">
        <v>44831</v>
      </c>
      <c r="CK2" s="6" t="n">
        <v>10545.37</v>
      </c>
      <c r="CL2" s="0" t="s">
        <v>340</v>
      </c>
      <c r="CM2" s="11" t="n">
        <v>44924</v>
      </c>
      <c r="CN2" s="6" t="n">
        <v>40113.41</v>
      </c>
      <c r="CO2" s="0" t="s">
        <v>340</v>
      </c>
      <c r="CP2" s="11" t="n">
        <v>44945</v>
      </c>
      <c r="CQ2" s="6" t="n">
        <v>108589.26</v>
      </c>
      <c r="CR2" s="0" t="s">
        <v>340</v>
      </c>
      <c r="CS2" s="11" t="n">
        <v>44956</v>
      </c>
      <c r="CT2" s="6" t="n">
        <v>39317.5</v>
      </c>
      <c r="CU2" s="0" t="s">
        <v>340</v>
      </c>
      <c r="CV2" s="11" t="n">
        <v>45007</v>
      </c>
      <c r="CW2" s="6" t="n">
        <v>3766.63</v>
      </c>
      <c r="CX2" s="0" t="s">
        <v>340</v>
      </c>
      <c r="CY2" s="11" t="n">
        <v>45197</v>
      </c>
      <c r="CZ2" s="6" t="n">
        <v>105623.2</v>
      </c>
      <c r="DA2" s="0" t="s">
        <v>340</v>
      </c>
      <c r="DB2" s="11" t="n">
        <v>45204</v>
      </c>
      <c r="DC2" s="6" t="n">
        <v>100100</v>
      </c>
      <c r="DD2" s="0" t="s">
        <v>340</v>
      </c>
      <c r="DE2" s="11" t="n">
        <v>45208</v>
      </c>
      <c r="DF2" s="6" t="n">
        <v>134652.79</v>
      </c>
      <c r="DG2" s="0" t="s">
        <v>340</v>
      </c>
      <c r="DH2" s="11" t="n">
        <v>45212</v>
      </c>
      <c r="DI2" s="6" t="n">
        <v>3665.56</v>
      </c>
      <c r="DJ2" s="0" t="s">
        <v>340</v>
      </c>
      <c r="DK2" s="11" t="n">
        <v>45230</v>
      </c>
      <c r="DL2" s="6" t="n">
        <v>203572.58</v>
      </c>
      <c r="DM2" s="0" t="s">
        <v>340</v>
      </c>
      <c r="DN2" s="11" t="n">
        <v>45280</v>
      </c>
      <c r="DO2" s="6" t="n">
        <v>82220.54</v>
      </c>
      <c r="DP2" s="0" t="s">
        <v>340</v>
      </c>
      <c r="DQ2" s="11" t="n">
        <v>45506</v>
      </c>
      <c r="DR2" s="6" t="n">
        <v>8934.25</v>
      </c>
      <c r="DS2" s="0" t="s">
        <v>340</v>
      </c>
      <c r="DT2" s="11" t="n">
        <v>45561</v>
      </c>
      <c r="DU2" s="6" t="n">
        <v>145659.79</v>
      </c>
      <c r="DV2" s="0" t="s">
        <v>340</v>
      </c>
      <c r="DW2" s="11" t="n">
        <v>45616</v>
      </c>
      <c r="DX2" s="6" t="n">
        <v>100067.2</v>
      </c>
      <c r="DY2" s="0" t="s">
        <v>340</v>
      </c>
      <c r="DZ2" s="11" t="n">
        <v>45623</v>
      </c>
      <c r="EA2" s="6" t="n">
        <v>26000.78</v>
      </c>
      <c r="EB2" s="0" t="s">
        <v>340</v>
      </c>
      <c r="EC2" s="11" t="n">
        <v>45623</v>
      </c>
      <c r="ED2" s="6" t="n">
        <v>5386.31</v>
      </c>
      <c r="EE2" s="0" t="s">
        <v>340</v>
      </c>
      <c r="EF2" s="11" t="n">
        <v>45653</v>
      </c>
      <c r="EG2" s="6" t="n">
        <v>449.26</v>
      </c>
      <c r="EH2" s="0" t="s">
        <v>340</v>
      </c>
      <c r="EI2" s="11" t="n">
        <v>45720</v>
      </c>
      <c r="EJ2" s="6" t="n">
        <v>8930.77</v>
      </c>
      <c r="EK2" s="0" t="s">
        <v>340</v>
      </c>
    </row>
    <row collapsed="false" customFormat="false" customHeight="false" hidden="false" ht="12.1" outlineLevel="0" r="3">
      <c r="A3" s="11" t="n">
        <v>45481</v>
      </c>
      <c r="B3" s="6" t="n">
        <v>-21250</v>
      </c>
      <c r="C3" s="0" t="s">
        <v>341</v>
      </c>
      <c r="D3" s="11" t="n">
        <v>44557</v>
      </c>
      <c r="E3" s="6" t="n">
        <v>933</v>
      </c>
      <c r="F3" s="0" t="s">
        <v>340</v>
      </c>
      <c r="G3" s="11" t="n">
        <v>44579</v>
      </c>
      <c r="H3" s="6" t="n">
        <v>1956.04</v>
      </c>
      <c r="I3" s="0" t="s">
        <v>340</v>
      </c>
      <c r="J3" s="11" t="n">
        <v>44587</v>
      </c>
      <c r="K3" s="6" t="n">
        <v>-612</v>
      </c>
      <c r="L3" s="0" t="s">
        <v>113</v>
      </c>
      <c r="M3" s="11" t="n">
        <v>44643</v>
      </c>
      <c r="N3" s="6" t="n">
        <v>-672.8</v>
      </c>
      <c r="O3" s="0" t="s">
        <v>119</v>
      </c>
      <c r="P3" s="11" t="n">
        <v>44664</v>
      </c>
      <c r="Q3" s="6" t="n">
        <v>-689.8</v>
      </c>
      <c r="R3" s="0" t="s">
        <v>126</v>
      </c>
      <c r="S3" s="11" t="n">
        <v>44557</v>
      </c>
      <c r="T3" s="6" t="n">
        <v>607.06</v>
      </c>
      <c r="U3" s="0" t="s">
        <v>340</v>
      </c>
      <c r="V3" s="11" t="n">
        <v>44558</v>
      </c>
      <c r="W3" s="6" t="n">
        <v>90.45</v>
      </c>
      <c r="X3" s="0" t="s">
        <v>340</v>
      </c>
      <c r="Y3" s="11" t="n">
        <v>44671</v>
      </c>
      <c r="Z3" s="6" t="n">
        <v>-308</v>
      </c>
      <c r="AA3" s="0" t="s">
        <v>128</v>
      </c>
      <c r="AB3" s="11" t="n">
        <v>44648</v>
      </c>
      <c r="AC3" s="6" t="n">
        <v>-354.36</v>
      </c>
      <c r="AD3" s="0" t="s">
        <v>120</v>
      </c>
      <c r="AE3" s="11" t="n">
        <v>44601</v>
      </c>
      <c r="AF3" s="6" t="n">
        <v>-3398.36</v>
      </c>
      <c r="AG3" s="0" t="s">
        <v>341</v>
      </c>
      <c r="AH3" s="11" t="n">
        <v>44560</v>
      </c>
      <c r="AI3" s="6" t="n">
        <v>1096.46</v>
      </c>
      <c r="AJ3" s="0" t="s">
        <v>340</v>
      </c>
      <c r="AK3" s="11" t="n">
        <v>44574</v>
      </c>
      <c r="AL3" s="6" t="n">
        <v>-231.3</v>
      </c>
      <c r="AM3" s="0" t="s">
        <v>111</v>
      </c>
      <c r="AN3" s="11" t="n">
        <v>44971</v>
      </c>
      <c r="AO3" s="6" t="n">
        <v>-2551.21</v>
      </c>
      <c r="AP3" s="0" t="s">
        <v>341</v>
      </c>
      <c r="AQ3" s="11" t="n">
        <v>44972</v>
      </c>
      <c r="AR3" s="6" t="n">
        <v>207.91</v>
      </c>
      <c r="AS3" s="0" t="s">
        <v>340</v>
      </c>
      <c r="AT3" s="11" t="n">
        <v>44760</v>
      </c>
      <c r="AU3" s="6" t="n">
        <v>-1641.01</v>
      </c>
      <c r="AV3" s="0" t="s">
        <v>341</v>
      </c>
      <c r="AW3" s="11" t="n">
        <v>44572</v>
      </c>
      <c r="AX3" s="6" t="n">
        <v>-20042.97</v>
      </c>
      <c r="AY3" s="0" t="s">
        <v>341</v>
      </c>
      <c r="AZ3" s="11" t="n">
        <v>44575</v>
      </c>
      <c r="BA3" s="6" t="n">
        <v>449.6</v>
      </c>
      <c r="BB3" s="0" t="s">
        <v>340</v>
      </c>
      <c r="BC3" s="11" t="n">
        <v>44587</v>
      </c>
      <c r="BD3" s="6" t="n">
        <v>2099.26</v>
      </c>
      <c r="BE3" s="0" t="s">
        <v>340</v>
      </c>
      <c r="BF3" s="11" t="n">
        <v>44593</v>
      </c>
      <c r="BG3" s="6" t="n">
        <v>395.09</v>
      </c>
      <c r="BH3" s="0" t="s">
        <v>340</v>
      </c>
      <c r="BI3" s="11" t="n">
        <v>45516</v>
      </c>
      <c r="BJ3" s="6" t="n">
        <v>-2448.42</v>
      </c>
      <c r="BK3" s="0" t="s">
        <v>341</v>
      </c>
      <c r="BL3" s="11" t="n">
        <v>44659</v>
      </c>
      <c r="BM3" s="6" t="n">
        <v>10128.27</v>
      </c>
      <c r="BN3" s="0" t="s">
        <v>340</v>
      </c>
      <c r="BO3" s="11" t="n">
        <v>44971</v>
      </c>
      <c r="BP3" s="6" t="n">
        <v>-1880.68</v>
      </c>
      <c r="BQ3" s="0" t="s">
        <v>341</v>
      </c>
      <c r="BR3" s="11" t="n">
        <v>44705</v>
      </c>
      <c r="BS3" s="6" t="n">
        <v>-12.46</v>
      </c>
      <c r="BT3" s="0" t="s">
        <v>132</v>
      </c>
      <c r="BU3" s="11" t="n">
        <v>44701</v>
      </c>
      <c r="BV3" s="6" t="n">
        <v>-5240.45</v>
      </c>
      <c r="BW3" s="0" t="s">
        <v>341</v>
      </c>
      <c r="BX3" s="11" t="n">
        <v>44698</v>
      </c>
      <c r="BY3" s="6" t="n">
        <v>2018.81</v>
      </c>
      <c r="BZ3" s="0" t="s">
        <v>340</v>
      </c>
      <c r="CA3" s="11" t="n">
        <v>44722</v>
      </c>
      <c r="CB3" s="6" t="n">
        <v>-159.33</v>
      </c>
      <c r="CC3" s="0" t="s">
        <v>136</v>
      </c>
      <c r="CD3" s="11" t="n">
        <v>44860</v>
      </c>
      <c r="CE3" s="6" t="n">
        <v>-235.24</v>
      </c>
      <c r="CF3" s="0" t="s">
        <v>341</v>
      </c>
      <c r="CG3" s="11" t="n">
        <v>44804</v>
      </c>
      <c r="CH3" s="6" t="n">
        <v>9065.44</v>
      </c>
      <c r="CI3" s="0" t="s">
        <v>340</v>
      </c>
      <c r="CJ3" s="11" t="n">
        <v>44834</v>
      </c>
      <c r="CK3" s="6" t="n">
        <v>12127.42</v>
      </c>
      <c r="CL3" s="0" t="s">
        <v>340</v>
      </c>
      <c r="CM3" s="11" t="n">
        <v>44924</v>
      </c>
      <c r="CN3" s="6" t="n">
        <v>10026.35</v>
      </c>
      <c r="CO3" s="0" t="s">
        <v>340</v>
      </c>
      <c r="CP3" s="11" t="n">
        <v>44945</v>
      </c>
      <c r="CQ3" s="6" t="n">
        <v>11944.6</v>
      </c>
      <c r="CR3" s="0" t="s">
        <v>340</v>
      </c>
      <c r="CS3" s="11" t="n">
        <v>44956</v>
      </c>
      <c r="CT3" s="6" t="n">
        <v>3938.25</v>
      </c>
      <c r="CU3" s="0" t="s">
        <v>340</v>
      </c>
      <c r="CV3" s="11" t="n">
        <v>45007</v>
      </c>
      <c r="CW3" s="6" t="n">
        <v>378.36</v>
      </c>
      <c r="CX3" s="0" t="s">
        <v>340</v>
      </c>
      <c r="CY3" s="11" t="n">
        <v>45271</v>
      </c>
      <c r="CZ3" s="6" t="n">
        <v>1997.61</v>
      </c>
      <c r="DA3" s="0" t="s">
        <v>340</v>
      </c>
      <c r="DB3" s="11" t="n">
        <v>45235</v>
      </c>
      <c r="DC3" s="6" t="n">
        <v>-988</v>
      </c>
      <c r="DD3" s="0" t="s">
        <v>167</v>
      </c>
      <c r="DE3" s="11" t="n">
        <v>45266</v>
      </c>
      <c r="DF3" s="6" t="n">
        <v>-6160</v>
      </c>
      <c r="DG3" s="0" t="s">
        <v>170</v>
      </c>
      <c r="DH3" s="11" t="n">
        <v>45215</v>
      </c>
      <c r="DI3" s="6" t="n">
        <v>-5677.52</v>
      </c>
      <c r="DJ3" s="0" t="s">
        <v>341</v>
      </c>
      <c r="DK3" s="11" t="n">
        <v>45230</v>
      </c>
      <c r="DL3" s="6" t="n">
        <v>221.39</v>
      </c>
      <c r="DM3" s="0" t="s">
        <v>340</v>
      </c>
      <c r="DN3" s="11" t="n">
        <v>45287</v>
      </c>
      <c r="DO3" s="6" t="n">
        <v>84332.15</v>
      </c>
      <c r="DP3" s="0" t="s">
        <v>340</v>
      </c>
      <c r="DQ3" s="11" t="n">
        <v>45506</v>
      </c>
      <c r="DR3" s="6" t="n">
        <v>8937.25</v>
      </c>
      <c r="DS3" s="0" t="s">
        <v>340</v>
      </c>
      <c r="DT3" s="11" t="n">
        <v>45643</v>
      </c>
      <c r="DU3" s="6" t="n">
        <v>-30775</v>
      </c>
      <c r="DV3" s="0" t="s">
        <v>214</v>
      </c>
      <c r="DW3" s="11" t="n">
        <v>45677</v>
      </c>
      <c r="DX3" s="6" t="n">
        <v>-570.8</v>
      </c>
      <c r="DY3" s="0" t="s">
        <v>341</v>
      </c>
      <c r="DZ3" s="11" t="n">
        <v>45636</v>
      </c>
      <c r="EA3" s="6" t="n">
        <v>1250.37</v>
      </c>
      <c r="EB3" s="0" t="s">
        <v>340</v>
      </c>
      <c r="EC3" s="11" t="n">
        <v>45623</v>
      </c>
      <c r="ED3" s="6" t="n">
        <v>5388.31</v>
      </c>
      <c r="EE3" s="0" t="s">
        <v>340</v>
      </c>
      <c r="EF3" s="11" t="n">
        <v>45653</v>
      </c>
      <c r="EG3" s="6" t="n">
        <v>449.26</v>
      </c>
      <c r="EH3" s="0" t="s">
        <v>340</v>
      </c>
      <c r="EI3" s="11" t="n">
        <v>45720</v>
      </c>
      <c r="EJ3" s="6" t="n">
        <v>116100.03</v>
      </c>
      <c r="EK3" s="0" t="s">
        <v>340</v>
      </c>
    </row>
    <row collapsed="false" customFormat="false" customHeight="false" hidden="false" ht="12.1" outlineLevel="0" r="4">
      <c r="A4" s="0"/>
      <c r="B4" s="10" t="s">
        <f>=XIRR(B2:B3,A2:A3)</f>
      </c>
      <c r="C4" s="0"/>
      <c r="D4" s="11" t="n">
        <v>44557</v>
      </c>
      <c r="E4" s="6" t="n">
        <v>933</v>
      </c>
      <c r="F4" s="0" t="s">
        <v>340</v>
      </c>
      <c r="G4" s="11" t="n">
        <v>44582</v>
      </c>
      <c r="H4" s="6" t="n">
        <v>9859.15</v>
      </c>
      <c r="I4" s="0" t="s">
        <v>340</v>
      </c>
      <c r="J4" s="11" t="n">
        <v>44769</v>
      </c>
      <c r="K4" s="6" t="n">
        <v>-612</v>
      </c>
      <c r="L4" s="0" t="s">
        <v>113</v>
      </c>
      <c r="M4" s="11" t="n">
        <v>44825</v>
      </c>
      <c r="N4" s="6" t="n">
        <v>-672.8</v>
      </c>
      <c r="O4" s="0" t="s">
        <v>119</v>
      </c>
      <c r="P4" s="11" t="n">
        <v>44846</v>
      </c>
      <c r="Q4" s="6" t="n">
        <v>-689.8</v>
      </c>
      <c r="R4" s="0" t="s">
        <v>126</v>
      </c>
      <c r="S4" s="11" t="n">
        <v>44557</v>
      </c>
      <c r="T4" s="6" t="n">
        <v>1699.77</v>
      </c>
      <c r="U4" s="0" t="s">
        <v>340</v>
      </c>
      <c r="V4" s="11" t="n">
        <v>44558</v>
      </c>
      <c r="W4" s="6" t="n">
        <v>8866.95</v>
      </c>
      <c r="X4" s="0" t="s">
        <v>340</v>
      </c>
      <c r="Y4" s="11" t="n">
        <v>44853</v>
      </c>
      <c r="Z4" s="6" t="n">
        <v>-308</v>
      </c>
      <c r="AA4" s="0" t="s">
        <v>128</v>
      </c>
      <c r="AB4" s="11" t="n">
        <v>44739</v>
      </c>
      <c r="AC4" s="6" t="n">
        <v>-354.36</v>
      </c>
      <c r="AD4" s="0" t="s">
        <v>120</v>
      </c>
      <c r="AE4" s="0"/>
      <c r="AF4" s="10" t="s">
        <f>=XIRR(AF2:AF3,AE2:AE3)</f>
      </c>
      <c r="AG4" s="0"/>
      <c r="AH4" s="11" t="n">
        <v>44560</v>
      </c>
      <c r="AI4" s="6" t="n">
        <v>3289.37</v>
      </c>
      <c r="AJ4" s="0" t="s">
        <v>340</v>
      </c>
      <c r="AK4" s="11" t="n">
        <v>44573</v>
      </c>
      <c r="AL4" s="6" t="n">
        <v>674.16</v>
      </c>
      <c r="AM4" s="0" t="s">
        <v>340</v>
      </c>
      <c r="AN4" s="0"/>
      <c r="AO4" s="10" t="s">
        <f>=XIRR(AO2:AO3,AN2:AN3)</f>
      </c>
      <c r="AP4" s="0"/>
      <c r="AQ4" s="11" t="n">
        <v>44972</v>
      </c>
      <c r="AR4" s="6" t="n">
        <v>-207.79</v>
      </c>
      <c r="AS4" s="0" t="s">
        <v>341</v>
      </c>
      <c r="AT4" s="0"/>
      <c r="AU4" s="10" t="s">
        <f>=XIRR(AU2:AU3,AT2:AT3)</f>
      </c>
      <c r="AV4" s="0"/>
      <c r="AW4" s="11" t="n">
        <v>44672</v>
      </c>
      <c r="AX4" s="6" t="n">
        <v>11546.92</v>
      </c>
      <c r="AY4" s="0" t="s">
        <v>340</v>
      </c>
      <c r="AZ4" s="11" t="n">
        <v>44575</v>
      </c>
      <c r="BA4" s="6" t="n">
        <v>519.27</v>
      </c>
      <c r="BB4" s="0" t="s">
        <v>340</v>
      </c>
      <c r="BC4" s="11" t="n">
        <v>44587</v>
      </c>
      <c r="BD4" s="6" t="n">
        <v>-18893.33</v>
      </c>
      <c r="BE4" s="0" t="s">
        <v>391</v>
      </c>
      <c r="BF4" s="11" t="n">
        <v>44593</v>
      </c>
      <c r="BG4" s="6" t="n">
        <v>3555.78</v>
      </c>
      <c r="BH4" s="0" t="s">
        <v>340</v>
      </c>
      <c r="BI4" s="0"/>
      <c r="BJ4" s="10" t="s">
        <f>=XIRR(BJ2:BJ3,BI2:BI3)</f>
      </c>
      <c r="BK4" s="0"/>
      <c r="BL4" s="11" t="n">
        <v>44677</v>
      </c>
      <c r="BM4" s="6" t="n">
        <v>185.26</v>
      </c>
      <c r="BN4" s="0" t="s">
        <v>340</v>
      </c>
      <c r="BO4" s="11" t="n">
        <v>45623</v>
      </c>
      <c r="BP4" s="6" t="n">
        <v>5934.07</v>
      </c>
      <c r="BQ4" s="0" t="s">
        <v>340</v>
      </c>
      <c r="BR4" s="11" t="n">
        <v>44796</v>
      </c>
      <c r="BS4" s="6" t="n">
        <v>-12.46</v>
      </c>
      <c r="BT4" s="0" t="s">
        <v>132</v>
      </c>
      <c r="BU4" s="11" t="n">
        <v>44701</v>
      </c>
      <c r="BV4" s="6" t="n">
        <v>-15716.56</v>
      </c>
      <c r="BW4" s="0" t="s">
        <v>341</v>
      </c>
      <c r="BX4" s="11" t="n">
        <v>44733</v>
      </c>
      <c r="BY4" s="6" t="n">
        <v>-7033.58</v>
      </c>
      <c r="BZ4" s="0" t="s">
        <v>341</v>
      </c>
      <c r="CA4" s="11" t="n">
        <v>44721</v>
      </c>
      <c r="CB4" s="6" t="n">
        <v>-8400</v>
      </c>
      <c r="CC4" s="0" t="s">
        <v>135</v>
      </c>
      <c r="CD4" s="0"/>
      <c r="CE4" s="10" t="s">
        <f>=XIRR(CE2:CE3,CD2:CD3)</f>
      </c>
      <c r="CF4" s="0"/>
      <c r="CG4" s="11" t="n">
        <v>44860</v>
      </c>
      <c r="CH4" s="6" t="n">
        <v>-16550.01</v>
      </c>
      <c r="CI4" s="0" t="s">
        <v>341</v>
      </c>
      <c r="CJ4" s="11" t="n">
        <v>44834</v>
      </c>
      <c r="CK4" s="6" t="n">
        <v>247.45</v>
      </c>
      <c r="CL4" s="0" t="s">
        <v>340</v>
      </c>
      <c r="CM4" s="11" t="n">
        <v>44924</v>
      </c>
      <c r="CN4" s="6" t="n">
        <v>50141.77</v>
      </c>
      <c r="CO4" s="0" t="s">
        <v>340</v>
      </c>
      <c r="CP4" s="11" t="n">
        <v>44958</v>
      </c>
      <c r="CQ4" s="6" t="n">
        <v>-6942.9</v>
      </c>
      <c r="CR4" s="0" t="s">
        <v>157</v>
      </c>
      <c r="CS4" s="11" t="n">
        <v>44970</v>
      </c>
      <c r="CT4" s="6" t="n">
        <v>51203.82</v>
      </c>
      <c r="CU4" s="0" t="s">
        <v>340</v>
      </c>
      <c r="CV4" s="11" t="n">
        <v>45071</v>
      </c>
      <c r="CW4" s="6" t="n">
        <v>-4738.23</v>
      </c>
      <c r="CX4" s="0" t="s">
        <v>341</v>
      </c>
      <c r="CY4" s="11" t="n">
        <v>45322</v>
      </c>
      <c r="CZ4" s="6" t="n">
        <v>-4313.46</v>
      </c>
      <c r="DA4" s="0" t="s">
        <v>177</v>
      </c>
      <c r="DB4" s="11" t="n">
        <v>45266</v>
      </c>
      <c r="DC4" s="6" t="n">
        <v>-1036</v>
      </c>
      <c r="DD4" s="0" t="s">
        <v>169</v>
      </c>
      <c r="DE4" s="11" t="n">
        <v>45390</v>
      </c>
      <c r="DF4" s="6" t="n">
        <v>1236.25</v>
      </c>
      <c r="DG4" s="0" t="s">
        <v>340</v>
      </c>
      <c r="DH4" s="11" t="n">
        <v>45215</v>
      </c>
      <c r="DI4" s="6" t="n">
        <v>-567.8</v>
      </c>
      <c r="DJ4" s="0" t="s">
        <v>341</v>
      </c>
      <c r="DK4" s="11" t="n">
        <v>45238</v>
      </c>
      <c r="DL4" s="6" t="n">
        <v>1110.08</v>
      </c>
      <c r="DM4" s="0" t="s">
        <v>340</v>
      </c>
      <c r="DN4" s="11" t="n">
        <v>45361</v>
      </c>
      <c r="DO4" s="6" t="n">
        <v>-3670.84</v>
      </c>
      <c r="DP4" s="0" t="s">
        <v>183</v>
      </c>
      <c r="DQ4" s="11" t="n">
        <v>45506</v>
      </c>
      <c r="DR4" s="6" t="n">
        <v>20846.58</v>
      </c>
      <c r="DS4" s="0" t="s">
        <v>340</v>
      </c>
      <c r="DT4" s="11" t="n">
        <v>45721</v>
      </c>
      <c r="DU4" s="6" t="n">
        <v>-18530.17</v>
      </c>
      <c r="DV4" s="0" t="s">
        <v>341</v>
      </c>
      <c r="DW4" s="11" t="n">
        <v>45677</v>
      </c>
      <c r="DX4" s="6" t="n">
        <v>-111896.42</v>
      </c>
      <c r="DY4" s="0" t="s">
        <v>341</v>
      </c>
      <c r="DZ4" s="11" t="n">
        <v>45688</v>
      </c>
      <c r="EA4" s="6" t="n">
        <v>-1510.74</v>
      </c>
      <c r="EB4" s="0" t="s">
        <v>341</v>
      </c>
      <c r="EC4" s="11" t="n">
        <v>45648</v>
      </c>
      <c r="ED4" s="6" t="n">
        <v>-219</v>
      </c>
      <c r="EE4" s="0" t="s">
        <v>215</v>
      </c>
      <c r="EF4" s="11" t="n">
        <v>45674</v>
      </c>
      <c r="EG4" s="6" t="n">
        <v>-1292.17</v>
      </c>
      <c r="EH4" s="0" t="s">
        <v>341</v>
      </c>
      <c r="EI4" s="11" t="n">
        <v>45720</v>
      </c>
      <c r="EJ4" s="6" t="n">
        <v>18286.63</v>
      </c>
      <c r="EK4" s="0" t="s">
        <v>340</v>
      </c>
    </row>
    <row collapsed="false" customFormat="false" customHeight="false" hidden="false" ht="12.1" outlineLevel="0" r="5">
      <c r="A5" s="0"/>
      <c r="B5" s="8" t="s">
        <f>=-SUM(B2:B3)</f>
      </c>
      <c r="C5" s="0" t="s">
        <v>343</v>
      </c>
      <c r="D5" s="11" t="n">
        <v>44557</v>
      </c>
      <c r="E5" s="6" t="n">
        <v>933</v>
      </c>
      <c r="F5" s="0" t="s">
        <v>340</v>
      </c>
      <c r="G5" s="11" t="n">
        <v>44650</v>
      </c>
      <c r="H5" s="6" t="n">
        <v>-1180.16</v>
      </c>
      <c r="I5" s="0" t="s">
        <v>121</v>
      </c>
      <c r="J5" s="11" t="n">
        <v>44951</v>
      </c>
      <c r="K5" s="6" t="n">
        <v>-612</v>
      </c>
      <c r="L5" s="0" t="s">
        <v>113</v>
      </c>
      <c r="M5" s="11" t="n">
        <v>44966</v>
      </c>
      <c r="N5" s="6" t="n">
        <v>-18191.94</v>
      </c>
      <c r="O5" s="0" t="s">
        <v>341</v>
      </c>
      <c r="P5" s="11" t="n">
        <v>44966</v>
      </c>
      <c r="Q5" s="6" t="n">
        <v>-6067.56</v>
      </c>
      <c r="R5" s="0" t="s">
        <v>341</v>
      </c>
      <c r="S5" s="11" t="n">
        <v>44557</v>
      </c>
      <c r="T5" s="6" t="n">
        <v>19911.59</v>
      </c>
      <c r="U5" s="0" t="s">
        <v>340</v>
      </c>
      <c r="V5" s="11" t="n">
        <v>44558</v>
      </c>
      <c r="W5" s="6" t="n">
        <v>-90.44</v>
      </c>
      <c r="X5" s="0" t="s">
        <v>391</v>
      </c>
      <c r="Y5" s="11" t="n">
        <v>44966</v>
      </c>
      <c r="Z5" s="6" t="n">
        <v>-10117.37</v>
      </c>
      <c r="AA5" s="0" t="s">
        <v>341</v>
      </c>
      <c r="AB5" s="11" t="n">
        <v>44830</v>
      </c>
      <c r="AC5" s="6" t="n">
        <v>-354.36</v>
      </c>
      <c r="AD5" s="0" t="s">
        <v>120</v>
      </c>
      <c r="AE5" s="0"/>
      <c r="AF5" s="8" t="s">
        <f>=-SUM(AF2:AF3)</f>
      </c>
      <c r="AG5" s="0" t="s">
        <v>343</v>
      </c>
      <c r="AH5" s="11" t="n">
        <v>44560</v>
      </c>
      <c r="AI5" s="6" t="n">
        <v>548.22</v>
      </c>
      <c r="AJ5" s="0" t="s">
        <v>340</v>
      </c>
      <c r="AK5" s="11" t="n">
        <v>44573</v>
      </c>
      <c r="AL5" s="6" t="n">
        <v>2022.47</v>
      </c>
      <c r="AM5" s="0" t="s">
        <v>340</v>
      </c>
      <c r="AN5" s="0"/>
      <c r="AO5" s="8" t="s">
        <f>=-SUM(AO2:AO3)</f>
      </c>
      <c r="AP5" s="0" t="s">
        <v>343</v>
      </c>
      <c r="AQ5" s="11" t="n">
        <v>45002</v>
      </c>
      <c r="AR5" s="6" t="n">
        <v>7914.14</v>
      </c>
      <c r="AS5" s="0" t="s">
        <v>340</v>
      </c>
      <c r="AT5" s="0"/>
      <c r="AU5" s="8" t="s">
        <f>=-SUM(AU2:AU3)</f>
      </c>
      <c r="AV5" s="0" t="s">
        <v>343</v>
      </c>
      <c r="AW5" s="11" t="n">
        <v>44672</v>
      </c>
      <c r="AX5" s="6" t="n">
        <v>23143.88</v>
      </c>
      <c r="AY5" s="0" t="s">
        <v>340</v>
      </c>
      <c r="AZ5" s="11" t="n">
        <v>44582</v>
      </c>
      <c r="BA5" s="6" t="n">
        <v>311.49</v>
      </c>
      <c r="BB5" s="0" t="s">
        <v>340</v>
      </c>
      <c r="BC5" s="11" t="n">
        <v>44587</v>
      </c>
      <c r="BD5" s="6" t="n">
        <v>-2099.26</v>
      </c>
      <c r="BE5" s="0" t="s">
        <v>391</v>
      </c>
      <c r="BF5" s="11" t="n">
        <v>44601</v>
      </c>
      <c r="BG5" s="6" t="n">
        <v>360.72</v>
      </c>
      <c r="BH5" s="0" t="s">
        <v>340</v>
      </c>
      <c r="BI5" s="0"/>
      <c r="BJ5" s="8" t="s">
        <f>=-SUM(BJ2:BJ3)</f>
      </c>
      <c r="BK5" s="0" t="s">
        <v>343</v>
      </c>
      <c r="BL5" s="11" t="n">
        <v>44677</v>
      </c>
      <c r="BM5" s="6" t="n">
        <v>371.12</v>
      </c>
      <c r="BN5" s="0" t="s">
        <v>340</v>
      </c>
      <c r="BO5" s="11" t="n">
        <v>45623</v>
      </c>
      <c r="BP5" s="6" t="n">
        <v>15243.79</v>
      </c>
      <c r="BQ5" s="0" t="s">
        <v>340</v>
      </c>
      <c r="BR5" s="11" t="n">
        <v>44860</v>
      </c>
      <c r="BS5" s="6" t="n">
        <v>-971.26</v>
      </c>
      <c r="BT5" s="0" t="s">
        <v>341</v>
      </c>
      <c r="BU5" s="11" t="n">
        <v>44789</v>
      </c>
      <c r="BV5" s="6" t="n">
        <v>7253.55</v>
      </c>
      <c r="BW5" s="0" t="s">
        <v>340</v>
      </c>
      <c r="BX5" s="11" t="n">
        <v>44963</v>
      </c>
      <c r="BY5" s="6" t="n">
        <v>7322.92</v>
      </c>
      <c r="BZ5" s="0" t="s">
        <v>340</v>
      </c>
      <c r="CA5" s="0"/>
      <c r="CB5" s="10" t="s">
        <f>=XIRR(CB2:CB4,CA2:CA4)</f>
      </c>
      <c r="CC5" s="0"/>
      <c r="CD5" s="0"/>
      <c r="CE5" s="8" t="s">
        <f>=-SUM(CE2:CE3)</f>
      </c>
      <c r="CF5" s="0" t="s">
        <v>343</v>
      </c>
      <c r="CG5" s="11" t="n">
        <v>44860</v>
      </c>
      <c r="CH5" s="6" t="n">
        <v>-1504.55</v>
      </c>
      <c r="CI5" s="0" t="s">
        <v>341</v>
      </c>
      <c r="CJ5" s="11" t="n">
        <v>44834</v>
      </c>
      <c r="CK5" s="6" t="n">
        <v>12307.38</v>
      </c>
      <c r="CL5" s="0" t="s">
        <v>340</v>
      </c>
      <c r="CM5" s="11" t="n">
        <v>44924</v>
      </c>
      <c r="CN5" s="6" t="n">
        <v>5014.18</v>
      </c>
      <c r="CO5" s="0" t="s">
        <v>340</v>
      </c>
      <c r="CP5" s="11" t="n">
        <v>45140</v>
      </c>
      <c r="CQ5" s="6" t="n">
        <v>-4203.83</v>
      </c>
      <c r="CR5" s="0" t="s">
        <v>163</v>
      </c>
      <c r="CS5" s="11" t="n">
        <v>45027</v>
      </c>
      <c r="CT5" s="6" t="n">
        <v>-111449.93</v>
      </c>
      <c r="CU5" s="0" t="s">
        <v>341</v>
      </c>
      <c r="CV5" s="11" t="n">
        <v>45302</v>
      </c>
      <c r="CW5" s="6" t="n">
        <v>4639.25</v>
      </c>
      <c r="CX5" s="0" t="s">
        <v>340</v>
      </c>
      <c r="CY5" s="11" t="n">
        <v>45387</v>
      </c>
      <c r="CZ5" s="6" t="n">
        <v>90716.26</v>
      </c>
      <c r="DA5" s="0" t="s">
        <v>340</v>
      </c>
      <c r="DB5" s="11" t="n">
        <v>45297</v>
      </c>
      <c r="DC5" s="6" t="n">
        <v>-1180</v>
      </c>
      <c r="DD5" s="0" t="s">
        <v>173</v>
      </c>
      <c r="DE5" s="11" t="n">
        <v>45392</v>
      </c>
      <c r="DF5" s="6" t="n">
        <v>106814.95</v>
      </c>
      <c r="DG5" s="0" t="s">
        <v>340</v>
      </c>
      <c r="DH5" s="0"/>
      <c r="DI5" s="10" t="s">
        <f>=XIRR(DI2:DI4,DH2:DH4)</f>
      </c>
      <c r="DJ5" s="0"/>
      <c r="DK5" s="11" t="n">
        <v>45243</v>
      </c>
      <c r="DL5" s="6" t="n">
        <v>333.74</v>
      </c>
      <c r="DM5" s="0" t="s">
        <v>340</v>
      </c>
      <c r="DN5" s="11" t="n">
        <v>45545</v>
      </c>
      <c r="DO5" s="6" t="n">
        <v>-3656.92</v>
      </c>
      <c r="DP5" s="0" t="s">
        <v>204</v>
      </c>
      <c r="DQ5" s="11" t="n">
        <v>45615</v>
      </c>
      <c r="DR5" s="6" t="n">
        <v>-44221.02</v>
      </c>
      <c r="DS5" s="0" t="s">
        <v>341</v>
      </c>
      <c r="DT5" s="11" t="n">
        <v>45721</v>
      </c>
      <c r="DU5" s="6" t="n">
        <v>-11118.1</v>
      </c>
      <c r="DV5" s="0" t="s">
        <v>341</v>
      </c>
      <c r="DW5" s="0"/>
      <c r="DX5" s="10" t="s">
        <f>=XIRR(DX2:DX4,DW2:DW4)</f>
      </c>
      <c r="DY5" s="0"/>
      <c r="DZ5" s="11" t="n">
        <v>45688</v>
      </c>
      <c r="EA5" s="6" t="n">
        <v>-1510.74</v>
      </c>
      <c r="EB5" s="0" t="s">
        <v>341</v>
      </c>
      <c r="EC5" s="11" t="n">
        <v>45656</v>
      </c>
      <c r="ED5" s="6" t="n">
        <v>-6384.89</v>
      </c>
      <c r="EE5" s="0" t="s">
        <v>341</v>
      </c>
      <c r="EF5" s="0"/>
      <c r="EG5" s="10" t="s">
        <f>=XIRR(EG2:EG4,EF2:EF4)</f>
      </c>
      <c r="EH5" s="0"/>
      <c r="EI5" s="11" t="n">
        <v>45720</v>
      </c>
      <c r="EJ5" s="6" t="n">
        <v>36573.29</v>
      </c>
      <c r="EK5" s="0" t="s">
        <v>340</v>
      </c>
    </row>
    <row collapsed="false" customFormat="false" customHeight="false" hidden="false" ht="12.1" outlineLevel="0" r="6">
      <c r="A6" s="0"/>
      <c r="B6" s="0"/>
      <c r="C6" s="0"/>
      <c r="D6" s="11" t="n">
        <v>44557</v>
      </c>
      <c r="E6" s="6" t="n">
        <v>933</v>
      </c>
      <c r="F6" s="0" t="s">
        <v>340</v>
      </c>
      <c r="G6" s="11" t="n">
        <v>44832</v>
      </c>
      <c r="H6" s="6" t="n">
        <v>-1180.16</v>
      </c>
      <c r="I6" s="0" t="s">
        <v>121</v>
      </c>
      <c r="J6" s="11" t="n">
        <v>44966</v>
      </c>
      <c r="K6" s="6" t="n">
        <v>-18418.94</v>
      </c>
      <c r="L6" s="0" t="s">
        <v>341</v>
      </c>
      <c r="M6" s="11" t="n">
        <v>44966</v>
      </c>
      <c r="N6" s="6" t="n">
        <v>-1010.68</v>
      </c>
      <c r="O6" s="0" t="s">
        <v>341</v>
      </c>
      <c r="P6" s="11" t="n">
        <v>44966</v>
      </c>
      <c r="Q6" s="6" t="n">
        <v>-14156.94</v>
      </c>
      <c r="R6" s="0" t="s">
        <v>341</v>
      </c>
      <c r="S6" s="11" t="n">
        <v>44557</v>
      </c>
      <c r="T6" s="6" t="n">
        <v>20646.87</v>
      </c>
      <c r="U6" s="0" t="s">
        <v>340</v>
      </c>
      <c r="V6" s="11" t="n">
        <v>44558</v>
      </c>
      <c r="W6" s="6" t="n">
        <v>-90.45</v>
      </c>
      <c r="X6" s="0" t="s">
        <v>391</v>
      </c>
      <c r="Y6" s="0"/>
      <c r="Z6" s="10" t="s">
        <f>=XIRR(Z2:Z5,Y2:Y5)</f>
      </c>
      <c r="AA6" s="0"/>
      <c r="AB6" s="11" t="n">
        <v>44921</v>
      </c>
      <c r="AC6" s="6" t="n">
        <v>-354.36</v>
      </c>
      <c r="AD6" s="0" t="s">
        <v>120</v>
      </c>
      <c r="AE6" s="0"/>
      <c r="AF6" s="0"/>
      <c r="AG6" s="0"/>
      <c r="AH6" s="11" t="n">
        <v>44708</v>
      </c>
      <c r="AI6" s="6" t="n">
        <v>-59</v>
      </c>
      <c r="AJ6" s="0" t="s">
        <v>134</v>
      </c>
      <c r="AK6" s="11" t="n">
        <v>44573</v>
      </c>
      <c r="AL6" s="6" t="n">
        <v>4044.92</v>
      </c>
      <c r="AM6" s="0" t="s">
        <v>340</v>
      </c>
      <c r="AN6" s="0"/>
      <c r="AO6" s="0"/>
      <c r="AP6" s="0"/>
      <c r="AQ6" s="11" t="n">
        <v>45002</v>
      </c>
      <c r="AR6" s="6" t="n">
        <v>5653.45</v>
      </c>
      <c r="AS6" s="0" t="s">
        <v>340</v>
      </c>
      <c r="AT6" s="0"/>
      <c r="AU6" s="0"/>
      <c r="AV6" s="0"/>
      <c r="AW6" s="11" t="n">
        <v>44747</v>
      </c>
      <c r="AX6" s="6" t="n">
        <v>-40250.83</v>
      </c>
      <c r="AY6" s="0" t="s">
        <v>341</v>
      </c>
      <c r="AZ6" s="11" t="n">
        <v>44589</v>
      </c>
      <c r="BA6" s="6" t="n">
        <v>21714.57</v>
      </c>
      <c r="BB6" s="0" t="s">
        <v>340</v>
      </c>
      <c r="BC6" s="0"/>
      <c r="BD6" s="10" t="s">
        <f>=XIRR(BD2:BD5,BC2:BC5)</f>
      </c>
      <c r="BE6" s="0"/>
      <c r="BF6" s="11" t="n">
        <v>44587</v>
      </c>
      <c r="BG6" s="6" t="n">
        <v>-1001.22</v>
      </c>
      <c r="BH6" s="0" t="s">
        <v>391</v>
      </c>
      <c r="BI6" s="0"/>
      <c r="BJ6" s="0"/>
      <c r="BK6" s="0"/>
      <c r="BL6" s="11" t="n">
        <v>44942</v>
      </c>
      <c r="BM6" s="6" t="n">
        <v>83658.52</v>
      </c>
      <c r="BN6" s="0" t="s">
        <v>340</v>
      </c>
      <c r="BO6" s="11" t="n">
        <v>45707</v>
      </c>
      <c r="BP6" s="6" t="n">
        <v>-21507.79</v>
      </c>
      <c r="BQ6" s="0" t="s">
        <v>341</v>
      </c>
      <c r="BR6" s="0"/>
      <c r="BS6" s="10" t="s">
        <f>=XIRR(BS2:BS5,BR2:BR5)</f>
      </c>
      <c r="BT6" s="0"/>
      <c r="BU6" s="11" t="n">
        <v>44797</v>
      </c>
      <c r="BV6" s="6" t="n">
        <v>3697.82</v>
      </c>
      <c r="BW6" s="0" t="s">
        <v>340</v>
      </c>
      <c r="BX6" s="11" t="n">
        <v>44966</v>
      </c>
      <c r="BY6" s="6" t="n">
        <v>31990.38</v>
      </c>
      <c r="BZ6" s="0" t="s">
        <v>340</v>
      </c>
      <c r="CA6" s="0"/>
      <c r="CB6" s="8" t="s">
        <f>=-SUM(CB2:CB4)</f>
      </c>
      <c r="CC6" s="0" t="s">
        <v>343</v>
      </c>
      <c r="CD6" s="0"/>
      <c r="CE6" s="0"/>
      <c r="CF6" s="0"/>
      <c r="CG6" s="0"/>
      <c r="CH6" s="10" t="s">
        <f>=XIRR(CH2:CH5,CG2:CG5)</f>
      </c>
      <c r="CI6" s="0"/>
      <c r="CJ6" s="11" t="n">
        <v>44860</v>
      </c>
      <c r="CK6" s="6" t="n">
        <v>-296.19</v>
      </c>
      <c r="CL6" s="0" t="s">
        <v>341</v>
      </c>
      <c r="CM6" s="11" t="n">
        <v>44924</v>
      </c>
      <c r="CN6" s="6" t="n">
        <v>18051.04</v>
      </c>
      <c r="CO6" s="0" t="s">
        <v>340</v>
      </c>
      <c r="CP6" s="11" t="n">
        <v>45322</v>
      </c>
      <c r="CQ6" s="6" t="n">
        <v>-4106.83</v>
      </c>
      <c r="CR6" s="0" t="s">
        <v>178</v>
      </c>
      <c r="CS6" s="11" t="n">
        <v>45524</v>
      </c>
      <c r="CT6" s="6" t="n">
        <v>67526.74</v>
      </c>
      <c r="CU6" s="0" t="s">
        <v>340</v>
      </c>
      <c r="CV6" s="11" t="n">
        <v>45380</v>
      </c>
      <c r="CW6" s="6" t="n">
        <v>1131.39</v>
      </c>
      <c r="CX6" s="0" t="s">
        <v>340</v>
      </c>
      <c r="CY6" s="11" t="n">
        <v>45504</v>
      </c>
      <c r="CZ6" s="6" t="n">
        <v>-8283.46</v>
      </c>
      <c r="DA6" s="0" t="s">
        <v>198</v>
      </c>
      <c r="DB6" s="11" t="n">
        <v>45328</v>
      </c>
      <c r="DC6" s="6" t="n">
        <v>-1207</v>
      </c>
      <c r="DD6" s="0" t="s">
        <v>181</v>
      </c>
      <c r="DE6" s="11" t="n">
        <v>45392</v>
      </c>
      <c r="DF6" s="6" t="n">
        <v>231639.39</v>
      </c>
      <c r="DG6" s="0" t="s">
        <v>340</v>
      </c>
      <c r="DH6" s="0"/>
      <c r="DI6" s="8" t="s">
        <f>=-SUM(DI2:DI4)</f>
      </c>
      <c r="DJ6" s="0" t="s">
        <v>343</v>
      </c>
      <c r="DK6" s="11" t="n">
        <v>45330</v>
      </c>
      <c r="DL6" s="6" t="n">
        <v>-113228.28</v>
      </c>
      <c r="DM6" s="0" t="s">
        <v>341</v>
      </c>
      <c r="DN6" s="11" t="n">
        <v>45617</v>
      </c>
      <c r="DO6" s="6" t="n">
        <v>-82874.59</v>
      </c>
      <c r="DP6" s="0" t="s">
        <v>341</v>
      </c>
      <c r="DQ6" s="0"/>
      <c r="DR6" s="10" t="s">
        <f>=XIRR(DR2:DR5,DQ2:DQ5)</f>
      </c>
      <c r="DS6" s="0"/>
      <c r="DT6" s="11" t="n">
        <v>45721</v>
      </c>
      <c r="DU6" s="6" t="n">
        <v>-48191.41</v>
      </c>
      <c r="DV6" s="0" t="s">
        <v>341</v>
      </c>
      <c r="DW6" s="0"/>
      <c r="DX6" s="8" t="s">
        <f>=-SUM(DX2:DX4)</f>
      </c>
      <c r="DY6" s="0" t="s">
        <v>343</v>
      </c>
      <c r="DZ6" s="11" t="n">
        <v>45688</v>
      </c>
      <c r="EA6" s="6" t="n">
        <v>-1510.74</v>
      </c>
      <c r="EB6" s="0" t="s">
        <v>341</v>
      </c>
      <c r="EC6" s="11" t="n">
        <v>45656</v>
      </c>
      <c r="ED6" s="6" t="n">
        <v>-6385.89</v>
      </c>
      <c r="EE6" s="0" t="s">
        <v>341</v>
      </c>
      <c r="EF6" s="0"/>
      <c r="EG6" s="8" t="s">
        <f>=-SUM(EG2:EG4)</f>
      </c>
      <c r="EH6" s="0" t="s">
        <v>343</v>
      </c>
      <c r="EI6" s="11" t="n">
        <v>45750</v>
      </c>
      <c r="EJ6" s="6" t="n">
        <v>-1220.96</v>
      </c>
      <c r="EK6" s="0" t="s">
        <v>229</v>
      </c>
    </row>
    <row collapsed="false" customFormat="false" customHeight="false" hidden="false" ht="12.1" outlineLevel="0" r="7">
      <c r="A7" s="0"/>
      <c r="B7" s="0"/>
      <c r="C7" s="0"/>
      <c r="D7" s="11" t="n">
        <v>44557</v>
      </c>
      <c r="E7" s="6" t="n">
        <v>933</v>
      </c>
      <c r="F7" s="0" t="s">
        <v>340</v>
      </c>
      <c r="G7" s="11" t="n">
        <v>45014</v>
      </c>
      <c r="H7" s="6" t="n">
        <v>-1180.16</v>
      </c>
      <c r="I7" s="0" t="s">
        <v>121</v>
      </c>
      <c r="J7" s="0"/>
      <c r="K7" s="10" t="s">
        <f>=XIRR(K2:K6,J2:J6)</f>
      </c>
      <c r="L7" s="0"/>
      <c r="M7" s="11" t="n">
        <v>44966</v>
      </c>
      <c r="N7" s="6" t="n">
        <v>-1010.69</v>
      </c>
      <c r="O7" s="0" t="s">
        <v>341</v>
      </c>
      <c r="P7" s="0"/>
      <c r="Q7" s="10" t="s">
        <f>=XIRR(Q2:Q6,P2:P6)</f>
      </c>
      <c r="R7" s="0"/>
      <c r="S7" s="11" t="n">
        <v>44557</v>
      </c>
      <c r="T7" s="6" t="n">
        <v>3643.56</v>
      </c>
      <c r="U7" s="0" t="s">
        <v>340</v>
      </c>
      <c r="V7" s="11" t="n">
        <v>44558</v>
      </c>
      <c r="W7" s="6" t="n">
        <v>-8866.95</v>
      </c>
      <c r="X7" s="0" t="s">
        <v>391</v>
      </c>
      <c r="Y7" s="0"/>
      <c r="Z7" s="8" t="s">
        <f>=-SUM(Z2:Z5)</f>
      </c>
      <c r="AA7" s="0" t="s">
        <v>343</v>
      </c>
      <c r="AB7" s="11" t="n">
        <v>44920</v>
      </c>
      <c r="AC7" s="6" t="n">
        <v>-19000</v>
      </c>
      <c r="AD7" s="0" t="s">
        <v>151</v>
      </c>
      <c r="AE7" s="0"/>
      <c r="AF7" s="0"/>
      <c r="AG7" s="0"/>
      <c r="AH7" s="11" t="n">
        <v>45317</v>
      </c>
      <c r="AI7" s="6" t="n">
        <v>-85.4</v>
      </c>
      <c r="AJ7" s="0" t="s">
        <v>176</v>
      </c>
      <c r="AK7" s="11" t="n">
        <v>44861</v>
      </c>
      <c r="AL7" s="6" t="n">
        <v>-6388.52</v>
      </c>
      <c r="AM7" s="0" t="s">
        <v>341</v>
      </c>
      <c r="AN7" s="0"/>
      <c r="AO7" s="0"/>
      <c r="AP7" s="0"/>
      <c r="AQ7" s="11" t="n">
        <v>45007</v>
      </c>
      <c r="AR7" s="6" t="n">
        <v>18060.63</v>
      </c>
      <c r="AS7" s="0" t="s">
        <v>340</v>
      </c>
      <c r="AT7" s="0"/>
      <c r="AU7" s="0"/>
      <c r="AV7" s="0"/>
      <c r="AW7" s="11" t="n">
        <v>45387</v>
      </c>
      <c r="AX7" s="6" t="n">
        <v>37226.04</v>
      </c>
      <c r="AY7" s="0" t="s">
        <v>340</v>
      </c>
      <c r="AZ7" s="11" t="n">
        <v>44589</v>
      </c>
      <c r="BA7" s="6" t="n">
        <v>10222.18</v>
      </c>
      <c r="BB7" s="0" t="s">
        <v>340</v>
      </c>
      <c r="BC7" s="0"/>
      <c r="BD7" s="8" t="s">
        <f>=-SUM(BD2:BD5)</f>
      </c>
      <c r="BE7" s="0" t="s">
        <v>343</v>
      </c>
      <c r="BF7" s="11" t="n">
        <v>44593</v>
      </c>
      <c r="BG7" s="6" t="n">
        <v>-395.09</v>
      </c>
      <c r="BH7" s="0" t="s">
        <v>391</v>
      </c>
      <c r="BI7" s="0"/>
      <c r="BJ7" s="0"/>
      <c r="BK7" s="0"/>
      <c r="BL7" s="11" t="n">
        <v>44956</v>
      </c>
      <c r="BM7" s="6" t="n">
        <v>2663.46</v>
      </c>
      <c r="BN7" s="0" t="s">
        <v>340</v>
      </c>
      <c r="BO7" s="11" t="n">
        <v>45707</v>
      </c>
      <c r="BP7" s="6" t="n">
        <v>-4097.12</v>
      </c>
      <c r="BQ7" s="0" t="s">
        <v>341</v>
      </c>
      <c r="BR7" s="0"/>
      <c r="BS7" s="8" t="s">
        <f>=-SUM(BS2:BS5)</f>
      </c>
      <c r="BT7" s="0" t="s">
        <v>343</v>
      </c>
      <c r="BU7" s="11" t="n">
        <v>44804</v>
      </c>
      <c r="BV7" s="6" t="n">
        <v>-15627.22</v>
      </c>
      <c r="BW7" s="0" t="s">
        <v>341</v>
      </c>
      <c r="BX7" s="11" t="n">
        <v>44970</v>
      </c>
      <c r="BY7" s="6" t="n">
        <v>2149.1</v>
      </c>
      <c r="BZ7" s="0" t="s">
        <v>340</v>
      </c>
      <c r="CA7" s="0"/>
      <c r="CB7" s="0"/>
      <c r="CC7" s="0"/>
      <c r="CD7" s="0"/>
      <c r="CE7" s="0"/>
      <c r="CF7" s="0"/>
      <c r="CG7" s="0"/>
      <c r="CH7" s="8" t="s">
        <f>=-SUM(CH2:CH5)</f>
      </c>
      <c r="CI7" s="0" t="s">
        <v>343</v>
      </c>
      <c r="CJ7" s="11" t="n">
        <v>44860</v>
      </c>
      <c r="CK7" s="6" t="n">
        <v>-41466.95</v>
      </c>
      <c r="CL7" s="0" t="s">
        <v>341</v>
      </c>
      <c r="CM7" s="11" t="n">
        <v>44928</v>
      </c>
      <c r="CN7" s="6" t="n">
        <v>-2560.39</v>
      </c>
      <c r="CO7" s="0" t="s">
        <v>154</v>
      </c>
      <c r="CP7" s="11" t="n">
        <v>45504</v>
      </c>
      <c r="CQ7" s="6" t="n">
        <v>-7010.6</v>
      </c>
      <c r="CR7" s="0" t="s">
        <v>199</v>
      </c>
      <c r="CS7" s="11" t="n">
        <v>45573</v>
      </c>
      <c r="CT7" s="6" t="n">
        <v>-76869.15</v>
      </c>
      <c r="CU7" s="0" t="s">
        <v>341</v>
      </c>
      <c r="CV7" s="11" t="n">
        <v>45425</v>
      </c>
      <c r="CW7" s="6" t="n">
        <v>43485.42</v>
      </c>
      <c r="CX7" s="0" t="s">
        <v>340</v>
      </c>
      <c r="CY7" s="11" t="n">
        <v>45604</v>
      </c>
      <c r="CZ7" s="6" t="n">
        <v>-10551.25</v>
      </c>
      <c r="DA7" s="0" t="s">
        <v>341</v>
      </c>
      <c r="DB7" s="11" t="n">
        <v>45330</v>
      </c>
      <c r="DC7" s="6" t="n">
        <v>-56329.08</v>
      </c>
      <c r="DD7" s="0" t="s">
        <v>341</v>
      </c>
      <c r="DE7" s="11" t="n">
        <v>45448</v>
      </c>
      <c r="DF7" s="6" t="n">
        <v>-23005.8</v>
      </c>
      <c r="DG7" s="0" t="s">
        <v>190</v>
      </c>
      <c r="DH7" s="0"/>
      <c r="DI7" s="0"/>
      <c r="DJ7" s="0"/>
      <c r="DK7" s="11" t="n">
        <v>45330</v>
      </c>
      <c r="DL7" s="6" t="n">
        <v>-100101.68</v>
      </c>
      <c r="DM7" s="0" t="s">
        <v>341</v>
      </c>
      <c r="DN7" s="11" t="n">
        <v>45617</v>
      </c>
      <c r="DO7" s="6" t="n">
        <v>-82563.93</v>
      </c>
      <c r="DP7" s="0" t="s">
        <v>341</v>
      </c>
      <c r="DQ7" s="0"/>
      <c r="DR7" s="8" t="s">
        <f>=-SUM(DR2:DR5)</f>
      </c>
      <c r="DS7" s="0" t="s">
        <v>343</v>
      </c>
      <c r="DT7" s="11" t="n">
        <v>45721</v>
      </c>
      <c r="DU7" s="6" t="n">
        <v>-3706.04</v>
      </c>
      <c r="DV7" s="0" t="s">
        <v>341</v>
      </c>
      <c r="DW7" s="0"/>
      <c r="DX7" s="0"/>
      <c r="DY7" s="0"/>
      <c r="DZ7" s="11" t="n">
        <v>45688</v>
      </c>
      <c r="EA7" s="6" t="n">
        <v>-3021.49</v>
      </c>
      <c r="EB7" s="0" t="s">
        <v>341</v>
      </c>
      <c r="EC7" s="0"/>
      <c r="ED7" s="10" t="s">
        <f>=XIRR(ED2:ED6,EC2:EC6)</f>
      </c>
      <c r="EE7" s="0"/>
      <c r="EF7" s="0"/>
      <c r="EG7" s="0"/>
      <c r="EH7" s="0"/>
      <c r="EI7" s="11" t="n">
        <v>45750</v>
      </c>
      <c r="EJ7" s="6" t="n">
        <v>-63.84</v>
      </c>
      <c r="EK7" s="0" t="s">
        <v>230</v>
      </c>
    </row>
    <row collapsed="false" customFormat="false" customHeight="false" hidden="false" ht="12.1" outlineLevel="0" r="8">
      <c r="A8" s="0"/>
      <c r="B8" s="0"/>
      <c r="C8" s="0"/>
      <c r="D8" s="11" t="n">
        <v>44557</v>
      </c>
      <c r="E8" s="6" t="n">
        <v>933</v>
      </c>
      <c r="F8" s="0" t="s">
        <v>340</v>
      </c>
      <c r="G8" s="11" t="n">
        <v>45196</v>
      </c>
      <c r="H8" s="6" t="n">
        <v>-1180.16</v>
      </c>
      <c r="I8" s="0" t="s">
        <v>121</v>
      </c>
      <c r="J8" s="0"/>
      <c r="K8" s="8" t="s">
        <f>=-SUM(K2:K6)</f>
      </c>
      <c r="L8" s="0" t="s">
        <v>343</v>
      </c>
      <c r="M8" s="0"/>
      <c r="N8" s="10" t="s">
        <f>=XIRR(N2:N7,M2:M7)</f>
      </c>
      <c r="O8" s="0"/>
      <c r="P8" s="0"/>
      <c r="Q8" s="8" t="s">
        <f>=-SUM(Q2:Q6)</f>
      </c>
      <c r="R8" s="0" t="s">
        <v>343</v>
      </c>
      <c r="S8" s="11" t="n">
        <v>44613</v>
      </c>
      <c r="T8" s="6" t="n">
        <v>-47491.25</v>
      </c>
      <c r="U8" s="0" t="s">
        <v>341</v>
      </c>
      <c r="V8" s="0"/>
      <c r="W8" s="10" t="s">
        <f>=XIRR(W2:W7,V2:V7)</f>
      </c>
      <c r="X8" s="0"/>
      <c r="Y8" s="0"/>
      <c r="Z8" s="0"/>
      <c r="AA8" s="0"/>
      <c r="AB8" s="0"/>
      <c r="AC8" s="10" t="s">
        <f>=XIRR(AC2:AC7,AB2:AB7)</f>
      </c>
      <c r="AD8" s="0"/>
      <c r="AE8" s="0"/>
      <c r="AF8" s="0"/>
      <c r="AG8" s="0"/>
      <c r="AH8" s="11" t="n">
        <v>45639</v>
      </c>
      <c r="AI8" s="6" t="n">
        <v>-307.14</v>
      </c>
      <c r="AJ8" s="0" t="s">
        <v>213</v>
      </c>
      <c r="AK8" s="0"/>
      <c r="AL8" s="10" t="s">
        <f>=XIRR(AL2:AL7,AK2:AK7)</f>
      </c>
      <c r="AM8" s="0"/>
      <c r="AN8" s="0"/>
      <c r="AO8" s="0"/>
      <c r="AP8" s="0"/>
      <c r="AQ8" s="11" t="n">
        <v>45091</v>
      </c>
      <c r="AR8" s="6" t="n">
        <v>-7611.07</v>
      </c>
      <c r="AS8" s="0" t="s">
        <v>341</v>
      </c>
      <c r="AT8" s="0"/>
      <c r="AU8" s="0"/>
      <c r="AV8" s="0"/>
      <c r="AW8" s="11" t="n">
        <v>45419</v>
      </c>
      <c r="AX8" s="6" t="n">
        <v>-43649.42</v>
      </c>
      <c r="AY8" s="0" t="s">
        <v>341</v>
      </c>
      <c r="AZ8" s="11" t="n">
        <v>44589</v>
      </c>
      <c r="BA8" s="6" t="n">
        <v>3145.28</v>
      </c>
      <c r="BB8" s="0" t="s">
        <v>340</v>
      </c>
      <c r="BC8" s="0"/>
      <c r="BD8" s="0"/>
      <c r="BE8" s="0"/>
      <c r="BF8" s="11" t="n">
        <v>44593</v>
      </c>
      <c r="BG8" s="6" t="n">
        <v>-3555.78</v>
      </c>
      <c r="BH8" s="0" t="s">
        <v>391</v>
      </c>
      <c r="BI8" s="0"/>
      <c r="BJ8" s="0"/>
      <c r="BK8" s="0"/>
      <c r="BL8" s="11" t="n">
        <v>44964</v>
      </c>
      <c r="BM8" s="6" t="n">
        <v>685.68</v>
      </c>
      <c r="BN8" s="0" t="s">
        <v>340</v>
      </c>
      <c r="BO8" s="0"/>
      <c r="BP8" s="10" t="s">
        <f>=XIRR(BP2:BP7,BO2:BO7)</f>
      </c>
      <c r="BQ8" s="0"/>
      <c r="BR8" s="0"/>
      <c r="BS8" s="0"/>
      <c r="BT8" s="0"/>
      <c r="BU8" s="11" t="n">
        <v>44854</v>
      </c>
      <c r="BV8" s="6" t="n">
        <v>1606.72</v>
      </c>
      <c r="BW8" s="0" t="s">
        <v>340</v>
      </c>
      <c r="BX8" s="11" t="n">
        <v>44970</v>
      </c>
      <c r="BY8" s="6" t="n">
        <v>7526.06</v>
      </c>
      <c r="BZ8" s="0" t="s">
        <v>340</v>
      </c>
      <c r="CA8" s="0"/>
      <c r="CB8" s="0"/>
      <c r="CC8" s="0"/>
      <c r="CD8" s="0"/>
      <c r="CE8" s="0"/>
      <c r="CF8" s="0"/>
      <c r="CG8" s="0"/>
      <c r="CH8" s="0"/>
      <c r="CI8" s="0"/>
      <c r="CJ8" s="0"/>
      <c r="CK8" s="10" t="s">
        <f>=XIRR(CK2:CK7,CJ2:CJ7)</f>
      </c>
      <c r="CL8" s="0"/>
      <c r="CM8" s="11" t="n">
        <v>45019</v>
      </c>
      <c r="CN8" s="6" t="n">
        <v>-2560.39</v>
      </c>
      <c r="CO8" s="0" t="s">
        <v>154</v>
      </c>
      <c r="CP8" s="11" t="n">
        <v>45523</v>
      </c>
      <c r="CQ8" s="6" t="n">
        <v>-10090.3</v>
      </c>
      <c r="CR8" s="0" t="s">
        <v>341</v>
      </c>
      <c r="CS8" s="0"/>
      <c r="CT8" s="10" t="s">
        <f>=XIRR(CT2:CT7,CS2:CS7)</f>
      </c>
      <c r="CU8" s="0"/>
      <c r="CV8" s="11" t="n">
        <v>45448</v>
      </c>
      <c r="CW8" s="6" t="n">
        <v>4541.98</v>
      </c>
      <c r="CX8" s="0" t="s">
        <v>340</v>
      </c>
      <c r="CY8" s="11" t="n">
        <v>45604</v>
      </c>
      <c r="CZ8" s="6" t="n">
        <v>-154546.54</v>
      </c>
      <c r="DA8" s="0" t="s">
        <v>341</v>
      </c>
      <c r="DB8" s="11" t="n">
        <v>45330</v>
      </c>
      <c r="DC8" s="6" t="n">
        <v>-32188.04</v>
      </c>
      <c r="DD8" s="0" t="s">
        <v>341</v>
      </c>
      <c r="DE8" s="11" t="n">
        <v>45448</v>
      </c>
      <c r="DF8" s="6" t="n">
        <v>11001.29</v>
      </c>
      <c r="DG8" s="0" t="s">
        <v>340</v>
      </c>
      <c r="DH8" s="0"/>
      <c r="DI8" s="0"/>
      <c r="DJ8" s="0"/>
      <c r="DK8" s="11" t="n">
        <v>45348</v>
      </c>
      <c r="DL8" s="6" t="n">
        <v>328218.13</v>
      </c>
      <c r="DM8" s="0" t="s">
        <v>340</v>
      </c>
      <c r="DN8" s="0"/>
      <c r="DO8" s="10" t="s">
        <f>=XIRR(DO2:DO7,DN2:DN7)</f>
      </c>
      <c r="DP8" s="0"/>
      <c r="DQ8" s="0"/>
      <c r="DR8" s="0"/>
      <c r="DS8" s="0"/>
      <c r="DT8" s="11" t="n">
        <v>45721</v>
      </c>
      <c r="DU8" s="6" t="n">
        <v>-63002.55</v>
      </c>
      <c r="DV8" s="0" t="s">
        <v>341</v>
      </c>
      <c r="DW8" s="0"/>
      <c r="DX8" s="0"/>
      <c r="DY8" s="0"/>
      <c r="DZ8" s="11" t="n">
        <v>45688</v>
      </c>
      <c r="EA8" s="6" t="n">
        <v>-6042.98</v>
      </c>
      <c r="EB8" s="0" t="s">
        <v>341</v>
      </c>
      <c r="EC8" s="0"/>
      <c r="ED8" s="8" t="s">
        <f>=-SUM(ED2:ED6)</f>
      </c>
      <c r="EE8" s="0" t="s">
        <v>343</v>
      </c>
      <c r="EF8" s="0"/>
      <c r="EG8" s="0"/>
      <c r="EH8" s="0"/>
      <c r="EI8" s="11" t="n">
        <v>45780</v>
      </c>
      <c r="EJ8" s="6" t="n">
        <v>-1167.4</v>
      </c>
      <c r="EK8" s="0" t="s">
        <v>244</v>
      </c>
    </row>
    <row collapsed="false" customFormat="false" customHeight="false" hidden="false" ht="12.1" outlineLevel="0" r="9">
      <c r="A9" s="0"/>
      <c r="B9" s="0"/>
      <c r="C9" s="0"/>
      <c r="D9" s="11" t="n">
        <v>44557</v>
      </c>
      <c r="E9" s="6" t="n">
        <v>933</v>
      </c>
      <c r="F9" s="0" t="s">
        <v>340</v>
      </c>
      <c r="G9" s="11" t="n">
        <v>45378</v>
      </c>
      <c r="H9" s="6" t="n">
        <v>-1180.16</v>
      </c>
      <c r="I9" s="0" t="s">
        <v>121</v>
      </c>
      <c r="J9" s="0"/>
      <c r="K9" s="0"/>
      <c r="L9" s="0"/>
      <c r="M9" s="0"/>
      <c r="N9" s="8" t="s">
        <f>=-SUM(N2:N7)</f>
      </c>
      <c r="O9" s="0" t="s">
        <v>343</v>
      </c>
      <c r="P9" s="0"/>
      <c r="Q9" s="0"/>
      <c r="R9" s="0"/>
      <c r="S9" s="0"/>
      <c r="T9" s="10" t="s">
        <f>=XIRR(T2:T8,S2:S8)</f>
      </c>
      <c r="U9" s="0"/>
      <c r="V9" s="0"/>
      <c r="W9" s="8" t="s">
        <f>=-SUM(W2:W7)</f>
      </c>
      <c r="X9" s="0" t="s">
        <v>343</v>
      </c>
      <c r="Y9" s="0"/>
      <c r="Z9" s="0"/>
      <c r="AA9" s="0"/>
      <c r="AB9" s="0"/>
      <c r="AC9" s="8" t="s">
        <f>=-SUM(AC2:AC7)</f>
      </c>
      <c r="AD9" s="0" t="s">
        <v>343</v>
      </c>
      <c r="AE9" s="0"/>
      <c r="AF9" s="0"/>
      <c r="AG9" s="0"/>
      <c r="AH9" s="11" t="n">
        <v>45847</v>
      </c>
      <c r="AI9" s="6" t="n">
        <v>-1508.11</v>
      </c>
      <c r="AJ9" s="0" t="s">
        <v>341</v>
      </c>
      <c r="AK9" s="0"/>
      <c r="AL9" s="8" t="s">
        <f>=-SUM(AL2:AL7)</f>
      </c>
      <c r="AM9" s="0" t="s">
        <v>343</v>
      </c>
      <c r="AN9" s="0"/>
      <c r="AO9" s="0"/>
      <c r="AP9" s="0"/>
      <c r="AQ9" s="11" t="n">
        <v>45091</v>
      </c>
      <c r="AR9" s="6" t="n">
        <v>-34247.11</v>
      </c>
      <c r="AS9" s="0" t="s">
        <v>341</v>
      </c>
      <c r="AT9" s="0"/>
      <c r="AU9" s="0"/>
      <c r="AV9" s="0"/>
      <c r="AW9" s="11" t="n">
        <v>45448</v>
      </c>
      <c r="AX9" s="6" t="n">
        <v>11580.1</v>
      </c>
      <c r="AY9" s="0" t="s">
        <v>340</v>
      </c>
      <c r="AZ9" s="11" t="n">
        <v>44608</v>
      </c>
      <c r="BA9" s="6" t="n">
        <v>915.1</v>
      </c>
      <c r="BB9" s="0" t="s">
        <v>340</v>
      </c>
      <c r="BC9" s="0"/>
      <c r="BD9" s="0"/>
      <c r="BE9" s="0"/>
      <c r="BF9" s="11" t="n">
        <v>44601</v>
      </c>
      <c r="BG9" s="6" t="n">
        <v>-360.72</v>
      </c>
      <c r="BH9" s="0" t="s">
        <v>391</v>
      </c>
      <c r="BI9" s="0"/>
      <c r="BJ9" s="0"/>
      <c r="BK9" s="0"/>
      <c r="BL9" s="11" t="n">
        <v>44966</v>
      </c>
      <c r="BM9" s="6" t="n">
        <v>20486.33</v>
      </c>
      <c r="BN9" s="0" t="s">
        <v>340</v>
      </c>
      <c r="BO9" s="0"/>
      <c r="BP9" s="8" t="s">
        <f>=-SUM(BP2:BP7)</f>
      </c>
      <c r="BQ9" s="0" t="s">
        <v>343</v>
      </c>
      <c r="BR9" s="0"/>
      <c r="BS9" s="0"/>
      <c r="BT9" s="0"/>
      <c r="BU9" s="11" t="n">
        <v>44860</v>
      </c>
      <c r="BV9" s="6" t="n">
        <v>-1727.79</v>
      </c>
      <c r="BW9" s="0" t="s">
        <v>341</v>
      </c>
      <c r="BX9" s="11" t="n">
        <v>44970</v>
      </c>
      <c r="BY9" s="6" t="n">
        <v>2150.3</v>
      </c>
      <c r="BZ9" s="0" t="s">
        <v>340</v>
      </c>
      <c r="CA9" s="0"/>
      <c r="CB9" s="0"/>
      <c r="CC9" s="0"/>
      <c r="CD9" s="0"/>
      <c r="CE9" s="0"/>
      <c r="CF9" s="0"/>
      <c r="CG9" s="0"/>
      <c r="CH9" s="0"/>
      <c r="CI9" s="0"/>
      <c r="CJ9" s="0"/>
      <c r="CK9" s="8" t="s">
        <f>=-SUM(CK2:CK7)</f>
      </c>
      <c r="CL9" s="0" t="s">
        <v>343</v>
      </c>
      <c r="CM9" s="11" t="n">
        <v>45020</v>
      </c>
      <c r="CN9" s="6" t="n">
        <v>2973.37</v>
      </c>
      <c r="CO9" s="0" t="s">
        <v>340</v>
      </c>
      <c r="CP9" s="11" t="n">
        <v>45523</v>
      </c>
      <c r="CQ9" s="6" t="n">
        <v>-10090.5</v>
      </c>
      <c r="CR9" s="0" t="s">
        <v>341</v>
      </c>
      <c r="CS9" s="0"/>
      <c r="CT9" s="8" t="s">
        <f>=-SUM(CT2:CT7)</f>
      </c>
      <c r="CU9" s="0" t="s">
        <v>343</v>
      </c>
      <c r="CV9" s="11" t="n">
        <v>45448</v>
      </c>
      <c r="CW9" s="6" t="n">
        <v>6244.67</v>
      </c>
      <c r="CX9" s="0" t="s">
        <v>340</v>
      </c>
      <c r="CY9" s="0"/>
      <c r="CZ9" s="10" t="s">
        <f>=XIRR(CZ2:CZ8,CY2:CY8)</f>
      </c>
      <c r="DA9" s="0"/>
      <c r="DB9" s="11" t="n">
        <v>45330</v>
      </c>
      <c r="DC9" s="6" t="n">
        <v>-12070.52</v>
      </c>
      <c r="DD9" s="0" t="s">
        <v>341</v>
      </c>
      <c r="DE9" s="11" t="n">
        <v>45453</v>
      </c>
      <c r="DF9" s="6" t="n">
        <v>10937.03</v>
      </c>
      <c r="DG9" s="0" t="s">
        <v>340</v>
      </c>
      <c r="DH9" s="0"/>
      <c r="DI9" s="0"/>
      <c r="DJ9" s="0"/>
      <c r="DK9" s="11" t="n">
        <v>45352</v>
      </c>
      <c r="DL9" s="6" t="n">
        <v>116.39</v>
      </c>
      <c r="DM9" s="0" t="s">
        <v>340</v>
      </c>
      <c r="DN9" s="0"/>
      <c r="DO9" s="8" t="s">
        <f>=-SUM(DO2:DO7)</f>
      </c>
      <c r="DP9" s="0" t="s">
        <v>343</v>
      </c>
      <c r="DQ9" s="0"/>
      <c r="DR9" s="0"/>
      <c r="DS9" s="0"/>
      <c r="DT9" s="0"/>
      <c r="DU9" s="10" t="s">
        <f>=XIRR(DU2:DU8,DT2:DT8)</f>
      </c>
      <c r="DV9" s="0"/>
      <c r="DW9" s="0"/>
      <c r="DX9" s="0"/>
      <c r="DY9" s="0"/>
      <c r="DZ9" s="11" t="n">
        <v>45688</v>
      </c>
      <c r="EA9" s="6" t="n">
        <v>-1510.74</v>
      </c>
      <c r="EB9" s="0" t="s">
        <v>341</v>
      </c>
      <c r="EC9" s="0"/>
      <c r="ED9" s="0"/>
      <c r="EE9" s="0"/>
      <c r="EF9" s="0"/>
      <c r="EG9" s="0"/>
      <c r="EH9" s="0"/>
      <c r="EI9" s="11" t="n">
        <v>45780</v>
      </c>
      <c r="EJ9" s="6" t="n">
        <v>-61.6</v>
      </c>
      <c r="EK9" s="0" t="s">
        <v>245</v>
      </c>
    </row>
    <row collapsed="false" customFormat="false" customHeight="false" hidden="false" ht="12.1" outlineLevel="0" r="10">
      <c r="A10" s="0"/>
      <c r="B10" s="0"/>
      <c r="C10" s="0"/>
      <c r="D10" s="11" t="n">
        <v>44557</v>
      </c>
      <c r="E10" s="6" t="n">
        <v>933</v>
      </c>
      <c r="F10" s="0" t="s">
        <v>340</v>
      </c>
      <c r="G10" s="11" t="n">
        <v>45560</v>
      </c>
      <c r="H10" s="6" t="n">
        <v>-1180.16</v>
      </c>
      <c r="I10" s="0" t="s">
        <v>121</v>
      </c>
      <c r="J10" s="0"/>
      <c r="K10" s="0"/>
      <c r="L10" s="0"/>
      <c r="M10" s="0"/>
      <c r="N10" s="0"/>
      <c r="O10" s="0"/>
      <c r="P10" s="0"/>
      <c r="Q10" s="0"/>
      <c r="R10" s="0"/>
      <c r="S10" s="0"/>
      <c r="T10" s="8" t="s">
        <f>=-SUM(T2:T8)</f>
      </c>
      <c r="U10" s="0" t="s">
        <v>343</v>
      </c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10" t="s">
        <f>=XIRR(AI2:AI9,AH2:AH9)</f>
      </c>
      <c r="AJ10" s="0"/>
      <c r="AK10" s="0"/>
      <c r="AL10" s="0"/>
      <c r="AM10" s="0"/>
      <c r="AN10" s="0"/>
      <c r="AO10" s="0"/>
      <c r="AP10" s="0"/>
      <c r="AQ10" s="0"/>
      <c r="AR10" s="10" t="s">
        <f>=XIRR(AR2:AR9,AQ2:AQ9)</f>
      </c>
      <c r="AS10" s="0"/>
      <c r="AT10" s="0"/>
      <c r="AU10" s="0"/>
      <c r="AV10" s="0"/>
      <c r="AW10" s="11" t="n">
        <v>45450</v>
      </c>
      <c r="AX10" s="6" t="n">
        <v>5905.13</v>
      </c>
      <c r="AY10" s="0" t="s">
        <v>340</v>
      </c>
      <c r="AZ10" s="11" t="n">
        <v>45516</v>
      </c>
      <c r="BA10" s="6" t="n">
        <v>-6310.08</v>
      </c>
      <c r="BB10" s="0" t="s">
        <v>341</v>
      </c>
      <c r="BC10" s="0"/>
      <c r="BD10" s="0"/>
      <c r="BE10" s="0"/>
      <c r="BF10" s="0"/>
      <c r="BG10" s="10" t="s">
        <f>=XIRR(BG2:BG9,BF2:BF9)</f>
      </c>
      <c r="BH10" s="0"/>
      <c r="BI10" s="0"/>
      <c r="BJ10" s="0"/>
      <c r="BK10" s="0"/>
      <c r="BL10" s="11" t="n">
        <v>44970</v>
      </c>
      <c r="BM10" s="6" t="n">
        <v>168.72</v>
      </c>
      <c r="BN10" s="0" t="s">
        <v>340</v>
      </c>
      <c r="BO10" s="0"/>
      <c r="BP10" s="0"/>
      <c r="BQ10" s="0"/>
      <c r="BR10" s="0"/>
      <c r="BS10" s="0"/>
      <c r="BT10" s="0"/>
      <c r="BU10" s="11" t="n">
        <v>44924</v>
      </c>
      <c r="BV10" s="6" t="n">
        <v>60144.87</v>
      </c>
      <c r="BW10" s="0" t="s">
        <v>340</v>
      </c>
      <c r="BX10" s="11" t="n">
        <v>44970</v>
      </c>
      <c r="BY10" s="6" t="n">
        <v>5374.76</v>
      </c>
      <c r="BZ10" s="0" t="s">
        <v>340</v>
      </c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11" t="n">
        <v>45110</v>
      </c>
      <c r="CN10" s="6" t="n">
        <v>-2623.18</v>
      </c>
      <c r="CO10" s="0" t="s">
        <v>161</v>
      </c>
      <c r="CP10" s="11" t="n">
        <v>45524</v>
      </c>
      <c r="CQ10" s="6" t="n">
        <v>-5047.8</v>
      </c>
      <c r="CR10" s="0" t="s">
        <v>341</v>
      </c>
      <c r="CS10" s="0"/>
      <c r="CT10" s="0"/>
      <c r="CU10" s="0"/>
      <c r="CV10" s="11" t="n">
        <v>45448</v>
      </c>
      <c r="CW10" s="6" t="n">
        <v>567.75</v>
      </c>
      <c r="CX10" s="0" t="s">
        <v>340</v>
      </c>
      <c r="CY10" s="0"/>
      <c r="CZ10" s="8" t="s">
        <f>=-SUM(CZ2:CZ8)</f>
      </c>
      <c r="DA10" s="0" t="s">
        <v>343</v>
      </c>
      <c r="DB10" s="0"/>
      <c r="DC10" s="10" t="s">
        <f>=XIRR(DC2:DC9,DB2:DB9)</f>
      </c>
      <c r="DD10" s="0"/>
      <c r="DE10" s="11" t="n">
        <v>45460</v>
      </c>
      <c r="DF10" s="6" t="n">
        <v>11349.58</v>
      </c>
      <c r="DG10" s="0" t="s">
        <v>340</v>
      </c>
      <c r="DH10" s="0"/>
      <c r="DI10" s="0"/>
      <c r="DJ10" s="0"/>
      <c r="DK10" s="11" t="n">
        <v>45363</v>
      </c>
      <c r="DL10" s="6" t="n">
        <v>4556.05</v>
      </c>
      <c r="DM10" s="0" t="s">
        <v>340</v>
      </c>
      <c r="DN10" s="0"/>
      <c r="DO10" s="0"/>
      <c r="DP10" s="0"/>
      <c r="DQ10" s="0"/>
      <c r="DR10" s="0"/>
      <c r="DS10" s="0"/>
      <c r="DT10" s="0"/>
      <c r="DU10" s="8" t="s">
        <f>=-SUM(DU2:DU8)</f>
      </c>
      <c r="DV10" s="0" t="s">
        <v>343</v>
      </c>
      <c r="DW10" s="0"/>
      <c r="DX10" s="0"/>
      <c r="DY10" s="0"/>
      <c r="DZ10" s="11" t="n">
        <v>45688</v>
      </c>
      <c r="EA10" s="6" t="n">
        <v>-3021.49</v>
      </c>
      <c r="EB10" s="0" t="s">
        <v>341</v>
      </c>
      <c r="EC10" s="0"/>
      <c r="ED10" s="0"/>
      <c r="EE10" s="0"/>
      <c r="EF10" s="0"/>
      <c r="EG10" s="0"/>
      <c r="EH10" s="0"/>
      <c r="EI10" s="11" t="n">
        <v>45810</v>
      </c>
      <c r="EJ10" s="6" t="n">
        <v>-1130.6</v>
      </c>
      <c r="EK10" s="0" t="s">
        <v>259</v>
      </c>
    </row>
    <row collapsed="false" customFormat="false" customHeight="false" hidden="false" ht="12.1" outlineLevel="0" r="11">
      <c r="A11" s="0"/>
      <c r="B11" s="0"/>
      <c r="C11" s="0"/>
      <c r="D11" s="11" t="n">
        <v>44557</v>
      </c>
      <c r="E11" s="6" t="n">
        <v>933</v>
      </c>
      <c r="F11" s="0" t="s">
        <v>340</v>
      </c>
      <c r="G11" s="11" t="n">
        <v>45604</v>
      </c>
      <c r="H11" s="6" t="n">
        <v>-2005.44</v>
      </c>
      <c r="I11" s="0" t="s">
        <v>341</v>
      </c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8" t="s">
        <f>=-SUM(AI2:AI9)</f>
      </c>
      <c r="AJ11" s="0" t="s">
        <v>343</v>
      </c>
      <c r="AK11" s="0"/>
      <c r="AL11" s="0"/>
      <c r="AM11" s="0"/>
      <c r="AN11" s="0"/>
      <c r="AO11" s="0"/>
      <c r="AP11" s="0"/>
      <c r="AQ11" s="0"/>
      <c r="AR11" s="8" t="s">
        <f>=-SUM(AR2:AR9)</f>
      </c>
      <c r="AS11" s="0" t="s">
        <v>343</v>
      </c>
      <c r="AT11" s="0"/>
      <c r="AU11" s="0"/>
      <c r="AV11" s="0"/>
      <c r="AW11" s="11" t="n">
        <v>45450</v>
      </c>
      <c r="AX11" s="6" t="n">
        <v>8857.7</v>
      </c>
      <c r="AY11" s="0" t="s">
        <v>340</v>
      </c>
      <c r="AZ11" s="11" t="n">
        <v>45576</v>
      </c>
      <c r="BA11" s="6" t="n">
        <v>-2208.48</v>
      </c>
      <c r="BB11" s="0" t="s">
        <v>341</v>
      </c>
      <c r="BC11" s="0"/>
      <c r="BD11" s="0"/>
      <c r="BE11" s="0"/>
      <c r="BF11" s="0"/>
      <c r="BG11" s="8" t="s">
        <f>=-SUM(BG2:BG9)</f>
      </c>
      <c r="BH11" s="0" t="s">
        <v>343</v>
      </c>
      <c r="BI11" s="0"/>
      <c r="BJ11" s="0"/>
      <c r="BK11" s="0"/>
      <c r="BL11" s="11" t="n">
        <v>44970</v>
      </c>
      <c r="BM11" s="6" t="n">
        <v>168.67</v>
      </c>
      <c r="BN11" s="0" t="s">
        <v>340</v>
      </c>
      <c r="BO11" s="0"/>
      <c r="BP11" s="0"/>
      <c r="BQ11" s="0"/>
      <c r="BR11" s="0"/>
      <c r="BS11" s="0"/>
      <c r="BT11" s="0"/>
      <c r="BU11" s="11" t="n">
        <v>44924</v>
      </c>
      <c r="BV11" s="6" t="n">
        <v>81276.85</v>
      </c>
      <c r="BW11" s="0" t="s">
        <v>340</v>
      </c>
      <c r="BX11" s="11" t="n">
        <v>44970</v>
      </c>
      <c r="BY11" s="6" t="n">
        <v>35473.41</v>
      </c>
      <c r="BZ11" s="0" t="s">
        <v>340</v>
      </c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11" t="n">
        <v>45201</v>
      </c>
      <c r="CN11" s="6" t="n">
        <v>-2623.18</v>
      </c>
      <c r="CO11" s="0" t="s">
        <v>161</v>
      </c>
      <c r="CP11" s="11" t="n">
        <v>45524</v>
      </c>
      <c r="CQ11" s="6" t="n">
        <v>-1009.56</v>
      </c>
      <c r="CR11" s="0" t="s">
        <v>341</v>
      </c>
      <c r="CS11" s="0"/>
      <c r="CT11" s="0"/>
      <c r="CU11" s="0"/>
      <c r="CV11" s="11" t="n">
        <v>45449</v>
      </c>
      <c r="CW11" s="6" t="n">
        <v>7359.25</v>
      </c>
      <c r="CX11" s="0" t="s">
        <v>340</v>
      </c>
      <c r="CY11" s="0"/>
      <c r="CZ11" s="0"/>
      <c r="DA11" s="0"/>
      <c r="DB11" s="0"/>
      <c r="DC11" s="8" t="s">
        <f>=-SUM(DC2:DC9)</f>
      </c>
      <c r="DD11" s="0" t="s">
        <v>343</v>
      </c>
      <c r="DE11" s="11" t="n">
        <v>45481</v>
      </c>
      <c r="DF11" s="6" t="n">
        <v>531.98</v>
      </c>
      <c r="DG11" s="0" t="s">
        <v>340</v>
      </c>
      <c r="DH11" s="0"/>
      <c r="DI11" s="0"/>
      <c r="DJ11" s="0"/>
      <c r="DK11" s="11" t="n">
        <v>45392</v>
      </c>
      <c r="DL11" s="6" t="n">
        <v>-338355.69</v>
      </c>
      <c r="DM11" s="0" t="s">
        <v>341</v>
      </c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11" t="n">
        <v>45688</v>
      </c>
      <c r="EA11" s="6" t="n">
        <v>-7553.72</v>
      </c>
      <c r="EB11" s="0" t="s">
        <v>341</v>
      </c>
      <c r="EC11" s="0"/>
      <c r="ED11" s="0"/>
      <c r="EE11" s="0"/>
      <c r="EF11" s="0"/>
      <c r="EG11" s="0"/>
      <c r="EH11" s="0"/>
      <c r="EI11" s="11" t="n">
        <v>45810</v>
      </c>
      <c r="EJ11" s="6" t="n">
        <v>-59.4</v>
      </c>
      <c r="EK11" s="0" t="s">
        <v>260</v>
      </c>
    </row>
    <row collapsed="false" customFormat="false" customHeight="false" hidden="false" ht="12.1" outlineLevel="0" r="12">
      <c r="A12" s="0"/>
      <c r="B12" s="0"/>
      <c r="C12" s="0"/>
      <c r="D12" s="11" t="n">
        <v>44557</v>
      </c>
      <c r="E12" s="6" t="n">
        <v>3732</v>
      </c>
      <c r="F12" s="0" t="s">
        <v>340</v>
      </c>
      <c r="G12" s="11" t="n">
        <v>45604</v>
      </c>
      <c r="H12" s="6" t="n">
        <v>-8022.35</v>
      </c>
      <c r="I12" s="0" t="s">
        <v>341</v>
      </c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11" t="n">
        <v>45450</v>
      </c>
      <c r="AX12" s="6" t="n">
        <v>8857.7</v>
      </c>
      <c r="AY12" s="0" t="s">
        <v>340</v>
      </c>
      <c r="AZ12" s="11" t="n">
        <v>44575</v>
      </c>
      <c r="BA12" s="6" t="n">
        <v>-6102.6607329843</v>
      </c>
      <c r="BB12" s="0" t="s">
        <v>391</v>
      </c>
      <c r="BC12" s="0"/>
      <c r="BD12" s="0"/>
      <c r="BE12" s="0"/>
      <c r="BF12" s="0"/>
      <c r="BG12" s="0"/>
      <c r="BH12" s="0"/>
      <c r="BI12" s="0"/>
      <c r="BJ12" s="0"/>
      <c r="BK12" s="0"/>
      <c r="BL12" s="11" t="n">
        <v>44972</v>
      </c>
      <c r="BM12" s="6" t="n">
        <v>10115.43</v>
      </c>
      <c r="BN12" s="0" t="s">
        <v>340</v>
      </c>
      <c r="BO12" s="0"/>
      <c r="BP12" s="0"/>
      <c r="BQ12" s="0"/>
      <c r="BR12" s="0"/>
      <c r="BS12" s="0"/>
      <c r="BT12" s="0"/>
      <c r="BU12" s="11" t="n">
        <v>44924</v>
      </c>
      <c r="BV12" s="6" t="n">
        <v>1625.54</v>
      </c>
      <c r="BW12" s="0" t="s">
        <v>340</v>
      </c>
      <c r="BX12" s="11" t="n">
        <v>44971</v>
      </c>
      <c r="BY12" s="6" t="n">
        <v>4258.98</v>
      </c>
      <c r="BZ12" s="0" t="s">
        <v>340</v>
      </c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11" t="n">
        <v>45292</v>
      </c>
      <c r="CN12" s="6" t="n">
        <v>-2623.18</v>
      </c>
      <c r="CO12" s="0" t="s">
        <v>161</v>
      </c>
      <c r="CP12" s="11" t="n">
        <v>45524</v>
      </c>
      <c r="CQ12" s="6" t="n">
        <v>-1009.56</v>
      </c>
      <c r="CR12" s="0" t="s">
        <v>341</v>
      </c>
      <c r="CS12" s="0"/>
      <c r="CT12" s="0"/>
      <c r="CU12" s="0"/>
      <c r="CV12" s="11" t="n">
        <v>45449</v>
      </c>
      <c r="CW12" s="6" t="n">
        <v>19813.36</v>
      </c>
      <c r="CX12" s="0" t="s">
        <v>340</v>
      </c>
      <c r="CY12" s="0"/>
      <c r="CZ12" s="0"/>
      <c r="DA12" s="0"/>
      <c r="DB12" s="0"/>
      <c r="DC12" s="0"/>
      <c r="DD12" s="0"/>
      <c r="DE12" s="11" t="n">
        <v>45483</v>
      </c>
      <c r="DF12" s="6" t="n">
        <v>12244.91</v>
      </c>
      <c r="DG12" s="0" t="s">
        <v>340</v>
      </c>
      <c r="DH12" s="0"/>
      <c r="DI12" s="0"/>
      <c r="DJ12" s="0"/>
      <c r="DK12" s="11" t="n">
        <v>45560</v>
      </c>
      <c r="DL12" s="6" t="n">
        <v>72961.14</v>
      </c>
      <c r="DM12" s="0" t="s">
        <v>340</v>
      </c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11" t="n">
        <v>45688</v>
      </c>
      <c r="EA12" s="6" t="n">
        <v>-4532.23</v>
      </c>
      <c r="EB12" s="0" t="s">
        <v>341</v>
      </c>
      <c r="EC12" s="0"/>
      <c r="ED12" s="0"/>
      <c r="EE12" s="0"/>
      <c r="EF12" s="0"/>
      <c r="EG12" s="0"/>
      <c r="EH12" s="0"/>
      <c r="EI12" s="11" t="n">
        <v>45840</v>
      </c>
      <c r="EJ12" s="6" t="n">
        <v>-1129.08</v>
      </c>
      <c r="EK12" s="0" t="s">
        <v>270</v>
      </c>
    </row>
    <row collapsed="false" customFormat="false" customHeight="false" hidden="false" ht="12.1" outlineLevel="0" r="13">
      <c r="A13" s="0"/>
      <c r="B13" s="0"/>
      <c r="C13" s="0"/>
      <c r="D13" s="11" t="n">
        <v>44557</v>
      </c>
      <c r="E13" s="6" t="n">
        <v>6530.99</v>
      </c>
      <c r="F13" s="0" t="s">
        <v>340</v>
      </c>
      <c r="G13" s="11" t="n">
        <v>45604</v>
      </c>
      <c r="H13" s="6" t="n">
        <v>-11364.83</v>
      </c>
      <c r="I13" s="0" t="s">
        <v>341</v>
      </c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11" t="n">
        <v>45462</v>
      </c>
      <c r="AX13" s="6" t="n">
        <v>40295.69</v>
      </c>
      <c r="AY13" s="0" t="s">
        <v>340</v>
      </c>
      <c r="AZ13" s="11" t="n">
        <v>44575</v>
      </c>
      <c r="BA13" s="6" t="n">
        <v>-449.6</v>
      </c>
      <c r="BB13" s="0" t="s">
        <v>391</v>
      </c>
      <c r="BC13" s="0"/>
      <c r="BD13" s="0"/>
      <c r="BE13" s="0"/>
      <c r="BF13" s="0"/>
      <c r="BG13" s="0"/>
      <c r="BH13" s="0"/>
      <c r="BI13" s="0"/>
      <c r="BJ13" s="0"/>
      <c r="BK13" s="0"/>
      <c r="BL13" s="11" t="n">
        <v>44973</v>
      </c>
      <c r="BM13" s="6" t="n">
        <v>13155.5</v>
      </c>
      <c r="BN13" s="0" t="s">
        <v>340</v>
      </c>
      <c r="BO13" s="0"/>
      <c r="BP13" s="0"/>
      <c r="BQ13" s="0"/>
      <c r="BR13" s="0"/>
      <c r="BS13" s="0"/>
      <c r="BT13" s="0"/>
      <c r="BU13" s="11" t="n">
        <v>44924</v>
      </c>
      <c r="BV13" s="6" t="n">
        <v>8127.69</v>
      </c>
      <c r="BW13" s="0" t="s">
        <v>340</v>
      </c>
      <c r="BX13" s="11" t="n">
        <v>44973</v>
      </c>
      <c r="BY13" s="6" t="n">
        <v>1033.72</v>
      </c>
      <c r="BZ13" s="0" t="s">
        <v>340</v>
      </c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11" t="n">
        <v>45383</v>
      </c>
      <c r="CN13" s="6" t="n">
        <v>-2623.18</v>
      </c>
      <c r="CO13" s="0" t="s">
        <v>161</v>
      </c>
      <c r="CP13" s="11" t="n">
        <v>45524</v>
      </c>
      <c r="CQ13" s="6" t="n">
        <v>-1009.56</v>
      </c>
      <c r="CR13" s="0" t="s">
        <v>341</v>
      </c>
      <c r="CS13" s="0"/>
      <c r="CT13" s="0"/>
      <c r="CU13" s="0"/>
      <c r="CV13" s="11" t="n">
        <v>45449</v>
      </c>
      <c r="CW13" s="6" t="n">
        <v>29436.99</v>
      </c>
      <c r="CX13" s="0" t="s">
        <v>340</v>
      </c>
      <c r="CY13" s="0"/>
      <c r="CZ13" s="0"/>
      <c r="DA13" s="0"/>
      <c r="DB13" s="0"/>
      <c r="DC13" s="0"/>
      <c r="DD13" s="0"/>
      <c r="DE13" s="11" t="n">
        <v>45483</v>
      </c>
      <c r="DF13" s="6" t="n">
        <v>532.5</v>
      </c>
      <c r="DG13" s="0" t="s">
        <v>340</v>
      </c>
      <c r="DH13" s="0"/>
      <c r="DI13" s="0"/>
      <c r="DJ13" s="0"/>
      <c r="DK13" s="11" t="n">
        <v>45560</v>
      </c>
      <c r="DL13" s="6" t="n">
        <v>4957.29</v>
      </c>
      <c r="DM13" s="0" t="s">
        <v>340</v>
      </c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11" t="n">
        <v>45721</v>
      </c>
      <c r="EA13" s="6" t="n">
        <v>-1773.76</v>
      </c>
      <c r="EB13" s="0" t="s">
        <v>341</v>
      </c>
      <c r="EC13" s="0"/>
      <c r="ED13" s="0"/>
      <c r="EE13" s="0"/>
      <c r="EF13" s="0"/>
      <c r="EG13" s="0"/>
      <c r="EH13" s="0"/>
      <c r="EI13" s="11" t="n">
        <v>45840</v>
      </c>
      <c r="EJ13" s="6" t="n">
        <v>-59.32</v>
      </c>
      <c r="EK13" s="0" t="s">
        <v>271</v>
      </c>
    </row>
    <row collapsed="false" customFormat="false" customHeight="false" hidden="false" ht="12.1" outlineLevel="0" r="14">
      <c r="A14" s="0"/>
      <c r="B14" s="0"/>
      <c r="C14" s="0"/>
      <c r="D14" s="11" t="n">
        <v>44608</v>
      </c>
      <c r="E14" s="6" t="n">
        <v>-809.3</v>
      </c>
      <c r="F14" s="0" t="s">
        <v>116</v>
      </c>
      <c r="G14" s="0"/>
      <c r="H14" s="10" t="s">
        <f>=XIRR(H2:H13,G2:G13)</f>
      </c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11" t="n">
        <v>45491</v>
      </c>
      <c r="AX14" s="6" t="n">
        <v>-1997</v>
      </c>
      <c r="AY14" s="0" t="s">
        <v>196</v>
      </c>
      <c r="AZ14" s="11" t="n">
        <v>44575</v>
      </c>
      <c r="BA14" s="6" t="n">
        <v>-519.27</v>
      </c>
      <c r="BB14" s="0" t="s">
        <v>391</v>
      </c>
      <c r="BC14" s="0"/>
      <c r="BD14" s="0"/>
      <c r="BE14" s="0"/>
      <c r="BF14" s="0"/>
      <c r="BG14" s="0"/>
      <c r="BH14" s="0"/>
      <c r="BI14" s="0"/>
      <c r="BJ14" s="0"/>
      <c r="BK14" s="0"/>
      <c r="BL14" s="11" t="n">
        <v>44973</v>
      </c>
      <c r="BM14" s="6" t="n">
        <v>3410.69</v>
      </c>
      <c r="BN14" s="0" t="s">
        <v>340</v>
      </c>
      <c r="BO14" s="0"/>
      <c r="BP14" s="0"/>
      <c r="BQ14" s="0"/>
      <c r="BR14" s="0"/>
      <c r="BS14" s="0"/>
      <c r="BT14" s="0"/>
      <c r="BU14" s="11" t="n">
        <v>44924</v>
      </c>
      <c r="BV14" s="6" t="n">
        <v>11378.06</v>
      </c>
      <c r="BW14" s="0" t="s">
        <v>340</v>
      </c>
      <c r="BX14" s="11" t="n">
        <v>45034</v>
      </c>
      <c r="BY14" s="6" t="n">
        <v>-49456.56</v>
      </c>
      <c r="BZ14" s="0" t="s">
        <v>341</v>
      </c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11" t="n">
        <v>45382</v>
      </c>
      <c r="CN14" s="6" t="n">
        <v>-126000</v>
      </c>
      <c r="CO14" s="0" t="s">
        <v>186</v>
      </c>
      <c r="CP14" s="11" t="n">
        <v>45524</v>
      </c>
      <c r="CQ14" s="6" t="n">
        <v>-1009.56</v>
      </c>
      <c r="CR14" s="0" t="s">
        <v>341</v>
      </c>
      <c r="CS14" s="0"/>
      <c r="CT14" s="0"/>
      <c r="CU14" s="0"/>
      <c r="CV14" s="11" t="n">
        <v>45463</v>
      </c>
      <c r="CW14" s="6" t="n">
        <v>6457.52</v>
      </c>
      <c r="CX14" s="0" t="s">
        <v>340</v>
      </c>
      <c r="CY14" s="0"/>
      <c r="CZ14" s="0"/>
      <c r="DA14" s="0"/>
      <c r="DB14" s="0"/>
      <c r="DC14" s="0"/>
      <c r="DD14" s="0"/>
      <c r="DE14" s="11" t="n">
        <v>45558</v>
      </c>
      <c r="DF14" s="6" t="n">
        <v>7032.39</v>
      </c>
      <c r="DG14" s="0" t="s">
        <v>340</v>
      </c>
      <c r="DH14" s="0"/>
      <c r="DI14" s="0"/>
      <c r="DJ14" s="0"/>
      <c r="DK14" s="11" t="n">
        <v>45560</v>
      </c>
      <c r="DL14" s="6" t="n">
        <v>9533.25</v>
      </c>
      <c r="DM14" s="0" t="s">
        <v>340</v>
      </c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10" t="s">
        <f>=XIRR(EA2:EA13,DZ2:DZ13)</f>
      </c>
      <c r="EB14" s="0"/>
      <c r="EC14" s="0"/>
      <c r="ED14" s="0"/>
      <c r="EE14" s="0"/>
      <c r="EF14" s="0"/>
      <c r="EG14" s="0"/>
      <c r="EH14" s="0"/>
      <c r="EI14" s="11" t="n">
        <v>45840</v>
      </c>
      <c r="EJ14" s="6" t="n">
        <v>-7797.17</v>
      </c>
      <c r="EK14" s="0" t="s">
        <v>341</v>
      </c>
    </row>
    <row collapsed="false" customFormat="false" customHeight="false" hidden="false" ht="12.1" outlineLevel="0" r="15">
      <c r="A15" s="0"/>
      <c r="B15" s="0"/>
      <c r="C15" s="0"/>
      <c r="D15" s="11" t="n">
        <v>44790</v>
      </c>
      <c r="E15" s="6" t="n">
        <v>-637.9</v>
      </c>
      <c r="F15" s="0" t="s">
        <v>143</v>
      </c>
      <c r="G15" s="0"/>
      <c r="H15" s="8" t="s">
        <f>=-SUM(H2:H13)</f>
      </c>
      <c r="I15" s="0" t="s">
        <v>343</v>
      </c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11" t="n">
        <v>45524</v>
      </c>
      <c r="AX15" s="6" t="n">
        <v>2555.79</v>
      </c>
      <c r="AY15" s="0" t="s">
        <v>340</v>
      </c>
      <c r="AZ15" s="11" t="n">
        <v>44582</v>
      </c>
      <c r="BA15" s="6" t="n">
        <v>-311.49</v>
      </c>
      <c r="BB15" s="0" t="s">
        <v>391</v>
      </c>
      <c r="BC15" s="0"/>
      <c r="BD15" s="0"/>
      <c r="BE15" s="0"/>
      <c r="BF15" s="0"/>
      <c r="BG15" s="0"/>
      <c r="BH15" s="0"/>
      <c r="BI15" s="0"/>
      <c r="BJ15" s="0"/>
      <c r="BK15" s="0"/>
      <c r="BL15" s="11" t="n">
        <v>44973</v>
      </c>
      <c r="BM15" s="6" t="n">
        <v>811.07</v>
      </c>
      <c r="BN15" s="0" t="s">
        <v>340</v>
      </c>
      <c r="BO15" s="0"/>
      <c r="BP15" s="0"/>
      <c r="BQ15" s="0"/>
      <c r="BR15" s="0"/>
      <c r="BS15" s="0"/>
      <c r="BT15" s="0"/>
      <c r="BU15" s="11" t="n">
        <v>44924</v>
      </c>
      <c r="BV15" s="6" t="n">
        <v>4876.61</v>
      </c>
      <c r="BW15" s="0" t="s">
        <v>340</v>
      </c>
      <c r="BX15" s="11" t="n">
        <v>45034</v>
      </c>
      <c r="BY15" s="6" t="n">
        <v>-68978.88</v>
      </c>
      <c r="BZ15" s="0" t="s">
        <v>341</v>
      </c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10" t="s">
        <f>=XIRR(CN2:CN14,CM2:CM14)</f>
      </c>
      <c r="CO15" s="0"/>
      <c r="CP15" s="11" t="n">
        <v>45524</v>
      </c>
      <c r="CQ15" s="6" t="n">
        <v>-1009.56</v>
      </c>
      <c r="CR15" s="0" t="s">
        <v>341</v>
      </c>
      <c r="CS15" s="0"/>
      <c r="CT15" s="0"/>
      <c r="CU15" s="0"/>
      <c r="CV15" s="11" t="n">
        <v>45463</v>
      </c>
      <c r="CW15" s="6" t="n">
        <v>6455.12</v>
      </c>
      <c r="CX15" s="0" t="s">
        <v>340</v>
      </c>
      <c r="CY15" s="0"/>
      <c r="CZ15" s="0"/>
      <c r="DA15" s="0"/>
      <c r="DB15" s="0"/>
      <c r="DC15" s="0"/>
      <c r="DD15" s="0"/>
      <c r="DE15" s="11" t="n">
        <v>45603</v>
      </c>
      <c r="DF15" s="6" t="n">
        <v>-1080.37</v>
      </c>
      <c r="DG15" s="0" t="s">
        <v>341</v>
      </c>
      <c r="DH15" s="0"/>
      <c r="DI15" s="0"/>
      <c r="DJ15" s="0"/>
      <c r="DK15" s="11" t="n">
        <v>45560</v>
      </c>
      <c r="DL15" s="6" t="n">
        <v>212527.92</v>
      </c>
      <c r="DM15" s="0" t="s">
        <v>340</v>
      </c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8" t="s">
        <f>=-SUM(EA2:EA13)</f>
      </c>
      <c r="EB15" s="0" t="s">
        <v>343</v>
      </c>
      <c r="EC15" s="0"/>
      <c r="ED15" s="0"/>
      <c r="EE15" s="0"/>
      <c r="EF15" s="0"/>
      <c r="EG15" s="0"/>
      <c r="EH15" s="0"/>
      <c r="EI15" s="11" t="n">
        <v>45840</v>
      </c>
      <c r="EJ15" s="6" t="n">
        <v>-23397.86</v>
      </c>
      <c r="EK15" s="0" t="s">
        <v>341</v>
      </c>
    </row>
    <row collapsed="false" customFormat="false" customHeight="false" hidden="false" ht="12.1" outlineLevel="0" r="16">
      <c r="A16" s="0"/>
      <c r="B16" s="0"/>
      <c r="C16" s="0"/>
      <c r="D16" s="11" t="n">
        <v>44966</v>
      </c>
      <c r="E16" s="6" t="n">
        <v>-14380.27</v>
      </c>
      <c r="F16" s="0" t="s">
        <v>341</v>
      </c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11" t="n">
        <v>45537</v>
      </c>
      <c r="AX16" s="6" t="n">
        <v>66346.41</v>
      </c>
      <c r="AY16" s="0" t="s">
        <v>340</v>
      </c>
      <c r="AZ16" s="11" t="n">
        <v>44589</v>
      </c>
      <c r="BA16" s="6" t="n">
        <v>-21714.57</v>
      </c>
      <c r="BB16" s="0" t="s">
        <v>391</v>
      </c>
      <c r="BC16" s="0"/>
      <c r="BD16" s="0"/>
      <c r="BE16" s="0"/>
      <c r="BF16" s="0"/>
      <c r="BG16" s="0"/>
      <c r="BH16" s="0"/>
      <c r="BI16" s="0"/>
      <c r="BJ16" s="0"/>
      <c r="BK16" s="0"/>
      <c r="BL16" s="11" t="n">
        <v>44973</v>
      </c>
      <c r="BM16" s="6" t="n">
        <v>5651.2</v>
      </c>
      <c r="BN16" s="0" t="s">
        <v>340</v>
      </c>
      <c r="BO16" s="0"/>
      <c r="BP16" s="0"/>
      <c r="BQ16" s="0"/>
      <c r="BR16" s="0"/>
      <c r="BS16" s="0"/>
      <c r="BT16" s="0"/>
      <c r="BU16" s="11" t="n">
        <v>44924</v>
      </c>
      <c r="BV16" s="6" t="n">
        <v>16255.37</v>
      </c>
      <c r="BW16" s="0" t="s">
        <v>340</v>
      </c>
      <c r="BX16" s="11" t="n">
        <v>45524</v>
      </c>
      <c r="BY16" s="6" t="n">
        <v>1001.5</v>
      </c>
      <c r="BZ16" s="0" t="s">
        <v>340</v>
      </c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8" t="s">
        <f>=-SUM(CN2:CN14)</f>
      </c>
      <c r="CO16" s="0" t="s">
        <v>343</v>
      </c>
      <c r="CP16" s="11" t="n">
        <v>45524</v>
      </c>
      <c r="CQ16" s="6" t="n">
        <v>-1009.3</v>
      </c>
      <c r="CR16" s="0" t="s">
        <v>341</v>
      </c>
      <c r="CS16" s="0"/>
      <c r="CT16" s="0"/>
      <c r="CU16" s="0"/>
      <c r="CV16" s="11" t="n">
        <v>45463</v>
      </c>
      <c r="CW16" s="6" t="n">
        <v>6453.91</v>
      </c>
      <c r="CX16" s="0" t="s">
        <v>340</v>
      </c>
      <c r="CY16" s="0"/>
      <c r="CZ16" s="0"/>
      <c r="DA16" s="0"/>
      <c r="DB16" s="0"/>
      <c r="DC16" s="0"/>
      <c r="DD16" s="0"/>
      <c r="DE16" s="11" t="n">
        <v>45603</v>
      </c>
      <c r="DF16" s="6" t="n">
        <v>-216073.14</v>
      </c>
      <c r="DG16" s="0" t="s">
        <v>341</v>
      </c>
      <c r="DH16" s="0"/>
      <c r="DI16" s="0"/>
      <c r="DJ16" s="0"/>
      <c r="DK16" s="11" t="n">
        <v>45561</v>
      </c>
      <c r="DL16" s="6" t="n">
        <v>1526.16</v>
      </c>
      <c r="DM16" s="0" t="s">
        <v>340</v>
      </c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11" t="n">
        <v>45840</v>
      </c>
      <c r="EJ16" s="6" t="n">
        <v>-15594.56</v>
      </c>
      <c r="EK16" s="0" t="s">
        <v>341</v>
      </c>
    </row>
    <row collapsed="false" customFormat="false" customHeight="false" hidden="false" ht="12.1" outlineLevel="0" r="17">
      <c r="A17" s="0"/>
      <c r="B17" s="0"/>
      <c r="C17" s="0"/>
      <c r="D17" s="11" t="n">
        <v>44966</v>
      </c>
      <c r="E17" s="6" t="n">
        <v>-1597.83</v>
      </c>
      <c r="F17" s="0" t="s">
        <v>341</v>
      </c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11" t="n">
        <v>45537</v>
      </c>
      <c r="AX17" s="6" t="n">
        <v>13269.28</v>
      </c>
      <c r="AY17" s="0" t="s">
        <v>340</v>
      </c>
      <c r="AZ17" s="11" t="n">
        <v>44589</v>
      </c>
      <c r="BA17" s="6" t="n">
        <v>-10222.18</v>
      </c>
      <c r="BB17" s="0" t="s">
        <v>391</v>
      </c>
      <c r="BC17" s="0"/>
      <c r="BD17" s="0"/>
      <c r="BE17" s="0"/>
      <c r="BF17" s="0"/>
      <c r="BG17" s="0"/>
      <c r="BH17" s="0"/>
      <c r="BI17" s="0"/>
      <c r="BJ17" s="0"/>
      <c r="BK17" s="0"/>
      <c r="BL17" s="11" t="n">
        <v>45006</v>
      </c>
      <c r="BM17" s="6" t="n">
        <v>20232.15</v>
      </c>
      <c r="BN17" s="0" t="s">
        <v>340</v>
      </c>
      <c r="BO17" s="0"/>
      <c r="BP17" s="0"/>
      <c r="BQ17" s="0"/>
      <c r="BR17" s="0"/>
      <c r="BS17" s="0"/>
      <c r="BT17" s="0"/>
      <c r="BU17" s="11" t="n">
        <v>44924</v>
      </c>
      <c r="BV17" s="6" t="n">
        <v>13004.3</v>
      </c>
      <c r="BW17" s="0" t="s">
        <v>340</v>
      </c>
      <c r="BX17" s="11" t="n">
        <v>45524</v>
      </c>
      <c r="BY17" s="6" t="n">
        <v>999.5</v>
      </c>
      <c r="BZ17" s="0" t="s">
        <v>340</v>
      </c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11" t="n">
        <v>45524</v>
      </c>
      <c r="CQ17" s="6" t="n">
        <v>-1009.3</v>
      </c>
      <c r="CR17" s="0" t="s">
        <v>341</v>
      </c>
      <c r="CS17" s="0"/>
      <c r="CT17" s="0"/>
      <c r="CU17" s="0"/>
      <c r="CV17" s="11" t="n">
        <v>45463</v>
      </c>
      <c r="CW17" s="6" t="n">
        <v>6456.32</v>
      </c>
      <c r="CX17" s="0" t="s">
        <v>340</v>
      </c>
      <c r="CY17" s="0"/>
      <c r="CZ17" s="0"/>
      <c r="DA17" s="0"/>
      <c r="DB17" s="0"/>
      <c r="DC17" s="0"/>
      <c r="DD17" s="0"/>
      <c r="DE17" s="11" t="n">
        <v>45604</v>
      </c>
      <c r="DF17" s="6" t="n">
        <v>-543.37</v>
      </c>
      <c r="DG17" s="0" t="s">
        <v>341</v>
      </c>
      <c r="DH17" s="0"/>
      <c r="DI17" s="0"/>
      <c r="DJ17" s="0"/>
      <c r="DK17" s="11" t="n">
        <v>45573</v>
      </c>
      <c r="DL17" s="6" t="n">
        <v>76873.91</v>
      </c>
      <c r="DM17" s="0" t="s">
        <v>340</v>
      </c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11" t="n">
        <v>45840</v>
      </c>
      <c r="EJ17" s="6" t="n">
        <v>-38999.4</v>
      </c>
      <c r="EK17" s="0" t="s">
        <v>341</v>
      </c>
    </row>
    <row collapsed="false" customFormat="false" customHeight="false" hidden="false" ht="12.1" outlineLevel="0" r="18">
      <c r="A18" s="0"/>
      <c r="B18" s="0"/>
      <c r="C18" s="0"/>
      <c r="D18" s="11" t="n">
        <v>44966</v>
      </c>
      <c r="E18" s="6" t="n">
        <v>-799</v>
      </c>
      <c r="F18" s="0" t="s">
        <v>341</v>
      </c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11" t="n">
        <v>45537</v>
      </c>
      <c r="AX18" s="6" t="n">
        <v>66346.41</v>
      </c>
      <c r="AY18" s="0" t="s">
        <v>340</v>
      </c>
      <c r="AZ18" s="11" t="n">
        <v>44589</v>
      </c>
      <c r="BA18" s="6" t="n">
        <v>-3145.28</v>
      </c>
      <c r="BB18" s="0" t="s">
        <v>391</v>
      </c>
      <c r="BC18" s="0"/>
      <c r="BD18" s="0"/>
      <c r="BE18" s="0"/>
      <c r="BF18" s="0"/>
      <c r="BG18" s="0"/>
      <c r="BH18" s="0"/>
      <c r="BI18" s="0"/>
      <c r="BJ18" s="0"/>
      <c r="BK18" s="0"/>
      <c r="BL18" s="11" t="n">
        <v>45020</v>
      </c>
      <c r="BM18" s="6" t="n">
        <v>1244.37</v>
      </c>
      <c r="BN18" s="0" t="s">
        <v>340</v>
      </c>
      <c r="BO18" s="0"/>
      <c r="BP18" s="0"/>
      <c r="BQ18" s="0"/>
      <c r="BR18" s="0"/>
      <c r="BS18" s="0"/>
      <c r="BT18" s="0"/>
      <c r="BU18" s="11" t="n">
        <v>44924</v>
      </c>
      <c r="BV18" s="6" t="n">
        <v>1625.54</v>
      </c>
      <c r="BW18" s="0" t="s">
        <v>340</v>
      </c>
      <c r="BX18" s="11" t="n">
        <v>45524</v>
      </c>
      <c r="BY18" s="6" t="n">
        <v>1003.1</v>
      </c>
      <c r="BZ18" s="0" t="s">
        <v>340</v>
      </c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11" t="n">
        <v>45524</v>
      </c>
      <c r="CQ18" s="6" t="n">
        <v>-8074.4</v>
      </c>
      <c r="CR18" s="0" t="s">
        <v>341</v>
      </c>
      <c r="CS18" s="0"/>
      <c r="CT18" s="0"/>
      <c r="CU18" s="0"/>
      <c r="CV18" s="11" t="n">
        <v>45464</v>
      </c>
      <c r="CW18" s="6" t="n">
        <v>20482.73</v>
      </c>
      <c r="CX18" s="0" t="s">
        <v>340</v>
      </c>
      <c r="CY18" s="0"/>
      <c r="CZ18" s="0"/>
      <c r="DA18" s="0"/>
      <c r="DB18" s="0"/>
      <c r="DC18" s="0"/>
      <c r="DD18" s="0"/>
      <c r="DE18" s="11" t="n">
        <v>45604</v>
      </c>
      <c r="DF18" s="6" t="n">
        <v>-2173.24</v>
      </c>
      <c r="DG18" s="0" t="s">
        <v>341</v>
      </c>
      <c r="DH18" s="0"/>
      <c r="DI18" s="0"/>
      <c r="DJ18" s="0"/>
      <c r="DK18" s="11" t="n">
        <v>45576</v>
      </c>
      <c r="DL18" s="6" t="n">
        <v>2179.74</v>
      </c>
      <c r="DM18" s="0" t="s">
        <v>340</v>
      </c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11" t="n">
        <v>45840</v>
      </c>
      <c r="EJ18" s="6" t="n">
        <v>-7797.28</v>
      </c>
      <c r="EK18" s="0" t="s">
        <v>341</v>
      </c>
    </row>
    <row collapsed="false" customFormat="false" customHeight="false" hidden="false" ht="12.1" outlineLevel="0" r="19">
      <c r="A19" s="0"/>
      <c r="B19" s="0"/>
      <c r="C19" s="0"/>
      <c r="D19" s="0"/>
      <c r="E19" s="10" t="s">
        <f>=XIRR(E2:E18,D2:D18)</f>
      </c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11" t="n">
        <v>45537</v>
      </c>
      <c r="AX19" s="6" t="n">
        <v>2211.05</v>
      </c>
      <c r="AY19" s="0" t="s">
        <v>340</v>
      </c>
      <c r="AZ19" s="11" t="n">
        <v>44608</v>
      </c>
      <c r="BA19" s="6" t="n">
        <v>-915.1</v>
      </c>
      <c r="BB19" s="0" t="s">
        <v>391</v>
      </c>
      <c r="BC19" s="0"/>
      <c r="BD19" s="0"/>
      <c r="BE19" s="0"/>
      <c r="BF19" s="0"/>
      <c r="BG19" s="0"/>
      <c r="BH19" s="0"/>
      <c r="BI19" s="0"/>
      <c r="BJ19" s="0"/>
      <c r="BK19" s="0"/>
      <c r="BL19" s="11" t="n">
        <v>45070</v>
      </c>
      <c r="BM19" s="6" t="n">
        <v>-23578.48</v>
      </c>
      <c r="BN19" s="0" t="s">
        <v>341</v>
      </c>
      <c r="BO19" s="0"/>
      <c r="BP19" s="0"/>
      <c r="BQ19" s="0"/>
      <c r="BR19" s="0"/>
      <c r="BS19" s="0"/>
      <c r="BT19" s="0"/>
      <c r="BU19" s="11" t="n">
        <v>44924</v>
      </c>
      <c r="BV19" s="6" t="n">
        <v>1625.54</v>
      </c>
      <c r="BW19" s="0" t="s">
        <v>340</v>
      </c>
      <c r="BX19" s="11" t="n">
        <v>45537</v>
      </c>
      <c r="BY19" s="6" t="n">
        <v>3806.66</v>
      </c>
      <c r="BZ19" s="0" t="s">
        <v>340</v>
      </c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11" t="n">
        <v>45524</v>
      </c>
      <c r="CQ19" s="6" t="n">
        <v>-3027.27</v>
      </c>
      <c r="CR19" s="0" t="s">
        <v>341</v>
      </c>
      <c r="CS19" s="0"/>
      <c r="CT19" s="0"/>
      <c r="CU19" s="0"/>
      <c r="CV19" s="11" t="n">
        <v>45482</v>
      </c>
      <c r="CW19" s="6" t="n">
        <v>-7318.9</v>
      </c>
      <c r="CX19" s="0" t="s">
        <v>194</v>
      </c>
      <c r="CY19" s="0"/>
      <c r="CZ19" s="0"/>
      <c r="DA19" s="0"/>
      <c r="DB19" s="0"/>
      <c r="DC19" s="0"/>
      <c r="DD19" s="0"/>
      <c r="DE19" s="11" t="n">
        <v>45604</v>
      </c>
      <c r="DF19" s="6" t="n">
        <v>-109704.43</v>
      </c>
      <c r="DG19" s="0" t="s">
        <v>341</v>
      </c>
      <c r="DH19" s="0"/>
      <c r="DI19" s="0"/>
      <c r="DJ19" s="0"/>
      <c r="DK19" s="11" t="n">
        <v>45595</v>
      </c>
      <c r="DL19" s="6" t="n">
        <v>-99948.9</v>
      </c>
      <c r="DM19" s="0" t="s">
        <v>341</v>
      </c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11" t="n">
        <v>45840</v>
      </c>
      <c r="EJ19" s="6" t="n">
        <v>-7797.17</v>
      </c>
      <c r="EK19" s="0" t="s">
        <v>341</v>
      </c>
    </row>
    <row collapsed="false" customFormat="false" customHeight="false" hidden="false" ht="12.1" outlineLevel="0" r="20">
      <c r="A20" s="0"/>
      <c r="B20" s="0"/>
      <c r="C20" s="0"/>
      <c r="D20" s="0"/>
      <c r="E20" s="8" t="s">
        <f>=-SUM(E2:E18)</f>
      </c>
      <c r="F20" s="0" t="s">
        <v>343</v>
      </c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11" t="n">
        <v>45537</v>
      </c>
      <c r="AX20" s="6" t="n">
        <v>2211.55</v>
      </c>
      <c r="AY20" s="0" t="s">
        <v>340</v>
      </c>
      <c r="AZ20" s="0"/>
      <c r="BA20" s="10" t="s">
        <f>=XIRR(BA2:BA19,AZ2:AZ19)</f>
      </c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11" t="n">
        <v>45070</v>
      </c>
      <c r="BM20" s="6" t="n">
        <v>-235.68</v>
      </c>
      <c r="BN20" s="0" t="s">
        <v>341</v>
      </c>
      <c r="BO20" s="0"/>
      <c r="BP20" s="0"/>
      <c r="BQ20" s="0"/>
      <c r="BR20" s="0"/>
      <c r="BS20" s="0"/>
      <c r="BT20" s="0"/>
      <c r="BU20" s="11" t="n">
        <v>44924</v>
      </c>
      <c r="BV20" s="6" t="n">
        <v>81276.85</v>
      </c>
      <c r="BW20" s="0" t="s">
        <v>340</v>
      </c>
      <c r="BX20" s="11" t="n">
        <v>45558</v>
      </c>
      <c r="BY20" s="6" t="n">
        <v>-7016.09</v>
      </c>
      <c r="BZ20" s="0" t="s">
        <v>341</v>
      </c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11" t="n">
        <v>45524</v>
      </c>
      <c r="CQ20" s="6" t="n">
        <v>-68617.44</v>
      </c>
      <c r="CR20" s="0" t="s">
        <v>341</v>
      </c>
      <c r="CS20" s="0"/>
      <c r="CT20" s="0"/>
      <c r="CU20" s="0"/>
      <c r="CV20" s="11" t="n">
        <v>45516</v>
      </c>
      <c r="CW20" s="6" t="n">
        <v>1002</v>
      </c>
      <c r="CX20" s="0" t="s">
        <v>340</v>
      </c>
      <c r="CY20" s="0"/>
      <c r="CZ20" s="0"/>
      <c r="DA20" s="0"/>
      <c r="DB20" s="0"/>
      <c r="DC20" s="0"/>
      <c r="DD20" s="0"/>
      <c r="DE20" s="11" t="n">
        <v>45604</v>
      </c>
      <c r="DF20" s="6" t="n">
        <v>-1087.18</v>
      </c>
      <c r="DG20" s="0" t="s">
        <v>341</v>
      </c>
      <c r="DH20" s="0"/>
      <c r="DI20" s="0"/>
      <c r="DJ20" s="0"/>
      <c r="DK20" s="11" t="n">
        <v>45604</v>
      </c>
      <c r="DL20" s="6" t="n">
        <v>471915.16</v>
      </c>
      <c r="DM20" s="0" t="s">
        <v>340</v>
      </c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11" t="n">
        <v>45840</v>
      </c>
      <c r="EJ20" s="6" t="n">
        <v>-7799.28</v>
      </c>
      <c r="EK20" s="0" t="s">
        <v>341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11" t="n">
        <v>45537</v>
      </c>
      <c r="AX21" s="6" t="n">
        <v>2211.55</v>
      </c>
      <c r="AY21" s="0" t="s">
        <v>340</v>
      </c>
      <c r="AZ21" s="0"/>
      <c r="BA21" s="8" t="s">
        <f>=-SUM(BA2:BA19)</f>
      </c>
      <c r="BB21" s="0" t="s">
        <v>343</v>
      </c>
      <c r="BC21" s="0"/>
      <c r="BD21" s="0"/>
      <c r="BE21" s="0"/>
      <c r="BF21" s="0"/>
      <c r="BG21" s="0"/>
      <c r="BH21" s="0"/>
      <c r="BI21" s="0"/>
      <c r="BJ21" s="0"/>
      <c r="BK21" s="0"/>
      <c r="BL21" s="11" t="n">
        <v>45070</v>
      </c>
      <c r="BM21" s="6" t="n">
        <v>-235.68</v>
      </c>
      <c r="BN21" s="0" t="s">
        <v>341</v>
      </c>
      <c r="BO21" s="0"/>
      <c r="BP21" s="0"/>
      <c r="BQ21" s="0"/>
      <c r="BR21" s="0"/>
      <c r="BS21" s="0"/>
      <c r="BT21" s="0"/>
      <c r="BU21" s="11" t="n">
        <v>44924</v>
      </c>
      <c r="BV21" s="6" t="n">
        <v>1625.54</v>
      </c>
      <c r="BW21" s="0" t="s">
        <v>340</v>
      </c>
      <c r="BX21" s="0"/>
      <c r="BY21" s="10" t="s">
        <f>=XIRR(BY2:BY20,BX2:BX20)</f>
      </c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10" t="s">
        <f>=XIRR(CQ2:CQ20,CP2:CP20)</f>
      </c>
      <c r="CR21" s="0"/>
      <c r="CS21" s="0"/>
      <c r="CT21" s="0"/>
      <c r="CU21" s="0"/>
      <c r="CV21" s="11" t="n">
        <v>45523</v>
      </c>
      <c r="CW21" s="6" t="n">
        <v>1931.95</v>
      </c>
      <c r="CX21" s="0" t="s">
        <v>340</v>
      </c>
      <c r="CY21" s="0"/>
      <c r="CZ21" s="0"/>
      <c r="DA21" s="0"/>
      <c r="DB21" s="0"/>
      <c r="DC21" s="0"/>
      <c r="DD21" s="0"/>
      <c r="DE21" s="11" t="n">
        <v>45604</v>
      </c>
      <c r="DF21" s="6" t="n">
        <v>-27180.04</v>
      </c>
      <c r="DG21" s="0" t="s">
        <v>341</v>
      </c>
      <c r="DH21" s="0"/>
      <c r="DI21" s="0"/>
      <c r="DJ21" s="0"/>
      <c r="DK21" s="11" t="n">
        <v>45610</v>
      </c>
      <c r="DL21" s="6" t="n">
        <v>-2476.65</v>
      </c>
      <c r="DM21" s="0" t="s">
        <v>341</v>
      </c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11" t="n">
        <v>45840</v>
      </c>
      <c r="EJ21" s="6" t="n">
        <v>-7799.88</v>
      </c>
      <c r="EK21" s="0" t="s">
        <v>341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11" t="n">
        <v>45537</v>
      </c>
      <c r="AX22" s="6" t="n">
        <v>2211.55</v>
      </c>
      <c r="AY22" s="0" t="s">
        <v>340</v>
      </c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11" t="n">
        <v>45070</v>
      </c>
      <c r="BM22" s="6" t="n">
        <v>-23097.12</v>
      </c>
      <c r="BN22" s="0" t="s">
        <v>341</v>
      </c>
      <c r="BO22" s="0"/>
      <c r="BP22" s="0"/>
      <c r="BQ22" s="0"/>
      <c r="BR22" s="0"/>
      <c r="BS22" s="0"/>
      <c r="BT22" s="0"/>
      <c r="BU22" s="11" t="n">
        <v>44924</v>
      </c>
      <c r="BV22" s="6" t="n">
        <v>24383.06</v>
      </c>
      <c r="BW22" s="0" t="s">
        <v>340</v>
      </c>
      <c r="BX22" s="0"/>
      <c r="BY22" s="8" t="s">
        <f>=-SUM(BY2:BY20)</f>
      </c>
      <c r="BZ22" s="0" t="s">
        <v>343</v>
      </c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8" t="s">
        <f>=-SUM(CQ2:CQ20)</f>
      </c>
      <c r="CR22" s="0" t="s">
        <v>343</v>
      </c>
      <c r="CS22" s="0"/>
      <c r="CT22" s="0"/>
      <c r="CU22" s="0"/>
      <c r="CV22" s="11" t="n">
        <v>45524</v>
      </c>
      <c r="CW22" s="6" t="n">
        <v>2407.68</v>
      </c>
      <c r="CX22" s="0" t="s">
        <v>340</v>
      </c>
      <c r="CY22" s="0"/>
      <c r="CZ22" s="0"/>
      <c r="DA22" s="0"/>
      <c r="DB22" s="0"/>
      <c r="DC22" s="0"/>
      <c r="DD22" s="0"/>
      <c r="DE22" s="11" t="n">
        <v>45604</v>
      </c>
      <c r="DF22" s="6" t="n">
        <v>-1630.74</v>
      </c>
      <c r="DG22" s="0" t="s">
        <v>341</v>
      </c>
      <c r="DH22" s="0"/>
      <c r="DI22" s="0"/>
      <c r="DJ22" s="0"/>
      <c r="DK22" s="11" t="n">
        <v>45610</v>
      </c>
      <c r="DL22" s="6" t="n">
        <v>-260.7</v>
      </c>
      <c r="DM22" s="0" t="s">
        <v>341</v>
      </c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11" t="n">
        <v>45840</v>
      </c>
      <c r="EJ22" s="6" t="n">
        <v>-7812.79</v>
      </c>
      <c r="EK22" s="0" t="s">
        <v>341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11" t="n">
        <v>45537</v>
      </c>
      <c r="AX23" s="6" t="n">
        <v>37596.3</v>
      </c>
      <c r="AY23" s="0" t="s">
        <v>340</v>
      </c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11" t="n">
        <v>45070</v>
      </c>
      <c r="BM23" s="6" t="n">
        <v>-23573.49</v>
      </c>
      <c r="BN23" s="0" t="s">
        <v>341</v>
      </c>
      <c r="BO23" s="0"/>
      <c r="BP23" s="0"/>
      <c r="BQ23" s="0"/>
      <c r="BR23" s="0"/>
      <c r="BS23" s="0"/>
      <c r="BT23" s="0"/>
      <c r="BU23" s="11" t="n">
        <v>44924</v>
      </c>
      <c r="BV23" s="6" t="n">
        <v>3251.07</v>
      </c>
      <c r="BW23" s="0" t="s">
        <v>340</v>
      </c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11" t="n">
        <v>45524</v>
      </c>
      <c r="CW23" s="6" t="n">
        <v>481.39</v>
      </c>
      <c r="CX23" s="0" t="s">
        <v>340</v>
      </c>
      <c r="CY23" s="0"/>
      <c r="CZ23" s="0"/>
      <c r="DA23" s="0"/>
      <c r="DB23" s="0"/>
      <c r="DC23" s="0"/>
      <c r="DD23" s="0"/>
      <c r="DE23" s="11" t="n">
        <v>45604</v>
      </c>
      <c r="DF23" s="6" t="n">
        <v>-51640.18</v>
      </c>
      <c r="DG23" s="0" t="s">
        <v>341</v>
      </c>
      <c r="DH23" s="0"/>
      <c r="DI23" s="0"/>
      <c r="DJ23" s="0"/>
      <c r="DK23" s="11" t="n">
        <v>45610</v>
      </c>
      <c r="DL23" s="6" t="n">
        <v>-49912.56</v>
      </c>
      <c r="DM23" s="0" t="s">
        <v>341</v>
      </c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11" t="n">
        <v>45840</v>
      </c>
      <c r="EJ23" s="6" t="n">
        <v>-7799.28</v>
      </c>
      <c r="EK23" s="0" t="s">
        <v>341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11" t="n">
        <v>45595</v>
      </c>
      <c r="AX24" s="6" t="n">
        <v>2305.61</v>
      </c>
      <c r="AY24" s="0" t="s">
        <v>340</v>
      </c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11" t="n">
        <v>45071</v>
      </c>
      <c r="BM24" s="6" t="n">
        <v>-85595.04</v>
      </c>
      <c r="BN24" s="0" t="s">
        <v>341</v>
      </c>
      <c r="BO24" s="0"/>
      <c r="BP24" s="0"/>
      <c r="BQ24" s="0"/>
      <c r="BR24" s="0"/>
      <c r="BS24" s="0"/>
      <c r="BT24" s="0"/>
      <c r="BU24" s="11" t="n">
        <v>44924</v>
      </c>
      <c r="BV24" s="6" t="n">
        <v>14629.83</v>
      </c>
      <c r="BW24" s="0" t="s">
        <v>340</v>
      </c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11" t="n">
        <v>45537</v>
      </c>
      <c r="CW24" s="6" t="n">
        <v>45692.84</v>
      </c>
      <c r="CX24" s="0" t="s">
        <v>340</v>
      </c>
      <c r="CY24" s="0"/>
      <c r="CZ24" s="0"/>
      <c r="DA24" s="0"/>
      <c r="DB24" s="0"/>
      <c r="DC24" s="0"/>
      <c r="DD24" s="0"/>
      <c r="DE24" s="11" t="n">
        <v>45604</v>
      </c>
      <c r="DF24" s="6" t="n">
        <v>-3261.55</v>
      </c>
      <c r="DG24" s="0" t="s">
        <v>341</v>
      </c>
      <c r="DH24" s="0"/>
      <c r="DI24" s="0"/>
      <c r="DJ24" s="0"/>
      <c r="DK24" s="11" t="n">
        <v>45610</v>
      </c>
      <c r="DL24" s="6" t="n">
        <v>-49912.56</v>
      </c>
      <c r="DM24" s="0" t="s">
        <v>341</v>
      </c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11" t="n">
        <v>45840</v>
      </c>
      <c r="EJ24" s="6" t="n">
        <v>-7797.28</v>
      </c>
      <c r="EK24" s="0" t="s">
        <v>341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11" t="n">
        <v>45684</v>
      </c>
      <c r="AX25" s="6" t="n">
        <v>-317153.84</v>
      </c>
      <c r="AY25" s="0" t="s">
        <v>341</v>
      </c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11" t="n">
        <v>45076</v>
      </c>
      <c r="BM25" s="6" t="n">
        <v>-73906.63</v>
      </c>
      <c r="BN25" s="0" t="s">
        <v>341</v>
      </c>
      <c r="BO25" s="0"/>
      <c r="BP25" s="0"/>
      <c r="BQ25" s="0"/>
      <c r="BR25" s="0"/>
      <c r="BS25" s="0"/>
      <c r="BT25" s="0"/>
      <c r="BU25" s="11" t="n">
        <v>44970</v>
      </c>
      <c r="BV25" s="6" t="n">
        <v>11070.54</v>
      </c>
      <c r="BW25" s="0" t="s">
        <v>340</v>
      </c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11" t="n">
        <v>45537</v>
      </c>
      <c r="CW25" s="6" t="n">
        <v>1827.71</v>
      </c>
      <c r="CX25" s="0" t="s">
        <v>340</v>
      </c>
      <c r="CY25" s="0"/>
      <c r="CZ25" s="0"/>
      <c r="DA25" s="0"/>
      <c r="DB25" s="0"/>
      <c r="DC25" s="0"/>
      <c r="DD25" s="0"/>
      <c r="DE25" s="11" t="n">
        <v>45604</v>
      </c>
      <c r="DF25" s="6" t="n">
        <v>-543.57</v>
      </c>
      <c r="DG25" s="0" t="s">
        <v>341</v>
      </c>
      <c r="DH25" s="0"/>
      <c r="DI25" s="0"/>
      <c r="DJ25" s="0"/>
      <c r="DK25" s="11" t="n">
        <v>45614</v>
      </c>
      <c r="DL25" s="6" t="n">
        <v>-99931.95</v>
      </c>
      <c r="DM25" s="0" t="s">
        <v>341</v>
      </c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11" t="n">
        <v>45840</v>
      </c>
      <c r="EJ25" s="6" t="n">
        <v>-7797.28</v>
      </c>
      <c r="EK25" s="0" t="s">
        <v>341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10" t="s">
        <f>=XIRR(AX2:AX25,AW2:AW25)</f>
      </c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11" t="n">
        <v>45076</v>
      </c>
      <c r="BM26" s="6" t="n">
        <v>-4604.77</v>
      </c>
      <c r="BN26" s="0" t="s">
        <v>341</v>
      </c>
      <c r="BO26" s="0"/>
      <c r="BP26" s="0"/>
      <c r="BQ26" s="0"/>
      <c r="BR26" s="0"/>
      <c r="BS26" s="0"/>
      <c r="BT26" s="0"/>
      <c r="BU26" s="11" t="n">
        <v>44970</v>
      </c>
      <c r="BV26" s="6" t="n">
        <v>9489.04</v>
      </c>
      <c r="BW26" s="0" t="s">
        <v>340</v>
      </c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11" t="n">
        <v>45537</v>
      </c>
      <c r="CW26" s="6" t="n">
        <v>913.86</v>
      </c>
      <c r="CX26" s="0" t="s">
        <v>340</v>
      </c>
      <c r="CY26" s="0"/>
      <c r="CZ26" s="0"/>
      <c r="DA26" s="0"/>
      <c r="DB26" s="0"/>
      <c r="DC26" s="0"/>
      <c r="DD26" s="0"/>
      <c r="DE26" s="11" t="n">
        <v>45604</v>
      </c>
      <c r="DF26" s="6" t="n">
        <v>-543.44</v>
      </c>
      <c r="DG26" s="0" t="s">
        <v>341</v>
      </c>
      <c r="DH26" s="0"/>
      <c r="DI26" s="0"/>
      <c r="DJ26" s="0"/>
      <c r="DK26" s="11" t="n">
        <v>45615</v>
      </c>
      <c r="DL26" s="6" t="n">
        <v>-99993.15</v>
      </c>
      <c r="DM26" s="0" t="s">
        <v>341</v>
      </c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11" t="n">
        <v>45840</v>
      </c>
      <c r="EJ26" s="6" t="n">
        <v>-7832.32</v>
      </c>
      <c r="EK26" s="0" t="s">
        <v>341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8" t="s">
        <f>=-SUM(AX2:AX25)</f>
      </c>
      <c r="AY27" s="0" t="s">
        <v>343</v>
      </c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11" t="n">
        <v>45436</v>
      </c>
      <c r="BM27" s="6" t="n">
        <v>221.61</v>
      </c>
      <c r="BN27" s="0" t="s">
        <v>340</v>
      </c>
      <c r="BO27" s="0"/>
      <c r="BP27" s="0"/>
      <c r="BQ27" s="0"/>
      <c r="BR27" s="0"/>
      <c r="BS27" s="0"/>
      <c r="BT27" s="0"/>
      <c r="BU27" s="11" t="n">
        <v>44970</v>
      </c>
      <c r="BV27" s="6" t="n">
        <v>12651.25</v>
      </c>
      <c r="BW27" s="0" t="s">
        <v>340</v>
      </c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11" t="n">
        <v>45537</v>
      </c>
      <c r="CW27" s="6" t="n">
        <v>65797.68</v>
      </c>
      <c r="CX27" s="0" t="s">
        <v>340</v>
      </c>
      <c r="CY27" s="0"/>
      <c r="CZ27" s="0"/>
      <c r="DA27" s="0"/>
      <c r="DB27" s="0"/>
      <c r="DC27" s="0"/>
      <c r="DD27" s="0"/>
      <c r="DE27" s="11" t="n">
        <v>45604</v>
      </c>
      <c r="DF27" s="6" t="n">
        <v>-543.57</v>
      </c>
      <c r="DG27" s="0" t="s">
        <v>341</v>
      </c>
      <c r="DH27" s="0"/>
      <c r="DI27" s="0"/>
      <c r="DJ27" s="0"/>
      <c r="DK27" s="11" t="n">
        <v>45615</v>
      </c>
      <c r="DL27" s="6" t="n">
        <v>-99993.15</v>
      </c>
      <c r="DM27" s="0" t="s">
        <v>341</v>
      </c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10" t="s">
        <f>=XIRR(EJ2:EJ26,EI2:EI26)</f>
      </c>
      <c r="EK27" s="0"/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11" t="n">
        <v>45637</v>
      </c>
      <c r="BM28" s="6" t="n">
        <v>201.62</v>
      </c>
      <c r="BN28" s="0" t="s">
        <v>340</v>
      </c>
      <c r="BO28" s="0"/>
      <c r="BP28" s="0"/>
      <c r="BQ28" s="0"/>
      <c r="BR28" s="0"/>
      <c r="BS28" s="0"/>
      <c r="BT28" s="0"/>
      <c r="BU28" s="11" t="n">
        <v>44972</v>
      </c>
      <c r="BV28" s="6" t="n">
        <v>10723.8</v>
      </c>
      <c r="BW28" s="0" t="s">
        <v>340</v>
      </c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11" t="n">
        <v>45546</v>
      </c>
      <c r="CW28" s="6" t="n">
        <v>4324.37</v>
      </c>
      <c r="CX28" s="0" t="s">
        <v>340</v>
      </c>
      <c r="CY28" s="0"/>
      <c r="CZ28" s="0"/>
      <c r="DA28" s="0"/>
      <c r="DB28" s="0"/>
      <c r="DC28" s="0"/>
      <c r="DD28" s="0"/>
      <c r="DE28" s="11" t="n">
        <v>45604</v>
      </c>
      <c r="DF28" s="6" t="n">
        <v>-2172.72</v>
      </c>
      <c r="DG28" s="0" t="s">
        <v>341</v>
      </c>
      <c r="DH28" s="0"/>
      <c r="DI28" s="0"/>
      <c r="DJ28" s="0"/>
      <c r="DK28" s="11" t="n">
        <v>45616</v>
      </c>
      <c r="DL28" s="6" t="n">
        <v>-361475.92</v>
      </c>
      <c r="DM28" s="0" t="s">
        <v>341</v>
      </c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8" t="s">
        <f>=-SUM(EJ2:EJ26)</f>
      </c>
      <c r="EK28" s="0" t="s">
        <v>343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11" t="n">
        <v>45702</v>
      </c>
      <c r="BM29" s="6" t="n">
        <v>210139.33</v>
      </c>
      <c r="BN29" s="0" t="s">
        <v>340</v>
      </c>
      <c r="BO29" s="0"/>
      <c r="BP29" s="0"/>
      <c r="BQ29" s="0"/>
      <c r="BR29" s="0"/>
      <c r="BS29" s="0"/>
      <c r="BT29" s="0"/>
      <c r="BU29" s="11" t="n">
        <v>45043</v>
      </c>
      <c r="BV29" s="6" t="n">
        <v>26852.28</v>
      </c>
      <c r="BW29" s="0" t="s">
        <v>340</v>
      </c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11" t="n">
        <v>45595</v>
      </c>
      <c r="CW29" s="6" t="n">
        <v>12449.11</v>
      </c>
      <c r="CX29" s="0" t="s">
        <v>340</v>
      </c>
      <c r="CY29" s="0"/>
      <c r="CZ29" s="0"/>
      <c r="DA29" s="0"/>
      <c r="DB29" s="0"/>
      <c r="DC29" s="0"/>
      <c r="DD29" s="0"/>
      <c r="DE29" s="11" t="n">
        <v>45604</v>
      </c>
      <c r="DF29" s="6" t="n">
        <v>-543.34</v>
      </c>
      <c r="DG29" s="0" t="s">
        <v>341</v>
      </c>
      <c r="DH29" s="0"/>
      <c r="DI29" s="0"/>
      <c r="DJ29" s="0"/>
      <c r="DK29" s="11" t="n">
        <v>45650</v>
      </c>
      <c r="DL29" s="6" t="n">
        <v>178861.76</v>
      </c>
      <c r="DM29" s="0" t="s">
        <v>340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11" t="n">
        <v>45705</v>
      </c>
      <c r="BM30" s="6" t="n">
        <v>2503.34</v>
      </c>
      <c r="BN30" s="0" t="s">
        <v>340</v>
      </c>
      <c r="BO30" s="0"/>
      <c r="BP30" s="0"/>
      <c r="BQ30" s="0"/>
      <c r="BR30" s="0"/>
      <c r="BS30" s="0"/>
      <c r="BT30" s="0"/>
      <c r="BU30" s="11" t="n">
        <v>45086</v>
      </c>
      <c r="BV30" s="6" t="n">
        <v>100029.97</v>
      </c>
      <c r="BW30" s="0" t="s">
        <v>340</v>
      </c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11" t="n">
        <v>45595</v>
      </c>
      <c r="CW30" s="6" t="n">
        <v>16450.61</v>
      </c>
      <c r="CX30" s="0" t="s">
        <v>340</v>
      </c>
      <c r="CY30" s="0"/>
      <c r="CZ30" s="0"/>
      <c r="DA30" s="0"/>
      <c r="DB30" s="0"/>
      <c r="DC30" s="0"/>
      <c r="DD30" s="0"/>
      <c r="DE30" s="11" t="n">
        <v>45604</v>
      </c>
      <c r="DF30" s="6" t="n">
        <v>-1087.14</v>
      </c>
      <c r="DG30" s="0" t="s">
        <v>341</v>
      </c>
      <c r="DH30" s="0"/>
      <c r="DI30" s="0"/>
      <c r="DJ30" s="0"/>
      <c r="DK30" s="11" t="n">
        <v>45677</v>
      </c>
      <c r="DL30" s="6" t="n">
        <v>2570.13</v>
      </c>
      <c r="DM30" s="0" t="s">
        <v>340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11" t="n">
        <v>45705</v>
      </c>
      <c r="BM31" s="6" t="n">
        <v>463.58</v>
      </c>
      <c r="BN31" s="0" t="s">
        <v>340</v>
      </c>
      <c r="BO31" s="0"/>
      <c r="BP31" s="0"/>
      <c r="BQ31" s="0"/>
      <c r="BR31" s="0"/>
      <c r="BS31" s="0"/>
      <c r="BT31" s="0"/>
      <c r="BU31" s="11" t="n">
        <v>45231</v>
      </c>
      <c r="BV31" s="6" t="n">
        <v>-169.7</v>
      </c>
      <c r="BW31" s="0" t="s">
        <v>341</v>
      </c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11" t="n">
        <v>45595</v>
      </c>
      <c r="CW31" s="6" t="n">
        <v>11115.28</v>
      </c>
      <c r="CX31" s="0" t="s">
        <v>340</v>
      </c>
      <c r="CY31" s="0"/>
      <c r="CZ31" s="0"/>
      <c r="DA31" s="0"/>
      <c r="DB31" s="0"/>
      <c r="DC31" s="0"/>
      <c r="DD31" s="0"/>
      <c r="DE31" s="11" t="n">
        <v>45604</v>
      </c>
      <c r="DF31" s="6" t="n">
        <v>-543.31</v>
      </c>
      <c r="DG31" s="0" t="s">
        <v>341</v>
      </c>
      <c r="DH31" s="0"/>
      <c r="DI31" s="0"/>
      <c r="DJ31" s="0"/>
      <c r="DK31" s="11" t="n">
        <v>45680</v>
      </c>
      <c r="DL31" s="6" t="n">
        <v>122492</v>
      </c>
      <c r="DM31" s="0" t="s">
        <v>340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11" t="n">
        <v>45705</v>
      </c>
      <c r="BM32" s="6" t="n">
        <v>3059.64</v>
      </c>
      <c r="BN32" s="0" t="s">
        <v>340</v>
      </c>
      <c r="BO32" s="0"/>
      <c r="BP32" s="0"/>
      <c r="BQ32" s="0"/>
      <c r="BR32" s="0"/>
      <c r="BS32" s="0"/>
      <c r="BT32" s="0"/>
      <c r="BU32" s="11" t="n">
        <v>45231</v>
      </c>
      <c r="BV32" s="6" t="n">
        <v>169.81</v>
      </c>
      <c r="BW32" s="0" t="s">
        <v>340</v>
      </c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11" t="n">
        <v>45610</v>
      </c>
      <c r="CW32" s="6" t="n">
        <v>1892.52</v>
      </c>
      <c r="CX32" s="0" t="s">
        <v>340</v>
      </c>
      <c r="CY32" s="0"/>
      <c r="CZ32" s="0"/>
      <c r="DA32" s="0"/>
      <c r="DB32" s="0"/>
      <c r="DC32" s="0"/>
      <c r="DD32" s="0"/>
      <c r="DE32" s="11" t="n">
        <v>45604</v>
      </c>
      <c r="DF32" s="6" t="n">
        <v>-23352.49</v>
      </c>
      <c r="DG32" s="0" t="s">
        <v>341</v>
      </c>
      <c r="DH32" s="0"/>
      <c r="DI32" s="0"/>
      <c r="DJ32" s="0"/>
      <c r="DK32" s="11" t="n">
        <v>45684</v>
      </c>
      <c r="DL32" s="6" t="n">
        <v>317069.65</v>
      </c>
      <c r="DM32" s="0" t="s">
        <v>340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11" t="n">
        <v>45705</v>
      </c>
      <c r="BM33" s="6" t="n">
        <v>6490.14</v>
      </c>
      <c r="BN33" s="0" t="s">
        <v>340</v>
      </c>
      <c r="BO33" s="0"/>
      <c r="BP33" s="0"/>
      <c r="BQ33" s="0"/>
      <c r="BR33" s="0"/>
      <c r="BS33" s="0"/>
      <c r="BT33" s="0"/>
      <c r="BU33" s="11" t="n">
        <v>45267</v>
      </c>
      <c r="BV33" s="6" t="n">
        <v>6317.62</v>
      </c>
      <c r="BW33" s="0" t="s">
        <v>340</v>
      </c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11" t="n">
        <v>45637</v>
      </c>
      <c r="CW33" s="6" t="n">
        <v>485.14</v>
      </c>
      <c r="CX33" s="0" t="s">
        <v>340</v>
      </c>
      <c r="CY33" s="0"/>
      <c r="CZ33" s="0"/>
      <c r="DA33" s="0"/>
      <c r="DB33" s="0"/>
      <c r="DC33" s="0"/>
      <c r="DD33" s="0"/>
      <c r="DE33" s="11" t="n">
        <v>45604</v>
      </c>
      <c r="DF33" s="6" t="n">
        <v>-1629.63</v>
      </c>
      <c r="DG33" s="0" t="s">
        <v>341</v>
      </c>
      <c r="DH33" s="0"/>
      <c r="DI33" s="0"/>
      <c r="DJ33" s="0"/>
      <c r="DK33" s="11" t="n">
        <v>45707</v>
      </c>
      <c r="DL33" s="6" t="n">
        <v>-137490</v>
      </c>
      <c r="DM33" s="0" t="s">
        <v>341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11" t="n">
        <v>45705</v>
      </c>
      <c r="BM34" s="6" t="n">
        <v>121921.98</v>
      </c>
      <c r="BN34" s="0" t="s">
        <v>340</v>
      </c>
      <c r="BO34" s="0"/>
      <c r="BP34" s="0"/>
      <c r="BQ34" s="0"/>
      <c r="BR34" s="0"/>
      <c r="BS34" s="0"/>
      <c r="BT34" s="0"/>
      <c r="BU34" s="11" t="n">
        <v>45436</v>
      </c>
      <c r="BV34" s="6" t="n">
        <v>2689.48</v>
      </c>
      <c r="BW34" s="0" t="s">
        <v>340</v>
      </c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11" t="n">
        <v>45649</v>
      </c>
      <c r="CW34" s="6" t="n">
        <v>-11488.95</v>
      </c>
      <c r="CX34" s="0" t="s">
        <v>341</v>
      </c>
      <c r="CY34" s="0"/>
      <c r="CZ34" s="0"/>
      <c r="DA34" s="0"/>
      <c r="DB34" s="0"/>
      <c r="DC34" s="0"/>
      <c r="DD34" s="0"/>
      <c r="DE34" s="11" t="n">
        <v>45604</v>
      </c>
      <c r="DF34" s="6" t="n">
        <v>-11414.99</v>
      </c>
      <c r="DG34" s="0" t="s">
        <v>341</v>
      </c>
      <c r="DH34" s="0"/>
      <c r="DI34" s="0"/>
      <c r="DJ34" s="0"/>
      <c r="DK34" s="11" t="n">
        <v>45707</v>
      </c>
      <c r="DL34" s="6" t="n">
        <v>-137490</v>
      </c>
      <c r="DM34" s="0" t="s">
        <v>341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11" t="n">
        <v>45705</v>
      </c>
      <c r="BM35" s="6" t="n">
        <v>92453.91</v>
      </c>
      <c r="BN35" s="0" t="s">
        <v>340</v>
      </c>
      <c r="BO35" s="0"/>
      <c r="BP35" s="0"/>
      <c r="BQ35" s="0"/>
      <c r="BR35" s="0"/>
      <c r="BS35" s="0"/>
      <c r="BT35" s="0"/>
      <c r="BU35" s="11" t="n">
        <v>45436</v>
      </c>
      <c r="BV35" s="6" t="n">
        <v>8068.44</v>
      </c>
      <c r="BW35" s="0" t="s">
        <v>340</v>
      </c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11" t="n">
        <v>45649</v>
      </c>
      <c r="CW35" s="6" t="n">
        <v>-221736.78</v>
      </c>
      <c r="CX35" s="0" t="s">
        <v>341</v>
      </c>
      <c r="CY35" s="0"/>
      <c r="CZ35" s="0"/>
      <c r="DA35" s="0"/>
      <c r="DB35" s="0"/>
      <c r="DC35" s="0"/>
      <c r="DD35" s="0"/>
      <c r="DE35" s="11" t="n">
        <v>45604</v>
      </c>
      <c r="DF35" s="6" t="n">
        <v>-543.23</v>
      </c>
      <c r="DG35" s="0" t="s">
        <v>341</v>
      </c>
      <c r="DH35" s="0"/>
      <c r="DI35" s="0"/>
      <c r="DJ35" s="0"/>
      <c r="DK35" s="11" t="n">
        <v>45737</v>
      </c>
      <c r="DL35" s="6" t="n">
        <v>-5600.4</v>
      </c>
      <c r="DM35" s="0" t="s">
        <v>341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11" t="n">
        <v>45706</v>
      </c>
      <c r="BM36" s="6" t="n">
        <v>204598.56</v>
      </c>
      <c r="BN36" s="0" t="s">
        <v>340</v>
      </c>
      <c r="BO36" s="0"/>
      <c r="BP36" s="0"/>
      <c r="BQ36" s="0"/>
      <c r="BR36" s="0"/>
      <c r="BS36" s="0"/>
      <c r="BT36" s="0"/>
      <c r="BU36" s="11" t="n">
        <v>45436</v>
      </c>
      <c r="BV36" s="6" t="n">
        <v>22860.59</v>
      </c>
      <c r="BW36" s="0" t="s">
        <v>340</v>
      </c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11" t="n">
        <v>45649</v>
      </c>
      <c r="CW36" s="6" t="n">
        <v>-144340.29</v>
      </c>
      <c r="CX36" s="0" t="s">
        <v>341</v>
      </c>
      <c r="CY36" s="0"/>
      <c r="CZ36" s="0"/>
      <c r="DA36" s="0"/>
      <c r="DB36" s="0"/>
      <c r="DC36" s="0"/>
      <c r="DD36" s="0"/>
      <c r="DE36" s="11" t="n">
        <v>45604</v>
      </c>
      <c r="DF36" s="6" t="n">
        <v>-543.44</v>
      </c>
      <c r="DG36" s="0" t="s">
        <v>341</v>
      </c>
      <c r="DH36" s="0"/>
      <c r="DI36" s="0"/>
      <c r="DJ36" s="0"/>
      <c r="DK36" s="11" t="n">
        <v>45751</v>
      </c>
      <c r="DL36" s="6" t="n">
        <v>-70580</v>
      </c>
      <c r="DM36" s="0" t="s">
        <v>341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11" t="n">
        <v>45715</v>
      </c>
      <c r="BM37" s="6" t="n">
        <v>-207532.75</v>
      </c>
      <c r="BN37" s="0" t="s">
        <v>341</v>
      </c>
      <c r="BO37" s="0"/>
      <c r="BP37" s="0"/>
      <c r="BQ37" s="0"/>
      <c r="BR37" s="0"/>
      <c r="BS37" s="0"/>
      <c r="BT37" s="0"/>
      <c r="BU37" s="11" t="n">
        <v>45436</v>
      </c>
      <c r="BV37" s="6" t="n">
        <v>33608.51</v>
      </c>
      <c r="BW37" s="0" t="s">
        <v>340</v>
      </c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10" t="s">
        <f>=XIRR(CW2:CW36,CV2:CV36)</f>
      </c>
      <c r="CX37" s="0"/>
      <c r="CY37" s="0"/>
      <c r="CZ37" s="0"/>
      <c r="DA37" s="0"/>
      <c r="DB37" s="0"/>
      <c r="DC37" s="0"/>
      <c r="DD37" s="0"/>
      <c r="DE37" s="11" t="n">
        <v>45604</v>
      </c>
      <c r="DF37" s="6" t="n">
        <v>-543.21</v>
      </c>
      <c r="DG37" s="0" t="s">
        <v>341</v>
      </c>
      <c r="DH37" s="0"/>
      <c r="DI37" s="0"/>
      <c r="DJ37" s="0"/>
      <c r="DK37" s="11" t="n">
        <v>45751</v>
      </c>
      <c r="DL37" s="6" t="n">
        <v>-69889.05</v>
      </c>
      <c r="DM37" s="0" t="s">
        <v>341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11" t="n">
        <v>45715</v>
      </c>
      <c r="BM38" s="6" t="n">
        <v>-3262.59</v>
      </c>
      <c r="BN38" s="0" t="s">
        <v>341</v>
      </c>
      <c r="BO38" s="0"/>
      <c r="BP38" s="0"/>
      <c r="BQ38" s="0"/>
      <c r="BR38" s="0"/>
      <c r="BS38" s="0"/>
      <c r="BT38" s="0"/>
      <c r="BU38" s="11" t="n">
        <v>45436</v>
      </c>
      <c r="BV38" s="6" t="n">
        <v>25542.47</v>
      </c>
      <c r="BW38" s="0" t="s">
        <v>340</v>
      </c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8" t="s">
        <f>=-SUM(CW2:CW36)</f>
      </c>
      <c r="CX38" s="0" t="s">
        <v>343</v>
      </c>
      <c r="CY38" s="0"/>
      <c r="CZ38" s="0"/>
      <c r="DA38" s="0"/>
      <c r="DB38" s="0"/>
      <c r="DC38" s="0"/>
      <c r="DD38" s="0"/>
      <c r="DE38" s="0"/>
      <c r="DF38" s="10" t="s">
        <f>=XIRR(DF2:DF37,DE2:DE37)</f>
      </c>
      <c r="DG38" s="0"/>
      <c r="DH38" s="0"/>
      <c r="DI38" s="0"/>
      <c r="DJ38" s="0"/>
      <c r="DK38" s="11" t="n">
        <v>45754</v>
      </c>
      <c r="DL38" s="6" t="n">
        <v>-69918.75</v>
      </c>
      <c r="DM38" s="0" t="s">
        <v>341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11" t="n">
        <v>45715</v>
      </c>
      <c r="BM39" s="6" t="n">
        <v>-90627.44</v>
      </c>
      <c r="BN39" s="0" t="s">
        <v>341</v>
      </c>
      <c r="BO39" s="0"/>
      <c r="BP39" s="0"/>
      <c r="BQ39" s="0"/>
      <c r="BR39" s="0"/>
      <c r="BS39" s="0"/>
      <c r="BT39" s="0"/>
      <c r="BU39" s="11" t="n">
        <v>45537</v>
      </c>
      <c r="BV39" s="6" t="n">
        <v>-196086.64</v>
      </c>
      <c r="BW39" s="0" t="s">
        <v>341</v>
      </c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8" t="s">
        <f>=-SUM(DF2:DF37)</f>
      </c>
      <c r="DG39" s="0" t="s">
        <v>343</v>
      </c>
      <c r="DH39" s="0"/>
      <c r="DI39" s="0"/>
      <c r="DJ39" s="0"/>
      <c r="DK39" s="11" t="n">
        <v>45754</v>
      </c>
      <c r="DL39" s="6" t="n">
        <v>-69918.75</v>
      </c>
      <c r="DM39" s="0" t="s">
        <v>341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11" t="n">
        <v>45715</v>
      </c>
      <c r="BM40" s="6" t="n">
        <v>-1359.57</v>
      </c>
      <c r="BN40" s="0" t="s">
        <v>341</v>
      </c>
      <c r="BO40" s="0"/>
      <c r="BP40" s="0"/>
      <c r="BQ40" s="0"/>
      <c r="BR40" s="0"/>
      <c r="BS40" s="0"/>
      <c r="BT40" s="0"/>
      <c r="BU40" s="11" t="n">
        <v>45560</v>
      </c>
      <c r="BV40" s="6" t="n">
        <v>-13896.27</v>
      </c>
      <c r="BW40" s="0" t="s">
        <v>341</v>
      </c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11" t="n">
        <v>45754</v>
      </c>
      <c r="DL40" s="6" t="n">
        <v>-81218.75</v>
      </c>
      <c r="DM40" s="0" t="s">
        <v>341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11" t="n">
        <v>45715</v>
      </c>
      <c r="BM41" s="6" t="n">
        <v>-82751.97</v>
      </c>
      <c r="BN41" s="0" t="s">
        <v>341</v>
      </c>
      <c r="BO41" s="0"/>
      <c r="BP41" s="0"/>
      <c r="BQ41" s="0"/>
      <c r="BR41" s="0"/>
      <c r="BS41" s="0"/>
      <c r="BT41" s="0"/>
      <c r="BU41" s="11" t="n">
        <v>45560</v>
      </c>
      <c r="BV41" s="6" t="n">
        <v>-33351.04</v>
      </c>
      <c r="BW41" s="0" t="s">
        <v>341</v>
      </c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10" t="s">
        <f>=XIRR(DL2:DL40,DK2:DK40)</f>
      </c>
      <c r="DM41" s="0"/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11" t="n">
        <v>45715</v>
      </c>
      <c r="BM42" s="6" t="n">
        <v>-18123.49</v>
      </c>
      <c r="BN42" s="0" t="s">
        <v>341</v>
      </c>
      <c r="BO42" s="0"/>
      <c r="BP42" s="0"/>
      <c r="BQ42" s="0"/>
      <c r="BR42" s="0"/>
      <c r="BS42" s="0"/>
      <c r="BT42" s="0"/>
      <c r="BU42" s="11" t="n">
        <v>45560</v>
      </c>
      <c r="BV42" s="6" t="n">
        <v>-1389.73</v>
      </c>
      <c r="BW42" s="0" t="s">
        <v>341</v>
      </c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8" t="s">
        <f>=-SUM(DL2:DL40)</f>
      </c>
      <c r="DM42" s="0" t="s">
        <v>343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11" t="n">
        <v>45715</v>
      </c>
      <c r="BM43" s="6" t="n">
        <v>-88552.77</v>
      </c>
      <c r="BN43" s="0" t="s">
        <v>341</v>
      </c>
      <c r="BO43" s="0"/>
      <c r="BP43" s="0"/>
      <c r="BQ43" s="0"/>
      <c r="BR43" s="0"/>
      <c r="BS43" s="0"/>
      <c r="BT43" s="0"/>
      <c r="BU43" s="11" t="n">
        <v>45560</v>
      </c>
      <c r="BV43" s="6" t="n">
        <v>-55589.06</v>
      </c>
      <c r="BW43" s="0" t="s">
        <v>341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11" t="n">
        <v>45715</v>
      </c>
      <c r="BM44" s="6" t="n">
        <v>-18125.49</v>
      </c>
      <c r="BN44" s="0" t="s">
        <v>341</v>
      </c>
      <c r="BO44" s="0"/>
      <c r="BP44" s="0"/>
      <c r="BQ44" s="0"/>
      <c r="BR44" s="0"/>
      <c r="BS44" s="0"/>
      <c r="BT44" s="0"/>
      <c r="BU44" s="11" t="n">
        <v>45560</v>
      </c>
      <c r="BV44" s="6" t="n">
        <v>-138972.65</v>
      </c>
      <c r="BW44" s="0" t="s">
        <v>341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11" t="n">
        <v>45715</v>
      </c>
      <c r="BM45" s="6" t="n">
        <v>-906.07</v>
      </c>
      <c r="BN45" s="0" t="s">
        <v>341</v>
      </c>
      <c r="BO45" s="0"/>
      <c r="BP45" s="0"/>
      <c r="BQ45" s="0"/>
      <c r="BR45" s="0"/>
      <c r="BS45" s="0"/>
      <c r="BT45" s="0"/>
      <c r="BU45" s="11" t="n">
        <v>45560</v>
      </c>
      <c r="BV45" s="6" t="n">
        <v>-55589.06</v>
      </c>
      <c r="BW45" s="0" t="s">
        <v>341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11" t="n">
        <v>45715</v>
      </c>
      <c r="BM46" s="6" t="n">
        <v>-17944.23</v>
      </c>
      <c r="BN46" s="0" t="s">
        <v>341</v>
      </c>
      <c r="BO46" s="0"/>
      <c r="BP46" s="0"/>
      <c r="BQ46" s="0"/>
      <c r="BR46" s="0"/>
      <c r="BS46" s="0"/>
      <c r="BT46" s="0"/>
      <c r="BU46" s="11" t="n">
        <v>45560</v>
      </c>
      <c r="BV46" s="6" t="n">
        <v>-1389.73</v>
      </c>
      <c r="BW46" s="0" t="s">
        <v>341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11" t="n">
        <v>45715</v>
      </c>
      <c r="BM47" s="6" t="n">
        <v>-90617.45</v>
      </c>
      <c r="BN47" s="0" t="s">
        <v>341</v>
      </c>
      <c r="BO47" s="0"/>
      <c r="BP47" s="0"/>
      <c r="BQ47" s="0"/>
      <c r="BR47" s="0"/>
      <c r="BS47" s="0"/>
      <c r="BT47" s="0"/>
      <c r="BU47" s="11" t="n">
        <v>45616</v>
      </c>
      <c r="BV47" s="6" t="n">
        <v>134207.68</v>
      </c>
      <c r="BW47" s="0" t="s">
        <v>340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11" t="n">
        <v>45715</v>
      </c>
      <c r="BM48" s="6" t="n">
        <v>-90.61</v>
      </c>
      <c r="BN48" s="0" t="s">
        <v>341</v>
      </c>
      <c r="BO48" s="0"/>
      <c r="BP48" s="0"/>
      <c r="BQ48" s="0"/>
      <c r="BR48" s="0"/>
      <c r="BS48" s="0"/>
      <c r="BT48" s="0"/>
      <c r="BU48" s="11" t="n">
        <v>45616</v>
      </c>
      <c r="BV48" s="6" t="n">
        <v>28848.38</v>
      </c>
      <c r="BW48" s="0" t="s">
        <v>340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10" t="s">
        <f>=XIRR(BM2:BM48,BL2:BL48)</f>
      </c>
      <c r="BN49" s="0"/>
      <c r="BO49" s="0"/>
      <c r="BP49" s="0"/>
      <c r="BQ49" s="0"/>
      <c r="BR49" s="0"/>
      <c r="BS49" s="0"/>
      <c r="BT49" s="0"/>
      <c r="BU49" s="11" t="n">
        <v>45616</v>
      </c>
      <c r="BV49" s="6" t="n">
        <v>99447.09</v>
      </c>
      <c r="BW49" s="0" t="s">
        <v>340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8" t="s">
        <f>=-SUM(BM2:BM48)</f>
      </c>
      <c r="BN50" s="0" t="s">
        <v>343</v>
      </c>
      <c r="BO50" s="0"/>
      <c r="BP50" s="0"/>
      <c r="BQ50" s="0"/>
      <c r="BR50" s="0"/>
      <c r="BS50" s="0"/>
      <c r="BT50" s="0"/>
      <c r="BU50" s="11" t="n">
        <v>45701</v>
      </c>
      <c r="BV50" s="6" t="n">
        <v>-66113.69</v>
      </c>
      <c r="BW50" s="0" t="s">
        <v>341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11" t="n">
        <v>45701</v>
      </c>
      <c r="BV51" s="6" t="n">
        <v>-148746.8</v>
      </c>
      <c r="BW51" s="0" t="s">
        <v>341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11" t="n">
        <v>45701</v>
      </c>
      <c r="BV52" s="6" t="n">
        <v>-8231.91</v>
      </c>
      <c r="BW52" s="0" t="s">
        <v>341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11" t="n">
        <v>45701</v>
      </c>
      <c r="BV53" s="6" t="n">
        <v>-60923.52</v>
      </c>
      <c r="BW53" s="0" t="s">
        <v>341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11" t="n">
        <v>45701</v>
      </c>
      <c r="BV54" s="6" t="n">
        <v>-65859.27</v>
      </c>
      <c r="BW54" s="0" t="s">
        <v>341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10" t="s">
        <f>=XIRR(BV2:BV54,BU2:BU54)</f>
      </c>
      <c r="BW55" s="0"/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8" t="s">
        <f>=-SUM(BV2:BV54)</f>
      </c>
      <c r="BW56" s="0" t="s">
        <v>343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E3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392</v>
      </c>
      <c r="C1" s="0"/>
      <c r="D1" s="0"/>
      <c r="E1" s="3" t="s">
        <v>393</v>
      </c>
      <c r="F1" s="0"/>
      <c r="G1" s="0"/>
      <c r="H1" s="3" t="s">
        <v>394</v>
      </c>
      <c r="I1" s="0"/>
      <c r="J1" s="0"/>
      <c r="K1" s="3" t="s">
        <v>395</v>
      </c>
      <c r="L1" s="0"/>
      <c r="M1" s="0"/>
      <c r="N1" s="3" t="s">
        <v>396</v>
      </c>
      <c r="O1" s="0"/>
      <c r="P1" s="0"/>
      <c r="Q1" s="3" t="s">
        <v>397</v>
      </c>
      <c r="R1" s="0"/>
      <c r="S1" s="0"/>
      <c r="T1" s="3" t="s">
        <v>398</v>
      </c>
      <c r="U1" s="0"/>
      <c r="V1" s="0"/>
      <c r="W1" s="3" t="s">
        <v>399</v>
      </c>
      <c r="X1" s="0"/>
      <c r="Y1" s="0"/>
      <c r="Z1" s="3" t="s">
        <v>400</v>
      </c>
      <c r="AA1" s="0"/>
      <c r="AB1" s="0"/>
      <c r="AC1" s="3" t="s">
        <v>401</v>
      </c>
      <c r="AD1" s="0"/>
      <c r="AE1" s="0"/>
      <c r="AF1" s="3" t="s">
        <v>402</v>
      </c>
      <c r="AG1" s="0"/>
      <c r="AH1" s="0"/>
      <c r="AI1" s="3" t="s">
        <v>403</v>
      </c>
      <c r="AJ1" s="0"/>
      <c r="AK1" s="0"/>
      <c r="AL1" s="3" t="s">
        <v>404</v>
      </c>
      <c r="AM1" s="0"/>
      <c r="AN1" s="0"/>
      <c r="AO1" s="3" t="s">
        <v>405</v>
      </c>
      <c r="AP1" s="0"/>
      <c r="AQ1" s="0"/>
      <c r="AR1" s="3" t="s">
        <v>406</v>
      </c>
      <c r="AS1" s="0"/>
      <c r="AT1" s="0"/>
      <c r="AU1" s="3" t="s">
        <v>407</v>
      </c>
      <c r="AV1" s="0"/>
      <c r="AW1" s="0"/>
      <c r="AX1" s="3" t="s">
        <v>408</v>
      </c>
      <c r="AY1" s="0"/>
      <c r="AZ1" s="0"/>
      <c r="BA1" s="3" t="s">
        <v>409</v>
      </c>
      <c r="BB1" s="0"/>
      <c r="BC1" s="0"/>
      <c r="BD1" s="3" t="s">
        <v>410</v>
      </c>
      <c r="BE1" s="0"/>
    </row>
    <row collapsed="false" customFormat="false" customHeight="false" hidden="false" ht="12.1" outlineLevel="0" r="2">
      <c r="A2" s="11" t="n">
        <v>45610</v>
      </c>
      <c r="B2" s="6" t="n">
        <v>13</v>
      </c>
      <c r="C2" s="6" t="n">
        <v>47723.88</v>
      </c>
      <c r="D2" s="11" t="n">
        <v>45532</v>
      </c>
      <c r="E2" s="6" t="n">
        <v>100</v>
      </c>
      <c r="F2" s="6" t="n">
        <v>820.07</v>
      </c>
      <c r="G2" s="11" t="n">
        <v>45614</v>
      </c>
      <c r="H2" s="6" t="n">
        <v>43</v>
      </c>
      <c r="I2" s="6" t="n">
        <v>52668.84</v>
      </c>
      <c r="J2" s="11" t="n">
        <v>45610</v>
      </c>
      <c r="K2" s="6" t="n">
        <v>90</v>
      </c>
      <c r="L2" s="6" t="n">
        <v>22484.23</v>
      </c>
      <c r="M2" s="11" t="n">
        <v>45719</v>
      </c>
      <c r="N2" s="6" t="n">
        <v>1</v>
      </c>
      <c r="O2" s="6" t="n">
        <v>4923.44</v>
      </c>
      <c r="P2" s="11" t="n">
        <v>45502</v>
      </c>
      <c r="Q2" s="6" t="n">
        <v>2</v>
      </c>
      <c r="R2" s="6" t="n">
        <v>5168.62</v>
      </c>
      <c r="S2" s="11" t="n">
        <v>45595</v>
      </c>
      <c r="T2" s="6" t="n">
        <v>1</v>
      </c>
      <c r="U2" s="6" t="n">
        <v>4592.21</v>
      </c>
      <c r="V2" s="11" t="n">
        <v>45868</v>
      </c>
      <c r="W2" s="6" t="n">
        <v>68</v>
      </c>
      <c r="X2" s="6" t="n">
        <v>29736.8</v>
      </c>
      <c r="Y2" s="11" t="n">
        <v>45754</v>
      </c>
      <c r="Z2" s="6" t="n">
        <v>10</v>
      </c>
      <c r="AA2" s="6" t="n">
        <v>566.2</v>
      </c>
      <c r="AB2" s="11" t="n">
        <v>45754</v>
      </c>
      <c r="AC2" s="6" t="n">
        <v>110</v>
      </c>
      <c r="AD2" s="6" t="n">
        <v>13468.17</v>
      </c>
      <c r="AE2" s="11" t="n">
        <v>45754</v>
      </c>
      <c r="AF2" s="6" t="n">
        <v>3000</v>
      </c>
      <c r="AG2" s="6" t="n">
        <v>1450.01</v>
      </c>
      <c r="AH2" s="11" t="n">
        <v>44558</v>
      </c>
      <c r="AI2" s="6" t="n">
        <v>5</v>
      </c>
      <c r="AJ2" s="6" t="n">
        <v>11476.89</v>
      </c>
      <c r="AK2" s="11" t="n">
        <v>45777</v>
      </c>
      <c r="AL2" s="6" t="n">
        <v>3</v>
      </c>
      <c r="AM2" s="6" t="n">
        <v>2941.46</v>
      </c>
      <c r="AN2" s="11" t="n">
        <v>45904</v>
      </c>
      <c r="AO2" s="6" t="n">
        <v>80</v>
      </c>
      <c r="AP2" s="6" t="n">
        <v>3432.4</v>
      </c>
      <c r="AQ2" s="11" t="n">
        <v>45847</v>
      </c>
      <c r="AR2" s="6" t="n">
        <v>1580</v>
      </c>
      <c r="AS2" s="6" t="n">
        <v>1508.11</v>
      </c>
      <c r="AT2" s="11" t="n">
        <v>45877</v>
      </c>
      <c r="AU2" s="6" t="n">
        <v>142740</v>
      </c>
      <c r="AV2" s="6" t="n">
        <v>252207.30701461</v>
      </c>
      <c r="AW2" s="11" t="n">
        <v>45707</v>
      </c>
      <c r="AX2" s="6" t="n">
        <v>15</v>
      </c>
      <c r="AY2" s="6" t="n">
        <v>142459.55</v>
      </c>
      <c r="AZ2" s="11" t="n">
        <v>45814</v>
      </c>
      <c r="BA2" s="6" t="n">
        <v>2</v>
      </c>
      <c r="BB2" s="6" t="n">
        <v>158357.27</v>
      </c>
      <c r="BC2" s="11" t="n">
        <v>45737</v>
      </c>
      <c r="BD2" s="6" t="n">
        <v>1</v>
      </c>
      <c r="BE2" s="6" t="n">
        <v>8648.13</v>
      </c>
    </row>
    <row collapsed="false" customFormat="false" customHeight="false" hidden="false" ht="12.1" outlineLevel="0" r="3">
      <c r="A3" s="11" t="n">
        <v>45615</v>
      </c>
      <c r="B3" s="6" t="n">
        <v>14</v>
      </c>
      <c r="C3" s="6" t="n">
        <v>51051.71</v>
      </c>
      <c r="D3" s="11" t="n">
        <v>45532</v>
      </c>
      <c r="E3" s="6" t="n">
        <v>100</v>
      </c>
      <c r="F3" s="6" t="n">
        <v>819.07</v>
      </c>
      <c r="G3" s="11" t="n">
        <v>45614</v>
      </c>
      <c r="H3" s="6" t="n">
        <v>6</v>
      </c>
      <c r="I3" s="6" t="n">
        <v>7349.14</v>
      </c>
      <c r="J3" s="11" t="n">
        <v>45610</v>
      </c>
      <c r="K3" s="6" t="n">
        <v>110</v>
      </c>
      <c r="L3" s="6" t="n">
        <v>27480.72</v>
      </c>
      <c r="M3" s="11" t="n">
        <v>45719</v>
      </c>
      <c r="N3" s="6" t="n">
        <v>8</v>
      </c>
      <c r="O3" s="6" t="n">
        <v>39387.55</v>
      </c>
      <c r="P3" s="11" t="n">
        <v>45502</v>
      </c>
      <c r="Q3" s="6" t="n">
        <v>1</v>
      </c>
      <c r="R3" s="6" t="n">
        <v>2584.31</v>
      </c>
      <c r="S3" s="11" t="n">
        <v>45595</v>
      </c>
      <c r="T3" s="6" t="n">
        <v>10</v>
      </c>
      <c r="U3" s="6" t="n">
        <v>45927.13</v>
      </c>
      <c r="V3" s="11" t="n">
        <v>45875</v>
      </c>
      <c r="W3" s="6" t="n">
        <v>50</v>
      </c>
      <c r="X3" s="6" t="n">
        <v>21895.32</v>
      </c>
      <c r="Y3" s="11" t="n">
        <v>45754</v>
      </c>
      <c r="Z3" s="6" t="n">
        <v>1450</v>
      </c>
      <c r="AA3" s="6" t="n">
        <v>82098.43</v>
      </c>
      <c r="AB3" s="11" t="n">
        <v>45754</v>
      </c>
      <c r="AC3" s="6" t="n">
        <v>390</v>
      </c>
      <c r="AD3" s="6" t="n">
        <v>47750.77</v>
      </c>
      <c r="AE3" s="11" t="n">
        <v>45754</v>
      </c>
      <c r="AF3" s="6" t="n">
        <v>50000</v>
      </c>
      <c r="AG3" s="6" t="n">
        <v>24166.91</v>
      </c>
      <c r="AH3" s="0"/>
      <c r="AI3" s="5" t="s">
        <f>=SUM(AJ2:AJ2)/SUM(AI2:AI2)</f>
      </c>
      <c r="AJ3" s="0" t="s">
        <v>12</v>
      </c>
      <c r="AK3" s="11" t="n">
        <v>45777</v>
      </c>
      <c r="AL3" s="6" t="n">
        <v>4</v>
      </c>
      <c r="AM3" s="6" t="n">
        <v>3921.94</v>
      </c>
      <c r="AN3" s="11" t="n">
        <v>45904</v>
      </c>
      <c r="AO3" s="6" t="n">
        <v>100</v>
      </c>
      <c r="AP3" s="6" t="n">
        <v>4279.71</v>
      </c>
      <c r="AQ3" s="0"/>
      <c r="AR3" s="5" t="s">
        <f>=SUM(AS2:AS2)/SUM(AR2:AR2)</f>
      </c>
      <c r="AS3" s="0" t="s">
        <v>12</v>
      </c>
      <c r="AT3" s="11" t="n">
        <v>45877</v>
      </c>
      <c r="AU3" s="6" t="n">
        <v>16469</v>
      </c>
      <c r="AV3" s="6" t="n">
        <v>29099.08</v>
      </c>
      <c r="AW3" s="11" t="n">
        <v>45707</v>
      </c>
      <c r="AX3" s="6" t="n">
        <v>14</v>
      </c>
      <c r="AY3" s="6" t="n">
        <v>132968.65</v>
      </c>
      <c r="AZ3" s="11" t="n">
        <v>45814</v>
      </c>
      <c r="BA3" s="6" t="n">
        <v>1</v>
      </c>
      <c r="BB3" s="6" t="n">
        <v>79445.82</v>
      </c>
      <c r="BC3" s="11" t="n">
        <v>45764</v>
      </c>
      <c r="BD3" s="6" t="n">
        <v>1</v>
      </c>
      <c r="BE3" s="6" t="n">
        <v>8545.14</v>
      </c>
    </row>
    <row collapsed="false" customFormat="false" customHeight="false" hidden="false" ht="12.1" outlineLevel="0" r="4">
      <c r="A4" s="11" t="n">
        <v>45617</v>
      </c>
      <c r="B4" s="6" t="n">
        <v>12</v>
      </c>
      <c r="C4" s="6" t="n">
        <v>40804.54</v>
      </c>
      <c r="D4" s="11" t="n">
        <v>45751</v>
      </c>
      <c r="E4" s="6" t="n">
        <v>1700</v>
      </c>
      <c r="F4" s="6" t="n">
        <v>16620.63</v>
      </c>
      <c r="G4" s="11" t="n">
        <v>45615</v>
      </c>
      <c r="H4" s="6" t="n">
        <v>7</v>
      </c>
      <c r="I4" s="6" t="n">
        <v>8171.22</v>
      </c>
      <c r="J4" s="11" t="n">
        <v>45615</v>
      </c>
      <c r="K4" s="6" t="n">
        <v>180</v>
      </c>
      <c r="L4" s="6" t="n">
        <v>44283.98</v>
      </c>
      <c r="M4" s="11" t="n">
        <v>45719</v>
      </c>
      <c r="N4" s="6" t="n">
        <v>1</v>
      </c>
      <c r="O4" s="6" t="n">
        <v>4923.44</v>
      </c>
      <c r="P4" s="11" t="n">
        <v>45516</v>
      </c>
      <c r="Q4" s="6" t="n">
        <v>3</v>
      </c>
      <c r="R4" s="6" t="n">
        <v>7873.01</v>
      </c>
      <c r="S4" s="11" t="n">
        <v>45604</v>
      </c>
      <c r="T4" s="6" t="n">
        <v>3</v>
      </c>
      <c r="U4" s="6" t="n">
        <v>13655.05</v>
      </c>
      <c r="V4" s="11" t="n">
        <v>45875</v>
      </c>
      <c r="W4" s="6" t="n">
        <v>16</v>
      </c>
      <c r="X4" s="6" t="n">
        <v>7003.3</v>
      </c>
      <c r="Y4" s="0"/>
      <c r="Z4" s="5" t="s">
        <f>=SUM(AA2:AA3)/SUM(Z2:Z3)</f>
      </c>
      <c r="AA4" s="0" t="s">
        <v>12</v>
      </c>
      <c r="AB4" s="11" t="n">
        <v>45754</v>
      </c>
      <c r="AC4" s="6" t="n">
        <v>200</v>
      </c>
      <c r="AD4" s="6" t="n">
        <v>24443.53</v>
      </c>
      <c r="AE4" s="11" t="n">
        <v>45754</v>
      </c>
      <c r="AF4" s="6" t="n">
        <v>17000</v>
      </c>
      <c r="AG4" s="6" t="n">
        <v>8216.75</v>
      </c>
      <c r="AH4" s="0"/>
      <c r="AI4" s="6" t="n">
        <v>4135</v>
      </c>
      <c r="AJ4" s="0" t="s">
        <v>411</v>
      </c>
      <c r="AK4" s="0"/>
      <c r="AL4" s="5" t="s">
        <f>=SUM(AM2:AM3)/SUM(AL2:AL3)</f>
      </c>
      <c r="AM4" s="0" t="s">
        <v>12</v>
      </c>
      <c r="AN4" s="0"/>
      <c r="AO4" s="5" t="s">
        <f>=SUM(AP2:AP3)/SUM(AO2:AO3)</f>
      </c>
      <c r="AP4" s="0" t="s">
        <v>12</v>
      </c>
      <c r="AQ4" s="0"/>
      <c r="AR4" s="6" t="n">
        <v>0.6108</v>
      </c>
      <c r="AS4" s="0" t="s">
        <v>411</v>
      </c>
      <c r="AT4" s="0"/>
      <c r="AU4" s="5" t="s">
        <f>=SUM(AV2:AV3)/SUM(AU2:AU3)</f>
      </c>
      <c r="AV4" s="0" t="s">
        <v>12</v>
      </c>
      <c r="AW4" s="0"/>
      <c r="AX4" s="5" t="s">
        <f>=SUM(AY2:AY3)/SUM(AX2:AX3)</f>
      </c>
      <c r="AY4" s="0" t="s">
        <v>12</v>
      </c>
      <c r="AZ4" s="0"/>
      <c r="BA4" s="5" t="s">
        <f>=SUM(BB2:BB3)/SUM(BA2:BA3)</f>
      </c>
      <c r="BB4" s="0" t="s">
        <v>12</v>
      </c>
      <c r="BC4" s="11" t="n">
        <v>45792</v>
      </c>
      <c r="BD4" s="6" t="n">
        <v>8</v>
      </c>
      <c r="BE4" s="6" t="n">
        <v>68382.97</v>
      </c>
    </row>
    <row collapsed="false" customFormat="false" customHeight="false" hidden="false" ht="12.1" outlineLevel="0" r="5">
      <c r="A5" s="11" t="n">
        <v>45617</v>
      </c>
      <c r="B5" s="6" t="n">
        <v>13</v>
      </c>
      <c r="C5" s="6" t="n">
        <v>44204.92</v>
      </c>
      <c r="D5" s="11" t="n">
        <v>45751</v>
      </c>
      <c r="E5" s="6" t="n">
        <v>4000</v>
      </c>
      <c r="F5" s="6" t="n">
        <v>39107.36</v>
      </c>
      <c r="G5" s="11" t="n">
        <v>45615</v>
      </c>
      <c r="H5" s="6" t="n">
        <v>19</v>
      </c>
      <c r="I5" s="6" t="n">
        <v>22179.01</v>
      </c>
      <c r="J5" s="11" t="n">
        <v>45615</v>
      </c>
      <c r="K5" s="6" t="n">
        <v>410</v>
      </c>
      <c r="L5" s="6" t="n">
        <v>98842.24</v>
      </c>
      <c r="M5" s="11" t="n">
        <v>45747</v>
      </c>
      <c r="N5" s="6" t="n">
        <v>1</v>
      </c>
      <c r="O5" s="6" t="n">
        <v>4376.06</v>
      </c>
      <c r="P5" s="11" t="n">
        <v>45523</v>
      </c>
      <c r="Q5" s="6" t="n">
        <v>7</v>
      </c>
      <c r="R5" s="6" t="n">
        <v>18205.74</v>
      </c>
      <c r="S5" s="11" t="n">
        <v>45604</v>
      </c>
      <c r="T5" s="6" t="n">
        <v>35</v>
      </c>
      <c r="U5" s="6" t="n">
        <v>159308.94</v>
      </c>
      <c r="V5" s="11" t="n">
        <v>45875</v>
      </c>
      <c r="W5" s="6" t="n">
        <v>4</v>
      </c>
      <c r="X5" s="6" t="n">
        <v>1750.82</v>
      </c>
      <c r="Y5" s="0"/>
      <c r="Z5" s="6" t="n">
        <v>60.03</v>
      </c>
      <c r="AA5" s="0" t="s">
        <v>411</v>
      </c>
      <c r="AB5" s="0"/>
      <c r="AC5" s="5" t="s">
        <f>=SUM(AD2:AD4)/SUM(AC2:AC4)</f>
      </c>
      <c r="AD5" s="0" t="s">
        <v>12</v>
      </c>
      <c r="AE5" s="11" t="n">
        <v>45754</v>
      </c>
      <c r="AF5" s="6" t="n">
        <v>5000</v>
      </c>
      <c r="AG5" s="6" t="n">
        <v>2416.69</v>
      </c>
      <c r="AH5" s="0"/>
      <c r="AI5" s="6" t="n">
        <v>5</v>
      </c>
      <c r="AJ5" s="0" t="s">
        <v>412</v>
      </c>
      <c r="AK5" s="0"/>
      <c r="AL5" s="6" t="n">
        <v>1237</v>
      </c>
      <c r="AM5" s="0" t="s">
        <v>411</v>
      </c>
      <c r="AN5" s="0"/>
      <c r="AO5" s="6" t="n">
        <v>38.12</v>
      </c>
      <c r="AP5" s="0" t="s">
        <v>411</v>
      </c>
      <c r="AQ5" s="0"/>
      <c r="AR5" s="6" t="n">
        <v>1580</v>
      </c>
      <c r="AS5" s="0" t="s">
        <v>412</v>
      </c>
      <c r="AT5" s="0"/>
      <c r="AU5" s="6" t="n">
        <v>1.8349</v>
      </c>
      <c r="AV5" s="0" t="s">
        <v>411</v>
      </c>
      <c r="AW5" s="0"/>
      <c r="AX5" s="6" t="n">
        <v>107.0145</v>
      </c>
      <c r="AY5" s="0" t="s">
        <v>411</v>
      </c>
      <c r="AZ5" s="0"/>
      <c r="BA5" s="6" t="n">
        <v>101.6</v>
      </c>
      <c r="BB5" s="0" t="s">
        <v>411</v>
      </c>
      <c r="BC5" s="11" t="n">
        <v>45792</v>
      </c>
      <c r="BD5" s="6" t="n">
        <v>2</v>
      </c>
      <c r="BE5" s="6" t="n">
        <v>17057.44</v>
      </c>
    </row>
    <row collapsed="false" customFormat="false" customHeight="false" hidden="false" ht="12.1" outlineLevel="0" r="6">
      <c r="A6" s="11" t="n">
        <v>45617</v>
      </c>
      <c r="B6" s="6" t="n">
        <v>1</v>
      </c>
      <c r="C6" s="6" t="n">
        <v>3400.38</v>
      </c>
      <c r="D6" s="11" t="n">
        <v>45751</v>
      </c>
      <c r="E6" s="6" t="n">
        <v>100</v>
      </c>
      <c r="F6" s="6" t="n">
        <v>977.68</v>
      </c>
      <c r="G6" s="11" t="n">
        <v>45615</v>
      </c>
      <c r="H6" s="6" t="n">
        <v>8</v>
      </c>
      <c r="I6" s="6" t="n">
        <v>9338.53</v>
      </c>
      <c r="J6" s="11" t="n">
        <v>45617</v>
      </c>
      <c r="K6" s="6" t="n">
        <v>370</v>
      </c>
      <c r="L6" s="6" t="n">
        <v>87821.73</v>
      </c>
      <c r="M6" s="11" t="n">
        <v>45754</v>
      </c>
      <c r="N6" s="6" t="n">
        <v>20</v>
      </c>
      <c r="O6" s="6" t="n">
        <v>86919.48</v>
      </c>
      <c r="P6" s="11" t="n">
        <v>45524</v>
      </c>
      <c r="Q6" s="6" t="n">
        <v>3</v>
      </c>
      <c r="R6" s="6" t="n">
        <v>7873.01</v>
      </c>
      <c r="S6" s="11" t="n">
        <v>45650</v>
      </c>
      <c r="T6" s="6" t="n">
        <v>14</v>
      </c>
      <c r="U6" s="6" t="n">
        <v>54330</v>
      </c>
      <c r="V6" s="11" t="n">
        <v>45875</v>
      </c>
      <c r="W6" s="6" t="n">
        <v>20</v>
      </c>
      <c r="X6" s="6" t="n">
        <v>8750.12</v>
      </c>
      <c r="Y6" s="0"/>
      <c r="Z6" s="6" t="n">
        <v>1460</v>
      </c>
      <c r="AA6" s="0" t="s">
        <v>412</v>
      </c>
      <c r="AB6" s="0"/>
      <c r="AC6" s="6" t="n">
        <v>99.54</v>
      </c>
      <c r="AD6" s="0" t="s">
        <v>411</v>
      </c>
      <c r="AE6" s="11" t="n">
        <v>45754</v>
      </c>
      <c r="AF6" s="6" t="n">
        <v>69000</v>
      </c>
      <c r="AG6" s="6" t="n">
        <v>33350.33</v>
      </c>
      <c r="AH6" s="0"/>
      <c r="AI6" s="5" t="s">
        <f>=AI5*(ABS(AI4)-ABS(AI3))</f>
      </c>
      <c r="AJ6" s="0" t="s">
        <v>413</v>
      </c>
      <c r="AK6" s="0"/>
      <c r="AL6" s="6" t="n">
        <v>7</v>
      </c>
      <c r="AM6" s="0" t="s">
        <v>412</v>
      </c>
      <c r="AN6" s="0"/>
      <c r="AO6" s="6" t="n">
        <v>180</v>
      </c>
      <c r="AP6" s="0" t="s">
        <v>412</v>
      </c>
      <c r="AQ6" s="0"/>
      <c r="AR6" s="5" t="s">
        <f>=AR5*(ABS(AR4)-ABS(AR3))</f>
      </c>
      <c r="AS6" s="0" t="s">
        <v>413</v>
      </c>
      <c r="AT6" s="0"/>
      <c r="AU6" s="6" t="n">
        <v>159209</v>
      </c>
      <c r="AV6" s="0" t="s">
        <v>412</v>
      </c>
      <c r="AW6" s="0"/>
      <c r="AX6" s="6" t="n">
        <v>29</v>
      </c>
      <c r="AY6" s="0" t="s">
        <v>412</v>
      </c>
      <c r="AZ6" s="0"/>
      <c r="BA6" s="6" t="n">
        <v>3</v>
      </c>
      <c r="BB6" s="0" t="s">
        <v>412</v>
      </c>
      <c r="BC6" s="0"/>
      <c r="BD6" s="5" t="s">
        <f>=SUM(BE2:BE5)/SUM(BD2:BD5)</f>
      </c>
      <c r="BE6" s="0" t="s">
        <v>12</v>
      </c>
    </row>
    <row collapsed="false" customFormat="false" customHeight="false" hidden="false" ht="12.1" outlineLevel="0" r="7">
      <c r="A7" s="11" t="n">
        <v>45617</v>
      </c>
      <c r="B7" s="6" t="n">
        <v>18</v>
      </c>
      <c r="C7" s="6" t="n">
        <v>61206.81</v>
      </c>
      <c r="D7" s="11" t="n">
        <v>45751</v>
      </c>
      <c r="E7" s="6" t="n">
        <v>1000</v>
      </c>
      <c r="F7" s="6" t="n">
        <v>9776.84</v>
      </c>
      <c r="G7" s="11" t="n">
        <v>45615</v>
      </c>
      <c r="H7" s="6" t="n">
        <v>1</v>
      </c>
      <c r="I7" s="6" t="n">
        <v>1183.83</v>
      </c>
      <c r="J7" s="11" t="n">
        <v>45617</v>
      </c>
      <c r="K7" s="6" t="n">
        <v>270</v>
      </c>
      <c r="L7" s="6" t="n">
        <v>64086.13</v>
      </c>
      <c r="M7" s="11" t="n">
        <v>45799</v>
      </c>
      <c r="N7" s="6" t="n">
        <v>40</v>
      </c>
      <c r="O7" s="6" t="n">
        <v>156565.16</v>
      </c>
      <c r="P7" s="11" t="n">
        <v>45524</v>
      </c>
      <c r="Q7" s="6" t="n">
        <v>3</v>
      </c>
      <c r="R7" s="6" t="n">
        <v>7867</v>
      </c>
      <c r="S7" s="11" t="n">
        <v>45716</v>
      </c>
      <c r="T7" s="6" t="n">
        <v>7</v>
      </c>
      <c r="U7" s="6" t="n">
        <v>27214.04</v>
      </c>
      <c r="V7" s="11" t="n">
        <v>45875</v>
      </c>
      <c r="W7" s="6" t="n">
        <v>15</v>
      </c>
      <c r="X7" s="6" t="n">
        <v>6562.59</v>
      </c>
      <c r="Y7" s="0"/>
      <c r="Z7" s="5" t="s">
        <f>=Z6*(ABS(Z5)-ABS(Z4))</f>
      </c>
      <c r="AA7" s="0" t="s">
        <v>413</v>
      </c>
      <c r="AB7" s="0"/>
      <c r="AC7" s="6" t="n">
        <v>700</v>
      </c>
      <c r="AD7" s="0" t="s">
        <v>412</v>
      </c>
      <c r="AE7" s="11" t="n">
        <v>45798</v>
      </c>
      <c r="AF7" s="6" t="n">
        <v>1000</v>
      </c>
      <c r="AG7" s="6" t="n">
        <v>494.95</v>
      </c>
      <c r="AH7" s="0"/>
      <c r="AI7" s="0"/>
      <c r="AJ7" s="0"/>
      <c r="AK7" s="0"/>
      <c r="AL7" s="5" t="s">
        <f>=AL6*(ABS(AL5)-ABS(AL4))</f>
      </c>
      <c r="AM7" s="0" t="s">
        <v>413</v>
      </c>
      <c r="AN7" s="0"/>
      <c r="AO7" s="5" t="s">
        <f>=AO6*(ABS(AO5)-ABS(AO4))</f>
      </c>
      <c r="AP7" s="0" t="s">
        <v>413</v>
      </c>
      <c r="AQ7" s="0"/>
      <c r="AR7" s="0"/>
      <c r="AS7" s="0"/>
      <c r="AT7" s="0"/>
      <c r="AU7" s="5" t="s">
        <f>=AU6*(ABS(AU5)-ABS(AU4))</f>
      </c>
      <c r="AV7" s="0" t="s">
        <v>413</v>
      </c>
      <c r="AW7" s="0"/>
      <c r="AX7" s="6" t="s">
        <f>=Портфель!H20*Портфель!$R$17</f>
      </c>
      <c r="AY7" s="0" t="s">
        <v>7</v>
      </c>
      <c r="AZ7" s="0"/>
      <c r="BA7" s="6" t="s">
        <f>=Портфель!H21*Портфель!$R$17</f>
      </c>
      <c r="BB7" s="0" t="s">
        <v>7</v>
      </c>
      <c r="BC7" s="0"/>
      <c r="BD7" s="6" t="n">
        <v>103.467</v>
      </c>
      <c r="BE7" s="0" t="s">
        <v>411</v>
      </c>
    </row>
    <row collapsed="false" customFormat="false" customHeight="false" hidden="false" ht="12.1" outlineLevel="0" r="8">
      <c r="A8" s="11" t="n">
        <v>45617</v>
      </c>
      <c r="B8" s="6" t="n">
        <v>4</v>
      </c>
      <c r="C8" s="6" t="n">
        <v>13572.78</v>
      </c>
      <c r="D8" s="11" t="n">
        <v>45751</v>
      </c>
      <c r="E8" s="6" t="n">
        <v>100</v>
      </c>
      <c r="F8" s="6" t="n">
        <v>977.68</v>
      </c>
      <c r="G8" s="11" t="n">
        <v>45615</v>
      </c>
      <c r="H8" s="6" t="n">
        <v>40</v>
      </c>
      <c r="I8" s="6" t="n">
        <v>47493.22</v>
      </c>
      <c r="J8" s="11" t="n">
        <v>45617</v>
      </c>
      <c r="K8" s="6" t="n">
        <v>60</v>
      </c>
      <c r="L8" s="6" t="n">
        <v>14302.6</v>
      </c>
      <c r="M8" s="11" t="n">
        <v>45799</v>
      </c>
      <c r="N8" s="6" t="n">
        <v>3</v>
      </c>
      <c r="O8" s="6" t="n">
        <v>11748.39</v>
      </c>
      <c r="P8" s="11" t="n">
        <v>45532</v>
      </c>
      <c r="Q8" s="6" t="n">
        <v>1</v>
      </c>
      <c r="R8" s="6" t="n">
        <v>2523.27</v>
      </c>
      <c r="S8" s="11" t="n">
        <v>45716</v>
      </c>
      <c r="T8" s="6" t="n">
        <v>13</v>
      </c>
      <c r="U8" s="6" t="n">
        <v>50540.35</v>
      </c>
      <c r="V8" s="11" t="n">
        <v>45875</v>
      </c>
      <c r="W8" s="6" t="n">
        <v>14</v>
      </c>
      <c r="X8" s="6" t="n">
        <v>6125.08</v>
      </c>
      <c r="Y8" s="0"/>
      <c r="Z8" s="0"/>
      <c r="AA8" s="0"/>
      <c r="AB8" s="0"/>
      <c r="AC8" s="5" t="s">
        <f>=AC7*(ABS(AC6)-ABS(AC5))</f>
      </c>
      <c r="AD8" s="0" t="s">
        <v>413</v>
      </c>
      <c r="AE8" s="0"/>
      <c r="AF8" s="5" t="s">
        <f>=SUM(AG2:AG7)/SUM(AF2:AF7)</f>
      </c>
      <c r="AG8" s="0" t="s">
        <v>12</v>
      </c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6" t="s">
        <f>=Портфель!I20*Портфель!$R$13</f>
      </c>
      <c r="AY8" s="0" t="s">
        <v>8</v>
      </c>
      <c r="AZ8" s="0"/>
      <c r="BA8" s="6" t="s">
        <f>=Портфель!I21*Портфель!$R$13</f>
      </c>
      <c r="BB8" s="0" t="s">
        <v>8</v>
      </c>
      <c r="BC8" s="0"/>
      <c r="BD8" s="6" t="n">
        <v>12</v>
      </c>
      <c r="BE8" s="0" t="s">
        <v>412</v>
      </c>
    </row>
    <row collapsed="false" customFormat="false" customHeight="false" hidden="false" ht="12.1" outlineLevel="0" r="9">
      <c r="A9" s="11" t="n">
        <v>45617</v>
      </c>
      <c r="B9" s="6" t="n">
        <v>15</v>
      </c>
      <c r="C9" s="6" t="n">
        <v>50897.94</v>
      </c>
      <c r="D9" s="11" t="n">
        <v>45751</v>
      </c>
      <c r="E9" s="6" t="n">
        <v>100</v>
      </c>
      <c r="F9" s="6" t="n">
        <v>977.68</v>
      </c>
      <c r="G9" s="11" t="n">
        <v>45616</v>
      </c>
      <c r="H9" s="6" t="n">
        <v>85</v>
      </c>
      <c r="I9" s="6" t="n">
        <v>99902.38</v>
      </c>
      <c r="J9" s="11" t="n">
        <v>45623</v>
      </c>
      <c r="K9" s="6" t="n">
        <v>10</v>
      </c>
      <c r="L9" s="6" t="n">
        <v>2252.03</v>
      </c>
      <c r="M9" s="11" t="n">
        <v>45818</v>
      </c>
      <c r="N9" s="6" t="n">
        <v>15</v>
      </c>
      <c r="O9" s="6" t="n">
        <v>56218.1</v>
      </c>
      <c r="P9" s="11" t="n">
        <v>45595</v>
      </c>
      <c r="Q9" s="6" t="n">
        <v>3</v>
      </c>
      <c r="R9" s="6" t="n">
        <v>7166.01</v>
      </c>
      <c r="S9" s="11" t="n">
        <v>45716</v>
      </c>
      <c r="T9" s="6" t="n">
        <v>2</v>
      </c>
      <c r="U9" s="6" t="n">
        <v>7775.44</v>
      </c>
      <c r="V9" s="11" t="n">
        <v>45875</v>
      </c>
      <c r="W9" s="6" t="n">
        <v>2</v>
      </c>
      <c r="X9" s="6" t="n">
        <v>875.01</v>
      </c>
      <c r="Y9" s="0"/>
      <c r="Z9" s="0"/>
      <c r="AA9" s="0"/>
      <c r="AB9" s="0"/>
      <c r="AC9" s="0"/>
      <c r="AD9" s="0"/>
      <c r="AE9" s="0"/>
      <c r="AF9" s="6" t="n">
        <v>0.458</v>
      </c>
      <c r="AG9" s="0" t="s">
        <v>411</v>
      </c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5" t="s">
        <f>=AX6*(AX7*AX5/100-AX4+AX8)</f>
      </c>
      <c r="AY9" s="0" t="s">
        <v>413</v>
      </c>
      <c r="AZ9" s="0"/>
      <c r="BA9" s="5" t="s">
        <f>=BA6*(BA7*BA5/100-BA4+BA8)</f>
      </c>
      <c r="BB9" s="0" t="s">
        <v>413</v>
      </c>
      <c r="BC9" s="0"/>
      <c r="BD9" s="6" t="s">
        <f>=Портфель!H22*Портфель!$R$17</f>
      </c>
      <c r="BE9" s="0" t="s">
        <v>7</v>
      </c>
    </row>
    <row collapsed="false" customFormat="false" customHeight="false" hidden="false" ht="12.1" outlineLevel="0" r="10">
      <c r="A10" s="11" t="n">
        <v>45617</v>
      </c>
      <c r="B10" s="6" t="n">
        <v>8</v>
      </c>
      <c r="C10" s="6" t="n">
        <v>27145.57</v>
      </c>
      <c r="D10" s="11" t="n">
        <v>45751</v>
      </c>
      <c r="E10" s="6" t="n">
        <v>300</v>
      </c>
      <c r="F10" s="6" t="n">
        <v>2770.94</v>
      </c>
      <c r="G10" s="11" t="n">
        <v>45720</v>
      </c>
      <c r="H10" s="6" t="n">
        <v>56</v>
      </c>
      <c r="I10" s="6" t="n">
        <v>65117.55</v>
      </c>
      <c r="J10" s="11" t="n">
        <v>45623</v>
      </c>
      <c r="K10" s="6" t="n">
        <v>90</v>
      </c>
      <c r="L10" s="6" t="n">
        <v>20268.23</v>
      </c>
      <c r="M10" s="11" t="n">
        <v>45828</v>
      </c>
      <c r="N10" s="6" t="n">
        <v>2</v>
      </c>
      <c r="O10" s="6" t="n">
        <v>7234.78</v>
      </c>
      <c r="P10" s="11" t="n">
        <v>45610</v>
      </c>
      <c r="Q10" s="6" t="n">
        <v>1</v>
      </c>
      <c r="R10" s="6" t="n">
        <v>2542.78</v>
      </c>
      <c r="S10" s="11" t="n">
        <v>45716</v>
      </c>
      <c r="T10" s="6" t="n">
        <v>3</v>
      </c>
      <c r="U10" s="6" t="n">
        <v>11663.16</v>
      </c>
      <c r="V10" s="11" t="n">
        <v>45875</v>
      </c>
      <c r="W10" s="6" t="n">
        <v>15</v>
      </c>
      <c r="X10" s="6" t="n">
        <v>6562.59</v>
      </c>
      <c r="Y10" s="0"/>
      <c r="Z10" s="0"/>
      <c r="AA10" s="0"/>
      <c r="AB10" s="0"/>
      <c r="AC10" s="0"/>
      <c r="AD10" s="0"/>
      <c r="AE10" s="0"/>
      <c r="AF10" s="6" t="n">
        <v>145000</v>
      </c>
      <c r="AG10" s="0" t="s">
        <v>412</v>
      </c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6" t="s">
        <f>=Портфель!I22*Портфель!$R$13</f>
      </c>
      <c r="BE10" s="0" t="s">
        <v>8</v>
      </c>
    </row>
    <row collapsed="false" customFormat="false" customHeight="false" hidden="false" ht="12.1" outlineLevel="0" r="11">
      <c r="A11" s="11" t="n">
        <v>45617</v>
      </c>
      <c r="B11" s="6" t="n">
        <v>1</v>
      </c>
      <c r="C11" s="6" t="n">
        <v>3393.2</v>
      </c>
      <c r="D11" s="11" t="n">
        <v>45751</v>
      </c>
      <c r="E11" s="6" t="n">
        <v>300</v>
      </c>
      <c r="F11" s="6" t="n">
        <v>2796.46</v>
      </c>
      <c r="G11" s="11" t="n">
        <v>45617</v>
      </c>
      <c r="H11" s="6" t="n">
        <v>26</v>
      </c>
      <c r="I11" s="6" t="n">
        <v>27456.7215</v>
      </c>
      <c r="J11" s="11" t="n">
        <v>45623</v>
      </c>
      <c r="K11" s="6" t="n">
        <v>10</v>
      </c>
      <c r="L11" s="6" t="n">
        <v>2251.7</v>
      </c>
      <c r="M11" s="11" t="n">
        <v>45852</v>
      </c>
      <c r="N11" s="6" t="n">
        <v>1</v>
      </c>
      <c r="O11" s="6" t="n">
        <v>3387.2</v>
      </c>
      <c r="P11" s="11" t="n">
        <v>45513</v>
      </c>
      <c r="Q11" s="6" t="n">
        <v>10</v>
      </c>
      <c r="R11" s="6" t="n">
        <v>26043.02</v>
      </c>
      <c r="S11" s="11" t="n">
        <v>45811</v>
      </c>
      <c r="T11" s="6" t="n">
        <v>44</v>
      </c>
      <c r="U11" s="6" t="n">
        <v>138226.5</v>
      </c>
      <c r="V11" s="11" t="n">
        <v>45875</v>
      </c>
      <c r="W11" s="6" t="n">
        <v>6</v>
      </c>
      <c r="X11" s="6" t="n">
        <v>2625.04</v>
      </c>
      <c r="Y11" s="0"/>
      <c r="Z11" s="0"/>
      <c r="AA11" s="0"/>
      <c r="AB11" s="0"/>
      <c r="AC11" s="0"/>
      <c r="AD11" s="0"/>
      <c r="AE11" s="0"/>
      <c r="AF11" s="5" t="s">
        <f>=AF10*(ABS(AF9)-ABS(AF8))</f>
      </c>
      <c r="AG11" s="0" t="s">
        <v>413</v>
      </c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5" t="s">
        <f>=BD8*(BD9*BD7/100-BD6+BD10)</f>
      </c>
      <c r="BE11" s="0" t="s">
        <v>413</v>
      </c>
    </row>
    <row collapsed="false" customFormat="false" customHeight="false" hidden="false" ht="12.1" outlineLevel="0" r="12">
      <c r="A12" s="11" t="n">
        <v>45617</v>
      </c>
      <c r="B12" s="6" t="n">
        <v>2</v>
      </c>
      <c r="C12" s="6" t="n">
        <v>6786.39</v>
      </c>
      <c r="D12" s="11" t="n">
        <v>45751</v>
      </c>
      <c r="E12" s="6" t="n">
        <v>7100</v>
      </c>
      <c r="F12" s="6" t="n">
        <v>66182.8</v>
      </c>
      <c r="G12" s="11" t="n">
        <v>45617</v>
      </c>
      <c r="H12" s="6" t="n">
        <v>34</v>
      </c>
      <c r="I12" s="6" t="n">
        <v>37310.82</v>
      </c>
      <c r="J12" s="0"/>
      <c r="K12" s="5" t="s">
        <f>=SUM(L2:L11)/SUM(K2:K11)</f>
      </c>
      <c r="L12" s="0" t="s">
        <v>12</v>
      </c>
      <c r="M12" s="11" t="n">
        <v>45852</v>
      </c>
      <c r="N12" s="6" t="n">
        <v>38</v>
      </c>
      <c r="O12" s="6" t="n">
        <v>128732.91</v>
      </c>
      <c r="P12" s="11" t="n">
        <v>45513</v>
      </c>
      <c r="Q12" s="6" t="n">
        <v>3</v>
      </c>
      <c r="R12" s="6" t="n">
        <v>7791.89</v>
      </c>
      <c r="S12" s="0"/>
      <c r="T12" s="5" t="s">
        <f>=SUM(U2:U11)/SUM(T2:T11)</f>
      </c>
      <c r="U12" s="0" t="s">
        <v>12</v>
      </c>
      <c r="V12" s="11" t="n">
        <v>45875</v>
      </c>
      <c r="W12" s="6" t="n">
        <v>16</v>
      </c>
      <c r="X12" s="6" t="n">
        <v>7000.1</v>
      </c>
    </row>
    <row collapsed="false" customFormat="false" customHeight="false" hidden="false" ht="12.1" outlineLevel="0" r="13">
      <c r="A13" s="11" t="n">
        <v>45617</v>
      </c>
      <c r="B13" s="6" t="n">
        <v>4</v>
      </c>
      <c r="C13" s="6" t="n">
        <v>13572.78</v>
      </c>
      <c r="D13" s="11" t="n">
        <v>45754</v>
      </c>
      <c r="E13" s="6" t="n">
        <v>6800</v>
      </c>
      <c r="F13" s="6" t="n">
        <v>61344.91</v>
      </c>
      <c r="G13" s="11" t="n">
        <v>45617</v>
      </c>
      <c r="H13" s="6" t="n">
        <v>1</v>
      </c>
      <c r="I13" s="6" t="n">
        <v>1097.38</v>
      </c>
      <c r="J13" s="0"/>
      <c r="K13" s="6" t="n">
        <v>296.12</v>
      </c>
      <c r="L13" s="0" t="s">
        <v>411</v>
      </c>
      <c r="M13" s="11" t="n">
        <v>45852</v>
      </c>
      <c r="N13" s="6" t="n">
        <v>1</v>
      </c>
      <c r="O13" s="6" t="n">
        <v>3388.2</v>
      </c>
      <c r="P13" s="11" t="n">
        <v>45518</v>
      </c>
      <c r="Q13" s="6" t="n">
        <v>5</v>
      </c>
      <c r="R13" s="6" t="n">
        <v>13218.06</v>
      </c>
      <c r="S13" s="0"/>
      <c r="T13" s="6" t="n">
        <v>2028</v>
      </c>
      <c r="U13" s="0" t="s">
        <v>411</v>
      </c>
      <c r="V13" s="11" t="n">
        <v>45875</v>
      </c>
      <c r="W13" s="6" t="n">
        <v>51</v>
      </c>
      <c r="X13" s="6" t="n">
        <v>22312.81</v>
      </c>
    </row>
    <row collapsed="false" customFormat="false" customHeight="false" hidden="false" ht="12.1" outlineLevel="0" r="14">
      <c r="A14" s="11" t="n">
        <v>45617</v>
      </c>
      <c r="B14" s="6" t="n">
        <v>1</v>
      </c>
      <c r="C14" s="6" t="n">
        <v>3393.2</v>
      </c>
      <c r="D14" s="11" t="n">
        <v>45754</v>
      </c>
      <c r="E14" s="6" t="n">
        <v>900</v>
      </c>
      <c r="F14" s="6" t="n">
        <v>8123.68</v>
      </c>
      <c r="G14" s="11" t="n">
        <v>45617</v>
      </c>
      <c r="H14" s="6" t="n">
        <v>75</v>
      </c>
      <c r="I14" s="6" t="n">
        <v>82303.3</v>
      </c>
      <c r="J14" s="0"/>
      <c r="K14" s="6" t="n">
        <v>1600</v>
      </c>
      <c r="L14" s="0" t="s">
        <v>412</v>
      </c>
      <c r="M14" s="11" t="n">
        <v>45799</v>
      </c>
      <c r="N14" s="6" t="n">
        <v>4</v>
      </c>
      <c r="O14" s="6" t="n">
        <v>15664.53</v>
      </c>
      <c r="P14" s="11" t="n">
        <v>45519</v>
      </c>
      <c r="Q14" s="6" t="n">
        <v>8</v>
      </c>
      <c r="R14" s="6" t="n">
        <v>20762.38</v>
      </c>
      <c r="S14" s="0"/>
      <c r="T14" s="6" t="n">
        <v>132</v>
      </c>
      <c r="U14" s="0" t="s">
        <v>412</v>
      </c>
      <c r="V14" s="11" t="n">
        <v>45792</v>
      </c>
      <c r="W14" s="6" t="n">
        <v>3</v>
      </c>
      <c r="X14" s="6" t="n">
        <v>1412.63</v>
      </c>
    </row>
    <row collapsed="false" customFormat="false" customHeight="false" hidden="false" ht="12.1" outlineLevel="0" r="15">
      <c r="A15" s="11" t="n">
        <v>45617</v>
      </c>
      <c r="B15" s="6" t="n">
        <v>20</v>
      </c>
      <c r="C15" s="6" t="n">
        <v>67863.92</v>
      </c>
      <c r="D15" s="11" t="n">
        <v>45798</v>
      </c>
      <c r="E15" s="6" t="n">
        <v>200</v>
      </c>
      <c r="F15" s="6" t="n">
        <v>1829.28</v>
      </c>
      <c r="G15" s="11" t="n">
        <v>45631</v>
      </c>
      <c r="H15" s="6" t="n">
        <v>3</v>
      </c>
      <c r="I15" s="6" t="n">
        <v>2831.26</v>
      </c>
      <c r="J15" s="0"/>
      <c r="K15" s="5" t="s">
        <f>=K14*(ABS(K13)-ABS(K12))</f>
      </c>
      <c r="L15" s="0" t="s">
        <v>413</v>
      </c>
      <c r="M15" s="0"/>
      <c r="N15" s="5" t="s">
        <f>=SUM(O2:O14)/SUM(N2:N14)</f>
      </c>
      <c r="O15" s="0" t="s">
        <v>12</v>
      </c>
      <c r="P15" s="11" t="n">
        <v>45519</v>
      </c>
      <c r="Q15" s="6" t="n">
        <v>10</v>
      </c>
      <c r="R15" s="6" t="n">
        <v>25815.64</v>
      </c>
      <c r="S15" s="0"/>
      <c r="T15" s="5" t="s">
        <f>=T14*(ABS(T13)-ABS(T12))</f>
      </c>
      <c r="U15" s="0" t="s">
        <v>413</v>
      </c>
      <c r="V15" s="11" t="n">
        <v>45852</v>
      </c>
      <c r="W15" s="6" t="n">
        <v>40</v>
      </c>
      <c r="X15" s="6" t="n">
        <v>16908.45</v>
      </c>
    </row>
    <row collapsed="false" customFormat="false" customHeight="false" hidden="false" ht="12.1" outlineLevel="0" r="16">
      <c r="A16" s="11" t="n">
        <v>45617</v>
      </c>
      <c r="B16" s="6" t="n">
        <v>31</v>
      </c>
      <c r="C16" s="6" t="n">
        <v>107625.03</v>
      </c>
      <c r="D16" s="11" t="n">
        <v>45888</v>
      </c>
      <c r="E16" s="6" t="n">
        <v>200</v>
      </c>
      <c r="F16" s="6" t="n">
        <v>1777.24</v>
      </c>
      <c r="G16" s="11" t="n">
        <v>45637</v>
      </c>
      <c r="H16" s="6" t="n">
        <v>1</v>
      </c>
      <c r="I16" s="6" t="n">
        <v>948.25</v>
      </c>
      <c r="J16" s="0"/>
      <c r="K16" s="0"/>
      <c r="L16" s="0"/>
      <c r="M16" s="0"/>
      <c r="N16" s="6" t="n">
        <v>2926.5</v>
      </c>
      <c r="O16" s="0" t="s">
        <v>411</v>
      </c>
      <c r="P16" s="11" t="n">
        <v>45520</v>
      </c>
      <c r="Q16" s="6" t="n">
        <v>10</v>
      </c>
      <c r="R16" s="6" t="n">
        <v>25890.7</v>
      </c>
      <c r="S16" s="0"/>
      <c r="T16" s="0"/>
      <c r="U16" s="0"/>
      <c r="V16" s="11" t="n">
        <v>45868</v>
      </c>
      <c r="W16" s="6" t="n">
        <v>16</v>
      </c>
      <c r="X16" s="6" t="n">
        <v>6995.5</v>
      </c>
    </row>
    <row collapsed="false" customFormat="false" customHeight="false" hidden="false" ht="12.1" outlineLevel="0" r="17">
      <c r="A17" s="11" t="n">
        <v>45636</v>
      </c>
      <c r="B17" s="6" t="n">
        <v>1</v>
      </c>
      <c r="C17" s="6" t="n">
        <v>3402.22</v>
      </c>
      <c r="D17" s="11" t="n">
        <v>45898</v>
      </c>
      <c r="E17" s="6" t="n">
        <v>2300</v>
      </c>
      <c r="F17" s="6" t="n">
        <v>20104.56</v>
      </c>
      <c r="G17" s="0"/>
      <c r="H17" s="5" t="s">
        <f>=SUM(I2:I16)/SUM(H2:H16)</f>
      </c>
      <c r="I17" s="0" t="s">
        <v>12</v>
      </c>
      <c r="J17" s="0"/>
      <c r="K17" s="0"/>
      <c r="L17" s="0"/>
      <c r="M17" s="0"/>
      <c r="N17" s="6" t="n">
        <v>135</v>
      </c>
      <c r="O17" s="0" t="s">
        <v>412</v>
      </c>
      <c r="P17" s="11" t="n">
        <v>45523</v>
      </c>
      <c r="Q17" s="6" t="n">
        <v>9</v>
      </c>
      <c r="R17" s="6" t="n">
        <v>23409.71</v>
      </c>
      <c r="S17" s="0"/>
      <c r="T17" s="0"/>
      <c r="U17" s="0"/>
      <c r="V17" s="11" t="n">
        <v>45852</v>
      </c>
      <c r="W17" s="6" t="n">
        <v>84</v>
      </c>
      <c r="X17" s="6" t="n">
        <v>35507.75</v>
      </c>
    </row>
    <row collapsed="false" customFormat="false" customHeight="false" hidden="false" ht="12.1" outlineLevel="0" r="18">
      <c r="A18" s="11" t="n">
        <v>45623</v>
      </c>
      <c r="B18" s="6" t="n">
        <v>6</v>
      </c>
      <c r="C18" s="6" t="n">
        <v>20119.08</v>
      </c>
      <c r="D18" s="11" t="n">
        <v>45898</v>
      </c>
      <c r="E18" s="6" t="n">
        <v>100</v>
      </c>
      <c r="F18" s="6" t="n">
        <v>874.11</v>
      </c>
      <c r="G18" s="0"/>
      <c r="H18" s="6" t="n">
        <v>1233</v>
      </c>
      <c r="I18" s="0" t="s">
        <v>411</v>
      </c>
      <c r="J18" s="0"/>
      <c r="K18" s="0"/>
      <c r="L18" s="0"/>
      <c r="M18" s="0"/>
      <c r="N18" s="5" t="s">
        <f>=N17*(ABS(N16)-ABS(N15))</f>
      </c>
      <c r="O18" s="0" t="s">
        <v>413</v>
      </c>
      <c r="P18" s="11" t="n">
        <v>45754</v>
      </c>
      <c r="Q18" s="6" t="n">
        <v>25</v>
      </c>
      <c r="R18" s="6" t="n">
        <v>75135.06</v>
      </c>
      <c r="S18" s="0"/>
      <c r="T18" s="0"/>
      <c r="U18" s="0"/>
      <c r="V18" s="0"/>
      <c r="W18" s="5" t="s">
        <f>=SUM(X2:X17)/SUM(W2:W17)</f>
      </c>
      <c r="X18" s="0" t="s">
        <v>12</v>
      </c>
    </row>
    <row collapsed="false" customFormat="false" customHeight="false" hidden="false" ht="12.1" outlineLevel="0" r="19">
      <c r="A19" s="0"/>
      <c r="B19" s="5" t="s">
        <f>=SUM(C2:C18)/SUM(B2:B18)</f>
      </c>
      <c r="C19" s="0" t="s">
        <v>12</v>
      </c>
      <c r="D19" s="11" t="n">
        <v>45898</v>
      </c>
      <c r="E19" s="6" t="n">
        <v>1000</v>
      </c>
      <c r="F19" s="6" t="n">
        <v>8741.11</v>
      </c>
      <c r="G19" s="0"/>
      <c r="H19" s="6" t="n">
        <v>405</v>
      </c>
      <c r="I19" s="0" t="s">
        <v>412</v>
      </c>
      <c r="J19" s="0"/>
      <c r="K19" s="0"/>
      <c r="L19" s="0"/>
      <c r="M19" s="0"/>
      <c r="N19" s="0"/>
      <c r="O19" s="0"/>
      <c r="P19" s="0"/>
      <c r="Q19" s="5" t="s">
        <f>=SUM(R2:R18)/SUM(Q2:Q18)</f>
      </c>
      <c r="R19" s="0" t="s">
        <v>12</v>
      </c>
      <c r="S19" s="0"/>
      <c r="T19" s="0"/>
      <c r="U19" s="0"/>
      <c r="V19" s="0"/>
      <c r="W19" s="6" t="n">
        <v>373.4</v>
      </c>
      <c r="X19" s="0" t="s">
        <v>411</v>
      </c>
    </row>
    <row collapsed="false" customFormat="false" customHeight="false" hidden="false" ht="12.1" outlineLevel="0" r="20">
      <c r="A20" s="0"/>
      <c r="B20" s="6" t="n">
        <v>4055.5</v>
      </c>
      <c r="C20" s="0" t="s">
        <v>411</v>
      </c>
      <c r="D20" s="11" t="n">
        <v>45898</v>
      </c>
      <c r="E20" s="6" t="n">
        <v>100</v>
      </c>
      <c r="F20" s="6" t="n">
        <v>874.11</v>
      </c>
      <c r="G20" s="0"/>
      <c r="H20" s="5" t="s">
        <f>=H19*(ABS(H18)-ABS(H17))</f>
      </c>
      <c r="I20" s="0" t="s">
        <v>413</v>
      </c>
      <c r="J20" s="0"/>
      <c r="K20" s="0"/>
      <c r="L20" s="0"/>
      <c r="M20" s="0"/>
      <c r="N20" s="0"/>
      <c r="O20" s="0"/>
      <c r="P20" s="0"/>
      <c r="Q20" s="6" t="n">
        <v>2978.8</v>
      </c>
      <c r="R20" s="0" t="s">
        <v>411</v>
      </c>
      <c r="S20" s="0"/>
      <c r="T20" s="0"/>
      <c r="U20" s="0"/>
      <c r="V20" s="0"/>
      <c r="W20" s="6" t="n">
        <v>420</v>
      </c>
      <c r="X20" s="0" t="s">
        <v>412</v>
      </c>
    </row>
    <row collapsed="false" customFormat="false" customHeight="false" hidden="false" ht="12.1" outlineLevel="0" r="21">
      <c r="A21" s="0"/>
      <c r="B21" s="6" t="n">
        <v>164</v>
      </c>
      <c r="C21" s="0" t="s">
        <v>412</v>
      </c>
      <c r="D21" s="11" t="n">
        <v>45898</v>
      </c>
      <c r="E21" s="6" t="n">
        <v>11200</v>
      </c>
      <c r="F21" s="6" t="n">
        <v>97900.48</v>
      </c>
      <c r="G21" s="0"/>
      <c r="H21" s="0"/>
      <c r="I21" s="0"/>
      <c r="J21" s="0"/>
      <c r="K21" s="0"/>
      <c r="L21" s="0"/>
      <c r="M21" s="0"/>
      <c r="N21" s="0"/>
      <c r="O21" s="0"/>
      <c r="P21" s="0"/>
      <c r="Q21" s="6" t="n">
        <v>104</v>
      </c>
      <c r="R21" s="0" t="s">
        <v>412</v>
      </c>
      <c r="S21" s="0"/>
      <c r="T21" s="0"/>
      <c r="U21" s="0"/>
      <c r="V21" s="0"/>
      <c r="W21" s="5" t="s">
        <f>=W20*(ABS(W19)-ABS(W18))</f>
      </c>
      <c r="X21" s="0" t="s">
        <v>413</v>
      </c>
    </row>
    <row collapsed="false" customFormat="false" customHeight="false" hidden="false" ht="12.1" outlineLevel="0" r="22">
      <c r="A22" s="0"/>
      <c r="B22" s="5" t="s">
        <f>=B21*(ABS(B20)-ABS(B19))</f>
      </c>
      <c r="C22" s="0" t="s">
        <v>413</v>
      </c>
      <c r="D22" s="11" t="n">
        <v>45898</v>
      </c>
      <c r="E22" s="6" t="n">
        <v>8200</v>
      </c>
      <c r="F22" s="6" t="n">
        <v>71718.17</v>
      </c>
      <c r="G22" s="0"/>
      <c r="H22" s="0"/>
      <c r="I22" s="0"/>
      <c r="J22" s="0"/>
      <c r="K22" s="0"/>
      <c r="L22" s="0"/>
      <c r="M22" s="0"/>
      <c r="N22" s="0"/>
      <c r="O22" s="0"/>
      <c r="P22" s="0"/>
      <c r="Q22" s="5" t="s">
        <f>=Q21*(ABS(Q20)-ABS(Q19))</f>
      </c>
      <c r="R22" s="0" t="s">
        <v>413</v>
      </c>
    </row>
    <row collapsed="false" customFormat="false" customHeight="false" hidden="false" ht="12.1" outlineLevel="0" r="23">
      <c r="A23" s="0"/>
      <c r="B23" s="0"/>
      <c r="C23" s="0"/>
      <c r="D23" s="11" t="n">
        <v>45782</v>
      </c>
      <c r="E23" s="6" t="n">
        <v>800</v>
      </c>
      <c r="F23" s="6" t="n">
        <v>7275.64</v>
      </c>
    </row>
    <row collapsed="false" customFormat="false" customHeight="false" hidden="false" ht="12.1" outlineLevel="0" r="24">
      <c r="A24" s="0"/>
      <c r="B24" s="0"/>
      <c r="C24" s="0"/>
      <c r="D24" s="11" t="n">
        <v>45899</v>
      </c>
      <c r="E24" s="6" t="n">
        <v>13500</v>
      </c>
      <c r="F24" s="6" t="n">
        <v>118072.59</v>
      </c>
    </row>
    <row collapsed="false" customFormat="false" customHeight="false" hidden="false" ht="12.1" outlineLevel="0" r="25">
      <c r="A25" s="0"/>
      <c r="B25" s="0"/>
      <c r="C25" s="0"/>
      <c r="D25" s="11" t="n">
        <v>45899</v>
      </c>
      <c r="E25" s="6" t="n">
        <v>100</v>
      </c>
      <c r="F25" s="6" t="n">
        <v>874.61</v>
      </c>
    </row>
    <row collapsed="false" customFormat="false" customHeight="false" hidden="false" ht="12.1" outlineLevel="0" r="26">
      <c r="A26" s="0"/>
      <c r="B26" s="0"/>
      <c r="C26" s="0"/>
      <c r="D26" s="11" t="n">
        <v>45899</v>
      </c>
      <c r="E26" s="6" t="n">
        <v>800</v>
      </c>
      <c r="F26" s="6" t="n">
        <v>6996.9</v>
      </c>
    </row>
    <row collapsed="false" customFormat="false" customHeight="false" hidden="false" ht="12.1" outlineLevel="0" r="27">
      <c r="A27" s="0"/>
      <c r="B27" s="0"/>
      <c r="C27" s="0"/>
      <c r="D27" s="0"/>
      <c r="E27" s="5" t="s">
        <f>=SUM(F2:F26)/SUM(E2:E26)</f>
      </c>
      <c r="F27" s="0" t="s">
        <v>12</v>
      </c>
    </row>
    <row collapsed="false" customFormat="false" customHeight="false" hidden="false" ht="12.1" outlineLevel="0" r="28">
      <c r="A28" s="0"/>
      <c r="B28" s="0"/>
      <c r="C28" s="0"/>
      <c r="D28" s="0"/>
      <c r="E28" s="6" t="n">
        <v>8.45</v>
      </c>
      <c r="F28" s="0" t="s">
        <v>411</v>
      </c>
    </row>
    <row collapsed="false" customFormat="false" customHeight="false" hidden="false" ht="12.1" outlineLevel="0" r="29">
      <c r="A29" s="0"/>
      <c r="B29" s="0"/>
      <c r="C29" s="0"/>
      <c r="D29" s="0"/>
      <c r="E29" s="6" t="n">
        <v>61100</v>
      </c>
      <c r="F29" s="0" t="s">
        <v>412</v>
      </c>
    </row>
    <row collapsed="false" customFormat="false" customHeight="false" hidden="false" ht="12.1" outlineLevel="0" r="30">
      <c r="A30" s="0"/>
      <c r="B30" s="0"/>
      <c r="C30" s="0"/>
      <c r="D30" s="0"/>
      <c r="E30" s="5" t="s">
        <f>=E29*(ABS(E28)-ABS(E27))</f>
      </c>
      <c r="F30" s="0" t="s">
        <v>413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98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103</v>
      </c>
      <c r="B1" s="19" t="s">
        <v>0</v>
      </c>
      <c r="C1" s="19" t="s">
        <v>2</v>
      </c>
      <c r="D1" s="19" t="s">
        <v>414</v>
      </c>
      <c r="E1" s="19" t="s">
        <v>1</v>
      </c>
      <c r="F1" s="19" t="s">
        <v>3</v>
      </c>
      <c r="G1" s="19" t="s">
        <v>5</v>
      </c>
      <c r="H1" s="19" t="s">
        <v>6</v>
      </c>
      <c r="I1" s="19" t="s">
        <v>10</v>
      </c>
      <c r="J1" s="19" t="s">
        <v>8</v>
      </c>
      <c r="K1" s="19" t="s">
        <v>415</v>
      </c>
      <c r="L1" s="19" t="s">
        <v>416</v>
      </c>
      <c r="M1" s="19" t="s">
        <v>20</v>
      </c>
      <c r="N1" s="19" t="s">
        <v>38</v>
      </c>
      <c r="O1" s="19" t="s">
        <v>417</v>
      </c>
      <c r="P1" s="19" t="s">
        <v>418</v>
      </c>
    </row>
    <row collapsed="false" customFormat="false" customHeight="false" hidden="false" ht="12.1" outlineLevel="0" r="2">
      <c r="A2" s="22" t="n">
        <v>44557.020636574</v>
      </c>
      <c r="B2" s="23" t="s">
        <v>419</v>
      </c>
      <c r="C2" s="23" t="s">
        <v>110</v>
      </c>
      <c r="D2" s="23" t="s">
        <v>419</v>
      </c>
      <c r="E2" s="23" t="s">
        <v>419</v>
      </c>
      <c r="F2" s="23" t="s">
        <v>20</v>
      </c>
      <c r="G2" s="24" t="n">
        <v>1</v>
      </c>
      <c r="H2" s="25" t="n">
        <v>4</v>
      </c>
      <c r="I2" s="25" t="n">
        <v>4</v>
      </c>
      <c r="J2" s="25" t="n">
        <v>0</v>
      </c>
      <c r="K2" s="25" t="n">
        <v>0</v>
      </c>
      <c r="L2" s="25" t="n">
        <v>0</v>
      </c>
      <c r="M2" s="6" t="s">
        <f>=I2+J2+K2+L2</f>
      </c>
      <c r="N2" s="25"/>
      <c r="O2" s="23"/>
      <c r="P2" s="23" t="s">
        <v>420</v>
      </c>
    </row>
    <row collapsed="false" customFormat="false" customHeight="false" hidden="false" ht="12.1" outlineLevel="0" r="3">
      <c r="A3" s="22" t="n">
        <v>44557.020636574</v>
      </c>
      <c r="B3" s="23" t="s">
        <v>419</v>
      </c>
      <c r="C3" s="23" t="s">
        <v>110</v>
      </c>
      <c r="D3" s="23" t="s">
        <v>419</v>
      </c>
      <c r="E3" s="23" t="s">
        <v>419</v>
      </c>
      <c r="F3" s="23" t="s">
        <v>20</v>
      </c>
      <c r="G3" s="24" t="n">
        <v>1</v>
      </c>
      <c r="H3" s="25" t="n">
        <v>119996</v>
      </c>
      <c r="I3" s="25" t="n">
        <v>119996</v>
      </c>
      <c r="J3" s="25" t="n">
        <v>0</v>
      </c>
      <c r="K3" s="25" t="n">
        <v>0</v>
      </c>
      <c r="L3" s="25" t="n">
        <v>0</v>
      </c>
      <c r="M3" s="6" t="s">
        <f>=I3+J3+K3+L3</f>
      </c>
      <c r="N3" s="25"/>
      <c r="O3" s="23"/>
      <c r="P3" s="23" t="s">
        <v>420</v>
      </c>
    </row>
    <row collapsed="false" customFormat="false" customHeight="false" hidden="false" ht="12.1" outlineLevel="0" r="4">
      <c r="A4" s="22" t="n">
        <v>44557.020636574</v>
      </c>
      <c r="B4" s="23" t="s">
        <v>419</v>
      </c>
      <c r="C4" s="23" t="s">
        <v>110</v>
      </c>
      <c r="D4" s="23" t="s">
        <v>419</v>
      </c>
      <c r="E4" s="23" t="s">
        <v>419</v>
      </c>
      <c r="F4" s="23" t="s">
        <v>20</v>
      </c>
      <c r="G4" s="24" t="n">
        <v>1</v>
      </c>
      <c r="H4" s="25" t="n">
        <v>280000</v>
      </c>
      <c r="I4" s="25" t="n">
        <v>280000</v>
      </c>
      <c r="J4" s="25" t="n">
        <v>0</v>
      </c>
      <c r="K4" s="25" t="n">
        <v>0</v>
      </c>
      <c r="L4" s="25" t="n">
        <v>0</v>
      </c>
      <c r="M4" s="6" t="s">
        <f>=I4+J4+K4+L4</f>
      </c>
      <c r="N4" s="25"/>
      <c r="O4" s="23"/>
      <c r="P4" s="23" t="s">
        <v>420</v>
      </c>
    </row>
    <row collapsed="false" customFormat="false" customHeight="false" hidden="false" ht="12.1" outlineLevel="0" r="5">
      <c r="A5" s="21" t="n">
        <v>44557.465</v>
      </c>
      <c r="B5" s="17" t="s">
        <v>344</v>
      </c>
      <c r="C5" s="17" t="s">
        <v>421</v>
      </c>
      <c r="D5" s="17" t="s">
        <v>340</v>
      </c>
      <c r="E5" s="17" t="s">
        <v>18</v>
      </c>
      <c r="F5" s="17" t="s">
        <v>20</v>
      </c>
      <c r="G5" s="7" t="n">
        <v>5</v>
      </c>
      <c r="H5" s="6" t="n">
        <v>4446.8</v>
      </c>
      <c r="I5" s="6" t="n">
        <v>-22234</v>
      </c>
      <c r="J5" s="6" t="n">
        <v>0</v>
      </c>
      <c r="K5" s="6" t="n">
        <v>-13.34</v>
      </c>
      <c r="L5" s="6" t="n">
        <v>0</v>
      </c>
      <c r="M5" s="6" t="s">
        <f>=I5+J5+K5+L5</f>
      </c>
      <c r="N5" s="6"/>
      <c r="O5" s="17"/>
      <c r="P5" s="17" t="s">
        <v>420</v>
      </c>
    </row>
    <row collapsed="false" customFormat="false" customHeight="false" hidden="false" ht="12.1" outlineLevel="0" r="6">
      <c r="A6" s="21" t="n">
        <v>44557.470763889</v>
      </c>
      <c r="B6" s="17" t="s">
        <v>31</v>
      </c>
      <c r="C6" s="17" t="s">
        <v>422</v>
      </c>
      <c r="D6" s="17" t="s">
        <v>340</v>
      </c>
      <c r="E6" s="17" t="s">
        <v>18</v>
      </c>
      <c r="F6" s="17" t="s">
        <v>20</v>
      </c>
      <c r="G6" s="7" t="n">
        <v>70</v>
      </c>
      <c r="H6" s="6" t="n">
        <v>294.77</v>
      </c>
      <c r="I6" s="6" t="n">
        <v>-20633.9</v>
      </c>
      <c r="J6" s="6" t="n">
        <v>0</v>
      </c>
      <c r="K6" s="6" t="n">
        <v>-12.39</v>
      </c>
      <c r="L6" s="6" t="n">
        <v>0</v>
      </c>
      <c r="M6" s="6" t="s">
        <f>=I6+J6+K6+L6</f>
      </c>
      <c r="N6" s="6"/>
      <c r="O6" s="17"/>
      <c r="P6" s="17" t="s">
        <v>420</v>
      </c>
    </row>
    <row collapsed="false" customFormat="false" customHeight="false" hidden="false" ht="12.1" outlineLevel="0" r="7">
      <c r="A7" s="21" t="n">
        <v>44557.47619213</v>
      </c>
      <c r="B7" s="17" t="s">
        <v>345</v>
      </c>
      <c r="C7" s="17" t="s">
        <v>423</v>
      </c>
      <c r="D7" s="17" t="s">
        <v>340</v>
      </c>
      <c r="E7" s="17" t="s">
        <v>86</v>
      </c>
      <c r="F7" s="17" t="s">
        <v>20</v>
      </c>
      <c r="G7" s="7" t="n">
        <v>1</v>
      </c>
      <c r="H7" s="6" t="n">
        <v>89.775</v>
      </c>
      <c r="I7" s="6" t="n">
        <v>-897.75</v>
      </c>
      <c r="J7" s="6" t="n">
        <v>-34.71</v>
      </c>
      <c r="K7" s="6" t="n">
        <v>-0.54</v>
      </c>
      <c r="L7" s="6" t="n">
        <v>0</v>
      </c>
      <c r="M7" s="6" t="s">
        <f>=I7+J7+K7+L7</f>
      </c>
      <c r="N7" s="6"/>
      <c r="O7" s="17"/>
      <c r="P7" s="17" t="s">
        <v>420</v>
      </c>
    </row>
    <row collapsed="false" customFormat="false" customHeight="false" hidden="false" ht="12.1" outlineLevel="0" r="8">
      <c r="A8" s="21" t="n">
        <v>44557.476331019</v>
      </c>
      <c r="B8" s="17" t="s">
        <v>345</v>
      </c>
      <c r="C8" s="17" t="s">
        <v>423</v>
      </c>
      <c r="D8" s="17" t="s">
        <v>340</v>
      </c>
      <c r="E8" s="17" t="s">
        <v>86</v>
      </c>
      <c r="F8" s="17" t="s">
        <v>20</v>
      </c>
      <c r="G8" s="7" t="n">
        <v>1</v>
      </c>
      <c r="H8" s="6" t="n">
        <v>89.775</v>
      </c>
      <c r="I8" s="6" t="n">
        <v>-897.75</v>
      </c>
      <c r="J8" s="6" t="n">
        <v>-34.71</v>
      </c>
      <c r="K8" s="6" t="n">
        <v>-0.54</v>
      </c>
      <c r="L8" s="6" t="n">
        <v>0</v>
      </c>
      <c r="M8" s="6" t="s">
        <f>=I8+J8+K8+L8</f>
      </c>
      <c r="N8" s="6"/>
      <c r="O8" s="17"/>
      <c r="P8" s="17" t="s">
        <v>420</v>
      </c>
    </row>
    <row collapsed="false" customFormat="false" customHeight="false" hidden="false" ht="12.1" outlineLevel="0" r="9">
      <c r="A9" s="21" t="n">
        <v>44557.476805556</v>
      </c>
      <c r="B9" s="17" t="s">
        <v>345</v>
      </c>
      <c r="C9" s="17" t="s">
        <v>423</v>
      </c>
      <c r="D9" s="17" t="s">
        <v>340</v>
      </c>
      <c r="E9" s="17" t="s">
        <v>86</v>
      </c>
      <c r="F9" s="17" t="s">
        <v>20</v>
      </c>
      <c r="G9" s="7" t="n">
        <v>1</v>
      </c>
      <c r="H9" s="6" t="n">
        <v>89.775</v>
      </c>
      <c r="I9" s="6" t="n">
        <v>-897.75</v>
      </c>
      <c r="J9" s="6" t="n">
        <v>-34.71</v>
      </c>
      <c r="K9" s="6" t="n">
        <v>-0.54</v>
      </c>
      <c r="L9" s="6" t="n">
        <v>0</v>
      </c>
      <c r="M9" s="6" t="s">
        <f>=I9+J9+K9+L9</f>
      </c>
      <c r="N9" s="6"/>
      <c r="O9" s="17"/>
      <c r="P9" s="17" t="s">
        <v>420</v>
      </c>
    </row>
    <row collapsed="false" customFormat="false" customHeight="false" hidden="false" ht="12.1" outlineLevel="0" r="10">
      <c r="A10" s="21" t="n">
        <v>44557.476944444</v>
      </c>
      <c r="B10" s="17" t="s">
        <v>345</v>
      </c>
      <c r="C10" s="17" t="s">
        <v>423</v>
      </c>
      <c r="D10" s="17" t="s">
        <v>340</v>
      </c>
      <c r="E10" s="17" t="s">
        <v>86</v>
      </c>
      <c r="F10" s="17" t="s">
        <v>20</v>
      </c>
      <c r="G10" s="7" t="n">
        <v>1</v>
      </c>
      <c r="H10" s="6" t="n">
        <v>89.775</v>
      </c>
      <c r="I10" s="6" t="n">
        <v>-897.75</v>
      </c>
      <c r="J10" s="6" t="n">
        <v>-34.71</v>
      </c>
      <c r="K10" s="6" t="n">
        <v>-0.54</v>
      </c>
      <c r="L10" s="6" t="n">
        <v>0</v>
      </c>
      <c r="M10" s="6" t="s">
        <f>=I10+J10+K10+L10</f>
      </c>
      <c r="N10" s="6"/>
      <c r="O10" s="17"/>
      <c r="P10" s="17" t="s">
        <v>420</v>
      </c>
    </row>
    <row collapsed="false" customFormat="false" customHeight="false" hidden="false" ht="12.1" outlineLevel="0" r="11">
      <c r="A11" s="21" t="n">
        <v>44557.47712963</v>
      </c>
      <c r="B11" s="17" t="s">
        <v>345</v>
      </c>
      <c r="C11" s="17" t="s">
        <v>423</v>
      </c>
      <c r="D11" s="17" t="s">
        <v>340</v>
      </c>
      <c r="E11" s="17" t="s">
        <v>86</v>
      </c>
      <c r="F11" s="17" t="s">
        <v>20</v>
      </c>
      <c r="G11" s="7" t="n">
        <v>1</v>
      </c>
      <c r="H11" s="6" t="n">
        <v>89.775</v>
      </c>
      <c r="I11" s="6" t="n">
        <v>-897.75</v>
      </c>
      <c r="J11" s="6" t="n">
        <v>-34.71</v>
      </c>
      <c r="K11" s="6" t="n">
        <v>-0.54</v>
      </c>
      <c r="L11" s="6" t="n">
        <v>0</v>
      </c>
      <c r="M11" s="6" t="s">
        <f>=I11+J11+K11+L11</f>
      </c>
      <c r="N11" s="6"/>
      <c r="O11" s="17"/>
      <c r="P11" s="17" t="s">
        <v>420</v>
      </c>
    </row>
    <row collapsed="false" customFormat="false" customHeight="false" hidden="false" ht="12.1" outlineLevel="0" r="12">
      <c r="A12" s="21" t="n">
        <v>44557.477337963</v>
      </c>
      <c r="B12" s="17" t="s">
        <v>345</v>
      </c>
      <c r="C12" s="17" t="s">
        <v>423</v>
      </c>
      <c r="D12" s="17" t="s">
        <v>340</v>
      </c>
      <c r="E12" s="17" t="s">
        <v>86</v>
      </c>
      <c r="F12" s="17" t="s">
        <v>20</v>
      </c>
      <c r="G12" s="7" t="n">
        <v>1</v>
      </c>
      <c r="H12" s="6" t="n">
        <v>89.775</v>
      </c>
      <c r="I12" s="6" t="n">
        <v>-897.75</v>
      </c>
      <c r="J12" s="6" t="n">
        <v>-34.71</v>
      </c>
      <c r="K12" s="6" t="n">
        <v>-0.54</v>
      </c>
      <c r="L12" s="6" t="n">
        <v>0</v>
      </c>
      <c r="M12" s="6" t="s">
        <f>=I12+J12+K12+L12</f>
      </c>
      <c r="N12" s="6"/>
      <c r="O12" s="17"/>
      <c r="P12" s="17" t="s">
        <v>420</v>
      </c>
    </row>
    <row collapsed="false" customFormat="false" customHeight="false" hidden="false" ht="12.1" outlineLevel="0" r="13">
      <c r="A13" s="21" t="n">
        <v>44557.477534722</v>
      </c>
      <c r="B13" s="17" t="s">
        <v>345</v>
      </c>
      <c r="C13" s="17" t="s">
        <v>423</v>
      </c>
      <c r="D13" s="17" t="s">
        <v>340</v>
      </c>
      <c r="E13" s="17" t="s">
        <v>86</v>
      </c>
      <c r="F13" s="17" t="s">
        <v>20</v>
      </c>
      <c r="G13" s="7" t="n">
        <v>1</v>
      </c>
      <c r="H13" s="6" t="n">
        <v>89.775</v>
      </c>
      <c r="I13" s="6" t="n">
        <v>-897.75</v>
      </c>
      <c r="J13" s="6" t="n">
        <v>-34.71</v>
      </c>
      <c r="K13" s="6" t="n">
        <v>-0.54</v>
      </c>
      <c r="L13" s="6" t="n">
        <v>0</v>
      </c>
      <c r="M13" s="6" t="s">
        <f>=I13+J13+K13+L13</f>
      </c>
      <c r="N13" s="6"/>
      <c r="O13" s="17"/>
      <c r="P13" s="17" t="s">
        <v>420</v>
      </c>
    </row>
    <row collapsed="false" customFormat="false" customHeight="false" hidden="false" ht="12.1" outlineLevel="0" r="14">
      <c r="A14" s="21" t="n">
        <v>44557.477743056</v>
      </c>
      <c r="B14" s="17" t="s">
        <v>345</v>
      </c>
      <c r="C14" s="17" t="s">
        <v>423</v>
      </c>
      <c r="D14" s="17" t="s">
        <v>340</v>
      </c>
      <c r="E14" s="17" t="s">
        <v>86</v>
      </c>
      <c r="F14" s="17" t="s">
        <v>20</v>
      </c>
      <c r="G14" s="7" t="n">
        <v>1</v>
      </c>
      <c r="H14" s="6" t="n">
        <v>89.775</v>
      </c>
      <c r="I14" s="6" t="n">
        <v>-897.75</v>
      </c>
      <c r="J14" s="6" t="n">
        <v>-34.71</v>
      </c>
      <c r="K14" s="6" t="n">
        <v>-0.54</v>
      </c>
      <c r="L14" s="6" t="n">
        <v>0</v>
      </c>
      <c r="M14" s="6" t="s">
        <f>=I14+J14+K14+L14</f>
      </c>
      <c r="N14" s="6"/>
      <c r="O14" s="17"/>
      <c r="P14" s="17" t="s">
        <v>420</v>
      </c>
    </row>
    <row collapsed="false" customFormat="false" customHeight="false" hidden="false" ht="12.1" outlineLevel="0" r="15">
      <c r="A15" s="21" t="n">
        <v>44557.477962963</v>
      </c>
      <c r="B15" s="17" t="s">
        <v>345</v>
      </c>
      <c r="C15" s="17" t="s">
        <v>423</v>
      </c>
      <c r="D15" s="17" t="s">
        <v>340</v>
      </c>
      <c r="E15" s="17" t="s">
        <v>86</v>
      </c>
      <c r="F15" s="17" t="s">
        <v>20</v>
      </c>
      <c r="G15" s="7" t="n">
        <v>1</v>
      </c>
      <c r="H15" s="6" t="n">
        <v>89.775</v>
      </c>
      <c r="I15" s="6" t="n">
        <v>-897.75</v>
      </c>
      <c r="J15" s="6" t="n">
        <v>-34.71</v>
      </c>
      <c r="K15" s="6" t="n">
        <v>-0.54</v>
      </c>
      <c r="L15" s="6" t="n">
        <v>0</v>
      </c>
      <c r="M15" s="6" t="s">
        <f>=I15+J15+K15+L15</f>
      </c>
      <c r="N15" s="6"/>
      <c r="O15" s="17"/>
      <c r="P15" s="17" t="s">
        <v>420</v>
      </c>
    </row>
    <row collapsed="false" customFormat="false" customHeight="false" hidden="false" ht="12.1" outlineLevel="0" r="16">
      <c r="A16" s="21" t="n">
        <v>44557.478159722</v>
      </c>
      <c r="B16" s="17" t="s">
        <v>345</v>
      </c>
      <c r="C16" s="17" t="s">
        <v>423</v>
      </c>
      <c r="D16" s="17" t="s">
        <v>340</v>
      </c>
      <c r="E16" s="17" t="s">
        <v>86</v>
      </c>
      <c r="F16" s="17" t="s">
        <v>20</v>
      </c>
      <c r="G16" s="7" t="n">
        <v>1</v>
      </c>
      <c r="H16" s="6" t="n">
        <v>89.775</v>
      </c>
      <c r="I16" s="6" t="n">
        <v>-897.75</v>
      </c>
      <c r="J16" s="6" t="n">
        <v>-34.71</v>
      </c>
      <c r="K16" s="6" t="n">
        <v>-0.54</v>
      </c>
      <c r="L16" s="6" t="n">
        <v>0</v>
      </c>
      <c r="M16" s="6" t="s">
        <f>=I16+J16+K16+L16</f>
      </c>
      <c r="N16" s="6"/>
      <c r="O16" s="17"/>
      <c r="P16" s="17" t="s">
        <v>420</v>
      </c>
    </row>
    <row collapsed="false" customFormat="false" customHeight="false" hidden="false" ht="12.1" outlineLevel="0" r="17">
      <c r="A17" s="21" t="n">
        <v>44557.481354167</v>
      </c>
      <c r="B17" s="17" t="s">
        <v>346</v>
      </c>
      <c r="C17" s="17" t="s">
        <v>424</v>
      </c>
      <c r="D17" s="17" t="s">
        <v>340</v>
      </c>
      <c r="E17" s="17" t="s">
        <v>86</v>
      </c>
      <c r="F17" s="17" t="s">
        <v>20</v>
      </c>
      <c r="G17" s="7" t="n">
        <v>20</v>
      </c>
      <c r="H17" s="6" t="n">
        <v>101.799</v>
      </c>
      <c r="I17" s="6" t="n">
        <v>-20359.8</v>
      </c>
      <c r="J17" s="6" t="n">
        <v>-419.2</v>
      </c>
      <c r="K17" s="6" t="n">
        <v>-12.22</v>
      </c>
      <c r="L17" s="6" t="n">
        <v>0</v>
      </c>
      <c r="M17" s="6" t="s">
        <f>=I17+J17+K17+L17</f>
      </c>
      <c r="N17" s="6"/>
      <c r="O17" s="17"/>
      <c r="P17" s="17" t="s">
        <v>420</v>
      </c>
    </row>
    <row collapsed="false" customFormat="false" customHeight="false" hidden="false" ht="12.1" outlineLevel="0" r="18">
      <c r="A18" s="21" t="n">
        <v>44557.484560185</v>
      </c>
      <c r="B18" s="17" t="s">
        <v>347</v>
      </c>
      <c r="C18" s="17" t="s">
        <v>425</v>
      </c>
      <c r="D18" s="17" t="s">
        <v>340</v>
      </c>
      <c r="E18" s="17" t="s">
        <v>86</v>
      </c>
      <c r="F18" s="17" t="s">
        <v>20</v>
      </c>
      <c r="G18" s="7" t="n">
        <v>20</v>
      </c>
      <c r="H18" s="6" t="n">
        <v>94.337</v>
      </c>
      <c r="I18" s="6" t="n">
        <v>-18867.4</v>
      </c>
      <c r="J18" s="6" t="n">
        <v>-591</v>
      </c>
      <c r="K18" s="6" t="n">
        <v>-11.31</v>
      </c>
      <c r="L18" s="6" t="n">
        <v>0</v>
      </c>
      <c r="M18" s="6" t="s">
        <f>=I18+J18+K18+L18</f>
      </c>
      <c r="N18" s="6"/>
      <c r="O18" s="17"/>
      <c r="P18" s="17" t="s">
        <v>420</v>
      </c>
    </row>
    <row collapsed="false" customFormat="false" customHeight="false" hidden="false" ht="12.1" outlineLevel="0" r="19">
      <c r="A19" s="21" t="n">
        <v>44557.496099537</v>
      </c>
      <c r="B19" s="17" t="s">
        <v>345</v>
      </c>
      <c r="C19" s="17" t="s">
        <v>423</v>
      </c>
      <c r="D19" s="17" t="s">
        <v>340</v>
      </c>
      <c r="E19" s="17" t="s">
        <v>86</v>
      </c>
      <c r="F19" s="17" t="s">
        <v>20</v>
      </c>
      <c r="G19" s="7" t="n">
        <v>4</v>
      </c>
      <c r="H19" s="6" t="n">
        <v>89.775</v>
      </c>
      <c r="I19" s="6" t="n">
        <v>-3591</v>
      </c>
      <c r="J19" s="6" t="n">
        <v>-138.84</v>
      </c>
      <c r="K19" s="6" t="n">
        <v>-2.16</v>
      </c>
      <c r="L19" s="6" t="n">
        <v>0</v>
      </c>
      <c r="M19" s="6" t="s">
        <f>=I19+J19+K19+L19</f>
      </c>
      <c r="N19" s="6"/>
      <c r="O19" s="17"/>
      <c r="P19" s="17" t="s">
        <v>420</v>
      </c>
    </row>
    <row collapsed="false" customFormat="false" customHeight="false" hidden="false" ht="12.1" outlineLevel="0" r="20">
      <c r="A20" s="21" t="n">
        <v>44557.503275463</v>
      </c>
      <c r="B20" s="17" t="s">
        <v>348</v>
      </c>
      <c r="C20" s="17" t="s">
        <v>426</v>
      </c>
      <c r="D20" s="17" t="s">
        <v>340</v>
      </c>
      <c r="E20" s="17" t="s">
        <v>86</v>
      </c>
      <c r="F20" s="17" t="s">
        <v>20</v>
      </c>
      <c r="G20" s="7" t="n">
        <v>20</v>
      </c>
      <c r="H20" s="6" t="n">
        <v>98.1</v>
      </c>
      <c r="I20" s="6" t="n">
        <v>-19620</v>
      </c>
      <c r="J20" s="6" t="n">
        <v>-411.8</v>
      </c>
      <c r="K20" s="6" t="n">
        <v>-11.77</v>
      </c>
      <c r="L20" s="6" t="n">
        <v>0</v>
      </c>
      <c r="M20" s="6" t="s">
        <f>=I20+J20+K20+L20</f>
      </c>
      <c r="N20" s="6"/>
      <c r="O20" s="17"/>
      <c r="P20" s="17" t="s">
        <v>420</v>
      </c>
    </row>
    <row collapsed="false" customFormat="false" customHeight="false" hidden="false" ht="12.1" outlineLevel="0" r="21">
      <c r="A21" s="21" t="n">
        <v>44557.526064815</v>
      </c>
      <c r="B21" s="17" t="s">
        <v>345</v>
      </c>
      <c r="C21" s="17" t="s">
        <v>423</v>
      </c>
      <c r="D21" s="17" t="s">
        <v>340</v>
      </c>
      <c r="E21" s="17" t="s">
        <v>86</v>
      </c>
      <c r="F21" s="17" t="s">
        <v>20</v>
      </c>
      <c r="G21" s="7" t="n">
        <v>7</v>
      </c>
      <c r="H21" s="6" t="n">
        <v>89.775</v>
      </c>
      <c r="I21" s="6" t="n">
        <v>-6284.25</v>
      </c>
      <c r="J21" s="6" t="n">
        <v>-242.97</v>
      </c>
      <c r="K21" s="6" t="n">
        <v>-3.77</v>
      </c>
      <c r="L21" s="6" t="n">
        <v>0</v>
      </c>
      <c r="M21" s="6" t="s">
        <f>=I21+J21+K21+L21</f>
      </c>
      <c r="N21" s="6"/>
      <c r="O21" s="17"/>
      <c r="P21" s="17" t="s">
        <v>420</v>
      </c>
    </row>
    <row collapsed="false" customFormat="false" customHeight="false" hidden="false" ht="12.1" outlineLevel="0" r="22">
      <c r="A22" s="21" t="n">
        <v>44557.673032407</v>
      </c>
      <c r="B22" s="17" t="s">
        <v>349</v>
      </c>
      <c r="C22" s="17" t="s">
        <v>427</v>
      </c>
      <c r="D22" s="17" t="s">
        <v>340</v>
      </c>
      <c r="E22" s="17" t="s">
        <v>86</v>
      </c>
      <c r="F22" s="17" t="s">
        <v>20</v>
      </c>
      <c r="G22" s="7" t="n">
        <v>20</v>
      </c>
      <c r="H22" s="6" t="n">
        <v>98.7</v>
      </c>
      <c r="I22" s="6" t="n">
        <v>-19740</v>
      </c>
      <c r="J22" s="6" t="n">
        <v>-331</v>
      </c>
      <c r="K22" s="6" t="n">
        <v>-11.85</v>
      </c>
      <c r="L22" s="6" t="n">
        <v>0</v>
      </c>
      <c r="M22" s="6" t="s">
        <f>=I22+J22+K22+L22</f>
      </c>
      <c r="N22" s="6"/>
      <c r="O22" s="17"/>
      <c r="P22" s="17" t="s">
        <v>420</v>
      </c>
    </row>
    <row collapsed="false" customFormat="false" customHeight="false" hidden="false" ht="12.1" outlineLevel="0" r="23">
      <c r="A23" s="21" t="n">
        <v>44557.678912037</v>
      </c>
      <c r="B23" s="17" t="s">
        <v>350</v>
      </c>
      <c r="C23" s="17" t="s">
        <v>428</v>
      </c>
      <c r="D23" s="17" t="s">
        <v>340</v>
      </c>
      <c r="E23" s="17" t="s">
        <v>81</v>
      </c>
      <c r="F23" s="17" t="s">
        <v>20</v>
      </c>
      <c r="G23" s="7" t="n">
        <v>17</v>
      </c>
      <c r="H23" s="6" t="n">
        <v>121.4</v>
      </c>
      <c r="I23" s="6" t="n">
        <v>-2063.8</v>
      </c>
      <c r="J23" s="6" t="n">
        <v>0</v>
      </c>
      <c r="K23" s="6" t="n">
        <v>-0.21</v>
      </c>
      <c r="L23" s="6" t="n">
        <v>0</v>
      </c>
      <c r="M23" s="6" t="s">
        <f>=I23+J23+K23+L23</f>
      </c>
      <c r="N23" s="6"/>
      <c r="O23" s="17"/>
      <c r="P23" s="17" t="s">
        <v>420</v>
      </c>
    </row>
    <row collapsed="false" customFormat="false" customHeight="false" hidden="false" ht="12.1" outlineLevel="0" r="24">
      <c r="A24" s="21" t="n">
        <v>44557.679988426</v>
      </c>
      <c r="B24" s="17" t="s">
        <v>350</v>
      </c>
      <c r="C24" s="17" t="s">
        <v>428</v>
      </c>
      <c r="D24" s="17" t="s">
        <v>340</v>
      </c>
      <c r="E24" s="17" t="s">
        <v>81</v>
      </c>
      <c r="F24" s="17" t="s">
        <v>20</v>
      </c>
      <c r="G24" s="7" t="n">
        <v>5</v>
      </c>
      <c r="H24" s="6" t="n">
        <v>121.4</v>
      </c>
      <c r="I24" s="6" t="n">
        <v>-607</v>
      </c>
      <c r="J24" s="6" t="n">
        <v>0</v>
      </c>
      <c r="K24" s="6" t="n">
        <v>-0.06</v>
      </c>
      <c r="L24" s="6" t="n">
        <v>0</v>
      </c>
      <c r="M24" s="6" t="s">
        <f>=I24+J24+K24+L24</f>
      </c>
      <c r="N24" s="6"/>
      <c r="O24" s="17"/>
      <c r="P24" s="17" t="s">
        <v>420</v>
      </c>
    </row>
    <row collapsed="false" customFormat="false" customHeight="false" hidden="false" ht="12.1" outlineLevel="0" r="25">
      <c r="A25" s="21" t="n">
        <v>44557.694351852</v>
      </c>
      <c r="B25" s="17" t="s">
        <v>350</v>
      </c>
      <c r="C25" s="17" t="s">
        <v>428</v>
      </c>
      <c r="D25" s="17" t="s">
        <v>340</v>
      </c>
      <c r="E25" s="17" t="s">
        <v>81</v>
      </c>
      <c r="F25" s="17" t="s">
        <v>20</v>
      </c>
      <c r="G25" s="7" t="n">
        <v>14</v>
      </c>
      <c r="H25" s="6" t="n">
        <v>121.4</v>
      </c>
      <c r="I25" s="6" t="n">
        <v>-1699.6</v>
      </c>
      <c r="J25" s="6" t="n">
        <v>0</v>
      </c>
      <c r="K25" s="6" t="n">
        <v>-0.17</v>
      </c>
      <c r="L25" s="6" t="n">
        <v>0</v>
      </c>
      <c r="M25" s="6" t="s">
        <f>=I25+J25+K25+L25</f>
      </c>
      <c r="N25" s="6"/>
      <c r="O25" s="17"/>
      <c r="P25" s="17" t="s">
        <v>420</v>
      </c>
    </row>
    <row collapsed="false" customFormat="false" customHeight="false" hidden="false" ht="12.1" outlineLevel="0" r="26">
      <c r="A26" s="21" t="n">
        <v>44557.7484375</v>
      </c>
      <c r="B26" s="17" t="s">
        <v>350</v>
      </c>
      <c r="C26" s="17" t="s">
        <v>428</v>
      </c>
      <c r="D26" s="17" t="s">
        <v>340</v>
      </c>
      <c r="E26" s="17" t="s">
        <v>81</v>
      </c>
      <c r="F26" s="17" t="s">
        <v>20</v>
      </c>
      <c r="G26" s="7" t="n">
        <v>164</v>
      </c>
      <c r="H26" s="6" t="n">
        <v>121.4</v>
      </c>
      <c r="I26" s="6" t="n">
        <v>-19909.6</v>
      </c>
      <c r="J26" s="6" t="n">
        <v>0</v>
      </c>
      <c r="K26" s="6" t="n">
        <v>-1.99</v>
      </c>
      <c r="L26" s="6" t="n">
        <v>0</v>
      </c>
      <c r="M26" s="6" t="s">
        <f>=I26+J26+K26+L26</f>
      </c>
      <c r="N26" s="6"/>
      <c r="O26" s="17"/>
      <c r="P26" s="17" t="s">
        <v>420</v>
      </c>
    </row>
    <row collapsed="false" customFormat="false" customHeight="false" hidden="false" ht="12.1" outlineLevel="0" r="27">
      <c r="A27" s="21" t="n">
        <v>44557.871597222</v>
      </c>
      <c r="B27" s="17" t="s">
        <v>350</v>
      </c>
      <c r="C27" s="17" t="s">
        <v>428</v>
      </c>
      <c r="D27" s="17" t="s">
        <v>340</v>
      </c>
      <c r="E27" s="17" t="s">
        <v>81</v>
      </c>
      <c r="F27" s="17" t="s">
        <v>20</v>
      </c>
      <c r="G27" s="7" t="n">
        <v>170</v>
      </c>
      <c r="H27" s="6" t="n">
        <v>121.44</v>
      </c>
      <c r="I27" s="6" t="n">
        <v>-20644.8</v>
      </c>
      <c r="J27" s="6" t="n">
        <v>0</v>
      </c>
      <c r="K27" s="6" t="n">
        <v>-2.07</v>
      </c>
      <c r="L27" s="6" t="n">
        <v>0</v>
      </c>
      <c r="M27" s="6" t="s">
        <f>=I27+J27+K27+L27</f>
      </c>
      <c r="N27" s="6"/>
      <c r="O27" s="17"/>
      <c r="P27" s="17" t="s">
        <v>420</v>
      </c>
    </row>
    <row collapsed="false" customFormat="false" customHeight="false" hidden="false" ht="12.1" outlineLevel="0" r="28">
      <c r="A28" s="21" t="n">
        <v>44557.903113426</v>
      </c>
      <c r="B28" s="17" t="s">
        <v>350</v>
      </c>
      <c r="C28" s="17" t="s">
        <v>428</v>
      </c>
      <c r="D28" s="17" t="s">
        <v>340</v>
      </c>
      <c r="E28" s="17" t="s">
        <v>81</v>
      </c>
      <c r="F28" s="17" t="s">
        <v>20</v>
      </c>
      <c r="G28" s="7" t="n">
        <v>30</v>
      </c>
      <c r="H28" s="6" t="n">
        <v>121.44</v>
      </c>
      <c r="I28" s="6" t="n">
        <v>-3643.2</v>
      </c>
      <c r="J28" s="6" t="n">
        <v>0</v>
      </c>
      <c r="K28" s="6" t="n">
        <v>-0.36</v>
      </c>
      <c r="L28" s="6" t="n">
        <v>0</v>
      </c>
      <c r="M28" s="6" t="s">
        <f>=I28+J28+K28+L28</f>
      </c>
      <c r="N28" s="6"/>
      <c r="O28" s="17"/>
      <c r="P28" s="17" t="s">
        <v>420</v>
      </c>
    </row>
    <row collapsed="false" customFormat="false" customHeight="false" hidden="false" ht="12.1" outlineLevel="0" r="29">
      <c r="A29" s="21" t="n">
        <v>44558.468842593</v>
      </c>
      <c r="B29" s="17" t="s">
        <v>351</v>
      </c>
      <c r="C29" s="17" t="s">
        <v>429</v>
      </c>
      <c r="D29" s="17" t="s">
        <v>340</v>
      </c>
      <c r="E29" s="17" t="s">
        <v>81</v>
      </c>
      <c r="F29" s="17" t="s">
        <v>20</v>
      </c>
      <c r="G29" s="7" t="n">
        <v>1</v>
      </c>
      <c r="H29" s="6" t="n">
        <v>90.42</v>
      </c>
      <c r="I29" s="6" t="n">
        <v>-90.42</v>
      </c>
      <c r="J29" s="6" t="n">
        <v>0</v>
      </c>
      <c r="K29" s="6" t="n">
        <v>-0.02</v>
      </c>
      <c r="L29" s="6" t="n">
        <v>0</v>
      </c>
      <c r="M29" s="6" t="s">
        <f>=I29+J29+K29+L29</f>
      </c>
      <c r="N29" s="6"/>
      <c r="O29" s="17"/>
      <c r="P29" s="17" t="s">
        <v>420</v>
      </c>
    </row>
    <row collapsed="false" customFormat="false" customHeight="false" hidden="false" ht="12.1" outlineLevel="0" r="30">
      <c r="A30" s="21" t="n">
        <v>44558.468842593</v>
      </c>
      <c r="B30" s="17" t="s">
        <v>351</v>
      </c>
      <c r="C30" s="17" t="s">
        <v>429</v>
      </c>
      <c r="D30" s="17" t="s">
        <v>340</v>
      </c>
      <c r="E30" s="17" t="s">
        <v>81</v>
      </c>
      <c r="F30" s="17" t="s">
        <v>20</v>
      </c>
      <c r="G30" s="7" t="n">
        <v>1</v>
      </c>
      <c r="H30" s="6" t="n">
        <v>90.43</v>
      </c>
      <c r="I30" s="6" t="n">
        <v>-90.43</v>
      </c>
      <c r="J30" s="6" t="n">
        <v>0</v>
      </c>
      <c r="K30" s="6" t="n">
        <v>-0.02</v>
      </c>
      <c r="L30" s="6" t="n">
        <v>0</v>
      </c>
      <c r="M30" s="6" t="s">
        <f>=I30+J30+K30+L30</f>
      </c>
      <c r="N30" s="6"/>
      <c r="O30" s="17"/>
      <c r="P30" s="17" t="s">
        <v>420</v>
      </c>
    </row>
    <row collapsed="false" customFormat="false" customHeight="false" hidden="false" ht="12.1" outlineLevel="0" r="31">
      <c r="A31" s="21" t="n">
        <v>44558.468842593</v>
      </c>
      <c r="B31" s="17" t="s">
        <v>351</v>
      </c>
      <c r="C31" s="17" t="s">
        <v>429</v>
      </c>
      <c r="D31" s="17" t="s">
        <v>340</v>
      </c>
      <c r="E31" s="17" t="s">
        <v>81</v>
      </c>
      <c r="F31" s="17" t="s">
        <v>20</v>
      </c>
      <c r="G31" s="7" t="n">
        <v>98</v>
      </c>
      <c r="H31" s="6" t="n">
        <v>90.47</v>
      </c>
      <c r="I31" s="6" t="n">
        <v>-8866.06</v>
      </c>
      <c r="J31" s="6" t="n">
        <v>0</v>
      </c>
      <c r="K31" s="6" t="n">
        <v>-0.89</v>
      </c>
      <c r="L31" s="6" t="n">
        <v>0</v>
      </c>
      <c r="M31" s="6" t="s">
        <f>=I31+J31+K31+L31</f>
      </c>
      <c r="N31" s="6"/>
      <c r="O31" s="17"/>
      <c r="P31" s="17" t="s">
        <v>420</v>
      </c>
    </row>
    <row collapsed="false" customFormat="false" customHeight="false" hidden="false" ht="12.1" outlineLevel="0" r="32">
      <c r="A32" s="21" t="n">
        <v>44558.469861111</v>
      </c>
      <c r="B32" s="17" t="s">
        <v>352</v>
      </c>
      <c r="C32" s="17" t="s">
        <v>430</v>
      </c>
      <c r="D32" s="17" t="s">
        <v>340</v>
      </c>
      <c r="E32" s="17" t="s">
        <v>86</v>
      </c>
      <c r="F32" s="17" t="s">
        <v>20</v>
      </c>
      <c r="G32" s="7" t="n">
        <v>10</v>
      </c>
      <c r="H32" s="6" t="n">
        <v>97.358</v>
      </c>
      <c r="I32" s="6" t="n">
        <v>-9735.8</v>
      </c>
      <c r="J32" s="6" t="n">
        <v>-136.2</v>
      </c>
      <c r="K32" s="6" t="n">
        <v>-5.84</v>
      </c>
      <c r="L32" s="6" t="n">
        <v>0</v>
      </c>
      <c r="M32" s="6" t="s">
        <f>=I32+J32+K32+L32</f>
      </c>
      <c r="N32" s="6"/>
      <c r="O32" s="17"/>
      <c r="P32" s="17" t="s">
        <v>420</v>
      </c>
    </row>
    <row collapsed="false" customFormat="false" customHeight="false" hidden="false" ht="12.1" outlineLevel="0" r="33">
      <c r="A33" s="21" t="n">
        <v>44558.490486111</v>
      </c>
      <c r="B33" s="17" t="s">
        <v>51</v>
      </c>
      <c r="C33" s="17" t="s">
        <v>431</v>
      </c>
      <c r="D33" s="17" t="s">
        <v>340</v>
      </c>
      <c r="E33" s="17" t="s">
        <v>18</v>
      </c>
      <c r="F33" s="17" t="s">
        <v>20</v>
      </c>
      <c r="G33" s="7" t="n">
        <v>60</v>
      </c>
      <c r="H33" s="6" t="n">
        <v>83.09</v>
      </c>
      <c r="I33" s="6" t="n">
        <v>-4985.4</v>
      </c>
      <c r="J33" s="6" t="n">
        <v>0</v>
      </c>
      <c r="K33" s="6" t="n">
        <v>-2.99</v>
      </c>
      <c r="L33" s="6" t="n">
        <v>0</v>
      </c>
      <c r="M33" s="6" t="s">
        <f>=I33+J33+K33+L33</f>
      </c>
      <c r="N33" s="6"/>
      <c r="O33" s="17"/>
      <c r="P33" s="17" t="s">
        <v>420</v>
      </c>
    </row>
    <row collapsed="false" customFormat="false" customHeight="false" hidden="false" ht="12.1" outlineLevel="0" r="34">
      <c r="A34" s="21" t="n">
        <v>44558.490486111</v>
      </c>
      <c r="B34" s="17" t="s">
        <v>51</v>
      </c>
      <c r="C34" s="17" t="s">
        <v>431</v>
      </c>
      <c r="D34" s="17" t="s">
        <v>340</v>
      </c>
      <c r="E34" s="17" t="s">
        <v>18</v>
      </c>
      <c r="F34" s="17" t="s">
        <v>20</v>
      </c>
      <c r="G34" s="7" t="n">
        <v>90</v>
      </c>
      <c r="H34" s="6" t="n">
        <v>83.09</v>
      </c>
      <c r="I34" s="6" t="n">
        <v>-7478.1</v>
      </c>
      <c r="J34" s="6" t="n">
        <v>0</v>
      </c>
      <c r="K34" s="6" t="n">
        <v>-4.49</v>
      </c>
      <c r="L34" s="6" t="n">
        <v>0</v>
      </c>
      <c r="M34" s="6" t="s">
        <f>=I34+J34+K34+L34</f>
      </c>
      <c r="N34" s="6"/>
      <c r="O34" s="17"/>
      <c r="P34" s="17" t="s">
        <v>420</v>
      </c>
    </row>
    <row collapsed="false" customFormat="false" customHeight="false" hidden="false" ht="12.1" outlineLevel="0" r="35">
      <c r="A35" s="21" t="n">
        <v>44558.491018519</v>
      </c>
      <c r="B35" s="17" t="s">
        <v>63</v>
      </c>
      <c r="C35" s="17" t="s">
        <v>432</v>
      </c>
      <c r="D35" s="17" t="s">
        <v>340</v>
      </c>
      <c r="E35" s="17" t="s">
        <v>18</v>
      </c>
      <c r="F35" s="17" t="s">
        <v>20</v>
      </c>
      <c r="G35" s="7" t="n">
        <v>5</v>
      </c>
      <c r="H35" s="6" t="n">
        <v>2294</v>
      </c>
      <c r="I35" s="6" t="n">
        <v>-11470</v>
      </c>
      <c r="J35" s="6" t="n">
        <v>0</v>
      </c>
      <c r="K35" s="6" t="n">
        <v>-6.89</v>
      </c>
      <c r="L35" s="6" t="n">
        <v>0</v>
      </c>
      <c r="M35" s="6" t="s">
        <f>=I35+J35+K35+L35</f>
      </c>
      <c r="N35" s="6"/>
      <c r="O35" s="17"/>
      <c r="P35" s="17" t="s">
        <v>420</v>
      </c>
    </row>
    <row collapsed="false" customFormat="false" customHeight="false" hidden="false" ht="12.1" outlineLevel="0" r="36">
      <c r="A36" s="21" t="n">
        <v>44558.732824074</v>
      </c>
      <c r="B36" s="17" t="s">
        <v>353</v>
      </c>
      <c r="C36" s="17" t="s">
        <v>433</v>
      </c>
      <c r="D36" s="17" t="s">
        <v>340</v>
      </c>
      <c r="E36" s="17" t="s">
        <v>86</v>
      </c>
      <c r="F36" s="17" t="s">
        <v>20</v>
      </c>
      <c r="G36" s="7" t="n">
        <v>19</v>
      </c>
      <c r="H36" s="6" t="n">
        <v>100</v>
      </c>
      <c r="I36" s="6" t="n">
        <v>-19000</v>
      </c>
      <c r="J36" s="6" t="n">
        <v>-4.56</v>
      </c>
      <c r="K36" s="6" t="n">
        <v>-11.88</v>
      </c>
      <c r="L36" s="6" t="n">
        <v>0</v>
      </c>
      <c r="M36" s="6" t="s">
        <f>=I36+J36+K36+L36</f>
      </c>
      <c r="N36" s="6"/>
      <c r="O36" s="17"/>
      <c r="P36" s="17" t="s">
        <v>420</v>
      </c>
    </row>
    <row collapsed="false" customFormat="false" customHeight="false" hidden="false" ht="12.1" outlineLevel="0" r="37">
      <c r="A37" s="21" t="n">
        <v>44559.727800926</v>
      </c>
      <c r="B37" s="17" t="s">
        <v>35</v>
      </c>
      <c r="C37" s="17" t="s">
        <v>434</v>
      </c>
      <c r="D37" s="17" t="s">
        <v>340</v>
      </c>
      <c r="E37" s="17" t="s">
        <v>18</v>
      </c>
      <c r="F37" s="17" t="s">
        <v>20</v>
      </c>
      <c r="G37" s="7" t="n">
        <v>5</v>
      </c>
      <c r="H37" s="6" t="n">
        <v>5423</v>
      </c>
      <c r="I37" s="6" t="n">
        <v>-27115</v>
      </c>
      <c r="J37" s="6" t="n">
        <v>0</v>
      </c>
      <c r="K37" s="6" t="n">
        <v>-16.27</v>
      </c>
      <c r="L37" s="6" t="n">
        <v>0</v>
      </c>
      <c r="M37" s="6" t="s">
        <f>=I37+J37+K37+L37</f>
      </c>
      <c r="N37" s="6"/>
      <c r="O37" s="17"/>
      <c r="P37" s="17" t="s">
        <v>420</v>
      </c>
    </row>
    <row collapsed="false" customFormat="false" customHeight="false" hidden="false" ht="12.1" outlineLevel="0" r="38">
      <c r="A38" s="21" t="n">
        <v>44559.795949074</v>
      </c>
      <c r="B38" s="17" t="s">
        <v>35</v>
      </c>
      <c r="C38" s="17" t="s">
        <v>434</v>
      </c>
      <c r="D38" s="17" t="s">
        <v>340</v>
      </c>
      <c r="E38" s="17" t="s">
        <v>18</v>
      </c>
      <c r="F38" s="17" t="s">
        <v>20</v>
      </c>
      <c r="G38" s="7" t="n">
        <v>4</v>
      </c>
      <c r="H38" s="6" t="n">
        <v>5428.5</v>
      </c>
      <c r="I38" s="6" t="n">
        <v>-21714</v>
      </c>
      <c r="J38" s="6" t="n">
        <v>0</v>
      </c>
      <c r="K38" s="6" t="n">
        <v>-13.03</v>
      </c>
      <c r="L38" s="6" t="n">
        <v>0</v>
      </c>
      <c r="M38" s="6" t="s">
        <f>=I38+J38+K38+L38</f>
      </c>
      <c r="N38" s="6"/>
      <c r="O38" s="17"/>
      <c r="P38" s="17" t="s">
        <v>420</v>
      </c>
    </row>
    <row collapsed="false" customFormat="false" customHeight="false" hidden="false" ht="12.1" outlineLevel="0" r="39">
      <c r="A39" s="21" t="n">
        <v>44560.443935185</v>
      </c>
      <c r="B39" s="17" t="s">
        <v>55</v>
      </c>
      <c r="C39" s="17" t="s">
        <v>435</v>
      </c>
      <c r="D39" s="17" t="s">
        <v>340</v>
      </c>
      <c r="E39" s="17" t="s">
        <v>18</v>
      </c>
      <c r="F39" s="17" t="s">
        <v>20</v>
      </c>
      <c r="G39" s="7" t="n">
        <v>50</v>
      </c>
      <c r="H39" s="6" t="n">
        <v>213.3</v>
      </c>
      <c r="I39" s="6" t="n">
        <v>-10665</v>
      </c>
      <c r="J39" s="6" t="n">
        <v>0</v>
      </c>
      <c r="K39" s="6" t="n">
        <v>-6.39</v>
      </c>
      <c r="L39" s="6" t="n">
        <v>0</v>
      </c>
      <c r="M39" s="6" t="s">
        <f>=I39+J39+K39+L39</f>
      </c>
      <c r="N39" s="6"/>
      <c r="O39" s="17"/>
      <c r="P39" s="17" t="s">
        <v>420</v>
      </c>
    </row>
    <row collapsed="false" customFormat="false" customHeight="false" hidden="false" ht="12.1" outlineLevel="0" r="40">
      <c r="A40" s="21" t="n">
        <v>44560.494201389</v>
      </c>
      <c r="B40" s="17" t="s">
        <v>80</v>
      </c>
      <c r="C40" s="17" t="s">
        <v>436</v>
      </c>
      <c r="D40" s="17" t="s">
        <v>340</v>
      </c>
      <c r="E40" s="17" t="s">
        <v>81</v>
      </c>
      <c r="F40" s="17" t="s">
        <v>20</v>
      </c>
      <c r="G40" s="7" t="n">
        <v>1500</v>
      </c>
      <c r="H40" s="6" t="n">
        <v>1.0976</v>
      </c>
      <c r="I40" s="6" t="n">
        <v>-1646.4</v>
      </c>
      <c r="J40" s="6" t="n">
        <v>0</v>
      </c>
      <c r="K40" s="6" t="n">
        <v>0</v>
      </c>
      <c r="L40" s="6" t="n">
        <v>0</v>
      </c>
      <c r="M40" s="6" t="s">
        <f>=I40+J40+K40+L40</f>
      </c>
      <c r="N40" s="6"/>
      <c r="O40" s="17"/>
      <c r="P40" s="17" t="s">
        <v>420</v>
      </c>
    </row>
    <row collapsed="false" customFormat="false" customHeight="false" hidden="false" ht="12.1" outlineLevel="0" r="41">
      <c r="A41" s="21" t="n">
        <v>44560.49462963</v>
      </c>
      <c r="B41" s="17" t="s">
        <v>354</v>
      </c>
      <c r="C41" s="17" t="s">
        <v>437</v>
      </c>
      <c r="D41" s="17" t="s">
        <v>340</v>
      </c>
      <c r="E41" s="17" t="s">
        <v>81</v>
      </c>
      <c r="F41" s="17" t="s">
        <v>20</v>
      </c>
      <c r="G41" s="7" t="n">
        <v>3000</v>
      </c>
      <c r="H41" s="6" t="n">
        <v>1.109</v>
      </c>
      <c r="I41" s="6" t="n">
        <v>-3327</v>
      </c>
      <c r="J41" s="6" t="n">
        <v>0</v>
      </c>
      <c r="K41" s="6" t="n">
        <v>-0.33</v>
      </c>
      <c r="L41" s="6" t="n">
        <v>0</v>
      </c>
      <c r="M41" s="6" t="s">
        <f>=I41+J41+K41+L41</f>
      </c>
      <c r="N41" s="6"/>
      <c r="O41" s="17"/>
      <c r="P41" s="17" t="s">
        <v>420</v>
      </c>
    </row>
    <row collapsed="false" customFormat="false" customHeight="false" hidden="false" ht="12.1" outlineLevel="0" r="42">
      <c r="A42" s="21" t="n">
        <v>44560.884155093</v>
      </c>
      <c r="B42" s="17" t="s">
        <v>355</v>
      </c>
      <c r="C42" s="17" t="s">
        <v>438</v>
      </c>
      <c r="D42" s="17" t="s">
        <v>340</v>
      </c>
      <c r="E42" s="17" t="s">
        <v>18</v>
      </c>
      <c r="F42" s="17" t="s">
        <v>20</v>
      </c>
      <c r="G42" s="7" t="n">
        <v>1</v>
      </c>
      <c r="H42" s="6" t="n">
        <v>547.9</v>
      </c>
      <c r="I42" s="6" t="n">
        <v>-547.9</v>
      </c>
      <c r="J42" s="6" t="n">
        <v>0</v>
      </c>
      <c r="K42" s="6" t="n">
        <v>-0.32</v>
      </c>
      <c r="L42" s="6" t="n">
        <v>0</v>
      </c>
      <c r="M42" s="6" t="s">
        <f>=I42+J42+K42+L42</f>
      </c>
      <c r="N42" s="6"/>
      <c r="O42" s="17"/>
      <c r="P42" s="17" t="s">
        <v>420</v>
      </c>
    </row>
    <row collapsed="false" customFormat="false" customHeight="false" hidden="false" ht="12.1" outlineLevel="0" r="43">
      <c r="A43" s="21" t="n">
        <v>44560.884236111</v>
      </c>
      <c r="B43" s="17" t="s">
        <v>355</v>
      </c>
      <c r="C43" s="17" t="s">
        <v>438</v>
      </c>
      <c r="D43" s="17" t="s">
        <v>340</v>
      </c>
      <c r="E43" s="17" t="s">
        <v>18</v>
      </c>
      <c r="F43" s="17" t="s">
        <v>20</v>
      </c>
      <c r="G43" s="7" t="n">
        <v>2</v>
      </c>
      <c r="H43" s="6" t="n">
        <v>547.9</v>
      </c>
      <c r="I43" s="6" t="n">
        <v>-1095.8</v>
      </c>
      <c r="J43" s="6" t="n">
        <v>0</v>
      </c>
      <c r="K43" s="6" t="n">
        <v>-0.66</v>
      </c>
      <c r="L43" s="6" t="n">
        <v>0</v>
      </c>
      <c r="M43" s="6" t="s">
        <f>=I43+J43+K43+L43</f>
      </c>
      <c r="N43" s="6"/>
      <c r="O43" s="17"/>
      <c r="P43" s="17" t="s">
        <v>420</v>
      </c>
    </row>
    <row collapsed="false" customFormat="false" customHeight="false" hidden="false" ht="12.1" outlineLevel="0" r="44">
      <c r="A44" s="21" t="n">
        <v>44560.88474537</v>
      </c>
      <c r="B44" s="17" t="s">
        <v>355</v>
      </c>
      <c r="C44" s="17" t="s">
        <v>438</v>
      </c>
      <c r="D44" s="17" t="s">
        <v>340</v>
      </c>
      <c r="E44" s="17" t="s">
        <v>18</v>
      </c>
      <c r="F44" s="17" t="s">
        <v>20</v>
      </c>
      <c r="G44" s="7" t="n">
        <v>6</v>
      </c>
      <c r="H44" s="6" t="n">
        <v>547.9</v>
      </c>
      <c r="I44" s="6" t="n">
        <v>-3287.4</v>
      </c>
      <c r="J44" s="6" t="n">
        <v>0</v>
      </c>
      <c r="K44" s="6" t="n">
        <v>-1.97</v>
      </c>
      <c r="L44" s="6" t="n">
        <v>0</v>
      </c>
      <c r="M44" s="6" t="s">
        <f>=I44+J44+K44+L44</f>
      </c>
      <c r="N44" s="6"/>
      <c r="O44" s="17"/>
      <c r="P44" s="17" t="s">
        <v>420</v>
      </c>
    </row>
    <row collapsed="false" customFormat="false" customHeight="false" hidden="false" ht="12.1" outlineLevel="0" r="45">
      <c r="A45" s="21" t="n">
        <v>44560.885173611</v>
      </c>
      <c r="B45" s="17" t="s">
        <v>355</v>
      </c>
      <c r="C45" s="17" t="s">
        <v>438</v>
      </c>
      <c r="D45" s="17" t="s">
        <v>340</v>
      </c>
      <c r="E45" s="17" t="s">
        <v>18</v>
      </c>
      <c r="F45" s="17" t="s">
        <v>20</v>
      </c>
      <c r="G45" s="7" t="n">
        <v>1</v>
      </c>
      <c r="H45" s="6" t="n">
        <v>547.9</v>
      </c>
      <c r="I45" s="6" t="n">
        <v>-547.9</v>
      </c>
      <c r="J45" s="6" t="n">
        <v>0</v>
      </c>
      <c r="K45" s="6" t="n">
        <v>-0.32</v>
      </c>
      <c r="L45" s="6" t="n">
        <v>0</v>
      </c>
      <c r="M45" s="6" t="s">
        <f>=I45+J45+K45+L45</f>
      </c>
      <c r="N45" s="6"/>
      <c r="O45" s="17"/>
      <c r="P45" s="17" t="s">
        <v>420</v>
      </c>
    </row>
    <row collapsed="false" customFormat="false" customHeight="false" hidden="false" ht="12.1" outlineLevel="0" r="46">
      <c r="A46" s="21" t="n">
        <v>44565.543032407</v>
      </c>
      <c r="B46" s="17" t="s">
        <v>356</v>
      </c>
      <c r="C46" s="17" t="s">
        <v>439</v>
      </c>
      <c r="D46" s="17" t="s">
        <v>340</v>
      </c>
      <c r="E46" s="17" t="s">
        <v>18</v>
      </c>
      <c r="F46" s="17" t="s">
        <v>20</v>
      </c>
      <c r="G46" s="7" t="n">
        <v>100</v>
      </c>
      <c r="H46" s="6" t="n">
        <v>71.53</v>
      </c>
      <c r="I46" s="6" t="n">
        <v>-7153</v>
      </c>
      <c r="J46" s="6" t="n">
        <v>0</v>
      </c>
      <c r="K46" s="6" t="n">
        <v>-4.29</v>
      </c>
      <c r="L46" s="6" t="n">
        <v>0</v>
      </c>
      <c r="M46" s="6" t="s">
        <f>=I46+J46+K46+L46</f>
      </c>
      <c r="N46" s="6"/>
      <c r="O46" s="17"/>
      <c r="P46" s="17" t="s">
        <v>420</v>
      </c>
    </row>
    <row collapsed="false" customFormat="false" customHeight="false" hidden="false" ht="12.1" outlineLevel="0" r="47">
      <c r="A47" s="21" t="n">
        <v>44565.697824074</v>
      </c>
      <c r="B47" s="17" t="s">
        <v>357</v>
      </c>
      <c r="C47" s="17" t="s">
        <v>440</v>
      </c>
      <c r="D47" s="17" t="s">
        <v>340</v>
      </c>
      <c r="E47" s="17" t="s">
        <v>18</v>
      </c>
      <c r="F47" s="17" t="s">
        <v>20</v>
      </c>
      <c r="G47" s="7" t="n">
        <v>5</v>
      </c>
      <c r="H47" s="6" t="n">
        <v>1302</v>
      </c>
      <c r="I47" s="6" t="n">
        <v>-6510</v>
      </c>
      <c r="J47" s="6" t="n">
        <v>0</v>
      </c>
      <c r="K47" s="6" t="n">
        <v>-3.91</v>
      </c>
      <c r="L47" s="6" t="n">
        <v>0</v>
      </c>
      <c r="M47" s="6" t="s">
        <f>=I47+J47+K47+L47</f>
      </c>
      <c r="N47" s="6"/>
      <c r="O47" s="17"/>
      <c r="P47" s="17" t="s">
        <v>420</v>
      </c>
    </row>
    <row collapsed="false" customFormat="false" customHeight="false" hidden="false" ht="12.1" outlineLevel="0" r="48">
      <c r="A48" s="21" t="n">
        <v>44566.947696759</v>
      </c>
      <c r="B48" s="17" t="s">
        <v>358</v>
      </c>
      <c r="C48" s="17" t="s">
        <v>441</v>
      </c>
      <c r="D48" s="17" t="s">
        <v>340</v>
      </c>
      <c r="E48" s="17" t="s">
        <v>18</v>
      </c>
      <c r="F48" s="17" t="s">
        <v>20</v>
      </c>
      <c r="G48" s="7" t="n">
        <v>50</v>
      </c>
      <c r="H48" s="6" t="n">
        <v>150.49</v>
      </c>
      <c r="I48" s="6" t="n">
        <v>-7524.5</v>
      </c>
      <c r="J48" s="6" t="n">
        <v>0</v>
      </c>
      <c r="K48" s="6" t="n">
        <v>-4.51</v>
      </c>
      <c r="L48" s="6" t="n">
        <v>0</v>
      </c>
      <c r="M48" s="6" t="s">
        <f>=I48+J48+K48+L48</f>
      </c>
      <c r="N48" s="6"/>
      <c r="O48" s="17"/>
      <c r="P48" s="17" t="s">
        <v>420</v>
      </c>
    </row>
    <row collapsed="false" customFormat="false" customHeight="false" hidden="false" ht="12.1" outlineLevel="0" r="49">
      <c r="A49" s="21" t="n">
        <v>44566.953287037</v>
      </c>
      <c r="B49" s="17" t="s">
        <v>359</v>
      </c>
      <c r="C49" s="17" t="s">
        <v>442</v>
      </c>
      <c r="D49" s="17" t="s">
        <v>340</v>
      </c>
      <c r="E49" s="17" t="s">
        <v>81</v>
      </c>
      <c r="F49" s="17" t="s">
        <v>20</v>
      </c>
      <c r="G49" s="7" t="n">
        <v>20</v>
      </c>
      <c r="H49" s="6" t="n">
        <v>149.15</v>
      </c>
      <c r="I49" s="6" t="n">
        <v>-2983</v>
      </c>
      <c r="J49" s="6" t="n">
        <v>0</v>
      </c>
      <c r="K49" s="6" t="n">
        <v>-0.3</v>
      </c>
      <c r="L49" s="6" t="n">
        <v>0</v>
      </c>
      <c r="M49" s="6" t="s">
        <f>=I49+J49+K49+L49</f>
      </c>
      <c r="N49" s="6"/>
      <c r="O49" s="17"/>
      <c r="P49" s="17" t="s">
        <v>420</v>
      </c>
    </row>
    <row collapsed="false" customFormat="false" customHeight="false" hidden="false" ht="12.1" outlineLevel="0" r="50">
      <c r="A50" s="21" t="n">
        <v>44571.555902778</v>
      </c>
      <c r="B50" s="17" t="s">
        <v>360</v>
      </c>
      <c r="C50" s="17" t="s">
        <v>443</v>
      </c>
      <c r="D50" s="17" t="s">
        <v>340</v>
      </c>
      <c r="E50" s="17" t="s">
        <v>18</v>
      </c>
      <c r="F50" s="17" t="s">
        <v>20</v>
      </c>
      <c r="G50" s="7" t="n">
        <v>500</v>
      </c>
      <c r="H50" s="6" t="n">
        <v>39.74</v>
      </c>
      <c r="I50" s="6" t="n">
        <v>-19870</v>
      </c>
      <c r="J50" s="6" t="n">
        <v>0</v>
      </c>
      <c r="K50" s="6" t="n">
        <v>-11.92</v>
      </c>
      <c r="L50" s="6" t="n">
        <v>0</v>
      </c>
      <c r="M50" s="6" t="s">
        <f>=I50+J50+K50+L50</f>
      </c>
      <c r="N50" s="6"/>
      <c r="O50" s="17"/>
      <c r="P50" s="17" t="s">
        <v>420</v>
      </c>
    </row>
    <row collapsed="false" customFormat="false" customHeight="false" hidden="false" ht="12.1" outlineLevel="0" r="51">
      <c r="A51" s="21" t="n">
        <v>44571.71837963</v>
      </c>
      <c r="B51" s="17" t="s">
        <v>70</v>
      </c>
      <c r="C51" s="17" t="s">
        <v>444</v>
      </c>
      <c r="D51" s="17" t="s">
        <v>340</v>
      </c>
      <c r="E51" s="17" t="s">
        <v>18</v>
      </c>
      <c r="F51" s="17" t="s">
        <v>20</v>
      </c>
      <c r="G51" s="7" t="n">
        <v>500</v>
      </c>
      <c r="H51" s="6" t="n">
        <v>38.875</v>
      </c>
      <c r="I51" s="6" t="n">
        <v>-19437.5</v>
      </c>
      <c r="J51" s="6" t="n">
        <v>0</v>
      </c>
      <c r="K51" s="6" t="n">
        <v>-11.67</v>
      </c>
      <c r="L51" s="6" t="n">
        <v>0</v>
      </c>
      <c r="M51" s="6" t="s">
        <f>=I51+J51+K51+L51</f>
      </c>
      <c r="N51" s="6"/>
      <c r="O51" s="17"/>
      <c r="P51" s="17" t="s">
        <v>420</v>
      </c>
    </row>
    <row collapsed="false" customFormat="false" customHeight="false" hidden="false" ht="12.1" outlineLevel="0" r="52">
      <c r="A52" s="26" t="n">
        <v>44572.766273148</v>
      </c>
      <c r="B52" s="27" t="s">
        <v>360</v>
      </c>
      <c r="C52" s="27" t="s">
        <v>443</v>
      </c>
      <c r="D52" s="27" t="s">
        <v>341</v>
      </c>
      <c r="E52" s="27" t="s">
        <v>18</v>
      </c>
      <c r="F52" s="27" t="s">
        <v>20</v>
      </c>
      <c r="G52" s="28" t="n">
        <v>-500</v>
      </c>
      <c r="H52" s="29" t="n">
        <v>40.11</v>
      </c>
      <c r="I52" s="29" t="n">
        <v>20055</v>
      </c>
      <c r="J52" s="29" t="n">
        <v>0</v>
      </c>
      <c r="K52" s="29" t="n">
        <v>-12.03</v>
      </c>
      <c r="L52" s="29" t="n">
        <v>0</v>
      </c>
      <c r="M52" s="6" t="s">
        <f>=I52+J52+K52+L52</f>
      </c>
      <c r="N52" s="29"/>
      <c r="O52" s="27"/>
      <c r="P52" s="27" t="s">
        <v>420</v>
      </c>
    </row>
    <row collapsed="false" customFormat="false" customHeight="false" hidden="false" ht="12.1" outlineLevel="0" r="53">
      <c r="A53" s="21" t="n">
        <v>44573.349386574</v>
      </c>
      <c r="B53" s="17" t="s">
        <v>356</v>
      </c>
      <c r="C53" s="17" t="s">
        <v>439</v>
      </c>
      <c r="D53" s="17" t="s">
        <v>340</v>
      </c>
      <c r="E53" s="17" t="s">
        <v>18</v>
      </c>
      <c r="F53" s="17" t="s">
        <v>20</v>
      </c>
      <c r="G53" s="7" t="n">
        <v>10</v>
      </c>
      <c r="H53" s="6" t="n">
        <v>67.375</v>
      </c>
      <c r="I53" s="6" t="n">
        <v>-673.75</v>
      </c>
      <c r="J53" s="6" t="n">
        <v>0</v>
      </c>
      <c r="K53" s="6" t="n">
        <v>-0.41</v>
      </c>
      <c r="L53" s="6" t="n">
        <v>0</v>
      </c>
      <c r="M53" s="6" t="s">
        <f>=I53+J53+K53+L53</f>
      </c>
      <c r="N53" s="6"/>
      <c r="O53" s="17"/>
      <c r="P53" s="17" t="s">
        <v>420</v>
      </c>
    </row>
    <row collapsed="false" customFormat="false" customHeight="false" hidden="false" ht="12.1" outlineLevel="0" r="54">
      <c r="A54" s="21" t="n">
        <v>44573.349398148</v>
      </c>
      <c r="B54" s="17" t="s">
        <v>356</v>
      </c>
      <c r="C54" s="17" t="s">
        <v>439</v>
      </c>
      <c r="D54" s="17" t="s">
        <v>340</v>
      </c>
      <c r="E54" s="17" t="s">
        <v>18</v>
      </c>
      <c r="F54" s="17" t="s">
        <v>20</v>
      </c>
      <c r="G54" s="7" t="n">
        <v>30</v>
      </c>
      <c r="H54" s="6" t="n">
        <v>67.375</v>
      </c>
      <c r="I54" s="6" t="n">
        <v>-2021.25</v>
      </c>
      <c r="J54" s="6" t="n">
        <v>0</v>
      </c>
      <c r="K54" s="6" t="n">
        <v>-1.22</v>
      </c>
      <c r="L54" s="6" t="n">
        <v>0</v>
      </c>
      <c r="M54" s="6" t="s">
        <f>=I54+J54+K54+L54</f>
      </c>
      <c r="N54" s="6"/>
      <c r="O54" s="17"/>
      <c r="P54" s="17" t="s">
        <v>420</v>
      </c>
    </row>
    <row collapsed="false" customFormat="false" customHeight="false" hidden="false" ht="12.1" outlineLevel="0" r="55">
      <c r="A55" s="21" t="n">
        <v>44573.34943287</v>
      </c>
      <c r="B55" s="17" t="s">
        <v>356</v>
      </c>
      <c r="C55" s="17" t="s">
        <v>439</v>
      </c>
      <c r="D55" s="17" t="s">
        <v>340</v>
      </c>
      <c r="E55" s="17" t="s">
        <v>18</v>
      </c>
      <c r="F55" s="17" t="s">
        <v>20</v>
      </c>
      <c r="G55" s="7" t="n">
        <v>60</v>
      </c>
      <c r="H55" s="6" t="n">
        <v>67.375</v>
      </c>
      <c r="I55" s="6" t="n">
        <v>-4042.5</v>
      </c>
      <c r="J55" s="6" t="n">
        <v>0</v>
      </c>
      <c r="K55" s="6" t="n">
        <v>-2.42</v>
      </c>
      <c r="L55" s="6" t="n">
        <v>0</v>
      </c>
      <c r="M55" s="6" t="s">
        <f>=I55+J55+K55+L55</f>
      </c>
      <c r="N55" s="6"/>
      <c r="O55" s="17"/>
      <c r="P55" s="17" t="s">
        <v>420</v>
      </c>
    </row>
    <row collapsed="false" customFormat="false" customHeight="false" hidden="false" ht="12.1" outlineLevel="0" r="56">
      <c r="A56" s="21" t="n">
        <v>44574.878148148</v>
      </c>
      <c r="B56" s="17" t="s">
        <v>31</v>
      </c>
      <c r="C56" s="17" t="s">
        <v>422</v>
      </c>
      <c r="D56" s="17" t="s">
        <v>340</v>
      </c>
      <c r="E56" s="17" t="s">
        <v>18</v>
      </c>
      <c r="F56" s="17" t="s">
        <v>20</v>
      </c>
      <c r="G56" s="7" t="n">
        <v>50</v>
      </c>
      <c r="H56" s="6" t="n">
        <v>272.19</v>
      </c>
      <c r="I56" s="6" t="n">
        <v>-13609.5</v>
      </c>
      <c r="J56" s="6" t="n">
        <v>0</v>
      </c>
      <c r="K56" s="6" t="n">
        <v>-8.16</v>
      </c>
      <c r="L56" s="6" t="n">
        <v>0</v>
      </c>
      <c r="M56" s="6" t="s">
        <f>=I56+J56+K56+L56</f>
      </c>
      <c r="N56" s="6"/>
      <c r="O56" s="17"/>
      <c r="P56" s="17" t="s">
        <v>420</v>
      </c>
    </row>
    <row collapsed="false" customFormat="false" customHeight="false" hidden="false" ht="12.1" outlineLevel="0" r="57">
      <c r="A57" s="22" t="n">
        <v>44575.020636574</v>
      </c>
      <c r="B57" s="23" t="s">
        <v>419</v>
      </c>
      <c r="C57" s="23" t="s">
        <v>110</v>
      </c>
      <c r="D57" s="23" t="s">
        <v>419</v>
      </c>
      <c r="E57" s="23" t="s">
        <v>419</v>
      </c>
      <c r="F57" s="23" t="s">
        <v>20</v>
      </c>
      <c r="G57" s="24" t="n">
        <v>1</v>
      </c>
      <c r="H57" s="25" t="n">
        <v>20000</v>
      </c>
      <c r="I57" s="25" t="n">
        <v>20000</v>
      </c>
      <c r="J57" s="25" t="n">
        <v>0</v>
      </c>
      <c r="K57" s="25" t="n">
        <v>0</v>
      </c>
      <c r="L57" s="25" t="n">
        <v>0</v>
      </c>
      <c r="M57" s="6" t="s">
        <f>=I57+J57+K57+L57</f>
      </c>
      <c r="N57" s="25"/>
      <c r="O57" s="23"/>
      <c r="P57" s="23" t="s">
        <v>420</v>
      </c>
    </row>
    <row collapsed="false" customFormat="false" customHeight="false" hidden="false" ht="12.1" outlineLevel="0" r="58">
      <c r="A58" s="22" t="n">
        <v>44575.020636574</v>
      </c>
      <c r="B58" s="23" t="s">
        <v>419</v>
      </c>
      <c r="C58" s="23" t="s">
        <v>110</v>
      </c>
      <c r="D58" s="23" t="s">
        <v>419</v>
      </c>
      <c r="E58" s="23" t="s">
        <v>419</v>
      </c>
      <c r="F58" s="23" t="s">
        <v>20</v>
      </c>
      <c r="G58" s="24" t="n">
        <v>1</v>
      </c>
      <c r="H58" s="25" t="n">
        <v>20000</v>
      </c>
      <c r="I58" s="25" t="n">
        <v>20000</v>
      </c>
      <c r="J58" s="25" t="n">
        <v>0</v>
      </c>
      <c r="K58" s="25" t="n">
        <v>0</v>
      </c>
      <c r="L58" s="25" t="n">
        <v>0</v>
      </c>
      <c r="M58" s="6" t="s">
        <f>=I58+J58+K58+L58</f>
      </c>
      <c r="N58" s="25"/>
      <c r="O58" s="23"/>
      <c r="P58" s="23" t="s">
        <v>420</v>
      </c>
    </row>
    <row collapsed="false" customFormat="false" customHeight="false" hidden="false" ht="12.1" outlineLevel="0" r="59">
      <c r="A59" s="21" t="n">
        <v>44575.502152778</v>
      </c>
      <c r="B59" s="17" t="s">
        <v>361</v>
      </c>
      <c r="C59" s="17" t="s">
        <v>445</v>
      </c>
      <c r="D59" s="17" t="s">
        <v>340</v>
      </c>
      <c r="E59" s="17" t="s">
        <v>81</v>
      </c>
      <c r="F59" s="17" t="s">
        <v>20</v>
      </c>
      <c r="G59" s="7" t="n">
        <v>7</v>
      </c>
      <c r="H59" s="6" t="n">
        <v>64.19</v>
      </c>
      <c r="I59" s="6" t="n">
        <v>-449.33</v>
      </c>
      <c r="J59" s="6" t="n">
        <v>0</v>
      </c>
      <c r="K59" s="6" t="n">
        <v>-0.27</v>
      </c>
      <c r="L59" s="6" t="n">
        <v>0</v>
      </c>
      <c r="M59" s="6" t="s">
        <f>=I59+J59+K59+L59</f>
      </c>
      <c r="N59" s="6"/>
      <c r="O59" s="17"/>
      <c r="P59" s="17" t="s">
        <v>420</v>
      </c>
    </row>
    <row collapsed="false" customFormat="false" customHeight="false" hidden="false" ht="12.1" outlineLevel="0" r="60">
      <c r="A60" s="21" t="n">
        <v>44575.502152778</v>
      </c>
      <c r="B60" s="17" t="s">
        <v>361</v>
      </c>
      <c r="C60" s="17" t="s">
        <v>445</v>
      </c>
      <c r="D60" s="17" t="s">
        <v>340</v>
      </c>
      <c r="E60" s="17" t="s">
        <v>81</v>
      </c>
      <c r="F60" s="17" t="s">
        <v>20</v>
      </c>
      <c r="G60" s="7" t="n">
        <v>191</v>
      </c>
      <c r="H60" s="6" t="n">
        <v>64.2</v>
      </c>
      <c r="I60" s="6" t="n">
        <v>-12262.2</v>
      </c>
      <c r="J60" s="6" t="n">
        <v>0</v>
      </c>
      <c r="K60" s="6" t="n">
        <v>-7.36</v>
      </c>
      <c r="L60" s="6" t="n">
        <v>0</v>
      </c>
      <c r="M60" s="6" t="s">
        <f>=I60+J60+K60+L60</f>
      </c>
      <c r="N60" s="6"/>
      <c r="O60" s="17"/>
      <c r="P60" s="17" t="s">
        <v>420</v>
      </c>
    </row>
    <row collapsed="false" customFormat="false" customHeight="false" hidden="false" ht="12.1" outlineLevel="0" r="61">
      <c r="A61" s="21" t="n">
        <v>44575.578715278</v>
      </c>
      <c r="B61" s="17" t="s">
        <v>80</v>
      </c>
      <c r="C61" s="17" t="s">
        <v>436</v>
      </c>
      <c r="D61" s="17" t="s">
        <v>340</v>
      </c>
      <c r="E61" s="17" t="s">
        <v>81</v>
      </c>
      <c r="F61" s="17" t="s">
        <v>20</v>
      </c>
      <c r="G61" s="7" t="n">
        <v>17800</v>
      </c>
      <c r="H61" s="6" t="n">
        <v>1.1015</v>
      </c>
      <c r="I61" s="6" t="n">
        <v>-19606.7</v>
      </c>
      <c r="J61" s="6" t="n">
        <v>0</v>
      </c>
      <c r="K61" s="6" t="n">
        <v>0</v>
      </c>
      <c r="L61" s="6" t="n">
        <v>0</v>
      </c>
      <c r="M61" s="6" t="s">
        <f>=I61+J61+K61+L61</f>
      </c>
      <c r="N61" s="6"/>
      <c r="O61" s="17"/>
      <c r="P61" s="17" t="s">
        <v>420</v>
      </c>
    </row>
    <row collapsed="false" customFormat="false" customHeight="false" hidden="false" ht="12.1" outlineLevel="0" r="62">
      <c r="A62" s="21" t="n">
        <v>44575.673287037</v>
      </c>
      <c r="B62" s="17" t="s">
        <v>361</v>
      </c>
      <c r="C62" s="17" t="s">
        <v>445</v>
      </c>
      <c r="D62" s="17" t="s">
        <v>340</v>
      </c>
      <c r="E62" s="17" t="s">
        <v>81</v>
      </c>
      <c r="F62" s="17" t="s">
        <v>20</v>
      </c>
      <c r="G62" s="7" t="n">
        <v>8</v>
      </c>
      <c r="H62" s="6" t="n">
        <v>64.87</v>
      </c>
      <c r="I62" s="6" t="n">
        <v>-518.96</v>
      </c>
      <c r="J62" s="6" t="n">
        <v>0</v>
      </c>
      <c r="K62" s="6" t="n">
        <v>-0.31</v>
      </c>
      <c r="L62" s="6" t="n">
        <v>0</v>
      </c>
      <c r="M62" s="6" t="s">
        <f>=I62+J62+K62+L62</f>
      </c>
      <c r="N62" s="6"/>
      <c r="O62" s="17"/>
      <c r="P62" s="17" t="s">
        <v>420</v>
      </c>
    </row>
    <row collapsed="false" customFormat="false" customHeight="false" hidden="false" ht="12.1" outlineLevel="0" r="63">
      <c r="A63" s="21" t="n">
        <v>44575.839560185</v>
      </c>
      <c r="B63" s="17" t="s">
        <v>31</v>
      </c>
      <c r="C63" s="17" t="s">
        <v>422</v>
      </c>
      <c r="D63" s="17" t="s">
        <v>340</v>
      </c>
      <c r="E63" s="17" t="s">
        <v>18</v>
      </c>
      <c r="F63" s="17" t="s">
        <v>20</v>
      </c>
      <c r="G63" s="7" t="n">
        <v>70</v>
      </c>
      <c r="H63" s="6" t="n">
        <v>255.15</v>
      </c>
      <c r="I63" s="6" t="n">
        <v>-17860.5</v>
      </c>
      <c r="J63" s="6" t="n">
        <v>0</v>
      </c>
      <c r="K63" s="6" t="n">
        <v>-10.72</v>
      </c>
      <c r="L63" s="6" t="n">
        <v>0</v>
      </c>
      <c r="M63" s="6" t="s">
        <f>=I63+J63+K63+L63</f>
      </c>
      <c r="N63" s="6"/>
      <c r="O63" s="17"/>
      <c r="P63" s="17" t="s">
        <v>420</v>
      </c>
    </row>
    <row collapsed="false" customFormat="false" customHeight="false" hidden="false" ht="12.1" outlineLevel="0" r="64">
      <c r="A64" s="21" t="n">
        <v>44579.759988426</v>
      </c>
      <c r="B64" s="17" t="s">
        <v>346</v>
      </c>
      <c r="C64" s="17" t="s">
        <v>424</v>
      </c>
      <c r="D64" s="17" t="s">
        <v>340</v>
      </c>
      <c r="E64" s="17" t="s">
        <v>86</v>
      </c>
      <c r="F64" s="17" t="s">
        <v>20</v>
      </c>
      <c r="G64" s="7" t="n">
        <v>2</v>
      </c>
      <c r="H64" s="6" t="n">
        <v>95.137</v>
      </c>
      <c r="I64" s="6" t="n">
        <v>-1902.74</v>
      </c>
      <c r="J64" s="6" t="n">
        <v>-52.16</v>
      </c>
      <c r="K64" s="6" t="n">
        <v>-1.14</v>
      </c>
      <c r="L64" s="6" t="n">
        <v>0</v>
      </c>
      <c r="M64" s="6" t="s">
        <f>=I64+J64+K64+L64</f>
      </c>
      <c r="N64" s="6"/>
      <c r="O64" s="17"/>
      <c r="P64" s="17" t="s">
        <v>420</v>
      </c>
    </row>
    <row collapsed="false" customFormat="false" customHeight="false" hidden="false" ht="12.1" outlineLevel="0" r="65">
      <c r="A65" s="22" t="n">
        <v>44581.020636574</v>
      </c>
      <c r="B65" s="23" t="s">
        <v>419</v>
      </c>
      <c r="C65" s="23" t="s">
        <v>110</v>
      </c>
      <c r="D65" s="23" t="s">
        <v>419</v>
      </c>
      <c r="E65" s="23" t="s">
        <v>419</v>
      </c>
      <c r="F65" s="23" t="s">
        <v>20</v>
      </c>
      <c r="G65" s="24" t="n">
        <v>1</v>
      </c>
      <c r="H65" s="25" t="n">
        <v>10000</v>
      </c>
      <c r="I65" s="25" t="n">
        <v>10000</v>
      </c>
      <c r="J65" s="25" t="n">
        <v>0</v>
      </c>
      <c r="K65" s="25" t="n">
        <v>0</v>
      </c>
      <c r="L65" s="25" t="n">
        <v>0</v>
      </c>
      <c r="M65" s="6" t="s">
        <f>=I65+J65+K65+L65</f>
      </c>
      <c r="N65" s="25"/>
      <c r="O65" s="23"/>
      <c r="P65" s="23" t="s">
        <v>420</v>
      </c>
    </row>
    <row collapsed="false" customFormat="false" customHeight="false" hidden="false" ht="12.1" outlineLevel="0" r="66">
      <c r="A66" s="21" t="n">
        <v>44582.00556713</v>
      </c>
      <c r="B66" s="17" t="s">
        <v>346</v>
      </c>
      <c r="C66" s="17" t="s">
        <v>424</v>
      </c>
      <c r="D66" s="17" t="s">
        <v>340</v>
      </c>
      <c r="E66" s="17" t="s">
        <v>86</v>
      </c>
      <c r="F66" s="17" t="s">
        <v>20</v>
      </c>
      <c r="G66" s="7" t="n">
        <v>10</v>
      </c>
      <c r="H66" s="6" t="n">
        <v>95.879</v>
      </c>
      <c r="I66" s="6" t="n">
        <v>-9587.9</v>
      </c>
      <c r="J66" s="6" t="n">
        <v>-265.5</v>
      </c>
      <c r="K66" s="6" t="n">
        <v>-5.75</v>
      </c>
      <c r="L66" s="6" t="n">
        <v>0</v>
      </c>
      <c r="M66" s="6" t="s">
        <f>=I66+J66+K66+L66</f>
      </c>
      <c r="N66" s="6"/>
      <c r="O66" s="17"/>
      <c r="P66" s="17" t="s">
        <v>420</v>
      </c>
    </row>
    <row collapsed="false" customFormat="false" customHeight="false" hidden="false" ht="12.1" outlineLevel="0" r="67">
      <c r="A67" s="21" t="n">
        <v>44582.530081019</v>
      </c>
      <c r="B67" s="17" t="s">
        <v>361</v>
      </c>
      <c r="C67" s="17" t="s">
        <v>445</v>
      </c>
      <c r="D67" s="17" t="s">
        <v>340</v>
      </c>
      <c r="E67" s="17" t="s">
        <v>81</v>
      </c>
      <c r="F67" s="17" t="s">
        <v>20</v>
      </c>
      <c r="G67" s="7" t="n">
        <v>5</v>
      </c>
      <c r="H67" s="6" t="n">
        <v>62.26</v>
      </c>
      <c r="I67" s="6" t="n">
        <v>-311.3</v>
      </c>
      <c r="J67" s="6" t="n">
        <v>0</v>
      </c>
      <c r="K67" s="6" t="n">
        <v>-0.19</v>
      </c>
      <c r="L67" s="6" t="n">
        <v>0</v>
      </c>
      <c r="M67" s="6" t="s">
        <f>=I67+J67+K67+L67</f>
      </c>
      <c r="N67" s="6"/>
      <c r="O67" s="17"/>
      <c r="P67" s="17" t="s">
        <v>420</v>
      </c>
    </row>
    <row collapsed="false" customFormat="false" customHeight="false" hidden="false" ht="12.1" outlineLevel="0" r="68">
      <c r="A68" s="30" t="n">
        <v>44585.020636574</v>
      </c>
      <c r="B68" s="31" t="s">
        <v>446</v>
      </c>
      <c r="C68" s="31" t="s">
        <v>447</v>
      </c>
      <c r="D68" s="31" t="s">
        <v>446</v>
      </c>
      <c r="E68" s="31" t="s">
        <v>446</v>
      </c>
      <c r="F68" s="31" t="s">
        <v>20</v>
      </c>
      <c r="G68" s="32" t="n">
        <v>1</v>
      </c>
      <c r="H68" s="33" t="n">
        <v>-1</v>
      </c>
      <c r="I68" s="33" t="n">
        <v>-1</v>
      </c>
      <c r="J68" s="33" t="n">
        <v>0</v>
      </c>
      <c r="K68" s="33" t="n">
        <v>0</v>
      </c>
      <c r="L68" s="33" t="n">
        <v>0</v>
      </c>
      <c r="M68" s="6" t="s">
        <f>=I68+J68+K68+L68</f>
      </c>
      <c r="N68" s="33"/>
      <c r="O68" s="31"/>
      <c r="P68" s="31" t="s">
        <v>420</v>
      </c>
    </row>
    <row collapsed="false" customFormat="false" customHeight="false" hidden="false" ht="12.1" outlineLevel="0" r="69">
      <c r="A69" s="22" t="n">
        <v>44585.020636574</v>
      </c>
      <c r="B69" s="23" t="s">
        <v>419</v>
      </c>
      <c r="C69" s="23" t="s">
        <v>112</v>
      </c>
      <c r="D69" s="23" t="s">
        <v>419</v>
      </c>
      <c r="E69" s="23" t="s">
        <v>419</v>
      </c>
      <c r="F69" s="23" t="s">
        <v>20</v>
      </c>
      <c r="G69" s="24" t="n">
        <v>1</v>
      </c>
      <c r="H69" s="25" t="n">
        <v>5.56</v>
      </c>
      <c r="I69" s="25" t="n">
        <v>5.56</v>
      </c>
      <c r="J69" s="25" t="n">
        <v>0</v>
      </c>
      <c r="K69" s="25" t="n">
        <v>0</v>
      </c>
      <c r="L69" s="25" t="n">
        <v>0</v>
      </c>
      <c r="M69" s="6" t="s">
        <f>=I69+J69+K69+L69</f>
      </c>
      <c r="N69" s="25"/>
      <c r="O69" s="23"/>
      <c r="P69" s="23" t="s">
        <v>420</v>
      </c>
    </row>
    <row collapsed="false" customFormat="false" customHeight="false" hidden="false" ht="12.1" outlineLevel="0" r="70">
      <c r="A70" s="22" t="n">
        <v>44587.020636574</v>
      </c>
      <c r="B70" s="23" t="s">
        <v>448</v>
      </c>
      <c r="C70" s="23" t="s">
        <v>449</v>
      </c>
      <c r="D70" s="23" t="s">
        <v>448</v>
      </c>
      <c r="E70" s="23" t="s">
        <v>448</v>
      </c>
      <c r="F70" s="23" t="s">
        <v>20</v>
      </c>
      <c r="G70" s="24" t="n">
        <v>1</v>
      </c>
      <c r="H70" s="25" t="n">
        <v>703</v>
      </c>
      <c r="I70" s="25" t="n">
        <v>703</v>
      </c>
      <c r="J70" s="25" t="n">
        <v>0</v>
      </c>
      <c r="K70" s="25" t="n">
        <v>0</v>
      </c>
      <c r="L70" s="25" t="n">
        <v>0</v>
      </c>
      <c r="M70" s="6" t="s">
        <f>=I70+J70+K70+L70</f>
      </c>
      <c r="N70" s="25"/>
      <c r="O70" s="23"/>
      <c r="P70" s="23" t="s">
        <v>420</v>
      </c>
    </row>
    <row collapsed="false" customFormat="false" customHeight="false" hidden="false" ht="12.1" outlineLevel="0" r="71">
      <c r="A71" s="26" t="n">
        <v>44587.44775463</v>
      </c>
      <c r="B71" s="27" t="s">
        <v>80</v>
      </c>
      <c r="C71" s="27" t="s">
        <v>436</v>
      </c>
      <c r="D71" s="27" t="s">
        <v>341</v>
      </c>
      <c r="E71" s="27" t="s">
        <v>81</v>
      </c>
      <c r="F71" s="27" t="s">
        <v>20</v>
      </c>
      <c r="G71" s="28" t="n">
        <v>-19300</v>
      </c>
      <c r="H71" s="29" t="n">
        <v>1.1039</v>
      </c>
      <c r="I71" s="29" t="n">
        <v>21305.27</v>
      </c>
      <c r="J71" s="29" t="n">
        <v>0</v>
      </c>
      <c r="K71" s="29" t="n">
        <v>0</v>
      </c>
      <c r="L71" s="29" t="n">
        <v>0</v>
      </c>
      <c r="M71" s="6" t="s">
        <f>=I71+J71+K71+L71</f>
      </c>
      <c r="N71" s="29"/>
      <c r="O71" s="27"/>
      <c r="P71" s="27" t="s">
        <v>420</v>
      </c>
    </row>
    <row collapsed="false" customFormat="false" customHeight="false" hidden="false" ht="12.1" outlineLevel="0" r="72">
      <c r="A72" s="21" t="n">
        <v>44587.448773148</v>
      </c>
      <c r="B72" s="17" t="s">
        <v>362</v>
      </c>
      <c r="C72" s="17" t="s">
        <v>450</v>
      </c>
      <c r="D72" s="17" t="s">
        <v>340</v>
      </c>
      <c r="E72" s="17" t="s">
        <v>81</v>
      </c>
      <c r="F72" s="17" t="s">
        <v>20</v>
      </c>
      <c r="G72" s="7" t="n">
        <v>9</v>
      </c>
      <c r="H72" s="6" t="n">
        <v>2098</v>
      </c>
      <c r="I72" s="6" t="n">
        <v>-18882</v>
      </c>
      <c r="J72" s="6" t="n">
        <v>0</v>
      </c>
      <c r="K72" s="6" t="n">
        <v>-11.33</v>
      </c>
      <c r="L72" s="6" t="n">
        <v>0</v>
      </c>
      <c r="M72" s="6" t="s">
        <f>=I72+J72+K72+L72</f>
      </c>
      <c r="N72" s="6"/>
      <c r="O72" s="17"/>
      <c r="P72" s="17" t="s">
        <v>420</v>
      </c>
    </row>
    <row collapsed="false" customFormat="false" customHeight="false" hidden="false" ht="12.1" outlineLevel="0" r="73">
      <c r="A73" s="21" t="n">
        <v>44587.448865741</v>
      </c>
      <c r="B73" s="17" t="s">
        <v>362</v>
      </c>
      <c r="C73" s="17" t="s">
        <v>450</v>
      </c>
      <c r="D73" s="17" t="s">
        <v>340</v>
      </c>
      <c r="E73" s="17" t="s">
        <v>81</v>
      </c>
      <c r="F73" s="17" t="s">
        <v>20</v>
      </c>
      <c r="G73" s="7" t="n">
        <v>1</v>
      </c>
      <c r="H73" s="6" t="n">
        <v>2098</v>
      </c>
      <c r="I73" s="6" t="n">
        <v>-2098</v>
      </c>
      <c r="J73" s="6" t="n">
        <v>0</v>
      </c>
      <c r="K73" s="6" t="n">
        <v>-1.26</v>
      </c>
      <c r="L73" s="6" t="n">
        <v>0</v>
      </c>
      <c r="M73" s="6" t="s">
        <f>=I73+J73+K73+L73</f>
      </c>
      <c r="N73" s="6"/>
      <c r="O73" s="17"/>
      <c r="P73" s="17" t="s">
        <v>420</v>
      </c>
    </row>
    <row collapsed="false" customFormat="false" customHeight="false" hidden="false" ht="12.1" outlineLevel="0" r="74">
      <c r="A74" s="21" t="n">
        <v>44587.597349537</v>
      </c>
      <c r="B74" s="17" t="s">
        <v>363</v>
      </c>
      <c r="C74" s="17" t="s">
        <v>451</v>
      </c>
      <c r="D74" s="17" t="s">
        <v>340</v>
      </c>
      <c r="E74" s="17" t="s">
        <v>81</v>
      </c>
      <c r="F74" s="17" t="s">
        <v>20</v>
      </c>
      <c r="G74" s="7" t="n">
        <v>27</v>
      </c>
      <c r="H74" s="6" t="n">
        <v>37.06</v>
      </c>
      <c r="I74" s="6" t="n">
        <v>-1000.62</v>
      </c>
      <c r="J74" s="6" t="n">
        <v>0</v>
      </c>
      <c r="K74" s="6" t="n">
        <v>-0.6</v>
      </c>
      <c r="L74" s="6" t="n">
        <v>0</v>
      </c>
      <c r="M74" s="6" t="s">
        <f>=I74+J74+K74+L74</f>
      </c>
      <c r="N74" s="6"/>
      <c r="O74" s="17"/>
      <c r="P74" s="17" t="s">
        <v>420</v>
      </c>
    </row>
    <row collapsed="false" customFormat="false" customHeight="false" hidden="false" ht="12.1" outlineLevel="0" r="75">
      <c r="A75" s="22" t="n">
        <v>44589.020636574</v>
      </c>
      <c r="B75" s="23" t="s">
        <v>448</v>
      </c>
      <c r="C75" s="23" t="s">
        <v>452</v>
      </c>
      <c r="D75" s="23" t="s">
        <v>448</v>
      </c>
      <c r="E75" s="23" t="s">
        <v>448</v>
      </c>
      <c r="F75" s="23" t="s">
        <v>20</v>
      </c>
      <c r="G75" s="24" t="n">
        <v>1</v>
      </c>
      <c r="H75" s="25" t="n">
        <v>231.3</v>
      </c>
      <c r="I75" s="25" t="n">
        <v>231.3</v>
      </c>
      <c r="J75" s="25" t="n">
        <v>0</v>
      </c>
      <c r="K75" s="25" t="n">
        <v>0</v>
      </c>
      <c r="L75" s="25" t="n">
        <v>0</v>
      </c>
      <c r="M75" s="6" t="s">
        <f>=I75+J75+K75+L75</f>
      </c>
      <c r="N75" s="25"/>
      <c r="O75" s="23"/>
      <c r="P75" s="23" t="s">
        <v>420</v>
      </c>
    </row>
    <row collapsed="false" customFormat="false" customHeight="false" hidden="false" ht="12.1" outlineLevel="0" r="76">
      <c r="A76" s="22" t="n">
        <v>44589.020636574</v>
      </c>
      <c r="B76" s="23" t="s">
        <v>419</v>
      </c>
      <c r="C76" s="23" t="s">
        <v>110</v>
      </c>
      <c r="D76" s="23" t="s">
        <v>419</v>
      </c>
      <c r="E76" s="23" t="s">
        <v>419</v>
      </c>
      <c r="F76" s="23" t="s">
        <v>20</v>
      </c>
      <c r="G76" s="24" t="n">
        <v>1</v>
      </c>
      <c r="H76" s="25" t="n">
        <v>35000</v>
      </c>
      <c r="I76" s="25" t="n">
        <v>35000</v>
      </c>
      <c r="J76" s="25" t="n">
        <v>0</v>
      </c>
      <c r="K76" s="25" t="n">
        <v>0</v>
      </c>
      <c r="L76" s="25" t="n">
        <v>0</v>
      </c>
      <c r="M76" s="6" t="s">
        <f>=I76+J76+K76+L76</f>
      </c>
      <c r="N76" s="25"/>
      <c r="O76" s="23"/>
      <c r="P76" s="23" t="s">
        <v>420</v>
      </c>
    </row>
    <row collapsed="false" customFormat="false" customHeight="false" hidden="false" ht="12.1" outlineLevel="0" r="77">
      <c r="A77" s="21" t="n">
        <v>44589.662638889</v>
      </c>
      <c r="B77" s="17" t="s">
        <v>361</v>
      </c>
      <c r="C77" s="17" t="s">
        <v>445</v>
      </c>
      <c r="D77" s="17" t="s">
        <v>340</v>
      </c>
      <c r="E77" s="17" t="s">
        <v>81</v>
      </c>
      <c r="F77" s="17" t="s">
        <v>20</v>
      </c>
      <c r="G77" s="7" t="n">
        <v>359</v>
      </c>
      <c r="H77" s="6" t="n">
        <v>60.45</v>
      </c>
      <c r="I77" s="6" t="n">
        <v>-21701.55</v>
      </c>
      <c r="J77" s="6" t="n">
        <v>0</v>
      </c>
      <c r="K77" s="6" t="n">
        <v>-13.02</v>
      </c>
      <c r="L77" s="6" t="n">
        <v>0</v>
      </c>
      <c r="M77" s="6" t="s">
        <f>=I77+J77+K77+L77</f>
      </c>
      <c r="N77" s="6"/>
      <c r="O77" s="17"/>
      <c r="P77" s="17" t="s">
        <v>420</v>
      </c>
    </row>
    <row collapsed="false" customFormat="false" customHeight="false" hidden="false" ht="12.1" outlineLevel="0" r="78">
      <c r="A78" s="21" t="n">
        <v>44589.662662037</v>
      </c>
      <c r="B78" s="17" t="s">
        <v>361</v>
      </c>
      <c r="C78" s="17" t="s">
        <v>445</v>
      </c>
      <c r="D78" s="17" t="s">
        <v>340</v>
      </c>
      <c r="E78" s="17" t="s">
        <v>81</v>
      </c>
      <c r="F78" s="17" t="s">
        <v>20</v>
      </c>
      <c r="G78" s="7" t="n">
        <v>169</v>
      </c>
      <c r="H78" s="6" t="n">
        <v>60.45</v>
      </c>
      <c r="I78" s="6" t="n">
        <v>-10216.05</v>
      </c>
      <c r="J78" s="6" t="n">
        <v>0</v>
      </c>
      <c r="K78" s="6" t="n">
        <v>-6.13</v>
      </c>
      <c r="L78" s="6" t="n">
        <v>0</v>
      </c>
      <c r="M78" s="6" t="s">
        <f>=I78+J78+K78+L78</f>
      </c>
      <c r="N78" s="6"/>
      <c r="O78" s="17"/>
      <c r="P78" s="17" t="s">
        <v>420</v>
      </c>
    </row>
    <row collapsed="false" customFormat="false" customHeight="false" hidden="false" ht="12.1" outlineLevel="0" r="79">
      <c r="A79" s="21" t="n">
        <v>44589.662881944</v>
      </c>
      <c r="B79" s="17" t="s">
        <v>361</v>
      </c>
      <c r="C79" s="17" t="s">
        <v>445</v>
      </c>
      <c r="D79" s="17" t="s">
        <v>340</v>
      </c>
      <c r="E79" s="17" t="s">
        <v>81</v>
      </c>
      <c r="F79" s="17" t="s">
        <v>20</v>
      </c>
      <c r="G79" s="7" t="n">
        <v>52</v>
      </c>
      <c r="H79" s="6" t="n">
        <v>60.45</v>
      </c>
      <c r="I79" s="6" t="n">
        <v>-3143.4</v>
      </c>
      <c r="J79" s="6" t="n">
        <v>0</v>
      </c>
      <c r="K79" s="6" t="n">
        <v>-1.88</v>
      </c>
      <c r="L79" s="6" t="n">
        <v>0</v>
      </c>
      <c r="M79" s="6" t="s">
        <f>=I79+J79+K79+L79</f>
      </c>
      <c r="N79" s="6"/>
      <c r="O79" s="17"/>
      <c r="P79" s="17" t="s">
        <v>420</v>
      </c>
    </row>
    <row collapsed="false" customFormat="false" customHeight="false" hidden="false" ht="12.1" outlineLevel="0" r="80">
      <c r="A80" s="22" t="n">
        <v>44593.020636574</v>
      </c>
      <c r="B80" s="23" t="s">
        <v>419</v>
      </c>
      <c r="C80" s="23" t="s">
        <v>110</v>
      </c>
      <c r="D80" s="23" t="s">
        <v>419</v>
      </c>
      <c r="E80" s="23" t="s">
        <v>419</v>
      </c>
      <c r="F80" s="23" t="s">
        <v>20</v>
      </c>
      <c r="G80" s="24" t="n">
        <v>1</v>
      </c>
      <c r="H80" s="25" t="n">
        <v>3800</v>
      </c>
      <c r="I80" s="25" t="n">
        <v>3800</v>
      </c>
      <c r="J80" s="25" t="n">
        <v>0</v>
      </c>
      <c r="K80" s="25" t="n">
        <v>0</v>
      </c>
      <c r="L80" s="25" t="n">
        <v>0</v>
      </c>
      <c r="M80" s="6" t="s">
        <f>=I80+J80+K80+L80</f>
      </c>
      <c r="N80" s="25"/>
      <c r="O80" s="23"/>
      <c r="P80" s="23" t="s">
        <v>420</v>
      </c>
    </row>
    <row collapsed="false" customFormat="false" customHeight="false" hidden="false" ht="12.1" outlineLevel="0" r="81">
      <c r="A81" s="21" t="n">
        <v>44593.727048611</v>
      </c>
      <c r="B81" s="17" t="s">
        <v>363</v>
      </c>
      <c r="C81" s="17" t="s">
        <v>451</v>
      </c>
      <c r="D81" s="17" t="s">
        <v>340</v>
      </c>
      <c r="E81" s="17" t="s">
        <v>81</v>
      </c>
      <c r="F81" s="17" t="s">
        <v>20</v>
      </c>
      <c r="G81" s="7" t="n">
        <v>10</v>
      </c>
      <c r="H81" s="6" t="n">
        <v>39.485</v>
      </c>
      <c r="I81" s="6" t="n">
        <v>-394.85</v>
      </c>
      <c r="J81" s="6" t="n">
        <v>0</v>
      </c>
      <c r="K81" s="6" t="n">
        <v>-0.24</v>
      </c>
      <c r="L81" s="6" t="n">
        <v>0</v>
      </c>
      <c r="M81" s="6" t="s">
        <f>=I81+J81+K81+L81</f>
      </c>
      <c r="N81" s="6"/>
      <c r="O81" s="17"/>
      <c r="P81" s="17" t="s">
        <v>420</v>
      </c>
    </row>
    <row collapsed="false" customFormat="false" customHeight="false" hidden="false" ht="12.1" outlineLevel="0" r="82">
      <c r="A82" s="21" t="n">
        <v>44593.750034722</v>
      </c>
      <c r="B82" s="17" t="s">
        <v>363</v>
      </c>
      <c r="C82" s="17" t="s">
        <v>451</v>
      </c>
      <c r="D82" s="17" t="s">
        <v>340</v>
      </c>
      <c r="E82" s="17" t="s">
        <v>81</v>
      </c>
      <c r="F82" s="17" t="s">
        <v>20</v>
      </c>
      <c r="G82" s="7" t="n">
        <v>90</v>
      </c>
      <c r="H82" s="6" t="n">
        <v>39.485</v>
      </c>
      <c r="I82" s="6" t="n">
        <v>-3553.65</v>
      </c>
      <c r="J82" s="6" t="n">
        <v>0</v>
      </c>
      <c r="K82" s="6" t="n">
        <v>-2.13</v>
      </c>
      <c r="L82" s="6" t="n">
        <v>0</v>
      </c>
      <c r="M82" s="6" t="s">
        <f>=I82+J82+K82+L82</f>
      </c>
      <c r="N82" s="6"/>
      <c r="O82" s="17"/>
      <c r="P82" s="17" t="s">
        <v>420</v>
      </c>
    </row>
    <row collapsed="false" customFormat="false" customHeight="false" hidden="false" ht="12.1" outlineLevel="0" r="83">
      <c r="A83" s="26" t="n">
        <v>44601.671388889</v>
      </c>
      <c r="B83" s="27" t="s">
        <v>354</v>
      </c>
      <c r="C83" s="27" t="s">
        <v>437</v>
      </c>
      <c r="D83" s="27" t="s">
        <v>341</v>
      </c>
      <c r="E83" s="27" t="s">
        <v>81</v>
      </c>
      <c r="F83" s="27" t="s">
        <v>20</v>
      </c>
      <c r="G83" s="28" t="n">
        <v>-3000</v>
      </c>
      <c r="H83" s="29" t="n">
        <v>1.1329</v>
      </c>
      <c r="I83" s="29" t="n">
        <v>3398.7</v>
      </c>
      <c r="J83" s="29" t="n">
        <v>0</v>
      </c>
      <c r="K83" s="29" t="n">
        <v>-0.34</v>
      </c>
      <c r="L83" s="29" t="n">
        <v>0</v>
      </c>
      <c r="M83" s="6" t="s">
        <f>=I83+J83+K83+L83</f>
      </c>
      <c r="N83" s="29"/>
      <c r="O83" s="27"/>
      <c r="P83" s="27" t="s">
        <v>420</v>
      </c>
    </row>
    <row collapsed="false" customFormat="false" customHeight="false" hidden="false" ht="12.1" outlineLevel="0" r="84">
      <c r="A84" s="21" t="n">
        <v>44601.672592593</v>
      </c>
      <c r="B84" s="17" t="s">
        <v>364</v>
      </c>
      <c r="C84" s="17" t="s">
        <v>453</v>
      </c>
      <c r="D84" s="17" t="s">
        <v>340</v>
      </c>
      <c r="E84" s="17" t="s">
        <v>81</v>
      </c>
      <c r="F84" s="17" t="s">
        <v>20</v>
      </c>
      <c r="G84" s="7" t="n">
        <v>1</v>
      </c>
      <c r="H84" s="6" t="n">
        <v>3047.5</v>
      </c>
      <c r="I84" s="6" t="n">
        <v>-3047.5</v>
      </c>
      <c r="J84" s="6" t="n">
        <v>0</v>
      </c>
      <c r="K84" s="6" t="n">
        <v>-1.83</v>
      </c>
      <c r="L84" s="6" t="n">
        <v>0</v>
      </c>
      <c r="M84" s="6" t="s">
        <f>=I84+J84+K84+L84</f>
      </c>
      <c r="N84" s="6"/>
      <c r="O84" s="17"/>
      <c r="P84" s="17" t="s">
        <v>420</v>
      </c>
    </row>
    <row collapsed="false" customFormat="false" customHeight="false" hidden="false" ht="12.1" outlineLevel="0" r="85">
      <c r="A85" s="21" t="n">
        <v>44601.676909722</v>
      </c>
      <c r="B85" s="17" t="s">
        <v>363</v>
      </c>
      <c r="C85" s="17" t="s">
        <v>451</v>
      </c>
      <c r="D85" s="17" t="s">
        <v>340</v>
      </c>
      <c r="E85" s="17" t="s">
        <v>81</v>
      </c>
      <c r="F85" s="17" t="s">
        <v>20</v>
      </c>
      <c r="G85" s="7" t="n">
        <v>9</v>
      </c>
      <c r="H85" s="6" t="n">
        <v>40.055</v>
      </c>
      <c r="I85" s="6" t="n">
        <v>-360.5</v>
      </c>
      <c r="J85" s="6" t="n">
        <v>0</v>
      </c>
      <c r="K85" s="6" t="n">
        <v>-0.22</v>
      </c>
      <c r="L85" s="6" t="n">
        <v>0</v>
      </c>
      <c r="M85" s="6" t="s">
        <f>=I85+J85+K85+L85</f>
      </c>
      <c r="N85" s="6"/>
      <c r="O85" s="17"/>
      <c r="P85" s="17" t="s">
        <v>420</v>
      </c>
    </row>
    <row collapsed="false" customFormat="false" customHeight="false" hidden="false" ht="12.1" outlineLevel="0" r="86">
      <c r="A86" s="22" t="n">
        <v>44608.020636574</v>
      </c>
      <c r="B86" s="23" t="s">
        <v>448</v>
      </c>
      <c r="C86" s="23" t="s">
        <v>454</v>
      </c>
      <c r="D86" s="23" t="s">
        <v>448</v>
      </c>
      <c r="E86" s="23" t="s">
        <v>448</v>
      </c>
      <c r="F86" s="23" t="s">
        <v>20</v>
      </c>
      <c r="G86" s="24" t="n">
        <v>1</v>
      </c>
      <c r="H86" s="25" t="n">
        <v>930.3</v>
      </c>
      <c r="I86" s="25" t="n">
        <v>930.3</v>
      </c>
      <c r="J86" s="25" t="n">
        <v>0</v>
      </c>
      <c r="K86" s="25" t="n">
        <v>0</v>
      </c>
      <c r="L86" s="25" t="n">
        <v>0</v>
      </c>
      <c r="M86" s="6" t="s">
        <f>=I86+J86+K86+L86</f>
      </c>
      <c r="N86" s="25"/>
      <c r="O86" s="23"/>
      <c r="P86" s="23" t="s">
        <v>420</v>
      </c>
    </row>
    <row collapsed="false" customFormat="false" customHeight="false" hidden="false" ht="12.1" outlineLevel="0" r="87">
      <c r="A87" s="21" t="n">
        <v>44608.637337963</v>
      </c>
      <c r="B87" s="17" t="s">
        <v>361</v>
      </c>
      <c r="C87" s="17" t="s">
        <v>445</v>
      </c>
      <c r="D87" s="17" t="s">
        <v>340</v>
      </c>
      <c r="E87" s="17" t="s">
        <v>81</v>
      </c>
      <c r="F87" s="17" t="s">
        <v>20</v>
      </c>
      <c r="G87" s="7" t="n">
        <v>15</v>
      </c>
      <c r="H87" s="6" t="n">
        <v>60.97</v>
      </c>
      <c r="I87" s="6" t="n">
        <v>-914.55</v>
      </c>
      <c r="J87" s="6" t="n">
        <v>0</v>
      </c>
      <c r="K87" s="6" t="n">
        <v>-0.55</v>
      </c>
      <c r="L87" s="6" t="n">
        <v>0</v>
      </c>
      <c r="M87" s="6" t="s">
        <f>=I87+J87+K87+L87</f>
      </c>
      <c r="N87" s="6"/>
      <c r="O87" s="17"/>
      <c r="P87" s="17" t="s">
        <v>420</v>
      </c>
    </row>
    <row collapsed="false" customFormat="false" customHeight="false" hidden="false" ht="12.1" outlineLevel="0" r="88">
      <c r="A88" s="26" t="n">
        <v>44613.864560185</v>
      </c>
      <c r="B88" s="27" t="s">
        <v>350</v>
      </c>
      <c r="C88" s="27" t="s">
        <v>428</v>
      </c>
      <c r="D88" s="27" t="s">
        <v>341</v>
      </c>
      <c r="E88" s="27" t="s">
        <v>81</v>
      </c>
      <c r="F88" s="27" t="s">
        <v>20</v>
      </c>
      <c r="G88" s="28" t="n">
        <v>-400</v>
      </c>
      <c r="H88" s="29" t="n">
        <v>118.74</v>
      </c>
      <c r="I88" s="29" t="n">
        <v>47496</v>
      </c>
      <c r="J88" s="29" t="n">
        <v>0</v>
      </c>
      <c r="K88" s="29" t="n">
        <v>-4.75</v>
      </c>
      <c r="L88" s="29" t="n">
        <v>0</v>
      </c>
      <c r="M88" s="6" t="s">
        <f>=I88+J88+K88+L88</f>
      </c>
      <c r="N88" s="29"/>
      <c r="O88" s="27"/>
      <c r="P88" s="27" t="s">
        <v>420</v>
      </c>
    </row>
    <row collapsed="false" customFormat="false" customHeight="false" hidden="false" ht="12.1" outlineLevel="0" r="89">
      <c r="A89" s="21" t="n">
        <v>44613.865231481</v>
      </c>
      <c r="B89" s="17" t="s">
        <v>31</v>
      </c>
      <c r="C89" s="17" t="s">
        <v>422</v>
      </c>
      <c r="D89" s="17" t="s">
        <v>340</v>
      </c>
      <c r="E89" s="17" t="s">
        <v>18</v>
      </c>
      <c r="F89" s="17" t="s">
        <v>20</v>
      </c>
      <c r="G89" s="7" t="n">
        <v>220</v>
      </c>
      <c r="H89" s="6" t="n">
        <v>214.12</v>
      </c>
      <c r="I89" s="6" t="n">
        <v>-47106.4</v>
      </c>
      <c r="J89" s="6" t="n">
        <v>0</v>
      </c>
      <c r="K89" s="6" t="n">
        <v>-28.26</v>
      </c>
      <c r="L89" s="6" t="n">
        <v>0</v>
      </c>
      <c r="M89" s="6" t="s">
        <f>=I89+J89+K89+L89</f>
      </c>
      <c r="N89" s="6"/>
      <c r="O89" s="17"/>
      <c r="P89" s="17" t="s">
        <v>420</v>
      </c>
    </row>
    <row collapsed="false" customFormat="false" customHeight="false" hidden="false" ht="12.1" outlineLevel="0" r="90">
      <c r="A90" s="22" t="n">
        <v>44616.020138889</v>
      </c>
      <c r="B90" s="23" t="s">
        <v>419</v>
      </c>
      <c r="C90" s="23" t="s">
        <v>110</v>
      </c>
      <c r="D90" s="23" t="s">
        <v>419</v>
      </c>
      <c r="E90" s="23" t="s">
        <v>419</v>
      </c>
      <c r="F90" s="23" t="s">
        <v>20</v>
      </c>
      <c r="G90" s="24" t="n">
        <v>1</v>
      </c>
      <c r="H90" s="25" t="n">
        <v>48000</v>
      </c>
      <c r="I90" s="25" t="n">
        <v>48000</v>
      </c>
      <c r="J90" s="25" t="n">
        <v>0</v>
      </c>
      <c r="K90" s="25" t="n">
        <v>0</v>
      </c>
      <c r="L90" s="25" t="n">
        <v>0</v>
      </c>
      <c r="M90" s="6" t="s">
        <f>=I90+J90+K90+L90</f>
      </c>
      <c r="N90" s="25"/>
      <c r="O90" s="23"/>
      <c r="P90" s="23" t="s">
        <v>420</v>
      </c>
    </row>
    <row collapsed="false" customFormat="false" customHeight="false" hidden="false" ht="12.1" outlineLevel="0" r="91">
      <c r="A91" s="22" t="n">
        <v>44616.020138889</v>
      </c>
      <c r="B91" s="23" t="s">
        <v>419</v>
      </c>
      <c r="C91" s="23" t="s">
        <v>110</v>
      </c>
      <c r="D91" s="23" t="s">
        <v>419</v>
      </c>
      <c r="E91" s="23" t="s">
        <v>419</v>
      </c>
      <c r="F91" s="23" t="s">
        <v>20</v>
      </c>
      <c r="G91" s="24" t="n">
        <v>1</v>
      </c>
      <c r="H91" s="25" t="n">
        <v>48000</v>
      </c>
      <c r="I91" s="25" t="n">
        <v>48000</v>
      </c>
      <c r="J91" s="25" t="n">
        <v>0</v>
      </c>
      <c r="K91" s="25" t="n">
        <v>0</v>
      </c>
      <c r="L91" s="25" t="n">
        <v>0</v>
      </c>
      <c r="M91" s="6" t="s">
        <f>=I91+J91+K91+L91</f>
      </c>
      <c r="N91" s="25"/>
      <c r="O91" s="23" t="s">
        <v>455</v>
      </c>
      <c r="P91" s="23" t="s">
        <v>420</v>
      </c>
    </row>
    <row collapsed="false" customFormat="false" customHeight="false" hidden="false" ht="12.1" outlineLevel="0" r="92">
      <c r="A92" s="21" t="n">
        <v>44616.545856481</v>
      </c>
      <c r="B92" s="17" t="s">
        <v>31</v>
      </c>
      <c r="C92" s="17" t="s">
        <v>422</v>
      </c>
      <c r="D92" s="17" t="s">
        <v>340</v>
      </c>
      <c r="E92" s="17" t="s">
        <v>18</v>
      </c>
      <c r="F92" s="17" t="s">
        <v>20</v>
      </c>
      <c r="G92" s="7" t="n">
        <v>710</v>
      </c>
      <c r="H92" s="6" t="n">
        <v>131.7</v>
      </c>
      <c r="I92" s="6" t="n">
        <v>-93507</v>
      </c>
      <c r="J92" s="6" t="n">
        <v>0</v>
      </c>
      <c r="K92" s="6" t="n">
        <v>-56.1</v>
      </c>
      <c r="L92" s="6" t="n">
        <v>0</v>
      </c>
      <c r="M92" s="6" t="s">
        <f>=I92+J92+K92+L92</f>
      </c>
      <c r="N92" s="6"/>
      <c r="O92" s="17"/>
      <c r="P92" s="17" t="s">
        <v>420</v>
      </c>
    </row>
    <row collapsed="false" customFormat="false" customHeight="false" hidden="false" ht="12.1" outlineLevel="0" r="93">
      <c r="A93" s="21" t="n">
        <v>44616.609652778</v>
      </c>
      <c r="B93" s="17" t="s">
        <v>31</v>
      </c>
      <c r="C93" s="17" t="s">
        <v>422</v>
      </c>
      <c r="D93" s="17" t="s">
        <v>340</v>
      </c>
      <c r="E93" s="17" t="s">
        <v>18</v>
      </c>
      <c r="F93" s="17" t="s">
        <v>20</v>
      </c>
      <c r="G93" s="7" t="n">
        <v>60</v>
      </c>
      <c r="H93" s="6" t="n">
        <v>110.83</v>
      </c>
      <c r="I93" s="6" t="n">
        <v>-6649.8</v>
      </c>
      <c r="J93" s="6" t="n">
        <v>0</v>
      </c>
      <c r="K93" s="6" t="n">
        <v>-3.98</v>
      </c>
      <c r="L93" s="6" t="n">
        <v>0</v>
      </c>
      <c r="M93" s="6" t="s">
        <f>=I93+J93+K93+L93</f>
      </c>
      <c r="N93" s="6"/>
      <c r="O93" s="17"/>
      <c r="P93" s="17" t="s">
        <v>420</v>
      </c>
    </row>
    <row collapsed="false" customFormat="false" customHeight="false" hidden="false" ht="12.1" outlineLevel="0" r="94">
      <c r="A94" s="22" t="n">
        <v>44617.020636574</v>
      </c>
      <c r="B94" s="23" t="s">
        <v>419</v>
      </c>
      <c r="C94" s="23" t="s">
        <v>110</v>
      </c>
      <c r="D94" s="23" t="s">
        <v>419</v>
      </c>
      <c r="E94" s="23" t="s">
        <v>419</v>
      </c>
      <c r="F94" s="23" t="s">
        <v>20</v>
      </c>
      <c r="G94" s="24" t="n">
        <v>1</v>
      </c>
      <c r="H94" s="25" t="n">
        <v>100000</v>
      </c>
      <c r="I94" s="25" t="n">
        <v>100000</v>
      </c>
      <c r="J94" s="25" t="n">
        <v>0</v>
      </c>
      <c r="K94" s="25" t="n">
        <v>0</v>
      </c>
      <c r="L94" s="25" t="n">
        <v>0</v>
      </c>
      <c r="M94" s="6" t="s">
        <f>=I94+J94+K94+L94</f>
      </c>
      <c r="N94" s="25"/>
      <c r="O94" s="23"/>
      <c r="P94" s="23" t="s">
        <v>420</v>
      </c>
    </row>
    <row collapsed="false" customFormat="false" customHeight="false" hidden="false" ht="12.1" outlineLevel="0" r="95">
      <c r="A95" s="21" t="n">
        <v>44617.760416667</v>
      </c>
      <c r="B95" s="17" t="s">
        <v>31</v>
      </c>
      <c r="C95" s="17" t="s">
        <v>422</v>
      </c>
      <c r="D95" s="17" t="s">
        <v>340</v>
      </c>
      <c r="E95" s="17" t="s">
        <v>18</v>
      </c>
      <c r="F95" s="17" t="s">
        <v>20</v>
      </c>
      <c r="G95" s="7" t="n">
        <v>760</v>
      </c>
      <c r="H95" s="6" t="n">
        <v>131.22</v>
      </c>
      <c r="I95" s="6" t="n">
        <v>-99727.2</v>
      </c>
      <c r="J95" s="6" t="n">
        <v>0</v>
      </c>
      <c r="K95" s="6" t="n">
        <v>-59.83</v>
      </c>
      <c r="L95" s="6" t="n">
        <v>0</v>
      </c>
      <c r="M95" s="6" t="s">
        <f>=I95+J95+K95+L95</f>
      </c>
      <c r="N95" s="6"/>
      <c r="O95" s="17"/>
      <c r="P95" s="17" t="s">
        <v>420</v>
      </c>
    </row>
    <row collapsed="false" customFormat="false" customHeight="false" hidden="false" ht="12.1" outlineLevel="0" r="96">
      <c r="A96" s="34" t="n">
        <v>44641.020636574</v>
      </c>
      <c r="B96" s="35" t="s">
        <v>456</v>
      </c>
      <c r="C96" s="35" t="s">
        <v>118</v>
      </c>
      <c r="D96" s="35" t="s">
        <v>456</v>
      </c>
      <c r="E96" s="35" t="s">
        <v>456</v>
      </c>
      <c r="F96" s="35" t="s">
        <v>20</v>
      </c>
      <c r="G96" s="36" t="n">
        <v>1</v>
      </c>
      <c r="H96" s="37" t="n">
        <v>-377.23</v>
      </c>
      <c r="I96" s="37" t="n">
        <v>-377.23</v>
      </c>
      <c r="J96" s="37" t="n">
        <v>0</v>
      </c>
      <c r="K96" s="37" t="n">
        <v>0</v>
      </c>
      <c r="L96" s="37" t="n">
        <v>0</v>
      </c>
      <c r="M96" s="6" t="s">
        <f>=I96+J96+K96+L96</f>
      </c>
      <c r="N96" s="37"/>
      <c r="O96" s="35"/>
      <c r="P96" s="35" t="s">
        <v>420</v>
      </c>
    </row>
    <row collapsed="false" customFormat="false" customHeight="false" hidden="false" ht="12.1" outlineLevel="0" r="97">
      <c r="A97" s="21" t="n">
        <v>44652.422326389</v>
      </c>
      <c r="B97" s="17" t="s">
        <v>365</v>
      </c>
      <c r="C97" s="17" t="s">
        <v>457</v>
      </c>
      <c r="D97" s="17" t="s">
        <v>340</v>
      </c>
      <c r="E97" s="17" t="s">
        <v>18</v>
      </c>
      <c r="F97" s="17" t="s">
        <v>20</v>
      </c>
      <c r="G97" s="7" t="n">
        <v>10000</v>
      </c>
      <c r="H97" s="6" t="n">
        <v>0.02032</v>
      </c>
      <c r="I97" s="6" t="n">
        <v>-203.2</v>
      </c>
      <c r="J97" s="6" t="n">
        <v>0</v>
      </c>
      <c r="K97" s="6" t="n">
        <v>-0.12</v>
      </c>
      <c r="L97" s="6" t="n">
        <v>0</v>
      </c>
      <c r="M97" s="6" t="s">
        <f>=I97+J97+K97+L97</f>
      </c>
      <c r="N97" s="6"/>
      <c r="O97" s="17"/>
      <c r="P97" s="17" t="s">
        <v>420</v>
      </c>
    </row>
    <row collapsed="false" customFormat="false" customHeight="false" hidden="false" ht="12.1" outlineLevel="0" r="98">
      <c r="A98" s="22" t="n">
        <v>44652.600914352</v>
      </c>
      <c r="B98" s="23" t="s">
        <v>448</v>
      </c>
      <c r="C98" s="23" t="s">
        <v>458</v>
      </c>
      <c r="D98" s="23" t="s">
        <v>448</v>
      </c>
      <c r="E98" s="23" t="s">
        <v>448</v>
      </c>
      <c r="F98" s="23" t="s">
        <v>20</v>
      </c>
      <c r="G98" s="24" t="n">
        <v>1</v>
      </c>
      <c r="H98" s="25" t="n">
        <v>354.36</v>
      </c>
      <c r="I98" s="25" t="n">
        <v>354.36</v>
      </c>
      <c r="J98" s="25" t="n">
        <v>0</v>
      </c>
      <c r="K98" s="25" t="n">
        <v>0</v>
      </c>
      <c r="L98" s="25" t="n">
        <v>0</v>
      </c>
      <c r="M98" s="6" t="s">
        <f>=I98+J98+K98+L98</f>
      </c>
      <c r="N98" s="25"/>
      <c r="O98" s="23"/>
      <c r="P98" s="23" t="s">
        <v>420</v>
      </c>
    </row>
    <row collapsed="false" customFormat="false" customHeight="false" hidden="false" ht="12.1" outlineLevel="0" r="99">
      <c r="A99" s="22" t="n">
        <v>44655.665972222</v>
      </c>
      <c r="B99" s="23" t="s">
        <v>448</v>
      </c>
      <c r="C99" s="23" t="s">
        <v>459</v>
      </c>
      <c r="D99" s="23" t="s">
        <v>448</v>
      </c>
      <c r="E99" s="23" t="s">
        <v>448</v>
      </c>
      <c r="F99" s="23" t="s">
        <v>20</v>
      </c>
      <c r="G99" s="24" t="n">
        <v>1</v>
      </c>
      <c r="H99" s="25" t="n">
        <v>672.8</v>
      </c>
      <c r="I99" s="25" t="n">
        <v>672.8</v>
      </c>
      <c r="J99" s="25" t="n">
        <v>0</v>
      </c>
      <c r="K99" s="25" t="n">
        <v>0</v>
      </c>
      <c r="L99" s="25" t="n">
        <v>0</v>
      </c>
      <c r="M99" s="6" t="s">
        <f>=I99+J99+K99+L99</f>
      </c>
      <c r="N99" s="25"/>
      <c r="O99" s="23"/>
      <c r="P99" s="23" t="s">
        <v>420</v>
      </c>
    </row>
    <row collapsed="false" customFormat="false" customHeight="false" hidden="false" ht="12.1" outlineLevel="0" r="100">
      <c r="A100" s="22" t="n">
        <v>44655.677916667</v>
      </c>
      <c r="B100" s="23" t="s">
        <v>448</v>
      </c>
      <c r="C100" s="23" t="s">
        <v>460</v>
      </c>
      <c r="D100" s="23" t="s">
        <v>448</v>
      </c>
      <c r="E100" s="23" t="s">
        <v>448</v>
      </c>
      <c r="F100" s="23" t="s">
        <v>20</v>
      </c>
      <c r="G100" s="24" t="n">
        <v>1</v>
      </c>
      <c r="H100" s="25" t="n">
        <v>1179.16</v>
      </c>
      <c r="I100" s="25" t="n">
        <v>1179.16</v>
      </c>
      <c r="J100" s="25" t="n">
        <v>0</v>
      </c>
      <c r="K100" s="25" t="n">
        <v>0</v>
      </c>
      <c r="L100" s="25" t="n">
        <v>0</v>
      </c>
      <c r="M100" s="6" t="s">
        <f>=I100+J100+K100+L100</f>
      </c>
      <c r="N100" s="25"/>
      <c r="O100" s="23"/>
      <c r="P100" s="23" t="s">
        <v>420</v>
      </c>
    </row>
    <row collapsed="false" customFormat="false" customHeight="false" hidden="false" ht="12.1" outlineLevel="0" r="101">
      <c r="A101" s="21" t="n">
        <v>44656.594606481</v>
      </c>
      <c r="B101" s="17" t="s">
        <v>366</v>
      </c>
      <c r="C101" s="17" t="s">
        <v>461</v>
      </c>
      <c r="D101" s="17" t="s">
        <v>340</v>
      </c>
      <c r="E101" s="17" t="s">
        <v>18</v>
      </c>
      <c r="F101" s="17" t="s">
        <v>20</v>
      </c>
      <c r="G101" s="7" t="n">
        <v>40</v>
      </c>
      <c r="H101" s="6" t="n">
        <v>52.95</v>
      </c>
      <c r="I101" s="6" t="n">
        <v>-2118</v>
      </c>
      <c r="J101" s="6" t="n">
        <v>0</v>
      </c>
      <c r="K101" s="6" t="n">
        <v>-1.27</v>
      </c>
      <c r="L101" s="6" t="n">
        <v>0</v>
      </c>
      <c r="M101" s="6" t="s">
        <f>=I101+J101+K101+L101</f>
      </c>
      <c r="N101" s="6"/>
      <c r="O101" s="17"/>
      <c r="P101" s="17" t="s">
        <v>420</v>
      </c>
    </row>
    <row collapsed="false" customFormat="false" customHeight="false" hidden="false" ht="12.1" outlineLevel="0" r="102">
      <c r="A102" s="22" t="n">
        <v>44659.410844907</v>
      </c>
      <c r="B102" s="23" t="s">
        <v>419</v>
      </c>
      <c r="C102" s="23" t="s">
        <v>125</v>
      </c>
      <c r="D102" s="23" t="s">
        <v>419</v>
      </c>
      <c r="E102" s="23" t="s">
        <v>419</v>
      </c>
      <c r="F102" s="23" t="s">
        <v>20</v>
      </c>
      <c r="G102" s="24" t="n">
        <v>1</v>
      </c>
      <c r="H102" s="25" t="n">
        <v>10000</v>
      </c>
      <c r="I102" s="25" t="n">
        <v>10000</v>
      </c>
      <c r="J102" s="25" t="n">
        <v>0</v>
      </c>
      <c r="K102" s="25" t="n">
        <v>0</v>
      </c>
      <c r="L102" s="25" t="n">
        <v>0</v>
      </c>
      <c r="M102" s="6" t="s">
        <f>=I102+J102+K102+L102</f>
      </c>
      <c r="N102" s="25"/>
      <c r="O102" s="23"/>
      <c r="P102" s="23" t="s">
        <v>420</v>
      </c>
    </row>
    <row collapsed="false" customFormat="false" customHeight="false" hidden="false" ht="12.1" outlineLevel="0" r="103">
      <c r="A103" s="21" t="n">
        <v>44659.41931713</v>
      </c>
      <c r="B103" s="17" t="s">
        <v>365</v>
      </c>
      <c r="C103" s="17" t="s">
        <v>457</v>
      </c>
      <c r="D103" s="17" t="s">
        <v>340</v>
      </c>
      <c r="E103" s="17" t="s">
        <v>18</v>
      </c>
      <c r="F103" s="17" t="s">
        <v>20</v>
      </c>
      <c r="G103" s="7" t="n">
        <v>440000</v>
      </c>
      <c r="H103" s="6" t="n">
        <v>0.023005</v>
      </c>
      <c r="I103" s="6" t="n">
        <v>-10122.2</v>
      </c>
      <c r="J103" s="6" t="n">
        <v>0</v>
      </c>
      <c r="K103" s="6" t="n">
        <v>-6.07</v>
      </c>
      <c r="L103" s="6" t="n">
        <v>0</v>
      </c>
      <c r="M103" s="6" t="s">
        <f>=I103+J103+K103+L103</f>
      </c>
      <c r="N103" s="6"/>
      <c r="O103" s="17"/>
      <c r="P103" s="17" t="s">
        <v>420</v>
      </c>
    </row>
    <row collapsed="false" customFormat="false" customHeight="false" hidden="false" ht="12.1" outlineLevel="0" r="104">
      <c r="A104" s="22" t="n">
        <v>44665.698923611</v>
      </c>
      <c r="B104" s="23" t="s">
        <v>448</v>
      </c>
      <c r="C104" s="23" t="s">
        <v>462</v>
      </c>
      <c r="D104" s="23" t="s">
        <v>448</v>
      </c>
      <c r="E104" s="23" t="s">
        <v>448</v>
      </c>
      <c r="F104" s="23" t="s">
        <v>20</v>
      </c>
      <c r="G104" s="24" t="n">
        <v>1</v>
      </c>
      <c r="H104" s="25" t="n">
        <v>792.8</v>
      </c>
      <c r="I104" s="25" t="n">
        <v>792.8</v>
      </c>
      <c r="J104" s="25" t="n">
        <v>0</v>
      </c>
      <c r="K104" s="25" t="n">
        <v>0</v>
      </c>
      <c r="L104" s="25" t="n">
        <v>0</v>
      </c>
      <c r="M104" s="6" t="s">
        <f>=I104+J104+K104+L104</f>
      </c>
      <c r="N104" s="25"/>
      <c r="O104" s="23"/>
      <c r="P104" s="23" t="s">
        <v>420</v>
      </c>
    </row>
    <row collapsed="false" customFormat="false" customHeight="false" hidden="false" ht="12.1" outlineLevel="0" r="105">
      <c r="A105" s="21" t="n">
        <v>44669.732384259</v>
      </c>
      <c r="B105" s="17" t="s">
        <v>367</v>
      </c>
      <c r="C105" s="17" t="s">
        <v>463</v>
      </c>
      <c r="D105" s="17" t="s">
        <v>340</v>
      </c>
      <c r="E105" s="17" t="s">
        <v>86</v>
      </c>
      <c r="F105" s="17" t="s">
        <v>20</v>
      </c>
      <c r="G105" s="7" t="n">
        <v>1</v>
      </c>
      <c r="H105" s="6" t="n">
        <v>89.99</v>
      </c>
      <c r="I105" s="6" t="n">
        <v>-899.9</v>
      </c>
      <c r="J105" s="6" t="n">
        <v>-8.9</v>
      </c>
      <c r="K105" s="6" t="n">
        <v>-0.54</v>
      </c>
      <c r="L105" s="6" t="n">
        <v>0</v>
      </c>
      <c r="M105" s="6" t="s">
        <f>=I105+J105+K105+L105</f>
      </c>
      <c r="N105" s="6"/>
      <c r="O105" s="17"/>
      <c r="P105" s="17" t="s">
        <v>420</v>
      </c>
    </row>
    <row collapsed="false" customFormat="false" customHeight="false" hidden="false" ht="12.1" outlineLevel="0" r="106">
      <c r="A106" s="22" t="n">
        <v>44672.415983796</v>
      </c>
      <c r="B106" s="23" t="s">
        <v>419</v>
      </c>
      <c r="C106" s="23" t="s">
        <v>129</v>
      </c>
      <c r="D106" s="23" t="s">
        <v>419</v>
      </c>
      <c r="E106" s="23" t="s">
        <v>419</v>
      </c>
      <c r="F106" s="23" t="s">
        <v>20</v>
      </c>
      <c r="G106" s="24" t="n">
        <v>1</v>
      </c>
      <c r="H106" s="25" t="n">
        <v>52000</v>
      </c>
      <c r="I106" s="25" t="n">
        <v>52000</v>
      </c>
      <c r="J106" s="25" t="n">
        <v>0</v>
      </c>
      <c r="K106" s="25" t="n">
        <v>0</v>
      </c>
      <c r="L106" s="25" t="n">
        <v>0</v>
      </c>
      <c r="M106" s="6" t="s">
        <f>=I106+J106+K106+L106</f>
      </c>
      <c r="N106" s="25"/>
      <c r="O106" s="23"/>
      <c r="P106" s="23" t="s">
        <v>420</v>
      </c>
    </row>
    <row collapsed="false" customFormat="false" customHeight="false" hidden="false" ht="12.1" outlineLevel="0" r="107">
      <c r="A107" s="21" t="n">
        <v>44672.421053241</v>
      </c>
      <c r="B107" s="17" t="s">
        <v>360</v>
      </c>
      <c r="C107" s="17" t="s">
        <v>443</v>
      </c>
      <c r="D107" s="17" t="s">
        <v>340</v>
      </c>
      <c r="E107" s="17" t="s">
        <v>18</v>
      </c>
      <c r="F107" s="17" t="s">
        <v>20</v>
      </c>
      <c r="G107" s="7" t="n">
        <v>500</v>
      </c>
      <c r="H107" s="6" t="n">
        <v>23.08</v>
      </c>
      <c r="I107" s="6" t="n">
        <v>-11540</v>
      </c>
      <c r="J107" s="6" t="n">
        <v>0</v>
      </c>
      <c r="K107" s="6" t="n">
        <v>-6.92</v>
      </c>
      <c r="L107" s="6" t="n">
        <v>0</v>
      </c>
      <c r="M107" s="6" t="s">
        <f>=I107+J107+K107+L107</f>
      </c>
      <c r="N107" s="6"/>
      <c r="O107" s="17"/>
      <c r="P107" s="17" t="s">
        <v>420</v>
      </c>
    </row>
    <row collapsed="false" customFormat="false" customHeight="false" hidden="false" ht="12.1" outlineLevel="0" r="108">
      <c r="A108" s="21" t="n">
        <v>44672.421053241</v>
      </c>
      <c r="B108" s="17" t="s">
        <v>360</v>
      </c>
      <c r="C108" s="17" t="s">
        <v>443</v>
      </c>
      <c r="D108" s="17" t="s">
        <v>340</v>
      </c>
      <c r="E108" s="17" t="s">
        <v>18</v>
      </c>
      <c r="F108" s="17" t="s">
        <v>20</v>
      </c>
      <c r="G108" s="7" t="n">
        <v>1000</v>
      </c>
      <c r="H108" s="6" t="n">
        <v>23.13</v>
      </c>
      <c r="I108" s="6" t="n">
        <v>-23130</v>
      </c>
      <c r="J108" s="6" t="n">
        <v>0</v>
      </c>
      <c r="K108" s="6" t="n">
        <v>-13.88</v>
      </c>
      <c r="L108" s="6" t="n">
        <v>0</v>
      </c>
      <c r="M108" s="6" t="s">
        <f>=I108+J108+K108+L108</f>
      </c>
      <c r="N108" s="6"/>
      <c r="O108" s="17"/>
      <c r="P108" s="17" t="s">
        <v>420</v>
      </c>
    </row>
    <row collapsed="false" customFormat="false" customHeight="false" hidden="false" ht="12.1" outlineLevel="0" r="109">
      <c r="A109" s="21" t="n">
        <v>44672.43431713</v>
      </c>
      <c r="B109" s="17" t="s">
        <v>368</v>
      </c>
      <c r="C109" s="17" t="s">
        <v>464</v>
      </c>
      <c r="D109" s="17" t="s">
        <v>340</v>
      </c>
      <c r="E109" s="17" t="s">
        <v>18</v>
      </c>
      <c r="F109" s="17" t="s">
        <v>20</v>
      </c>
      <c r="G109" s="7" t="n">
        <v>80</v>
      </c>
      <c r="H109" s="6" t="n">
        <v>216.17</v>
      </c>
      <c r="I109" s="6" t="n">
        <v>-17293.6</v>
      </c>
      <c r="J109" s="6" t="n">
        <v>0</v>
      </c>
      <c r="K109" s="6" t="n">
        <v>-10.38</v>
      </c>
      <c r="L109" s="6" t="n">
        <v>0</v>
      </c>
      <c r="M109" s="6" t="s">
        <f>=I109+J109+K109+L109</f>
      </c>
      <c r="N109" s="6"/>
      <c r="O109" s="17"/>
      <c r="P109" s="17" t="s">
        <v>420</v>
      </c>
    </row>
    <row collapsed="false" customFormat="false" customHeight="false" hidden="false" ht="12.1" outlineLevel="0" r="110">
      <c r="A110" s="22" t="n">
        <v>44672.657280093</v>
      </c>
      <c r="B110" s="23" t="s">
        <v>448</v>
      </c>
      <c r="C110" s="23" t="s">
        <v>465</v>
      </c>
      <c r="D110" s="23" t="s">
        <v>448</v>
      </c>
      <c r="E110" s="23" t="s">
        <v>448</v>
      </c>
      <c r="F110" s="23" t="s">
        <v>20</v>
      </c>
      <c r="G110" s="24" t="n">
        <v>1</v>
      </c>
      <c r="H110" s="25" t="n">
        <v>354</v>
      </c>
      <c r="I110" s="25" t="n">
        <v>354</v>
      </c>
      <c r="J110" s="25" t="n">
        <v>0</v>
      </c>
      <c r="K110" s="25" t="n">
        <v>0</v>
      </c>
      <c r="L110" s="25" t="n">
        <v>0</v>
      </c>
      <c r="M110" s="6" t="s">
        <f>=I110+J110+K110+L110</f>
      </c>
      <c r="N110" s="25"/>
      <c r="O110" s="23"/>
      <c r="P110" s="23" t="s">
        <v>420</v>
      </c>
    </row>
    <row collapsed="false" customFormat="false" customHeight="false" hidden="false" ht="12.1" outlineLevel="0" r="111">
      <c r="A111" s="22" t="n">
        <v>44676.60712963</v>
      </c>
      <c r="B111" s="23" t="s">
        <v>466</v>
      </c>
      <c r="C111" s="23" t="s">
        <v>467</v>
      </c>
      <c r="D111" s="23" t="s">
        <v>448</v>
      </c>
      <c r="E111" s="23" t="s">
        <v>448</v>
      </c>
      <c r="F111" s="23" t="s">
        <v>20</v>
      </c>
      <c r="G111" s="24" t="n">
        <v>1</v>
      </c>
      <c r="H111" s="25" t="n">
        <v>330</v>
      </c>
      <c r="I111" s="25" t="n">
        <v>330</v>
      </c>
      <c r="J111" s="25" t="n">
        <v>0</v>
      </c>
      <c r="K111" s="25" t="n">
        <v>0</v>
      </c>
      <c r="L111" s="25" t="n">
        <v>0</v>
      </c>
      <c r="M111" s="6" t="s">
        <f>=I111+J111+K111+L111</f>
      </c>
      <c r="N111" s="25"/>
      <c r="O111" s="23"/>
      <c r="P111" s="23" t="s">
        <v>420</v>
      </c>
    </row>
    <row collapsed="false" customFormat="false" customHeight="false" hidden="false" ht="12.1" outlineLevel="0" r="112">
      <c r="A112" s="21" t="n">
        <v>44677.498032407</v>
      </c>
      <c r="B112" s="17" t="s">
        <v>365</v>
      </c>
      <c r="C112" s="17" t="s">
        <v>457</v>
      </c>
      <c r="D112" s="17" t="s">
        <v>340</v>
      </c>
      <c r="E112" s="17" t="s">
        <v>18</v>
      </c>
      <c r="F112" s="17" t="s">
        <v>20</v>
      </c>
      <c r="G112" s="7" t="n">
        <v>10000</v>
      </c>
      <c r="H112" s="6" t="n">
        <v>0.018515</v>
      </c>
      <c r="I112" s="6" t="n">
        <v>-185.15</v>
      </c>
      <c r="J112" s="6" t="n">
        <v>0</v>
      </c>
      <c r="K112" s="6" t="n">
        <v>-0.11</v>
      </c>
      <c r="L112" s="6" t="n">
        <v>0</v>
      </c>
      <c r="M112" s="6" t="s">
        <f>=I112+J112+K112+L112</f>
      </c>
      <c r="N112" s="6"/>
      <c r="O112" s="17"/>
      <c r="P112" s="17" t="s">
        <v>420</v>
      </c>
    </row>
    <row collapsed="false" customFormat="false" customHeight="false" hidden="false" ht="12.1" outlineLevel="0" r="113">
      <c r="A113" s="21" t="n">
        <v>44677.498564815</v>
      </c>
      <c r="B113" s="17" t="s">
        <v>365</v>
      </c>
      <c r="C113" s="17" t="s">
        <v>457</v>
      </c>
      <c r="D113" s="17" t="s">
        <v>340</v>
      </c>
      <c r="E113" s="17" t="s">
        <v>18</v>
      </c>
      <c r="F113" s="17" t="s">
        <v>20</v>
      </c>
      <c r="G113" s="7" t="n">
        <v>20000</v>
      </c>
      <c r="H113" s="6" t="n">
        <v>0.018545</v>
      </c>
      <c r="I113" s="6" t="n">
        <v>-370.9</v>
      </c>
      <c r="J113" s="6" t="n">
        <v>0</v>
      </c>
      <c r="K113" s="6" t="n">
        <v>-0.22</v>
      </c>
      <c r="L113" s="6" t="n">
        <v>0</v>
      </c>
      <c r="M113" s="6" t="s">
        <f>=I113+J113+K113+L113</f>
      </c>
      <c r="N113" s="6"/>
      <c r="O113" s="17"/>
      <c r="P113" s="17" t="s">
        <v>420</v>
      </c>
    </row>
    <row collapsed="false" customFormat="false" customHeight="false" hidden="false" ht="12.1" outlineLevel="0" r="114">
      <c r="A114" s="22" t="n">
        <v>44698.714606481</v>
      </c>
      <c r="B114" s="23" t="s">
        <v>419</v>
      </c>
      <c r="C114" s="23" t="s">
        <v>131</v>
      </c>
      <c r="D114" s="23" t="s">
        <v>419</v>
      </c>
      <c r="E114" s="23" t="s">
        <v>419</v>
      </c>
      <c r="F114" s="23" t="s">
        <v>20</v>
      </c>
      <c r="G114" s="24" t="n">
        <v>1</v>
      </c>
      <c r="H114" s="25" t="n">
        <v>64000</v>
      </c>
      <c r="I114" s="25" t="n">
        <v>64000</v>
      </c>
      <c r="J114" s="25" t="n">
        <v>0</v>
      </c>
      <c r="K114" s="25" t="n">
        <v>0</v>
      </c>
      <c r="L114" s="25" t="n">
        <v>0</v>
      </c>
      <c r="M114" s="6" t="s">
        <f>=I114+J114+K114+L114</f>
      </c>
      <c r="N114" s="25"/>
      <c r="O114" s="23"/>
      <c r="P114" s="23" t="s">
        <v>420</v>
      </c>
    </row>
    <row collapsed="false" customFormat="false" customHeight="false" hidden="false" ht="12.1" outlineLevel="0" r="115">
      <c r="A115" s="22" t="n">
        <v>44698.720081019</v>
      </c>
      <c r="B115" s="23" t="s">
        <v>419</v>
      </c>
      <c r="C115" s="23" t="s">
        <v>131</v>
      </c>
      <c r="D115" s="23" t="s">
        <v>419</v>
      </c>
      <c r="E115" s="23" t="s">
        <v>419</v>
      </c>
      <c r="F115" s="23" t="s">
        <v>20</v>
      </c>
      <c r="G115" s="24" t="n">
        <v>1</v>
      </c>
      <c r="H115" s="25" t="n">
        <v>1000</v>
      </c>
      <c r="I115" s="25" t="n">
        <v>1000</v>
      </c>
      <c r="J115" s="25" t="n">
        <v>0</v>
      </c>
      <c r="K115" s="25" t="n">
        <v>0</v>
      </c>
      <c r="L115" s="25" t="n">
        <v>0</v>
      </c>
      <c r="M115" s="6" t="s">
        <f>=I115+J115+K115+L115</f>
      </c>
      <c r="N115" s="25"/>
      <c r="O115" s="23"/>
      <c r="P115" s="23" t="s">
        <v>420</v>
      </c>
    </row>
    <row collapsed="false" customFormat="false" customHeight="false" hidden="false" ht="12.1" outlineLevel="0" r="116">
      <c r="A116" s="38" t="n">
        <v>44698.761030093</v>
      </c>
      <c r="B116" s="39" t="s">
        <v>468</v>
      </c>
      <c r="C116" s="39" t="s">
        <v>469</v>
      </c>
      <c r="D116" s="39" t="s">
        <v>340</v>
      </c>
      <c r="E116" s="39" t="s">
        <v>470</v>
      </c>
      <c r="F116" s="39" t="s">
        <v>20</v>
      </c>
      <c r="G116" s="40" t="n">
        <v>6000</v>
      </c>
      <c r="H116" s="41" t="n">
        <v>9.5501</v>
      </c>
      <c r="I116" s="41" t="n">
        <v>-57300.6</v>
      </c>
      <c r="J116" s="41" t="n">
        <v>0</v>
      </c>
      <c r="K116" s="41" t="n">
        <v>-28.65</v>
      </c>
      <c r="L116" s="41" t="n">
        <v>0</v>
      </c>
      <c r="M116" s="6" t="n">
        <v>6000</v>
      </c>
      <c r="N116" s="41"/>
      <c r="O116" s="39"/>
      <c r="P116" s="39" t="s">
        <v>420</v>
      </c>
    </row>
    <row collapsed="false" customFormat="false" customHeight="false" hidden="false" ht="12.1" outlineLevel="0" r="117">
      <c r="A117" s="21" t="n">
        <v>44698.768738426</v>
      </c>
      <c r="B117" s="17" t="s">
        <v>369</v>
      </c>
      <c r="C117" s="17" t="s">
        <v>471</v>
      </c>
      <c r="D117" s="17" t="s">
        <v>340</v>
      </c>
      <c r="E117" s="17" t="s">
        <v>18</v>
      </c>
      <c r="F117" s="17" t="s">
        <v>20</v>
      </c>
      <c r="G117" s="7" t="n">
        <v>5</v>
      </c>
      <c r="H117" s="6" t="n">
        <v>1008.2</v>
      </c>
      <c r="I117" s="6" t="n">
        <v>-5041</v>
      </c>
      <c r="J117" s="6" t="n">
        <v>0</v>
      </c>
      <c r="K117" s="6" t="n">
        <v>-3.02</v>
      </c>
      <c r="L117" s="6" t="n">
        <v>0</v>
      </c>
      <c r="M117" s="6" t="s">
        <f>=I117+J117+K117+L117</f>
      </c>
      <c r="N117" s="6"/>
      <c r="O117" s="17"/>
      <c r="P117" s="17" t="s">
        <v>420</v>
      </c>
    </row>
    <row collapsed="false" customFormat="false" customHeight="false" hidden="false" ht="12.1" outlineLevel="0" r="118">
      <c r="A118" s="21" t="n">
        <v>44698.769328704</v>
      </c>
      <c r="B118" s="17" t="s">
        <v>369</v>
      </c>
      <c r="C118" s="17" t="s">
        <v>471</v>
      </c>
      <c r="D118" s="17" t="s">
        <v>340</v>
      </c>
      <c r="E118" s="17" t="s">
        <v>18</v>
      </c>
      <c r="F118" s="17" t="s">
        <v>20</v>
      </c>
      <c r="G118" s="7" t="n">
        <v>2</v>
      </c>
      <c r="H118" s="6" t="n">
        <v>1008.8</v>
      </c>
      <c r="I118" s="6" t="n">
        <v>-2017.6</v>
      </c>
      <c r="J118" s="6" t="n">
        <v>0</v>
      </c>
      <c r="K118" s="6" t="n">
        <v>-1.21</v>
      </c>
      <c r="L118" s="6" t="n">
        <v>0</v>
      </c>
      <c r="M118" s="6" t="s">
        <f>=I118+J118+K118+L118</f>
      </c>
      <c r="N118" s="6"/>
      <c r="O118" s="17"/>
      <c r="P118" s="17" t="s">
        <v>420</v>
      </c>
    </row>
    <row collapsed="false" customFormat="false" customHeight="false" hidden="false" ht="12.1" outlineLevel="0" r="119">
      <c r="A119" s="26" t="n">
        <v>44701.6134375</v>
      </c>
      <c r="B119" s="27" t="s">
        <v>368</v>
      </c>
      <c r="C119" s="27" t="s">
        <v>464</v>
      </c>
      <c r="D119" s="27" t="s">
        <v>341</v>
      </c>
      <c r="E119" s="27" t="s">
        <v>18</v>
      </c>
      <c r="F119" s="27" t="s">
        <v>20</v>
      </c>
      <c r="G119" s="28" t="n">
        <v>-20</v>
      </c>
      <c r="H119" s="29" t="n">
        <v>262.18</v>
      </c>
      <c r="I119" s="29" t="n">
        <v>5243.6</v>
      </c>
      <c r="J119" s="29" t="n">
        <v>0</v>
      </c>
      <c r="K119" s="29" t="n">
        <v>-3.15</v>
      </c>
      <c r="L119" s="29" t="n">
        <v>0</v>
      </c>
      <c r="M119" s="6" t="s">
        <f>=I119+J119+K119+L119</f>
      </c>
      <c r="N119" s="29"/>
      <c r="O119" s="27"/>
      <c r="P119" s="27" t="s">
        <v>420</v>
      </c>
    </row>
    <row collapsed="false" customFormat="false" customHeight="false" hidden="false" ht="12.1" outlineLevel="0" r="120">
      <c r="A120" s="26" t="n">
        <v>44701.6134375</v>
      </c>
      <c r="B120" s="27" t="s">
        <v>368</v>
      </c>
      <c r="C120" s="27" t="s">
        <v>464</v>
      </c>
      <c r="D120" s="27" t="s">
        <v>341</v>
      </c>
      <c r="E120" s="27" t="s">
        <v>18</v>
      </c>
      <c r="F120" s="27" t="s">
        <v>20</v>
      </c>
      <c r="G120" s="28" t="n">
        <v>-60</v>
      </c>
      <c r="H120" s="29" t="n">
        <v>262.1</v>
      </c>
      <c r="I120" s="29" t="n">
        <v>15726</v>
      </c>
      <c r="J120" s="29" t="n">
        <v>0</v>
      </c>
      <c r="K120" s="29" t="n">
        <v>-9.44</v>
      </c>
      <c r="L120" s="29" t="n">
        <v>0</v>
      </c>
      <c r="M120" s="6" t="s">
        <f>=I120+J120+K120+L120</f>
      </c>
      <c r="N120" s="29"/>
      <c r="O120" s="27"/>
      <c r="P120" s="27" t="s">
        <v>420</v>
      </c>
    </row>
    <row collapsed="false" customFormat="false" customHeight="false" hidden="false" ht="12.1" outlineLevel="0" r="121">
      <c r="A121" s="21" t="n">
        <v>44701.614814815</v>
      </c>
      <c r="B121" s="17" t="s">
        <v>370</v>
      </c>
      <c r="C121" s="17" t="s">
        <v>472</v>
      </c>
      <c r="D121" s="17" t="s">
        <v>340</v>
      </c>
      <c r="E121" s="17" t="s">
        <v>86</v>
      </c>
      <c r="F121" s="17" t="s">
        <v>20</v>
      </c>
      <c r="G121" s="7" t="n">
        <v>21</v>
      </c>
      <c r="H121" s="6" t="n">
        <v>99.58</v>
      </c>
      <c r="I121" s="6" t="n">
        <v>-8364.72</v>
      </c>
      <c r="J121" s="6" t="n">
        <v>-147</v>
      </c>
      <c r="K121" s="6" t="n">
        <v>-5.02</v>
      </c>
      <c r="L121" s="6" t="n">
        <v>0</v>
      </c>
      <c r="M121" s="6" t="s">
        <f>=I121+J121+K121+L121</f>
      </c>
      <c r="N121" s="6"/>
      <c r="O121" s="17"/>
      <c r="P121" s="17" t="s">
        <v>420</v>
      </c>
    </row>
    <row collapsed="false" customFormat="false" customHeight="false" hidden="false" ht="12.1" outlineLevel="0" r="122">
      <c r="A122" s="38" t="n">
        <v>44701.618402778</v>
      </c>
      <c r="B122" s="39" t="s">
        <v>468</v>
      </c>
      <c r="C122" s="39" t="s">
        <v>469</v>
      </c>
      <c r="D122" s="39" t="s">
        <v>340</v>
      </c>
      <c r="E122" s="39" t="s">
        <v>470</v>
      </c>
      <c r="F122" s="39" t="s">
        <v>20</v>
      </c>
      <c r="G122" s="40" t="n">
        <v>1000</v>
      </c>
      <c r="H122" s="41" t="n">
        <v>8.8799</v>
      </c>
      <c r="I122" s="41" t="n">
        <v>-8879.9</v>
      </c>
      <c r="J122" s="41" t="n">
        <v>0</v>
      </c>
      <c r="K122" s="41" t="n">
        <v>-4.44</v>
      </c>
      <c r="L122" s="41" t="n">
        <v>0</v>
      </c>
      <c r="M122" s="6" t="n">
        <v>1000</v>
      </c>
      <c r="N122" s="41"/>
      <c r="O122" s="39"/>
      <c r="P122" s="39" t="s">
        <v>420</v>
      </c>
    </row>
    <row collapsed="false" customFormat="false" customHeight="false" hidden="false" ht="12.1" outlineLevel="0" r="123">
      <c r="A123" s="21" t="n">
        <v>44701.758634259</v>
      </c>
      <c r="B123" s="17" t="s">
        <v>70</v>
      </c>
      <c r="C123" s="17" t="s">
        <v>444</v>
      </c>
      <c r="D123" s="17" t="s">
        <v>340</v>
      </c>
      <c r="E123" s="17" t="s">
        <v>18</v>
      </c>
      <c r="F123" s="17" t="s">
        <v>20</v>
      </c>
      <c r="G123" s="7" t="n">
        <v>100</v>
      </c>
      <c r="H123" s="6" t="n">
        <v>34.28</v>
      </c>
      <c r="I123" s="6" t="n">
        <v>-3428</v>
      </c>
      <c r="J123" s="6" t="n">
        <v>0</v>
      </c>
      <c r="K123" s="6" t="n">
        <v>-2.06</v>
      </c>
      <c r="L123" s="6" t="n">
        <v>0</v>
      </c>
      <c r="M123" s="6" t="s">
        <f>=I123+J123+K123+L123</f>
      </c>
      <c r="N123" s="6"/>
      <c r="O123" s="17"/>
      <c r="P123" s="17" t="s">
        <v>420</v>
      </c>
    </row>
    <row collapsed="false" customFormat="false" customHeight="false" hidden="false" ht="12.1" outlineLevel="0" r="124">
      <c r="A124" s="38" t="n">
        <v>44704.741875</v>
      </c>
      <c r="B124" s="39" t="s">
        <v>468</v>
      </c>
      <c r="C124" s="39" t="s">
        <v>473</v>
      </c>
      <c r="D124" s="39" t="s">
        <v>341</v>
      </c>
      <c r="E124" s="39" t="s">
        <v>470</v>
      </c>
      <c r="F124" s="39" t="s">
        <v>20</v>
      </c>
      <c r="G124" s="40" t="n">
        <v>-1886</v>
      </c>
      <c r="H124" s="41" t="n">
        <v>8.83</v>
      </c>
      <c r="I124" s="41" t="n">
        <v>16653.38</v>
      </c>
      <c r="J124" s="41" t="n">
        <v>0</v>
      </c>
      <c r="K124" s="41" t="n">
        <v>-0.5</v>
      </c>
      <c r="L124" s="41" t="n">
        <v>0</v>
      </c>
      <c r="M124" s="6" t="n">
        <v>-1886</v>
      </c>
      <c r="N124" s="41"/>
      <c r="O124" s="39"/>
      <c r="P124" s="39" t="s">
        <v>420</v>
      </c>
    </row>
    <row collapsed="false" customFormat="false" customHeight="false" hidden="false" ht="12.1" outlineLevel="0" r="125">
      <c r="A125" s="38" t="n">
        <v>44704.741875</v>
      </c>
      <c r="B125" s="39" t="s">
        <v>468</v>
      </c>
      <c r="C125" s="39" t="s">
        <v>469</v>
      </c>
      <c r="D125" s="39" t="s">
        <v>340</v>
      </c>
      <c r="E125" s="39" t="s">
        <v>470</v>
      </c>
      <c r="F125" s="39" t="s">
        <v>20</v>
      </c>
      <c r="G125" s="40" t="n">
        <v>1886</v>
      </c>
      <c r="H125" s="41" t="n">
        <v>8.8354</v>
      </c>
      <c r="I125" s="41" t="n">
        <v>-16663.56</v>
      </c>
      <c r="J125" s="41" t="n">
        <v>0</v>
      </c>
      <c r="K125" s="41" t="n">
        <v>0</v>
      </c>
      <c r="L125" s="41" t="n">
        <v>0</v>
      </c>
      <c r="M125" s="6" t="n">
        <v>1886</v>
      </c>
      <c r="N125" s="41"/>
      <c r="O125" s="39"/>
      <c r="P125" s="39" t="s">
        <v>420</v>
      </c>
    </row>
    <row collapsed="false" customFormat="false" customHeight="false" hidden="false" ht="12.1" outlineLevel="0" r="126">
      <c r="A126" s="30" t="n">
        <v>44705.24912037</v>
      </c>
      <c r="B126" s="31" t="s">
        <v>474</v>
      </c>
      <c r="C126" s="31" t="s">
        <v>475</v>
      </c>
      <c r="D126" s="31" t="s">
        <v>474</v>
      </c>
      <c r="E126" s="31" t="s">
        <v>474</v>
      </c>
      <c r="F126" s="31" t="s">
        <v>20</v>
      </c>
      <c r="G126" s="32" t="n">
        <v>1</v>
      </c>
      <c r="H126" s="33" t="n">
        <v>-50</v>
      </c>
      <c r="I126" s="33" t="n">
        <v>-50</v>
      </c>
      <c r="J126" s="33" t="n">
        <v>0</v>
      </c>
      <c r="K126" s="33" t="n">
        <v>0</v>
      </c>
      <c r="L126" s="33" t="n">
        <v>0</v>
      </c>
      <c r="M126" s="6" t="s">
        <f>=I126+J126+K126+L126</f>
      </c>
      <c r="N126" s="33"/>
      <c r="O126" s="31"/>
      <c r="P126" s="31" t="s">
        <v>420</v>
      </c>
    </row>
    <row collapsed="false" customFormat="false" customHeight="false" hidden="false" ht="12.1" outlineLevel="0" r="127">
      <c r="A127" s="22" t="n">
        <v>44705.719907407</v>
      </c>
      <c r="B127" s="23" t="s">
        <v>448</v>
      </c>
      <c r="C127" s="23" t="s">
        <v>476</v>
      </c>
      <c r="D127" s="23" t="s">
        <v>448</v>
      </c>
      <c r="E127" s="23" t="s">
        <v>448</v>
      </c>
      <c r="F127" s="23" t="s">
        <v>20</v>
      </c>
      <c r="G127" s="24" t="n">
        <v>1</v>
      </c>
      <c r="H127" s="25" t="n">
        <v>14.46</v>
      </c>
      <c r="I127" s="25" t="n">
        <v>14.46</v>
      </c>
      <c r="J127" s="25" t="n">
        <v>0</v>
      </c>
      <c r="K127" s="25" t="n">
        <v>0</v>
      </c>
      <c r="L127" s="25" t="n">
        <v>0</v>
      </c>
      <c r="M127" s="6" t="s">
        <f>=I127+J127+K127+L127</f>
      </c>
      <c r="N127" s="25"/>
      <c r="O127" s="23"/>
      <c r="P127" s="23" t="s">
        <v>420</v>
      </c>
    </row>
    <row collapsed="false" customFormat="false" customHeight="false" hidden="false" ht="12.1" outlineLevel="0" r="128">
      <c r="A128" s="22" t="n">
        <v>44726.649247685</v>
      </c>
      <c r="B128" s="23" t="s">
        <v>477</v>
      </c>
      <c r="C128" s="23" t="s">
        <v>478</v>
      </c>
      <c r="D128" s="23" t="s">
        <v>477</v>
      </c>
      <c r="E128" s="23" t="s">
        <v>477</v>
      </c>
      <c r="F128" s="23" t="s">
        <v>20</v>
      </c>
      <c r="G128" s="24" t="n">
        <v>1</v>
      </c>
      <c r="H128" s="25" t="n">
        <v>8400</v>
      </c>
      <c r="I128" s="25" t="n">
        <v>8400</v>
      </c>
      <c r="J128" s="25" t="n">
        <v>0</v>
      </c>
      <c r="K128" s="25" t="n">
        <v>0</v>
      </c>
      <c r="L128" s="25" t="n">
        <v>0</v>
      </c>
      <c r="M128" s="6" t="s">
        <f>=I128+J128+K128+L128</f>
      </c>
      <c r="N128" s="25"/>
      <c r="O128" s="23"/>
      <c r="P128" s="23" t="s">
        <v>420</v>
      </c>
    </row>
    <row collapsed="false" customFormat="false" customHeight="false" hidden="false" ht="12.1" outlineLevel="0" r="129">
      <c r="A129" s="22" t="n">
        <v>44726.65693287</v>
      </c>
      <c r="B129" s="23" t="s">
        <v>448</v>
      </c>
      <c r="C129" s="23" t="s">
        <v>479</v>
      </c>
      <c r="D129" s="23" t="s">
        <v>448</v>
      </c>
      <c r="E129" s="23" t="s">
        <v>448</v>
      </c>
      <c r="F129" s="23" t="s">
        <v>20</v>
      </c>
      <c r="G129" s="24" t="n">
        <v>1</v>
      </c>
      <c r="H129" s="25" t="n">
        <v>183.33</v>
      </c>
      <c r="I129" s="25" t="n">
        <v>183.33</v>
      </c>
      <c r="J129" s="25" t="n">
        <v>0</v>
      </c>
      <c r="K129" s="25" t="n">
        <v>0</v>
      </c>
      <c r="L129" s="25" t="n">
        <v>0</v>
      </c>
      <c r="M129" s="6" t="s">
        <f>=I129+J129+K129+L129</f>
      </c>
      <c r="N129" s="25"/>
      <c r="O129" s="23"/>
      <c r="P129" s="23" t="s">
        <v>420</v>
      </c>
    </row>
    <row collapsed="false" customFormat="false" customHeight="false" hidden="false" ht="12.1" outlineLevel="0" r="130">
      <c r="A130" s="38" t="n">
        <v>44728.427997685</v>
      </c>
      <c r="B130" s="39" t="s">
        <v>468</v>
      </c>
      <c r="C130" s="39" t="s">
        <v>469</v>
      </c>
      <c r="D130" s="39" t="s">
        <v>340</v>
      </c>
      <c r="E130" s="39" t="s">
        <v>470</v>
      </c>
      <c r="F130" s="39" t="s">
        <v>20</v>
      </c>
      <c r="G130" s="40" t="n">
        <v>1000</v>
      </c>
      <c r="H130" s="41" t="n">
        <v>8.65</v>
      </c>
      <c r="I130" s="41" t="n">
        <v>-8650</v>
      </c>
      <c r="J130" s="41" t="n">
        <v>0</v>
      </c>
      <c r="K130" s="41" t="n">
        <v>-4.33</v>
      </c>
      <c r="L130" s="41" t="n">
        <v>0</v>
      </c>
      <c r="M130" s="6" t="n">
        <v>1000</v>
      </c>
      <c r="N130" s="41"/>
      <c r="O130" s="39"/>
      <c r="P130" s="39" t="s">
        <v>420</v>
      </c>
    </row>
    <row collapsed="false" customFormat="false" customHeight="false" hidden="false" ht="12.1" outlineLevel="0" r="131">
      <c r="A131" s="26" t="n">
        <v>44733.628298611</v>
      </c>
      <c r="B131" s="27" t="s">
        <v>369</v>
      </c>
      <c r="C131" s="27" t="s">
        <v>471</v>
      </c>
      <c r="D131" s="27" t="s">
        <v>341</v>
      </c>
      <c r="E131" s="27" t="s">
        <v>18</v>
      </c>
      <c r="F131" s="27" t="s">
        <v>20</v>
      </c>
      <c r="G131" s="28" t="n">
        <v>-7</v>
      </c>
      <c r="H131" s="29" t="n">
        <v>1005.4</v>
      </c>
      <c r="I131" s="29" t="n">
        <v>7037.8</v>
      </c>
      <c r="J131" s="29" t="n">
        <v>0</v>
      </c>
      <c r="K131" s="29" t="n">
        <v>-4.22</v>
      </c>
      <c r="L131" s="29" t="n">
        <v>0</v>
      </c>
      <c r="M131" s="6" t="s">
        <f>=I131+J131+K131+L131</f>
      </c>
      <c r="N131" s="29"/>
      <c r="O131" s="27"/>
      <c r="P131" s="27" t="s">
        <v>420</v>
      </c>
    </row>
    <row collapsed="false" customFormat="false" customHeight="false" hidden="false" ht="12.1" outlineLevel="0" r="132">
      <c r="A132" s="22" t="n">
        <v>44736.583310185</v>
      </c>
      <c r="B132" s="23" t="s">
        <v>419</v>
      </c>
      <c r="C132" s="23" t="s">
        <v>131</v>
      </c>
      <c r="D132" s="23" t="s">
        <v>419</v>
      </c>
      <c r="E132" s="23" t="s">
        <v>419</v>
      </c>
      <c r="F132" s="23" t="s">
        <v>20</v>
      </c>
      <c r="G132" s="24" t="n">
        <v>1</v>
      </c>
      <c r="H132" s="25" t="n">
        <v>400</v>
      </c>
      <c r="I132" s="25" t="n">
        <v>400</v>
      </c>
      <c r="J132" s="25" t="n">
        <v>0</v>
      </c>
      <c r="K132" s="25" t="n">
        <v>0</v>
      </c>
      <c r="L132" s="25" t="n">
        <v>0</v>
      </c>
      <c r="M132" s="6" t="s">
        <f>=I132+J132+K132+L132</f>
      </c>
      <c r="N132" s="25"/>
      <c r="O132" s="23"/>
      <c r="P132" s="23" t="s">
        <v>420</v>
      </c>
    </row>
    <row collapsed="false" customFormat="false" customHeight="false" hidden="false" ht="12.1" outlineLevel="0" r="133">
      <c r="A133" s="38" t="n">
        <v>44736.58662037</v>
      </c>
      <c r="B133" s="39" t="s">
        <v>468</v>
      </c>
      <c r="C133" s="39" t="s">
        <v>469</v>
      </c>
      <c r="D133" s="39" t="s">
        <v>340</v>
      </c>
      <c r="E133" s="39" t="s">
        <v>470</v>
      </c>
      <c r="F133" s="39" t="s">
        <v>20</v>
      </c>
      <c r="G133" s="40" t="n">
        <v>1000</v>
      </c>
      <c r="H133" s="41" t="n">
        <v>8.0008</v>
      </c>
      <c r="I133" s="41" t="n">
        <v>-8000.8</v>
      </c>
      <c r="J133" s="41" t="n">
        <v>0</v>
      </c>
      <c r="K133" s="41" t="n">
        <v>-4</v>
      </c>
      <c r="L133" s="41" t="n">
        <v>0</v>
      </c>
      <c r="M133" s="6" t="n">
        <v>1000</v>
      </c>
      <c r="N133" s="41"/>
      <c r="O133" s="39"/>
      <c r="P133" s="39" t="s">
        <v>420</v>
      </c>
    </row>
    <row collapsed="false" customFormat="false" customHeight="false" hidden="false" ht="12.1" outlineLevel="0" r="134">
      <c r="A134" s="22" t="n">
        <v>44739.761319444</v>
      </c>
      <c r="B134" s="23" t="s">
        <v>448</v>
      </c>
      <c r="C134" s="23" t="s">
        <v>480</v>
      </c>
      <c r="D134" s="23" t="s">
        <v>448</v>
      </c>
      <c r="E134" s="23" t="s">
        <v>448</v>
      </c>
      <c r="F134" s="23" t="s">
        <v>20</v>
      </c>
      <c r="G134" s="24" t="n">
        <v>1</v>
      </c>
      <c r="H134" s="25" t="n">
        <v>407.36</v>
      </c>
      <c r="I134" s="25" t="n">
        <v>407.36</v>
      </c>
      <c r="J134" s="25" t="n">
        <v>0</v>
      </c>
      <c r="K134" s="25" t="n">
        <v>0</v>
      </c>
      <c r="L134" s="25" t="n">
        <v>0</v>
      </c>
      <c r="M134" s="6" t="s">
        <f>=I134+J134+K134+L134</f>
      </c>
      <c r="N134" s="25"/>
      <c r="O134" s="23"/>
      <c r="P134" s="23" t="s">
        <v>420</v>
      </c>
    </row>
    <row collapsed="false" customFormat="false" customHeight="false" hidden="false" ht="12.1" outlineLevel="0" r="135">
      <c r="A135" s="30" t="n">
        <v>44740.250706019</v>
      </c>
      <c r="B135" s="31" t="s">
        <v>474</v>
      </c>
      <c r="C135" s="31" t="s">
        <v>481</v>
      </c>
      <c r="D135" s="31" t="s">
        <v>474</v>
      </c>
      <c r="E135" s="31" t="s">
        <v>474</v>
      </c>
      <c r="F135" s="31" t="s">
        <v>20</v>
      </c>
      <c r="G135" s="32" t="n">
        <v>1</v>
      </c>
      <c r="H135" s="33" t="n">
        <v>-50</v>
      </c>
      <c r="I135" s="33" t="n">
        <v>-50</v>
      </c>
      <c r="J135" s="33" t="n">
        <v>0</v>
      </c>
      <c r="K135" s="33" t="n">
        <v>0</v>
      </c>
      <c r="L135" s="33" t="n">
        <v>0</v>
      </c>
      <c r="M135" s="6" t="s">
        <f>=I135+J135+K135+L135</f>
      </c>
      <c r="N135" s="33"/>
      <c r="O135" s="31"/>
      <c r="P135" s="31" t="s">
        <v>420</v>
      </c>
    </row>
    <row collapsed="false" customFormat="false" customHeight="false" hidden="false" ht="12.1" outlineLevel="0" r="136">
      <c r="A136" s="21" t="n">
        <v>44746.448657407</v>
      </c>
      <c r="B136" s="17" t="s">
        <v>371</v>
      </c>
      <c r="C136" s="17" t="s">
        <v>482</v>
      </c>
      <c r="D136" s="17" t="s">
        <v>340</v>
      </c>
      <c r="E136" s="17" t="s">
        <v>18</v>
      </c>
      <c r="F136" s="17" t="s">
        <v>20</v>
      </c>
      <c r="G136" s="7" t="n">
        <v>1000</v>
      </c>
      <c r="H136" s="6" t="n">
        <v>0.2468</v>
      </c>
      <c r="I136" s="6" t="n">
        <v>-246.8</v>
      </c>
      <c r="J136" s="6" t="n">
        <v>0</v>
      </c>
      <c r="K136" s="6" t="n">
        <v>-0.15</v>
      </c>
      <c r="L136" s="6" t="n">
        <v>0</v>
      </c>
      <c r="M136" s="6" t="s">
        <f>=I136+J136+K136+L136</f>
      </c>
      <c r="N136" s="6"/>
      <c r="O136" s="17"/>
      <c r="P136" s="17" t="s">
        <v>420</v>
      </c>
    </row>
    <row collapsed="false" customFormat="false" customHeight="false" hidden="false" ht="12.1" outlineLevel="0" r="137">
      <c r="A137" s="26" t="n">
        <v>44747.677858796</v>
      </c>
      <c r="B137" s="27" t="s">
        <v>360</v>
      </c>
      <c r="C137" s="27" t="s">
        <v>443</v>
      </c>
      <c r="D137" s="27" t="s">
        <v>341</v>
      </c>
      <c r="E137" s="27" t="s">
        <v>18</v>
      </c>
      <c r="F137" s="27" t="s">
        <v>20</v>
      </c>
      <c r="G137" s="28" t="n">
        <v>-1500</v>
      </c>
      <c r="H137" s="29" t="n">
        <v>26.85</v>
      </c>
      <c r="I137" s="29" t="n">
        <v>40275</v>
      </c>
      <c r="J137" s="29" t="n">
        <v>0</v>
      </c>
      <c r="K137" s="29" t="n">
        <v>-24.17</v>
      </c>
      <c r="L137" s="29" t="n">
        <v>0</v>
      </c>
      <c r="M137" s="6" t="s">
        <f>=I137+J137+K137+L137</f>
      </c>
      <c r="N137" s="29"/>
      <c r="O137" s="27"/>
      <c r="P137" s="27" t="s">
        <v>420</v>
      </c>
    </row>
    <row collapsed="false" customFormat="false" customHeight="false" hidden="false" ht="12.1" outlineLevel="0" r="138">
      <c r="A138" s="38" t="n">
        <v>44748.424282407</v>
      </c>
      <c r="B138" s="39" t="s">
        <v>468</v>
      </c>
      <c r="C138" s="39" t="s">
        <v>473</v>
      </c>
      <c r="D138" s="39" t="s">
        <v>341</v>
      </c>
      <c r="E138" s="39" t="s">
        <v>470</v>
      </c>
      <c r="F138" s="39" t="s">
        <v>20</v>
      </c>
      <c r="G138" s="40" t="n">
        <v>-9000</v>
      </c>
      <c r="H138" s="41" t="n">
        <v>9.6691</v>
      </c>
      <c r="I138" s="41" t="n">
        <v>87021.9</v>
      </c>
      <c r="J138" s="41" t="n">
        <v>0</v>
      </c>
      <c r="K138" s="41" t="n">
        <v>-43.51</v>
      </c>
      <c r="L138" s="41" t="n">
        <v>0</v>
      </c>
      <c r="M138" s="6" t="n">
        <v>-9000</v>
      </c>
      <c r="N138" s="41"/>
      <c r="O138" s="39"/>
      <c r="P138" s="39" t="s">
        <v>420</v>
      </c>
    </row>
    <row collapsed="false" customFormat="false" customHeight="false" hidden="false" ht="12.1" outlineLevel="0" r="139">
      <c r="A139" s="26" t="n">
        <v>44748.469421296</v>
      </c>
      <c r="B139" s="27" t="s">
        <v>70</v>
      </c>
      <c r="C139" s="27" t="s">
        <v>444</v>
      </c>
      <c r="D139" s="27" t="s">
        <v>341</v>
      </c>
      <c r="E139" s="27" t="s">
        <v>18</v>
      </c>
      <c r="F139" s="27" t="s">
        <v>20</v>
      </c>
      <c r="G139" s="28" t="n">
        <v>-600</v>
      </c>
      <c r="H139" s="29" t="n">
        <v>36.255</v>
      </c>
      <c r="I139" s="29" t="n">
        <v>21753</v>
      </c>
      <c r="J139" s="29" t="n">
        <v>0</v>
      </c>
      <c r="K139" s="29" t="n">
        <v>-13.05</v>
      </c>
      <c r="L139" s="29" t="n">
        <v>0</v>
      </c>
      <c r="M139" s="6" t="s">
        <f>=I139+J139+K139+L139</f>
      </c>
      <c r="N139" s="29"/>
      <c r="O139" s="27"/>
      <c r="P139" s="27" t="s">
        <v>420</v>
      </c>
    </row>
    <row collapsed="false" customFormat="false" customHeight="false" hidden="false" ht="12.1" outlineLevel="0" r="140">
      <c r="A140" s="30" t="n">
        <v>44750.249710648</v>
      </c>
      <c r="B140" s="31" t="s">
        <v>474</v>
      </c>
      <c r="C140" s="31" t="s">
        <v>481</v>
      </c>
      <c r="D140" s="31" t="s">
        <v>474</v>
      </c>
      <c r="E140" s="31" t="s">
        <v>474</v>
      </c>
      <c r="F140" s="31" t="s">
        <v>20</v>
      </c>
      <c r="G140" s="32" t="n">
        <v>1</v>
      </c>
      <c r="H140" s="33" t="n">
        <v>-50</v>
      </c>
      <c r="I140" s="33" t="n">
        <v>-50</v>
      </c>
      <c r="J140" s="33" t="n">
        <v>0</v>
      </c>
      <c r="K140" s="33" t="n">
        <v>0</v>
      </c>
      <c r="L140" s="33" t="n">
        <v>0</v>
      </c>
      <c r="M140" s="6" t="s">
        <f>=I140+J140+K140+L140</f>
      </c>
      <c r="N140" s="33"/>
      <c r="O140" s="31"/>
      <c r="P140" s="31" t="s">
        <v>420</v>
      </c>
    </row>
    <row collapsed="false" customFormat="false" customHeight="false" hidden="false" ht="12.1" outlineLevel="0" r="141">
      <c r="A141" s="38" t="n">
        <v>44753.725277778</v>
      </c>
      <c r="B141" s="39" t="s">
        <v>468</v>
      </c>
      <c r="C141" s="39" t="s">
        <v>469</v>
      </c>
      <c r="D141" s="39" t="s">
        <v>340</v>
      </c>
      <c r="E141" s="39" t="s">
        <v>470</v>
      </c>
      <c r="F141" s="39" t="s">
        <v>20</v>
      </c>
      <c r="G141" s="40" t="n">
        <v>14000</v>
      </c>
      <c r="H141" s="41" t="n">
        <v>8.9</v>
      </c>
      <c r="I141" s="41" t="n">
        <v>-124600</v>
      </c>
      <c r="J141" s="41" t="n">
        <v>0</v>
      </c>
      <c r="K141" s="41" t="n">
        <v>-62.3</v>
      </c>
      <c r="L141" s="41" t="n">
        <v>0</v>
      </c>
      <c r="M141" s="6" t="n">
        <v>14000</v>
      </c>
      <c r="N141" s="41"/>
      <c r="O141" s="39"/>
      <c r="P141" s="39" t="s">
        <v>420</v>
      </c>
    </row>
    <row collapsed="false" customFormat="false" customHeight="false" hidden="false" ht="12.1" outlineLevel="0" r="142">
      <c r="A142" s="38" t="n">
        <v>44757.425081019</v>
      </c>
      <c r="B142" s="39" t="s">
        <v>468</v>
      </c>
      <c r="C142" s="39" t="s">
        <v>469</v>
      </c>
      <c r="D142" s="39" t="s">
        <v>340</v>
      </c>
      <c r="E142" s="39" t="s">
        <v>470</v>
      </c>
      <c r="F142" s="39" t="s">
        <v>20</v>
      </c>
      <c r="G142" s="40" t="n">
        <v>2000</v>
      </c>
      <c r="H142" s="41" t="n">
        <v>8.725</v>
      </c>
      <c r="I142" s="41" t="n">
        <v>-17450</v>
      </c>
      <c r="J142" s="41" t="n">
        <v>0</v>
      </c>
      <c r="K142" s="41" t="n">
        <v>-8.73</v>
      </c>
      <c r="L142" s="41" t="n">
        <v>0</v>
      </c>
      <c r="M142" s="6" t="n">
        <v>2000</v>
      </c>
      <c r="N142" s="41"/>
      <c r="O142" s="39"/>
      <c r="P142" s="39" t="s">
        <v>420</v>
      </c>
    </row>
    <row collapsed="false" customFormat="false" customHeight="false" hidden="false" ht="12.1" outlineLevel="0" r="143">
      <c r="A143" s="26" t="n">
        <v>44760.521064815</v>
      </c>
      <c r="B143" s="27" t="s">
        <v>359</v>
      </c>
      <c r="C143" s="27" t="s">
        <v>442</v>
      </c>
      <c r="D143" s="27" t="s">
        <v>341</v>
      </c>
      <c r="E143" s="27" t="s">
        <v>81</v>
      </c>
      <c r="F143" s="27" t="s">
        <v>20</v>
      </c>
      <c r="G143" s="28" t="n">
        <v>-20</v>
      </c>
      <c r="H143" s="29" t="n">
        <v>82.1</v>
      </c>
      <c r="I143" s="29" t="n">
        <v>1642</v>
      </c>
      <c r="J143" s="29" t="n">
        <v>0</v>
      </c>
      <c r="K143" s="29" t="n">
        <v>-0.99</v>
      </c>
      <c r="L143" s="29" t="n">
        <v>0</v>
      </c>
      <c r="M143" s="6" t="s">
        <f>=I143+J143+K143+L143</f>
      </c>
      <c r="N143" s="29"/>
      <c r="O143" s="27"/>
      <c r="P143" s="27" t="s">
        <v>420</v>
      </c>
    </row>
    <row collapsed="false" customFormat="false" customHeight="false" hidden="false" ht="12.1" outlineLevel="0" r="144">
      <c r="A144" s="30" t="n">
        <v>44761.254710648</v>
      </c>
      <c r="B144" s="31" t="s">
        <v>474</v>
      </c>
      <c r="C144" s="31" t="s">
        <v>481</v>
      </c>
      <c r="D144" s="31" t="s">
        <v>474</v>
      </c>
      <c r="E144" s="31" t="s">
        <v>474</v>
      </c>
      <c r="F144" s="31" t="s">
        <v>20</v>
      </c>
      <c r="G144" s="32" t="n">
        <v>1</v>
      </c>
      <c r="H144" s="33" t="n">
        <v>-50</v>
      </c>
      <c r="I144" s="33" t="n">
        <v>-50</v>
      </c>
      <c r="J144" s="33" t="n">
        <v>0</v>
      </c>
      <c r="K144" s="33" t="n">
        <v>0</v>
      </c>
      <c r="L144" s="33" t="n">
        <v>0</v>
      </c>
      <c r="M144" s="6" t="s">
        <f>=I144+J144+K144+L144</f>
      </c>
      <c r="N144" s="33"/>
      <c r="O144" s="31"/>
      <c r="P144" s="31" t="s">
        <v>420</v>
      </c>
    </row>
    <row collapsed="false" customFormat="false" customHeight="false" hidden="false" ht="12.1" outlineLevel="0" r="145">
      <c r="A145" s="21" t="n">
        <v>44761.598668981</v>
      </c>
      <c r="B145" s="17" t="s">
        <v>70</v>
      </c>
      <c r="C145" s="17" t="s">
        <v>444</v>
      </c>
      <c r="D145" s="17" t="s">
        <v>340</v>
      </c>
      <c r="E145" s="17" t="s">
        <v>18</v>
      </c>
      <c r="F145" s="17" t="s">
        <v>20</v>
      </c>
      <c r="G145" s="7" t="n">
        <v>200</v>
      </c>
      <c r="H145" s="6" t="n">
        <v>29.09</v>
      </c>
      <c r="I145" s="6" t="n">
        <v>-5818</v>
      </c>
      <c r="J145" s="6" t="n">
        <v>0</v>
      </c>
      <c r="K145" s="6" t="n">
        <v>-3.49</v>
      </c>
      <c r="L145" s="6" t="n">
        <v>0</v>
      </c>
      <c r="M145" s="6" t="s">
        <f>=I145+J145+K145+L145</f>
      </c>
      <c r="N145" s="6"/>
      <c r="O145" s="17"/>
      <c r="P145" s="17" t="s">
        <v>420</v>
      </c>
    </row>
    <row collapsed="false" customFormat="false" customHeight="false" hidden="false" ht="12.1" outlineLevel="0" r="146">
      <c r="A146" s="26" t="n">
        <v>44763.539074074</v>
      </c>
      <c r="B146" s="27" t="s">
        <v>51</v>
      </c>
      <c r="C146" s="27" t="s">
        <v>431</v>
      </c>
      <c r="D146" s="27" t="s">
        <v>341</v>
      </c>
      <c r="E146" s="27" t="s">
        <v>18</v>
      </c>
      <c r="F146" s="27" t="s">
        <v>20</v>
      </c>
      <c r="G146" s="28" t="n">
        <v>-150</v>
      </c>
      <c r="H146" s="29" t="n">
        <v>60.46</v>
      </c>
      <c r="I146" s="29" t="n">
        <v>9069</v>
      </c>
      <c r="J146" s="29" t="n">
        <v>0</v>
      </c>
      <c r="K146" s="29" t="n">
        <v>-5.44</v>
      </c>
      <c r="L146" s="29" t="n">
        <v>0</v>
      </c>
      <c r="M146" s="6" t="s">
        <f>=I146+J146+K146+L146</f>
      </c>
      <c r="N146" s="29"/>
      <c r="O146" s="27"/>
      <c r="P146" s="27" t="s">
        <v>420</v>
      </c>
    </row>
    <row collapsed="false" customFormat="false" customHeight="false" hidden="false" ht="12.1" outlineLevel="0" r="147">
      <c r="A147" s="21" t="n">
        <v>44763.539502315</v>
      </c>
      <c r="B147" s="17" t="s">
        <v>70</v>
      </c>
      <c r="C147" s="17" t="s">
        <v>444</v>
      </c>
      <c r="D147" s="17" t="s">
        <v>340</v>
      </c>
      <c r="E147" s="17" t="s">
        <v>18</v>
      </c>
      <c r="F147" s="17" t="s">
        <v>20</v>
      </c>
      <c r="G147" s="7" t="n">
        <v>300</v>
      </c>
      <c r="H147" s="6" t="n">
        <v>29.08</v>
      </c>
      <c r="I147" s="6" t="n">
        <v>-8724</v>
      </c>
      <c r="J147" s="6" t="n">
        <v>0</v>
      </c>
      <c r="K147" s="6" t="n">
        <v>-5.23</v>
      </c>
      <c r="L147" s="6" t="n">
        <v>0</v>
      </c>
      <c r="M147" s="6" t="s">
        <f>=I147+J147+K147+L147</f>
      </c>
      <c r="N147" s="6"/>
      <c r="O147" s="17"/>
      <c r="P147" s="17" t="s">
        <v>420</v>
      </c>
    </row>
    <row collapsed="false" customFormat="false" customHeight="false" hidden="false" ht="12.1" outlineLevel="0" r="148">
      <c r="A148" s="21" t="n">
        <v>44763.556388889</v>
      </c>
      <c r="B148" s="17" t="s">
        <v>70</v>
      </c>
      <c r="C148" s="17" t="s">
        <v>444</v>
      </c>
      <c r="D148" s="17" t="s">
        <v>340</v>
      </c>
      <c r="E148" s="17" t="s">
        <v>18</v>
      </c>
      <c r="F148" s="17" t="s">
        <v>20</v>
      </c>
      <c r="G148" s="7" t="n">
        <v>100</v>
      </c>
      <c r="H148" s="6" t="n">
        <v>29.145</v>
      </c>
      <c r="I148" s="6" t="n">
        <v>-2914.5</v>
      </c>
      <c r="J148" s="6" t="n">
        <v>0</v>
      </c>
      <c r="K148" s="6" t="n">
        <v>-1.75</v>
      </c>
      <c r="L148" s="6" t="n">
        <v>0</v>
      </c>
      <c r="M148" s="6" t="s">
        <f>=I148+J148+K148+L148</f>
      </c>
      <c r="N148" s="6"/>
      <c r="O148" s="17"/>
      <c r="P148" s="17" t="s">
        <v>420</v>
      </c>
    </row>
    <row collapsed="false" customFormat="false" customHeight="false" hidden="false" ht="12.1" outlineLevel="0" r="149">
      <c r="A149" s="22" t="n">
        <v>44769.698668981</v>
      </c>
      <c r="B149" s="23" t="s">
        <v>448</v>
      </c>
      <c r="C149" s="23" t="s">
        <v>483</v>
      </c>
      <c r="D149" s="23" t="s">
        <v>448</v>
      </c>
      <c r="E149" s="23" t="s">
        <v>448</v>
      </c>
      <c r="F149" s="23" t="s">
        <v>20</v>
      </c>
      <c r="G149" s="24" t="n">
        <v>1</v>
      </c>
      <c r="H149" s="25" t="n">
        <v>703</v>
      </c>
      <c r="I149" s="25" t="n">
        <v>703</v>
      </c>
      <c r="J149" s="25" t="n">
        <v>0</v>
      </c>
      <c r="K149" s="25" t="n">
        <v>0</v>
      </c>
      <c r="L149" s="25" t="n">
        <v>0</v>
      </c>
      <c r="M149" s="6" t="s">
        <f>=I149+J149+K149+L149</f>
      </c>
      <c r="N149" s="25"/>
      <c r="O149" s="23"/>
      <c r="P149" s="23" t="s">
        <v>420</v>
      </c>
    </row>
    <row collapsed="false" customFormat="false" customHeight="false" hidden="false" ht="12.1" outlineLevel="0" r="150">
      <c r="A150" s="22" t="n">
        <v>44770.78625</v>
      </c>
      <c r="B150" s="23" t="s">
        <v>419</v>
      </c>
      <c r="C150" s="23" t="s">
        <v>131</v>
      </c>
      <c r="D150" s="23" t="s">
        <v>419</v>
      </c>
      <c r="E150" s="23" t="s">
        <v>419</v>
      </c>
      <c r="F150" s="23" t="s">
        <v>20</v>
      </c>
      <c r="G150" s="24" t="n">
        <v>1</v>
      </c>
      <c r="H150" s="25" t="n">
        <v>1553.73</v>
      </c>
      <c r="I150" s="25" t="n">
        <v>1553.73</v>
      </c>
      <c r="J150" s="25" t="n">
        <v>0</v>
      </c>
      <c r="K150" s="25" t="n">
        <v>0</v>
      </c>
      <c r="L150" s="25" t="n">
        <v>0</v>
      </c>
      <c r="M150" s="6" t="s">
        <f>=I150+J150+K150+L150</f>
      </c>
      <c r="N150" s="25"/>
      <c r="O150" s="23"/>
      <c r="P150" s="23" t="s">
        <v>420</v>
      </c>
    </row>
    <row collapsed="false" customFormat="false" customHeight="false" hidden="false" ht="12.1" outlineLevel="0" r="151">
      <c r="A151" s="22" t="n">
        <v>44770.788472222</v>
      </c>
      <c r="B151" s="23" t="s">
        <v>419</v>
      </c>
      <c r="C151" s="23" t="s">
        <v>131</v>
      </c>
      <c r="D151" s="23" t="s">
        <v>419</v>
      </c>
      <c r="E151" s="23" t="s">
        <v>419</v>
      </c>
      <c r="F151" s="23" t="s">
        <v>20</v>
      </c>
      <c r="G151" s="24" t="n">
        <v>1</v>
      </c>
      <c r="H151" s="25" t="n">
        <v>320</v>
      </c>
      <c r="I151" s="25" t="n">
        <v>320</v>
      </c>
      <c r="J151" s="25" t="n">
        <v>0</v>
      </c>
      <c r="K151" s="25" t="n">
        <v>0</v>
      </c>
      <c r="L151" s="25" t="n">
        <v>0</v>
      </c>
      <c r="M151" s="6" t="s">
        <f>=I151+J151+K151+L151</f>
      </c>
      <c r="N151" s="25"/>
      <c r="O151" s="23"/>
      <c r="P151" s="23" t="s">
        <v>420</v>
      </c>
    </row>
    <row collapsed="false" customFormat="false" customHeight="false" hidden="false" ht="12.1" outlineLevel="0" r="152">
      <c r="A152" s="26" t="n">
        <v>44771.721493056</v>
      </c>
      <c r="B152" s="27" t="s">
        <v>35</v>
      </c>
      <c r="C152" s="27" t="s">
        <v>434</v>
      </c>
      <c r="D152" s="27" t="s">
        <v>341</v>
      </c>
      <c r="E152" s="27" t="s">
        <v>18</v>
      </c>
      <c r="F152" s="27" t="s">
        <v>20</v>
      </c>
      <c r="G152" s="28" t="n">
        <v>-9</v>
      </c>
      <c r="H152" s="29" t="n">
        <v>4878.5</v>
      </c>
      <c r="I152" s="29" t="n">
        <v>43906.5</v>
      </c>
      <c r="J152" s="29" t="n">
        <v>0</v>
      </c>
      <c r="K152" s="29" t="n">
        <v>-26.34</v>
      </c>
      <c r="L152" s="29" t="n">
        <v>0</v>
      </c>
      <c r="M152" s="6" t="s">
        <f>=I152+J152+K152+L152</f>
      </c>
      <c r="N152" s="29"/>
      <c r="O152" s="27"/>
      <c r="P152" s="27" t="s">
        <v>420</v>
      </c>
    </row>
    <row collapsed="false" customFormat="false" customHeight="false" hidden="false" ht="12.1" outlineLevel="0" r="153">
      <c r="A153" s="38" t="n">
        <v>44774.421782407</v>
      </c>
      <c r="B153" s="39" t="s">
        <v>468</v>
      </c>
      <c r="C153" s="39" t="s">
        <v>469</v>
      </c>
      <c r="D153" s="39" t="s">
        <v>340</v>
      </c>
      <c r="E153" s="39" t="s">
        <v>470</v>
      </c>
      <c r="F153" s="39" t="s">
        <v>20</v>
      </c>
      <c r="G153" s="40" t="n">
        <v>4000</v>
      </c>
      <c r="H153" s="41" t="n">
        <v>9.423</v>
      </c>
      <c r="I153" s="41" t="n">
        <v>-37692</v>
      </c>
      <c r="J153" s="41" t="n">
        <v>0</v>
      </c>
      <c r="K153" s="41" t="n">
        <v>-18.85</v>
      </c>
      <c r="L153" s="41" t="n">
        <v>0</v>
      </c>
      <c r="M153" s="6" t="n">
        <v>4000</v>
      </c>
      <c r="N153" s="41"/>
      <c r="O153" s="39"/>
      <c r="P153" s="39" t="s">
        <v>420</v>
      </c>
    </row>
    <row collapsed="false" customFormat="false" customHeight="false" hidden="false" ht="12.1" outlineLevel="0" r="154">
      <c r="A154" s="30" t="n">
        <v>44776.259699074</v>
      </c>
      <c r="B154" s="31" t="s">
        <v>474</v>
      </c>
      <c r="C154" s="31" t="s">
        <v>481</v>
      </c>
      <c r="D154" s="31" t="s">
        <v>474</v>
      </c>
      <c r="E154" s="31" t="s">
        <v>474</v>
      </c>
      <c r="F154" s="31" t="s">
        <v>20</v>
      </c>
      <c r="G154" s="32" t="n">
        <v>1</v>
      </c>
      <c r="H154" s="33" t="n">
        <v>-50</v>
      </c>
      <c r="I154" s="33" t="n">
        <v>-50</v>
      </c>
      <c r="J154" s="33" t="n">
        <v>0</v>
      </c>
      <c r="K154" s="33" t="n">
        <v>0</v>
      </c>
      <c r="L154" s="33" t="n">
        <v>0</v>
      </c>
      <c r="M154" s="6" t="s">
        <f>=I154+J154+K154+L154</f>
      </c>
      <c r="N154" s="33"/>
      <c r="O154" s="31"/>
      <c r="P154" s="31" t="s">
        <v>420</v>
      </c>
    </row>
    <row collapsed="false" customFormat="false" customHeight="false" hidden="false" ht="12.1" outlineLevel="0" r="155">
      <c r="A155" s="21" t="n">
        <v>44777.416701389</v>
      </c>
      <c r="B155" s="17" t="s">
        <v>372</v>
      </c>
      <c r="C155" s="17" t="s">
        <v>484</v>
      </c>
      <c r="D155" s="17" t="s">
        <v>340</v>
      </c>
      <c r="E155" s="17" t="s">
        <v>18</v>
      </c>
      <c r="F155" s="17" t="s">
        <v>20</v>
      </c>
      <c r="G155" s="7" t="n">
        <v>12</v>
      </c>
      <c r="H155" s="6" t="n">
        <v>696</v>
      </c>
      <c r="I155" s="6" t="n">
        <v>-8352</v>
      </c>
      <c r="J155" s="6" t="n">
        <v>0</v>
      </c>
      <c r="K155" s="6" t="n">
        <v>-5.01</v>
      </c>
      <c r="L155" s="6" t="n">
        <v>0</v>
      </c>
      <c r="M155" s="6" t="s">
        <f>=I155+J155+K155+L155</f>
      </c>
      <c r="N155" s="6"/>
      <c r="O155" s="17"/>
      <c r="P155" s="17" t="s">
        <v>420</v>
      </c>
    </row>
    <row collapsed="false" customFormat="false" customHeight="false" hidden="false" ht="12.1" outlineLevel="0" r="156">
      <c r="A156" s="22" t="n">
        <v>44778.469560185</v>
      </c>
      <c r="B156" s="23" t="s">
        <v>448</v>
      </c>
      <c r="C156" s="23" t="s">
        <v>485</v>
      </c>
      <c r="D156" s="23" t="s">
        <v>448</v>
      </c>
      <c r="E156" s="23" t="s">
        <v>448</v>
      </c>
      <c r="F156" s="23" t="s">
        <v>20</v>
      </c>
      <c r="G156" s="24" t="n">
        <v>1</v>
      </c>
      <c r="H156" s="25" t="n">
        <v>595</v>
      </c>
      <c r="I156" s="25" t="n">
        <v>595</v>
      </c>
      <c r="J156" s="25" t="n">
        <v>0</v>
      </c>
      <c r="K156" s="25" t="n">
        <v>0</v>
      </c>
      <c r="L156" s="25" t="n">
        <v>0</v>
      </c>
      <c r="M156" s="6" t="s">
        <f>=I156+J156+K156+L156</f>
      </c>
      <c r="N156" s="25"/>
      <c r="O156" s="23"/>
      <c r="P156" s="23" t="s">
        <v>420</v>
      </c>
    </row>
    <row collapsed="false" customFormat="false" customHeight="false" hidden="false" ht="12.1" outlineLevel="0" r="157">
      <c r="A157" s="22" t="n">
        <v>44783.431921296</v>
      </c>
      <c r="B157" s="23" t="s">
        <v>419</v>
      </c>
      <c r="C157" s="23" t="s">
        <v>131</v>
      </c>
      <c r="D157" s="23" t="s">
        <v>419</v>
      </c>
      <c r="E157" s="23" t="s">
        <v>419</v>
      </c>
      <c r="F157" s="23" t="s">
        <v>20</v>
      </c>
      <c r="G157" s="24" t="n">
        <v>1</v>
      </c>
      <c r="H157" s="25" t="n">
        <v>2000</v>
      </c>
      <c r="I157" s="25" t="n">
        <v>2000</v>
      </c>
      <c r="J157" s="25" t="n">
        <v>0</v>
      </c>
      <c r="K157" s="25" t="n">
        <v>0</v>
      </c>
      <c r="L157" s="25" t="n">
        <v>0</v>
      </c>
      <c r="M157" s="6" t="s">
        <f>=I157+J157+K157+L157</f>
      </c>
      <c r="N157" s="25"/>
      <c r="O157" s="23"/>
      <c r="P157" s="23" t="s">
        <v>420</v>
      </c>
    </row>
    <row collapsed="false" customFormat="false" customHeight="false" hidden="false" ht="12.1" outlineLevel="0" r="158">
      <c r="A158" s="21" t="n">
        <v>44783.432395833</v>
      </c>
      <c r="B158" s="17" t="s">
        <v>70</v>
      </c>
      <c r="C158" s="17" t="s">
        <v>444</v>
      </c>
      <c r="D158" s="17" t="s">
        <v>340</v>
      </c>
      <c r="E158" s="17" t="s">
        <v>18</v>
      </c>
      <c r="F158" s="17" t="s">
        <v>20</v>
      </c>
      <c r="G158" s="7" t="n">
        <v>100</v>
      </c>
      <c r="H158" s="6" t="n">
        <v>28.79</v>
      </c>
      <c r="I158" s="6" t="n">
        <v>-2879</v>
      </c>
      <c r="J158" s="6" t="n">
        <v>0</v>
      </c>
      <c r="K158" s="6" t="n">
        <v>-1.73</v>
      </c>
      <c r="L158" s="6" t="n">
        <v>0</v>
      </c>
      <c r="M158" s="6" t="s">
        <f>=I158+J158+K158+L158</f>
      </c>
      <c r="N158" s="6"/>
      <c r="O158" s="17"/>
      <c r="P158" s="17" t="s">
        <v>420</v>
      </c>
    </row>
    <row collapsed="false" customFormat="false" customHeight="false" hidden="false" ht="12.1" outlineLevel="0" r="159">
      <c r="A159" s="22" t="n">
        <v>44789.772939815</v>
      </c>
      <c r="B159" s="23" t="s">
        <v>419</v>
      </c>
      <c r="C159" s="23" t="s">
        <v>131</v>
      </c>
      <c r="D159" s="23" t="s">
        <v>419</v>
      </c>
      <c r="E159" s="23" t="s">
        <v>419</v>
      </c>
      <c r="F159" s="23" t="s">
        <v>20</v>
      </c>
      <c r="G159" s="24" t="n">
        <v>1</v>
      </c>
      <c r="H159" s="25" t="n">
        <v>50000</v>
      </c>
      <c r="I159" s="25" t="n">
        <v>50000</v>
      </c>
      <c r="J159" s="25" t="n">
        <v>0</v>
      </c>
      <c r="K159" s="25" t="n">
        <v>0</v>
      </c>
      <c r="L159" s="25" t="n">
        <v>0</v>
      </c>
      <c r="M159" s="6" t="s">
        <f>=I159+J159+K159+L159</f>
      </c>
      <c r="N159" s="25"/>
      <c r="O159" s="23"/>
      <c r="P159" s="23" t="s">
        <v>420</v>
      </c>
    </row>
    <row collapsed="false" customFormat="false" customHeight="false" hidden="false" ht="12.1" outlineLevel="0" r="160">
      <c r="A160" s="21" t="n">
        <v>44789.774606481</v>
      </c>
      <c r="B160" s="17" t="s">
        <v>70</v>
      </c>
      <c r="C160" s="17" t="s">
        <v>444</v>
      </c>
      <c r="D160" s="17" t="s">
        <v>340</v>
      </c>
      <c r="E160" s="17" t="s">
        <v>18</v>
      </c>
      <c r="F160" s="17" t="s">
        <v>20</v>
      </c>
      <c r="G160" s="7" t="n">
        <v>400</v>
      </c>
      <c r="H160" s="6" t="n">
        <v>29.29</v>
      </c>
      <c r="I160" s="6" t="n">
        <v>-11716</v>
      </c>
      <c r="J160" s="6" t="n">
        <v>0</v>
      </c>
      <c r="K160" s="6" t="n">
        <v>-7.03</v>
      </c>
      <c r="L160" s="6" t="n">
        <v>0</v>
      </c>
      <c r="M160" s="6" t="s">
        <f>=I160+J160+K160+L160</f>
      </c>
      <c r="N160" s="6"/>
      <c r="O160" s="17"/>
      <c r="P160" s="17" t="s">
        <v>420</v>
      </c>
    </row>
    <row collapsed="false" customFormat="false" customHeight="false" hidden="false" ht="12.1" outlineLevel="0" r="161">
      <c r="A161" s="21" t="n">
        <v>44789.776041667</v>
      </c>
      <c r="B161" s="17" t="s">
        <v>55</v>
      </c>
      <c r="C161" s="17" t="s">
        <v>435</v>
      </c>
      <c r="D161" s="17" t="s">
        <v>340</v>
      </c>
      <c r="E161" s="17" t="s">
        <v>18</v>
      </c>
      <c r="F161" s="17" t="s">
        <v>20</v>
      </c>
      <c r="G161" s="7" t="n">
        <v>90</v>
      </c>
      <c r="H161" s="6" t="n">
        <v>117.84</v>
      </c>
      <c r="I161" s="6" t="n">
        <v>-10605.6</v>
      </c>
      <c r="J161" s="6" t="n">
        <v>0</v>
      </c>
      <c r="K161" s="6" t="n">
        <v>-6.36</v>
      </c>
      <c r="L161" s="6" t="n">
        <v>0</v>
      </c>
      <c r="M161" s="6" t="s">
        <f>=I161+J161+K161+L161</f>
      </c>
      <c r="N161" s="6"/>
      <c r="O161" s="17"/>
      <c r="P161" s="17" t="s">
        <v>420</v>
      </c>
    </row>
    <row collapsed="false" customFormat="false" customHeight="false" hidden="false" ht="12.1" outlineLevel="0" r="162">
      <c r="A162" s="21" t="n">
        <v>44789.776516204</v>
      </c>
      <c r="B162" s="17" t="s">
        <v>55</v>
      </c>
      <c r="C162" s="17" t="s">
        <v>435</v>
      </c>
      <c r="D162" s="17" t="s">
        <v>340</v>
      </c>
      <c r="E162" s="17" t="s">
        <v>18</v>
      </c>
      <c r="F162" s="17" t="s">
        <v>20</v>
      </c>
      <c r="G162" s="7" t="n">
        <v>80</v>
      </c>
      <c r="H162" s="6" t="n">
        <v>117.86</v>
      </c>
      <c r="I162" s="6" t="n">
        <v>-9428.8</v>
      </c>
      <c r="J162" s="6" t="n">
        <v>0</v>
      </c>
      <c r="K162" s="6" t="n">
        <v>-5.66</v>
      </c>
      <c r="L162" s="6" t="n">
        <v>0</v>
      </c>
      <c r="M162" s="6" t="s">
        <f>=I162+J162+K162+L162</f>
      </c>
      <c r="N162" s="6"/>
      <c r="O162" s="17"/>
      <c r="P162" s="17" t="s">
        <v>420</v>
      </c>
    </row>
    <row collapsed="false" customFormat="false" customHeight="false" hidden="false" ht="12.1" outlineLevel="0" r="163">
      <c r="A163" s="21" t="n">
        <v>44789.777673611</v>
      </c>
      <c r="B163" s="17" t="s">
        <v>368</v>
      </c>
      <c r="C163" s="17" t="s">
        <v>464</v>
      </c>
      <c r="D163" s="17" t="s">
        <v>340</v>
      </c>
      <c r="E163" s="17" t="s">
        <v>18</v>
      </c>
      <c r="F163" s="17" t="s">
        <v>20</v>
      </c>
      <c r="G163" s="7" t="n">
        <v>40</v>
      </c>
      <c r="H163" s="6" t="n">
        <v>181.23</v>
      </c>
      <c r="I163" s="6" t="n">
        <v>-7249.2</v>
      </c>
      <c r="J163" s="6" t="n">
        <v>0</v>
      </c>
      <c r="K163" s="6" t="n">
        <v>-4.35</v>
      </c>
      <c r="L163" s="6" t="n">
        <v>0</v>
      </c>
      <c r="M163" s="6" t="s">
        <f>=I163+J163+K163+L163</f>
      </c>
      <c r="N163" s="6"/>
      <c r="O163" s="17"/>
      <c r="P163" s="17" t="s">
        <v>420</v>
      </c>
    </row>
    <row collapsed="false" customFormat="false" customHeight="false" hidden="false" ht="12.1" outlineLevel="0" r="164">
      <c r="A164" s="22" t="n">
        <v>44791.709108796</v>
      </c>
      <c r="B164" s="23" t="s">
        <v>448</v>
      </c>
      <c r="C164" s="23" t="s">
        <v>486</v>
      </c>
      <c r="D164" s="23" t="s">
        <v>448</v>
      </c>
      <c r="E164" s="23" t="s">
        <v>448</v>
      </c>
      <c r="F164" s="23" t="s">
        <v>20</v>
      </c>
      <c r="G164" s="24" t="n">
        <v>1</v>
      </c>
      <c r="H164" s="25" t="n">
        <v>732.9</v>
      </c>
      <c r="I164" s="25" t="n">
        <v>732.9</v>
      </c>
      <c r="J164" s="25" t="n">
        <v>0</v>
      </c>
      <c r="K164" s="25" t="n">
        <v>0</v>
      </c>
      <c r="L164" s="25" t="n">
        <v>0</v>
      </c>
      <c r="M164" s="6" t="s">
        <f>=I164+J164+K164+L164</f>
      </c>
      <c r="N164" s="25"/>
      <c r="O164" s="23"/>
      <c r="P164" s="23" t="s">
        <v>420</v>
      </c>
    </row>
    <row collapsed="false" customFormat="false" customHeight="false" hidden="false" ht="12.1" outlineLevel="0" r="165">
      <c r="A165" s="21" t="n">
        <v>44796.585428241</v>
      </c>
      <c r="B165" s="17" t="s">
        <v>70</v>
      </c>
      <c r="C165" s="17" t="s">
        <v>444</v>
      </c>
      <c r="D165" s="17" t="s">
        <v>340</v>
      </c>
      <c r="E165" s="17" t="s">
        <v>18</v>
      </c>
      <c r="F165" s="17" t="s">
        <v>20</v>
      </c>
      <c r="G165" s="7" t="n">
        <v>200</v>
      </c>
      <c r="H165" s="6" t="n">
        <v>29.035</v>
      </c>
      <c r="I165" s="6" t="n">
        <v>-5807</v>
      </c>
      <c r="J165" s="6" t="n">
        <v>0</v>
      </c>
      <c r="K165" s="6" t="n">
        <v>-3.48</v>
      </c>
      <c r="L165" s="6" t="n">
        <v>0</v>
      </c>
      <c r="M165" s="6" t="s">
        <f>=I165+J165+K165+L165</f>
      </c>
      <c r="N165" s="6"/>
      <c r="O165" s="17"/>
      <c r="P165" s="17" t="s">
        <v>420</v>
      </c>
    </row>
    <row collapsed="false" customFormat="false" customHeight="false" hidden="false" ht="12.1" outlineLevel="0" r="166">
      <c r="A166" s="22" t="n">
        <v>44796.667789352</v>
      </c>
      <c r="B166" s="23" t="s">
        <v>448</v>
      </c>
      <c r="C166" s="23" t="s">
        <v>487</v>
      </c>
      <c r="D166" s="23" t="s">
        <v>448</v>
      </c>
      <c r="E166" s="23" t="s">
        <v>448</v>
      </c>
      <c r="F166" s="23" t="s">
        <v>20</v>
      </c>
      <c r="G166" s="24" t="n">
        <v>1</v>
      </c>
      <c r="H166" s="25" t="n">
        <v>14.46</v>
      </c>
      <c r="I166" s="25" t="n">
        <v>14.46</v>
      </c>
      <c r="J166" s="25" t="n">
        <v>0</v>
      </c>
      <c r="K166" s="25" t="n">
        <v>0</v>
      </c>
      <c r="L166" s="25" t="n">
        <v>0</v>
      </c>
      <c r="M166" s="6" t="s">
        <f>=I166+J166+K166+L166</f>
      </c>
      <c r="N166" s="25"/>
      <c r="O166" s="23"/>
      <c r="P166" s="23" t="s">
        <v>420</v>
      </c>
    </row>
    <row collapsed="false" customFormat="false" customHeight="false" hidden="false" ht="12.1" outlineLevel="0" r="167">
      <c r="A167" s="21" t="n">
        <v>44797.428553241</v>
      </c>
      <c r="B167" s="17" t="s">
        <v>368</v>
      </c>
      <c r="C167" s="17" t="s">
        <v>464</v>
      </c>
      <c r="D167" s="17" t="s">
        <v>340</v>
      </c>
      <c r="E167" s="17" t="s">
        <v>18</v>
      </c>
      <c r="F167" s="17" t="s">
        <v>20</v>
      </c>
      <c r="G167" s="7" t="n">
        <v>20</v>
      </c>
      <c r="H167" s="6" t="n">
        <v>184.78</v>
      </c>
      <c r="I167" s="6" t="n">
        <v>-3695.6</v>
      </c>
      <c r="J167" s="6" t="n">
        <v>0</v>
      </c>
      <c r="K167" s="6" t="n">
        <v>-2.22</v>
      </c>
      <c r="L167" s="6" t="n">
        <v>0</v>
      </c>
      <c r="M167" s="6" t="s">
        <f>=I167+J167+K167+L167</f>
      </c>
      <c r="N167" s="6"/>
      <c r="O167" s="17"/>
      <c r="P167" s="17" t="s">
        <v>420</v>
      </c>
    </row>
    <row collapsed="false" customFormat="false" customHeight="false" hidden="false" ht="12.1" outlineLevel="0" r="168">
      <c r="A168" s="26" t="n">
        <v>44804.428622685</v>
      </c>
      <c r="B168" s="27" t="s">
        <v>368</v>
      </c>
      <c r="C168" s="27" t="s">
        <v>464</v>
      </c>
      <c r="D168" s="27" t="s">
        <v>341</v>
      </c>
      <c r="E168" s="27" t="s">
        <v>18</v>
      </c>
      <c r="F168" s="27" t="s">
        <v>20</v>
      </c>
      <c r="G168" s="28" t="n">
        <v>-60</v>
      </c>
      <c r="H168" s="29" t="n">
        <v>260.61</v>
      </c>
      <c r="I168" s="29" t="n">
        <v>15636.6</v>
      </c>
      <c r="J168" s="29" t="n">
        <v>0</v>
      </c>
      <c r="K168" s="29" t="n">
        <v>-9.38</v>
      </c>
      <c r="L168" s="29" t="n">
        <v>0</v>
      </c>
      <c r="M168" s="6" t="s">
        <f>=I168+J168+K168+L168</f>
      </c>
      <c r="N168" s="29"/>
      <c r="O168" s="27"/>
      <c r="P168" s="27" t="s">
        <v>420</v>
      </c>
    </row>
    <row collapsed="false" customFormat="false" customHeight="false" hidden="false" ht="12.1" outlineLevel="0" r="169">
      <c r="A169" s="21" t="n">
        <v>44804.437905093</v>
      </c>
      <c r="B169" s="17" t="s">
        <v>70</v>
      </c>
      <c r="C169" s="17" t="s">
        <v>444</v>
      </c>
      <c r="D169" s="17" t="s">
        <v>340</v>
      </c>
      <c r="E169" s="17" t="s">
        <v>18</v>
      </c>
      <c r="F169" s="17" t="s">
        <v>20</v>
      </c>
      <c r="G169" s="7" t="n">
        <v>300</v>
      </c>
      <c r="H169" s="6" t="n">
        <v>29.12</v>
      </c>
      <c r="I169" s="6" t="n">
        <v>-8736</v>
      </c>
      <c r="J169" s="6" t="n">
        <v>0</v>
      </c>
      <c r="K169" s="6" t="n">
        <v>-5.24</v>
      </c>
      <c r="L169" s="6" t="n">
        <v>0</v>
      </c>
      <c r="M169" s="6" t="s">
        <f>=I169+J169+K169+L169</f>
      </c>
      <c r="N169" s="6"/>
      <c r="O169" s="17"/>
      <c r="P169" s="17" t="s">
        <v>420</v>
      </c>
    </row>
    <row collapsed="false" customFormat="false" customHeight="false" hidden="false" ht="12.1" outlineLevel="0" r="170">
      <c r="A170" s="21" t="n">
        <v>44804.456446759</v>
      </c>
      <c r="B170" s="17" t="s">
        <v>372</v>
      </c>
      <c r="C170" s="17" t="s">
        <v>484</v>
      </c>
      <c r="D170" s="17" t="s">
        <v>340</v>
      </c>
      <c r="E170" s="17" t="s">
        <v>18</v>
      </c>
      <c r="F170" s="17" t="s">
        <v>20</v>
      </c>
      <c r="G170" s="7" t="n">
        <v>12</v>
      </c>
      <c r="H170" s="6" t="n">
        <v>755</v>
      </c>
      <c r="I170" s="6" t="n">
        <v>-9060</v>
      </c>
      <c r="J170" s="6" t="n">
        <v>0</v>
      </c>
      <c r="K170" s="6" t="n">
        <v>-5.44</v>
      </c>
      <c r="L170" s="6" t="n">
        <v>0</v>
      </c>
      <c r="M170" s="6" t="s">
        <f>=I170+J170+K170+L170</f>
      </c>
      <c r="N170" s="6"/>
      <c r="O170" s="17"/>
      <c r="P170" s="17" t="s">
        <v>420</v>
      </c>
    </row>
    <row collapsed="false" customFormat="false" customHeight="false" hidden="false" ht="12.1" outlineLevel="0" r="171">
      <c r="A171" s="22" t="n">
        <v>44827.398969907</v>
      </c>
      <c r="B171" s="23" t="s">
        <v>419</v>
      </c>
      <c r="C171" s="23" t="s">
        <v>131</v>
      </c>
      <c r="D171" s="23" t="s">
        <v>419</v>
      </c>
      <c r="E171" s="23" t="s">
        <v>419</v>
      </c>
      <c r="F171" s="23" t="s">
        <v>20</v>
      </c>
      <c r="G171" s="24" t="n">
        <v>1</v>
      </c>
      <c r="H171" s="25" t="n">
        <v>25000</v>
      </c>
      <c r="I171" s="25" t="n">
        <v>25000</v>
      </c>
      <c r="J171" s="25" t="n">
        <v>0</v>
      </c>
      <c r="K171" s="25" t="n">
        <v>0</v>
      </c>
      <c r="L171" s="25" t="n">
        <v>0</v>
      </c>
      <c r="M171" s="6" t="s">
        <f>=I171+J171+K171+L171</f>
      </c>
      <c r="N171" s="25"/>
      <c r="O171" s="23"/>
      <c r="P171" s="23" t="s">
        <v>420</v>
      </c>
    </row>
    <row collapsed="false" customFormat="false" customHeight="false" hidden="false" ht="12.1" outlineLevel="0" r="172">
      <c r="A172" s="21" t="n">
        <v>44827.471099537</v>
      </c>
      <c r="B172" s="17" t="s">
        <v>55</v>
      </c>
      <c r="C172" s="17" t="s">
        <v>435</v>
      </c>
      <c r="D172" s="17" t="s">
        <v>340</v>
      </c>
      <c r="E172" s="17" t="s">
        <v>18</v>
      </c>
      <c r="F172" s="17" t="s">
        <v>20</v>
      </c>
      <c r="G172" s="7" t="n">
        <v>20</v>
      </c>
      <c r="H172" s="6" t="n">
        <v>97.76</v>
      </c>
      <c r="I172" s="6" t="n">
        <v>-1955.2</v>
      </c>
      <c r="J172" s="6" t="n">
        <v>0</v>
      </c>
      <c r="K172" s="6" t="n">
        <v>-1.17</v>
      </c>
      <c r="L172" s="6" t="n">
        <v>0</v>
      </c>
      <c r="M172" s="6" t="s">
        <f>=I172+J172+K172+L172</f>
      </c>
      <c r="N172" s="6"/>
      <c r="O172" s="17"/>
      <c r="P172" s="17" t="s">
        <v>420</v>
      </c>
    </row>
    <row collapsed="false" customFormat="false" customHeight="false" hidden="false" ht="12.1" outlineLevel="0" r="173">
      <c r="A173" s="21" t="n">
        <v>44827.475069444</v>
      </c>
      <c r="B173" s="17" t="s">
        <v>55</v>
      </c>
      <c r="C173" s="17" t="s">
        <v>435</v>
      </c>
      <c r="D173" s="17" t="s">
        <v>340</v>
      </c>
      <c r="E173" s="17" t="s">
        <v>18</v>
      </c>
      <c r="F173" s="17" t="s">
        <v>20</v>
      </c>
      <c r="G173" s="7" t="n">
        <v>20</v>
      </c>
      <c r="H173" s="6" t="n">
        <v>97.6</v>
      </c>
      <c r="I173" s="6" t="n">
        <v>-1952</v>
      </c>
      <c r="J173" s="6" t="n">
        <v>0</v>
      </c>
      <c r="K173" s="6" t="n">
        <v>-1.17</v>
      </c>
      <c r="L173" s="6" t="n">
        <v>0</v>
      </c>
      <c r="M173" s="6" t="s">
        <f>=I173+J173+K173+L173</f>
      </c>
      <c r="N173" s="6"/>
      <c r="O173" s="17"/>
      <c r="P173" s="17" t="s">
        <v>420</v>
      </c>
    </row>
    <row collapsed="false" customFormat="false" customHeight="false" hidden="false" ht="12.1" outlineLevel="0" r="174">
      <c r="A174" s="21" t="n">
        <v>44827.475138889</v>
      </c>
      <c r="B174" s="17" t="s">
        <v>55</v>
      </c>
      <c r="C174" s="17" t="s">
        <v>435</v>
      </c>
      <c r="D174" s="17" t="s">
        <v>340</v>
      </c>
      <c r="E174" s="17" t="s">
        <v>18</v>
      </c>
      <c r="F174" s="17" t="s">
        <v>20</v>
      </c>
      <c r="G174" s="7" t="n">
        <v>20</v>
      </c>
      <c r="H174" s="6" t="n">
        <v>97.58</v>
      </c>
      <c r="I174" s="6" t="n">
        <v>-1951.6</v>
      </c>
      <c r="J174" s="6" t="n">
        <v>0</v>
      </c>
      <c r="K174" s="6" t="n">
        <v>-1.17</v>
      </c>
      <c r="L174" s="6" t="n">
        <v>0</v>
      </c>
      <c r="M174" s="6" t="s">
        <f>=I174+J174+K174+L174</f>
      </c>
      <c r="N174" s="6"/>
      <c r="O174" s="17"/>
      <c r="P174" s="17" t="s">
        <v>420</v>
      </c>
    </row>
    <row collapsed="false" customFormat="false" customHeight="false" hidden="false" ht="12.1" outlineLevel="0" r="175">
      <c r="A175" s="21" t="n">
        <v>44827.475324074</v>
      </c>
      <c r="B175" s="17" t="s">
        <v>55</v>
      </c>
      <c r="C175" s="17" t="s">
        <v>435</v>
      </c>
      <c r="D175" s="17" t="s">
        <v>340</v>
      </c>
      <c r="E175" s="17" t="s">
        <v>18</v>
      </c>
      <c r="F175" s="17" t="s">
        <v>20</v>
      </c>
      <c r="G175" s="7" t="n">
        <v>20</v>
      </c>
      <c r="H175" s="6" t="n">
        <v>97.56</v>
      </c>
      <c r="I175" s="6" t="n">
        <v>-1951.2</v>
      </c>
      <c r="J175" s="6" t="n">
        <v>0</v>
      </c>
      <c r="K175" s="6" t="n">
        <v>-1.17</v>
      </c>
      <c r="L175" s="6" t="n">
        <v>0</v>
      </c>
      <c r="M175" s="6" t="s">
        <f>=I175+J175+K175+L175</f>
      </c>
      <c r="N175" s="6"/>
      <c r="O175" s="17"/>
      <c r="P175" s="17" t="s">
        <v>420</v>
      </c>
    </row>
    <row collapsed="false" customFormat="false" customHeight="false" hidden="false" ht="12.1" outlineLevel="0" r="176">
      <c r="A176" s="21" t="n">
        <v>44827.475555556</v>
      </c>
      <c r="B176" s="17" t="s">
        <v>55</v>
      </c>
      <c r="C176" s="17" t="s">
        <v>435</v>
      </c>
      <c r="D176" s="17" t="s">
        <v>340</v>
      </c>
      <c r="E176" s="17" t="s">
        <v>18</v>
      </c>
      <c r="F176" s="17" t="s">
        <v>20</v>
      </c>
      <c r="G176" s="7" t="n">
        <v>20</v>
      </c>
      <c r="H176" s="6" t="n">
        <v>97.56</v>
      </c>
      <c r="I176" s="6" t="n">
        <v>-1951.2</v>
      </c>
      <c r="J176" s="6" t="n">
        <v>0</v>
      </c>
      <c r="K176" s="6" t="n">
        <v>-1.17</v>
      </c>
      <c r="L176" s="6" t="n">
        <v>0</v>
      </c>
      <c r="M176" s="6" t="s">
        <f>=I176+J176+K176+L176</f>
      </c>
      <c r="N176" s="6"/>
      <c r="O176" s="17"/>
      <c r="P176" s="17" t="s">
        <v>420</v>
      </c>
    </row>
    <row collapsed="false" customFormat="false" customHeight="false" hidden="false" ht="12.1" outlineLevel="0" r="177">
      <c r="A177" s="21" t="n">
        <v>44827.475706019</v>
      </c>
      <c r="B177" s="17" t="s">
        <v>55</v>
      </c>
      <c r="C177" s="17" t="s">
        <v>435</v>
      </c>
      <c r="D177" s="17" t="s">
        <v>340</v>
      </c>
      <c r="E177" s="17" t="s">
        <v>18</v>
      </c>
      <c r="F177" s="17" t="s">
        <v>20</v>
      </c>
      <c r="G177" s="7" t="n">
        <v>20</v>
      </c>
      <c r="H177" s="6" t="n">
        <v>97.54</v>
      </c>
      <c r="I177" s="6" t="n">
        <v>-1950.8</v>
      </c>
      <c r="J177" s="6" t="n">
        <v>0</v>
      </c>
      <c r="K177" s="6" t="n">
        <v>-1.17</v>
      </c>
      <c r="L177" s="6" t="n">
        <v>0</v>
      </c>
      <c r="M177" s="6" t="s">
        <f>=I177+J177+K177+L177</f>
      </c>
      <c r="N177" s="6"/>
      <c r="O177" s="17"/>
      <c r="P177" s="17" t="s">
        <v>420</v>
      </c>
    </row>
    <row collapsed="false" customFormat="false" customHeight="false" hidden="false" ht="12.1" outlineLevel="0" r="178">
      <c r="A178" s="22" t="n">
        <v>44827.553171296</v>
      </c>
      <c r="B178" s="23" t="s">
        <v>448</v>
      </c>
      <c r="C178" s="23" t="s">
        <v>488</v>
      </c>
      <c r="D178" s="23" t="s">
        <v>448</v>
      </c>
      <c r="E178" s="23" t="s">
        <v>448</v>
      </c>
      <c r="F178" s="23" t="s">
        <v>20</v>
      </c>
      <c r="G178" s="24" t="n">
        <v>1</v>
      </c>
      <c r="H178" s="25" t="n">
        <v>772.8</v>
      </c>
      <c r="I178" s="25" t="n">
        <v>772.8</v>
      </c>
      <c r="J178" s="25" t="n">
        <v>0</v>
      </c>
      <c r="K178" s="25" t="n">
        <v>0</v>
      </c>
      <c r="L178" s="25" t="n">
        <v>0</v>
      </c>
      <c r="M178" s="6" t="s">
        <f>=I178+J178+K178+L178</f>
      </c>
      <c r="N178" s="25"/>
      <c r="O178" s="23"/>
      <c r="P178" s="23" t="s">
        <v>420</v>
      </c>
    </row>
    <row collapsed="false" customFormat="false" customHeight="false" hidden="false" ht="12.1" outlineLevel="0" r="179">
      <c r="A179" s="21" t="n">
        <v>44827.599016204</v>
      </c>
      <c r="B179" s="17" t="s">
        <v>55</v>
      </c>
      <c r="C179" s="17" t="s">
        <v>435</v>
      </c>
      <c r="D179" s="17" t="s">
        <v>340</v>
      </c>
      <c r="E179" s="17" t="s">
        <v>18</v>
      </c>
      <c r="F179" s="17" t="s">
        <v>20</v>
      </c>
      <c r="G179" s="7" t="n">
        <v>40</v>
      </c>
      <c r="H179" s="6" t="n">
        <v>92</v>
      </c>
      <c r="I179" s="6" t="n">
        <v>-3680</v>
      </c>
      <c r="J179" s="6" t="n">
        <v>0</v>
      </c>
      <c r="K179" s="6" t="n">
        <v>-2.21</v>
      </c>
      <c r="L179" s="6" t="n">
        <v>0</v>
      </c>
      <c r="M179" s="6" t="s">
        <f>=I179+J179+K179+L179</f>
      </c>
      <c r="N179" s="6"/>
      <c r="O179" s="17"/>
      <c r="P179" s="17" t="s">
        <v>420</v>
      </c>
    </row>
    <row collapsed="false" customFormat="false" customHeight="false" hidden="false" ht="12.1" outlineLevel="0" r="180">
      <c r="A180" s="21" t="n">
        <v>44827.646701389</v>
      </c>
      <c r="B180" s="17" t="s">
        <v>55</v>
      </c>
      <c r="C180" s="17" t="s">
        <v>435</v>
      </c>
      <c r="D180" s="17" t="s">
        <v>340</v>
      </c>
      <c r="E180" s="17" t="s">
        <v>18</v>
      </c>
      <c r="F180" s="17" t="s">
        <v>20</v>
      </c>
      <c r="G180" s="7" t="n">
        <v>30</v>
      </c>
      <c r="H180" s="6" t="n">
        <v>90.14</v>
      </c>
      <c r="I180" s="6" t="n">
        <v>-2704.2</v>
      </c>
      <c r="J180" s="6" t="n">
        <v>0</v>
      </c>
      <c r="K180" s="6" t="n">
        <v>-1.62</v>
      </c>
      <c r="L180" s="6" t="n">
        <v>0</v>
      </c>
      <c r="M180" s="6" t="s">
        <f>=I180+J180+K180+L180</f>
      </c>
      <c r="N180" s="6"/>
      <c r="O180" s="17"/>
      <c r="P180" s="17" t="s">
        <v>420</v>
      </c>
    </row>
    <row collapsed="false" customFormat="false" customHeight="false" hidden="false" ht="12.1" outlineLevel="0" r="181">
      <c r="A181" s="21" t="n">
        <v>44827.646701389</v>
      </c>
      <c r="B181" s="17" t="s">
        <v>55</v>
      </c>
      <c r="C181" s="17" t="s">
        <v>435</v>
      </c>
      <c r="D181" s="17" t="s">
        <v>340</v>
      </c>
      <c r="E181" s="17" t="s">
        <v>18</v>
      </c>
      <c r="F181" s="17" t="s">
        <v>20</v>
      </c>
      <c r="G181" s="7" t="n">
        <v>10</v>
      </c>
      <c r="H181" s="6" t="n">
        <v>90.14</v>
      </c>
      <c r="I181" s="6" t="n">
        <v>-901.4</v>
      </c>
      <c r="J181" s="6" t="n">
        <v>0</v>
      </c>
      <c r="K181" s="6" t="n">
        <v>-0.54</v>
      </c>
      <c r="L181" s="6" t="n">
        <v>0</v>
      </c>
      <c r="M181" s="6" t="s">
        <f>=I181+J181+K181+L181</f>
      </c>
      <c r="N181" s="6"/>
      <c r="O181" s="17"/>
      <c r="P181" s="17" t="s">
        <v>420</v>
      </c>
    </row>
    <row collapsed="false" customFormat="false" customHeight="false" hidden="false" ht="12.1" outlineLevel="0" r="182">
      <c r="A182" s="21" t="n">
        <v>44827.646724537</v>
      </c>
      <c r="B182" s="17" t="s">
        <v>55</v>
      </c>
      <c r="C182" s="17" t="s">
        <v>435</v>
      </c>
      <c r="D182" s="17" t="s">
        <v>340</v>
      </c>
      <c r="E182" s="17" t="s">
        <v>18</v>
      </c>
      <c r="F182" s="17" t="s">
        <v>20</v>
      </c>
      <c r="G182" s="7" t="n">
        <v>10</v>
      </c>
      <c r="H182" s="6" t="n">
        <v>90.14</v>
      </c>
      <c r="I182" s="6" t="n">
        <v>-901.4</v>
      </c>
      <c r="J182" s="6" t="n">
        <v>0</v>
      </c>
      <c r="K182" s="6" t="n">
        <v>-0.54</v>
      </c>
      <c r="L182" s="6" t="n">
        <v>0</v>
      </c>
      <c r="M182" s="6" t="s">
        <f>=I182+J182+K182+L182</f>
      </c>
      <c r="N182" s="6"/>
      <c r="O182" s="17"/>
      <c r="P182" s="17" t="s">
        <v>420</v>
      </c>
    </row>
    <row collapsed="false" customFormat="false" customHeight="false" hidden="false" ht="12.1" outlineLevel="0" r="183">
      <c r="A183" s="21" t="n">
        <v>44827.647592593</v>
      </c>
      <c r="B183" s="17" t="s">
        <v>55</v>
      </c>
      <c r="C183" s="17" t="s">
        <v>435</v>
      </c>
      <c r="D183" s="17" t="s">
        <v>340</v>
      </c>
      <c r="E183" s="17" t="s">
        <v>18</v>
      </c>
      <c r="F183" s="17" t="s">
        <v>20</v>
      </c>
      <c r="G183" s="7" t="n">
        <v>30</v>
      </c>
      <c r="H183" s="6" t="n">
        <v>90.2</v>
      </c>
      <c r="I183" s="6" t="n">
        <v>-2706</v>
      </c>
      <c r="J183" s="6" t="n">
        <v>0</v>
      </c>
      <c r="K183" s="6" t="n">
        <v>-1.62</v>
      </c>
      <c r="L183" s="6" t="n">
        <v>0</v>
      </c>
      <c r="M183" s="6" t="s">
        <f>=I183+J183+K183+L183</f>
      </c>
      <c r="N183" s="6"/>
      <c r="O183" s="17"/>
      <c r="P183" s="17" t="s">
        <v>420</v>
      </c>
    </row>
    <row collapsed="false" customFormat="false" customHeight="false" hidden="false" ht="12.1" outlineLevel="0" r="184">
      <c r="A184" s="21" t="n">
        <v>44827.654363426</v>
      </c>
      <c r="B184" s="17" t="s">
        <v>55</v>
      </c>
      <c r="C184" s="17" t="s">
        <v>435</v>
      </c>
      <c r="D184" s="17" t="s">
        <v>340</v>
      </c>
      <c r="E184" s="17" t="s">
        <v>18</v>
      </c>
      <c r="F184" s="17" t="s">
        <v>20</v>
      </c>
      <c r="G184" s="7" t="n">
        <v>30</v>
      </c>
      <c r="H184" s="6" t="n">
        <v>90.1</v>
      </c>
      <c r="I184" s="6" t="n">
        <v>-2703</v>
      </c>
      <c r="J184" s="6" t="n">
        <v>0</v>
      </c>
      <c r="K184" s="6" t="n">
        <v>-1.62</v>
      </c>
      <c r="L184" s="6" t="n">
        <v>0</v>
      </c>
      <c r="M184" s="6" t="s">
        <f>=I184+J184+K184+L184</f>
      </c>
      <c r="N184" s="6"/>
      <c r="O184" s="17"/>
      <c r="P184" s="17" t="s">
        <v>420</v>
      </c>
    </row>
    <row collapsed="false" customFormat="false" customHeight="false" hidden="false" ht="12.1" outlineLevel="0" r="185">
      <c r="A185" s="22" t="n">
        <v>44831.422581019</v>
      </c>
      <c r="B185" s="23" t="s">
        <v>419</v>
      </c>
      <c r="C185" s="23" t="s">
        <v>131</v>
      </c>
      <c r="D185" s="23" t="s">
        <v>419</v>
      </c>
      <c r="E185" s="23" t="s">
        <v>419</v>
      </c>
      <c r="F185" s="23" t="s">
        <v>20</v>
      </c>
      <c r="G185" s="24" t="n">
        <v>1</v>
      </c>
      <c r="H185" s="25" t="n">
        <v>10000</v>
      </c>
      <c r="I185" s="25" t="n">
        <v>10000</v>
      </c>
      <c r="J185" s="25" t="n">
        <v>0</v>
      </c>
      <c r="K185" s="25" t="n">
        <v>0</v>
      </c>
      <c r="L185" s="25" t="n">
        <v>0</v>
      </c>
      <c r="M185" s="6" t="s">
        <f>=I185+J185+K185+L185</f>
      </c>
      <c r="N185" s="25"/>
      <c r="O185" s="23"/>
      <c r="P185" s="23" t="s">
        <v>420</v>
      </c>
    </row>
    <row collapsed="false" customFormat="false" customHeight="false" hidden="false" ht="12.1" outlineLevel="0" r="186">
      <c r="A186" s="21" t="n">
        <v>44831.431701389</v>
      </c>
      <c r="B186" s="17" t="s">
        <v>373</v>
      </c>
      <c r="C186" s="17" t="s">
        <v>489</v>
      </c>
      <c r="D186" s="17" t="s">
        <v>340</v>
      </c>
      <c r="E186" s="17" t="s">
        <v>18</v>
      </c>
      <c r="F186" s="17" t="s">
        <v>20</v>
      </c>
      <c r="G186" s="7" t="n">
        <v>4100</v>
      </c>
      <c r="H186" s="6" t="n">
        <v>2.5705</v>
      </c>
      <c r="I186" s="6" t="n">
        <v>-10539.05</v>
      </c>
      <c r="J186" s="6" t="n">
        <v>0</v>
      </c>
      <c r="K186" s="6" t="n">
        <v>-6.32</v>
      </c>
      <c r="L186" s="6" t="n">
        <v>0</v>
      </c>
      <c r="M186" s="6" t="s">
        <f>=I186+J186+K186+L186</f>
      </c>
      <c r="N186" s="6"/>
      <c r="O186" s="17"/>
      <c r="P186" s="17" t="s">
        <v>420</v>
      </c>
    </row>
    <row collapsed="false" customFormat="false" customHeight="false" hidden="false" ht="12.1" outlineLevel="0" r="187">
      <c r="A187" s="22" t="n">
        <v>44831.740196759</v>
      </c>
      <c r="B187" s="23" t="s">
        <v>448</v>
      </c>
      <c r="C187" s="23" t="s">
        <v>490</v>
      </c>
      <c r="D187" s="23" t="s">
        <v>448</v>
      </c>
      <c r="E187" s="23" t="s">
        <v>448</v>
      </c>
      <c r="F187" s="23" t="s">
        <v>20</v>
      </c>
      <c r="G187" s="24" t="n">
        <v>1</v>
      </c>
      <c r="H187" s="25" t="n">
        <v>407.36</v>
      </c>
      <c r="I187" s="25" t="n">
        <v>407.36</v>
      </c>
      <c r="J187" s="25" t="n">
        <v>0</v>
      </c>
      <c r="K187" s="25" t="n">
        <v>0</v>
      </c>
      <c r="L187" s="25" t="n">
        <v>0</v>
      </c>
      <c r="M187" s="6" t="s">
        <f>=I187+J187+K187+L187</f>
      </c>
      <c r="N187" s="25"/>
      <c r="O187" s="23"/>
      <c r="P187" s="23" t="s">
        <v>420</v>
      </c>
    </row>
    <row collapsed="false" customFormat="false" customHeight="false" hidden="false" ht="12.1" outlineLevel="0" r="188">
      <c r="A188" s="22" t="n">
        <v>44833.564722222</v>
      </c>
      <c r="B188" s="23" t="s">
        <v>448</v>
      </c>
      <c r="C188" s="23" t="s">
        <v>491</v>
      </c>
      <c r="D188" s="23" t="s">
        <v>448</v>
      </c>
      <c r="E188" s="23" t="s">
        <v>448</v>
      </c>
      <c r="F188" s="23" t="s">
        <v>20</v>
      </c>
      <c r="G188" s="24" t="n">
        <v>1</v>
      </c>
      <c r="H188" s="25" t="n">
        <v>1356.16</v>
      </c>
      <c r="I188" s="25" t="n">
        <v>1356.16</v>
      </c>
      <c r="J188" s="25" t="n">
        <v>0</v>
      </c>
      <c r="K188" s="25" t="n">
        <v>0</v>
      </c>
      <c r="L188" s="25" t="n">
        <v>0</v>
      </c>
      <c r="M188" s="6" t="s">
        <f>=I188+J188+K188+L188</f>
      </c>
      <c r="N188" s="25"/>
      <c r="O188" s="23"/>
      <c r="P188" s="23" t="s">
        <v>420</v>
      </c>
    </row>
    <row collapsed="false" customFormat="false" customHeight="false" hidden="false" ht="12.1" outlineLevel="0" r="189">
      <c r="A189" s="22" t="n">
        <v>44834.468055556</v>
      </c>
      <c r="B189" s="23" t="s">
        <v>419</v>
      </c>
      <c r="C189" s="23" t="s">
        <v>131</v>
      </c>
      <c r="D189" s="23" t="s">
        <v>419</v>
      </c>
      <c r="E189" s="23" t="s">
        <v>419</v>
      </c>
      <c r="F189" s="23" t="s">
        <v>20</v>
      </c>
      <c r="G189" s="24" t="n">
        <v>1</v>
      </c>
      <c r="H189" s="25" t="n">
        <v>54800</v>
      </c>
      <c r="I189" s="25" t="n">
        <v>54800</v>
      </c>
      <c r="J189" s="25" t="n">
        <v>0</v>
      </c>
      <c r="K189" s="25" t="n">
        <v>0</v>
      </c>
      <c r="L189" s="25" t="n">
        <v>0</v>
      </c>
      <c r="M189" s="6" t="s">
        <f>=I189+J189+K189+L189</f>
      </c>
      <c r="N189" s="25"/>
      <c r="O189" s="23"/>
      <c r="P189" s="23" t="s">
        <v>420</v>
      </c>
    </row>
    <row collapsed="false" customFormat="false" customHeight="false" hidden="false" ht="12.1" outlineLevel="0" r="190">
      <c r="A190" s="21" t="n">
        <v>44834.502800926</v>
      </c>
      <c r="B190" s="17" t="s">
        <v>373</v>
      </c>
      <c r="C190" s="17" t="s">
        <v>489</v>
      </c>
      <c r="D190" s="17" t="s">
        <v>340</v>
      </c>
      <c r="E190" s="17" t="s">
        <v>18</v>
      </c>
      <c r="F190" s="17" t="s">
        <v>20</v>
      </c>
      <c r="G190" s="7" t="n">
        <v>100</v>
      </c>
      <c r="H190" s="6" t="n">
        <v>2.473</v>
      </c>
      <c r="I190" s="6" t="n">
        <v>-247.3</v>
      </c>
      <c r="J190" s="6" t="n">
        <v>0</v>
      </c>
      <c r="K190" s="6" t="n">
        <v>-0.15</v>
      </c>
      <c r="L190" s="6" t="n">
        <v>0</v>
      </c>
      <c r="M190" s="6" t="s">
        <f>=I190+J190+K190+L190</f>
      </c>
      <c r="N190" s="6"/>
      <c r="O190" s="17"/>
      <c r="P190" s="17" t="s">
        <v>420</v>
      </c>
    </row>
    <row collapsed="false" customFormat="false" customHeight="false" hidden="false" ht="12.1" outlineLevel="0" r="191">
      <c r="A191" s="21" t="n">
        <v>44834.502800926</v>
      </c>
      <c r="B191" s="17" t="s">
        <v>373</v>
      </c>
      <c r="C191" s="17" t="s">
        <v>489</v>
      </c>
      <c r="D191" s="17" t="s">
        <v>340</v>
      </c>
      <c r="E191" s="17" t="s">
        <v>18</v>
      </c>
      <c r="F191" s="17" t="s">
        <v>20</v>
      </c>
      <c r="G191" s="7" t="n">
        <v>4900</v>
      </c>
      <c r="H191" s="6" t="n">
        <v>2.4735</v>
      </c>
      <c r="I191" s="6" t="n">
        <v>-12120.15</v>
      </c>
      <c r="J191" s="6" t="n">
        <v>0</v>
      </c>
      <c r="K191" s="6" t="n">
        <v>-7.27</v>
      </c>
      <c r="L191" s="6" t="n">
        <v>0</v>
      </c>
      <c r="M191" s="6" t="s">
        <f>=I191+J191+K191+L191</f>
      </c>
      <c r="N191" s="6"/>
      <c r="O191" s="17"/>
      <c r="P191" s="17" t="s">
        <v>420</v>
      </c>
    </row>
    <row collapsed="false" customFormat="false" customHeight="false" hidden="false" ht="12.1" outlineLevel="0" r="192">
      <c r="A192" s="21" t="n">
        <v>44834.544467593</v>
      </c>
      <c r="B192" s="17" t="s">
        <v>373</v>
      </c>
      <c r="C192" s="17" t="s">
        <v>489</v>
      </c>
      <c r="D192" s="17" t="s">
        <v>340</v>
      </c>
      <c r="E192" s="17" t="s">
        <v>18</v>
      </c>
      <c r="F192" s="17" t="s">
        <v>20</v>
      </c>
      <c r="G192" s="7" t="n">
        <v>5000</v>
      </c>
      <c r="H192" s="6" t="n">
        <v>2.46</v>
      </c>
      <c r="I192" s="6" t="n">
        <v>-12300</v>
      </c>
      <c r="J192" s="6" t="n">
        <v>0</v>
      </c>
      <c r="K192" s="6" t="n">
        <v>-7.38</v>
      </c>
      <c r="L192" s="6" t="n">
        <v>0</v>
      </c>
      <c r="M192" s="6" t="s">
        <f>=I192+J192+K192+L192</f>
      </c>
      <c r="N192" s="6"/>
      <c r="O192" s="17"/>
      <c r="P192" s="17" t="s">
        <v>420</v>
      </c>
    </row>
    <row collapsed="false" customFormat="false" customHeight="false" hidden="false" ht="12.1" outlineLevel="0" r="193">
      <c r="A193" s="21" t="n">
        <v>44834.563449074</v>
      </c>
      <c r="B193" s="17" t="s">
        <v>70</v>
      </c>
      <c r="C193" s="17" t="s">
        <v>444</v>
      </c>
      <c r="D193" s="17" t="s">
        <v>340</v>
      </c>
      <c r="E193" s="17" t="s">
        <v>18</v>
      </c>
      <c r="F193" s="17" t="s">
        <v>20</v>
      </c>
      <c r="G193" s="7" t="n">
        <v>400</v>
      </c>
      <c r="H193" s="6" t="n">
        <v>20.88</v>
      </c>
      <c r="I193" s="6" t="n">
        <v>-8352</v>
      </c>
      <c r="J193" s="6" t="n">
        <v>0</v>
      </c>
      <c r="K193" s="6" t="n">
        <v>-5.01</v>
      </c>
      <c r="L193" s="6" t="n">
        <v>0</v>
      </c>
      <c r="M193" s="6" t="s">
        <f>=I193+J193+K193+L193</f>
      </c>
      <c r="N193" s="6"/>
      <c r="O193" s="17"/>
      <c r="P193" s="17" t="s">
        <v>420</v>
      </c>
    </row>
    <row collapsed="false" customFormat="false" customHeight="false" hidden="false" ht="12.1" outlineLevel="0" r="194">
      <c r="A194" s="21" t="n">
        <v>44834.563449074</v>
      </c>
      <c r="B194" s="17" t="s">
        <v>70</v>
      </c>
      <c r="C194" s="17" t="s">
        <v>444</v>
      </c>
      <c r="D194" s="17" t="s">
        <v>340</v>
      </c>
      <c r="E194" s="17" t="s">
        <v>18</v>
      </c>
      <c r="F194" s="17" t="s">
        <v>20</v>
      </c>
      <c r="G194" s="7" t="n">
        <v>600</v>
      </c>
      <c r="H194" s="6" t="n">
        <v>20.875</v>
      </c>
      <c r="I194" s="6" t="n">
        <v>-12525</v>
      </c>
      <c r="J194" s="6" t="n">
        <v>0</v>
      </c>
      <c r="K194" s="6" t="n">
        <v>-7.52</v>
      </c>
      <c r="L194" s="6" t="n">
        <v>0</v>
      </c>
      <c r="M194" s="6" t="s">
        <f>=I194+J194+K194+L194</f>
      </c>
      <c r="N194" s="6"/>
      <c r="O194" s="17"/>
      <c r="P194" s="17" t="s">
        <v>420</v>
      </c>
    </row>
    <row collapsed="false" customFormat="false" customHeight="false" hidden="false" ht="12.1" outlineLevel="0" r="195">
      <c r="A195" s="21" t="n">
        <v>44834.563449074</v>
      </c>
      <c r="B195" s="17" t="s">
        <v>70</v>
      </c>
      <c r="C195" s="17" t="s">
        <v>444</v>
      </c>
      <c r="D195" s="17" t="s">
        <v>340</v>
      </c>
      <c r="E195" s="17" t="s">
        <v>18</v>
      </c>
      <c r="F195" s="17" t="s">
        <v>20</v>
      </c>
      <c r="G195" s="7" t="n">
        <v>500</v>
      </c>
      <c r="H195" s="6" t="n">
        <v>20.875</v>
      </c>
      <c r="I195" s="6" t="n">
        <v>-10437.5</v>
      </c>
      <c r="J195" s="6" t="n">
        <v>0</v>
      </c>
      <c r="K195" s="6" t="n">
        <v>-6.26</v>
      </c>
      <c r="L195" s="6" t="n">
        <v>0</v>
      </c>
      <c r="M195" s="6" t="s">
        <f>=I195+J195+K195+L195</f>
      </c>
      <c r="N195" s="6"/>
      <c r="O195" s="17"/>
      <c r="P195" s="17" t="s">
        <v>420</v>
      </c>
    </row>
    <row collapsed="false" customFormat="false" customHeight="false" hidden="false" ht="12.1" outlineLevel="0" r="196">
      <c r="A196" s="22" t="n">
        <v>44846.709074074</v>
      </c>
      <c r="B196" s="23" t="s">
        <v>448</v>
      </c>
      <c r="C196" s="23" t="s">
        <v>492</v>
      </c>
      <c r="D196" s="23" t="s">
        <v>448</v>
      </c>
      <c r="E196" s="23" t="s">
        <v>448</v>
      </c>
      <c r="F196" s="23" t="s">
        <v>20</v>
      </c>
      <c r="G196" s="24" t="n">
        <v>1</v>
      </c>
      <c r="H196" s="25" t="n">
        <v>792.8</v>
      </c>
      <c r="I196" s="25" t="n">
        <v>792.8</v>
      </c>
      <c r="J196" s="25" t="n">
        <v>0</v>
      </c>
      <c r="K196" s="25" t="n">
        <v>0</v>
      </c>
      <c r="L196" s="25" t="n">
        <v>0</v>
      </c>
      <c r="M196" s="6" t="s">
        <f>=I196+J196+K196+L196</f>
      </c>
      <c r="N196" s="25"/>
      <c r="O196" s="23"/>
      <c r="P196" s="23" t="s">
        <v>420</v>
      </c>
    </row>
    <row collapsed="false" customFormat="false" customHeight="false" hidden="false" ht="12.1" outlineLevel="0" r="197">
      <c r="A197" s="22" t="n">
        <v>44853.688402778</v>
      </c>
      <c r="B197" s="23" t="s">
        <v>448</v>
      </c>
      <c r="C197" s="23" t="s">
        <v>493</v>
      </c>
      <c r="D197" s="23" t="s">
        <v>448</v>
      </c>
      <c r="E197" s="23" t="s">
        <v>448</v>
      </c>
      <c r="F197" s="23" t="s">
        <v>20</v>
      </c>
      <c r="G197" s="24" t="n">
        <v>1</v>
      </c>
      <c r="H197" s="25" t="n">
        <v>354</v>
      </c>
      <c r="I197" s="25" t="n">
        <v>354</v>
      </c>
      <c r="J197" s="25" t="n">
        <v>0</v>
      </c>
      <c r="K197" s="25" t="n">
        <v>0</v>
      </c>
      <c r="L197" s="25" t="n">
        <v>0</v>
      </c>
      <c r="M197" s="6" t="s">
        <f>=I197+J197+K197+L197</f>
      </c>
      <c r="N197" s="25"/>
      <c r="O197" s="23"/>
      <c r="P197" s="23" t="s">
        <v>420</v>
      </c>
    </row>
    <row collapsed="false" customFormat="false" customHeight="false" hidden="false" ht="12.1" outlineLevel="0" r="198">
      <c r="A198" s="21" t="n">
        <v>44854.774143519</v>
      </c>
      <c r="B198" s="17" t="s">
        <v>368</v>
      </c>
      <c r="C198" s="17" t="s">
        <v>464</v>
      </c>
      <c r="D198" s="17" t="s">
        <v>340</v>
      </c>
      <c r="E198" s="17" t="s">
        <v>18</v>
      </c>
      <c r="F198" s="17" t="s">
        <v>20</v>
      </c>
      <c r="G198" s="7" t="n">
        <v>10</v>
      </c>
      <c r="H198" s="6" t="n">
        <v>160.56</v>
      </c>
      <c r="I198" s="6" t="n">
        <v>-1605.6</v>
      </c>
      <c r="J198" s="6" t="n">
        <v>0</v>
      </c>
      <c r="K198" s="6" t="n">
        <v>-1.12</v>
      </c>
      <c r="L198" s="6" t="n">
        <v>0</v>
      </c>
      <c r="M198" s="6" t="s">
        <f>=I198+J198+K198+L198</f>
      </c>
      <c r="N198" s="6"/>
      <c r="O198" s="17"/>
      <c r="P198" s="17" t="s">
        <v>420</v>
      </c>
    </row>
    <row collapsed="false" customFormat="false" customHeight="false" hidden="false" ht="12.1" outlineLevel="0" r="199">
      <c r="A199" s="26" t="n">
        <v>44860.416805556</v>
      </c>
      <c r="B199" s="27" t="s">
        <v>368</v>
      </c>
      <c r="C199" s="27" t="s">
        <v>464</v>
      </c>
      <c r="D199" s="27" t="s">
        <v>341</v>
      </c>
      <c r="E199" s="27" t="s">
        <v>18</v>
      </c>
      <c r="F199" s="27" t="s">
        <v>20</v>
      </c>
      <c r="G199" s="28" t="n">
        <v>-10</v>
      </c>
      <c r="H199" s="29" t="n">
        <v>172.9</v>
      </c>
      <c r="I199" s="29" t="n">
        <v>1729</v>
      </c>
      <c r="J199" s="29" t="n">
        <v>0</v>
      </c>
      <c r="K199" s="29" t="n">
        <v>-1.21</v>
      </c>
      <c r="L199" s="29" t="n">
        <v>0</v>
      </c>
      <c r="M199" s="6" t="s">
        <f>=I199+J199+K199+L199</f>
      </c>
      <c r="N199" s="29"/>
      <c r="O199" s="27"/>
      <c r="P199" s="27" t="s">
        <v>420</v>
      </c>
    </row>
    <row collapsed="false" customFormat="false" customHeight="false" hidden="false" ht="12.1" outlineLevel="0" r="200">
      <c r="A200" s="26" t="n">
        <v>44860.419560185</v>
      </c>
      <c r="B200" s="27" t="s">
        <v>373</v>
      </c>
      <c r="C200" s="27" t="s">
        <v>489</v>
      </c>
      <c r="D200" s="27" t="s">
        <v>341</v>
      </c>
      <c r="E200" s="27" t="s">
        <v>18</v>
      </c>
      <c r="F200" s="27" t="s">
        <v>20</v>
      </c>
      <c r="G200" s="28" t="n">
        <v>-100</v>
      </c>
      <c r="H200" s="29" t="n">
        <v>2.964</v>
      </c>
      <c r="I200" s="29" t="n">
        <v>296.4</v>
      </c>
      <c r="J200" s="29" t="n">
        <v>0</v>
      </c>
      <c r="K200" s="29" t="n">
        <v>-0.21</v>
      </c>
      <c r="L200" s="29" t="n">
        <v>0</v>
      </c>
      <c r="M200" s="6" t="s">
        <f>=I200+J200+K200+L200</f>
      </c>
      <c r="N200" s="29"/>
      <c r="O200" s="27"/>
      <c r="P200" s="27" t="s">
        <v>420</v>
      </c>
    </row>
    <row collapsed="false" customFormat="false" customHeight="false" hidden="false" ht="12.1" outlineLevel="0" r="201">
      <c r="A201" s="26" t="n">
        <v>44860.419560185</v>
      </c>
      <c r="B201" s="27" t="s">
        <v>373</v>
      </c>
      <c r="C201" s="27" t="s">
        <v>489</v>
      </c>
      <c r="D201" s="27" t="s">
        <v>341</v>
      </c>
      <c r="E201" s="27" t="s">
        <v>18</v>
      </c>
      <c r="F201" s="27" t="s">
        <v>20</v>
      </c>
      <c r="G201" s="28" t="n">
        <v>-14000</v>
      </c>
      <c r="H201" s="29" t="n">
        <v>2.964</v>
      </c>
      <c r="I201" s="29" t="n">
        <v>41496</v>
      </c>
      <c r="J201" s="29" t="n">
        <v>0</v>
      </c>
      <c r="K201" s="29" t="n">
        <v>-29.05</v>
      </c>
      <c r="L201" s="29" t="n">
        <v>0</v>
      </c>
      <c r="M201" s="6" t="s">
        <f>=I201+J201+K201+L201</f>
      </c>
      <c r="N201" s="29"/>
      <c r="O201" s="27"/>
      <c r="P201" s="27" t="s">
        <v>420</v>
      </c>
    </row>
    <row collapsed="false" customFormat="false" customHeight="false" hidden="false" ht="12.1" outlineLevel="0" r="202">
      <c r="A202" s="26" t="n">
        <v>44860.419884259</v>
      </c>
      <c r="B202" s="27" t="s">
        <v>371</v>
      </c>
      <c r="C202" s="27" t="s">
        <v>482</v>
      </c>
      <c r="D202" s="27" t="s">
        <v>341</v>
      </c>
      <c r="E202" s="27" t="s">
        <v>18</v>
      </c>
      <c r="F202" s="27" t="s">
        <v>20</v>
      </c>
      <c r="G202" s="28" t="n">
        <v>-1000</v>
      </c>
      <c r="H202" s="29" t="n">
        <v>0.2354</v>
      </c>
      <c r="I202" s="29" t="n">
        <v>235.4</v>
      </c>
      <c r="J202" s="29" t="n">
        <v>0</v>
      </c>
      <c r="K202" s="29" t="n">
        <v>-0.16</v>
      </c>
      <c r="L202" s="29" t="n">
        <v>0</v>
      </c>
      <c r="M202" s="6" t="s">
        <f>=I202+J202+K202+L202</f>
      </c>
      <c r="N202" s="29"/>
      <c r="O202" s="27"/>
      <c r="P202" s="27" t="s">
        <v>420</v>
      </c>
    </row>
    <row collapsed="false" customFormat="false" customHeight="false" hidden="false" ht="12.1" outlineLevel="0" r="203">
      <c r="A203" s="26" t="n">
        <v>44860.420925926</v>
      </c>
      <c r="B203" s="27" t="s">
        <v>372</v>
      </c>
      <c r="C203" s="27" t="s">
        <v>484</v>
      </c>
      <c r="D203" s="27" t="s">
        <v>341</v>
      </c>
      <c r="E203" s="27" t="s">
        <v>18</v>
      </c>
      <c r="F203" s="27" t="s">
        <v>20</v>
      </c>
      <c r="G203" s="28" t="n">
        <v>-2</v>
      </c>
      <c r="H203" s="29" t="n">
        <v>752.8</v>
      </c>
      <c r="I203" s="29" t="n">
        <v>1505.6</v>
      </c>
      <c r="J203" s="29" t="n">
        <v>0</v>
      </c>
      <c r="K203" s="29" t="n">
        <v>-1.05</v>
      </c>
      <c r="L203" s="29" t="n">
        <v>0</v>
      </c>
      <c r="M203" s="6" t="s">
        <f>=I203+J203+K203+L203</f>
      </c>
      <c r="N203" s="29"/>
      <c r="O203" s="27"/>
      <c r="P203" s="27" t="s">
        <v>420</v>
      </c>
    </row>
    <row collapsed="false" customFormat="false" customHeight="false" hidden="false" ht="12.1" outlineLevel="0" r="204">
      <c r="A204" s="26" t="n">
        <v>44860.420925926</v>
      </c>
      <c r="B204" s="27" t="s">
        <v>372</v>
      </c>
      <c r="C204" s="27" t="s">
        <v>484</v>
      </c>
      <c r="D204" s="27" t="s">
        <v>341</v>
      </c>
      <c r="E204" s="27" t="s">
        <v>18</v>
      </c>
      <c r="F204" s="27" t="s">
        <v>20</v>
      </c>
      <c r="G204" s="28" t="n">
        <v>-22</v>
      </c>
      <c r="H204" s="29" t="n">
        <v>752.8</v>
      </c>
      <c r="I204" s="29" t="n">
        <v>16561.6</v>
      </c>
      <c r="J204" s="29" t="n">
        <v>0</v>
      </c>
      <c r="K204" s="29" t="n">
        <v>-11.59</v>
      </c>
      <c r="L204" s="29" t="n">
        <v>0</v>
      </c>
      <c r="M204" s="6" t="s">
        <f>=I204+J204+K204+L204</f>
      </c>
      <c r="N204" s="29"/>
      <c r="O204" s="27"/>
      <c r="P204" s="27" t="s">
        <v>420</v>
      </c>
    </row>
    <row collapsed="false" customFormat="false" customHeight="false" hidden="false" ht="12.1" outlineLevel="0" r="205">
      <c r="A205" s="26" t="n">
        <v>44860.612465278</v>
      </c>
      <c r="B205" s="27" t="s">
        <v>367</v>
      </c>
      <c r="C205" s="27" t="s">
        <v>463</v>
      </c>
      <c r="D205" s="27" t="s">
        <v>341</v>
      </c>
      <c r="E205" s="27" t="s">
        <v>86</v>
      </c>
      <c r="F205" s="27" t="s">
        <v>20</v>
      </c>
      <c r="G205" s="28" t="n">
        <v>-1</v>
      </c>
      <c r="H205" s="29" t="n">
        <v>96.16</v>
      </c>
      <c r="I205" s="29" t="n">
        <v>961.6</v>
      </c>
      <c r="J205" s="29" t="n">
        <v>10.33</v>
      </c>
      <c r="K205" s="29" t="n">
        <v>-0.67</v>
      </c>
      <c r="L205" s="29" t="n">
        <v>0</v>
      </c>
      <c r="M205" s="6" t="s">
        <f>=I205+J205+K205+L205</f>
      </c>
      <c r="N205" s="29"/>
      <c r="O205" s="27"/>
      <c r="P205" s="27" t="s">
        <v>420</v>
      </c>
    </row>
    <row collapsed="false" customFormat="false" customHeight="false" hidden="false" ht="12.1" outlineLevel="0" r="206">
      <c r="A206" s="26" t="n">
        <v>44861.49775463</v>
      </c>
      <c r="B206" s="27" t="s">
        <v>55</v>
      </c>
      <c r="C206" s="27" t="s">
        <v>435</v>
      </c>
      <c r="D206" s="27" t="s">
        <v>341</v>
      </c>
      <c r="E206" s="27" t="s">
        <v>18</v>
      </c>
      <c r="F206" s="27" t="s">
        <v>20</v>
      </c>
      <c r="G206" s="28" t="n">
        <v>-490</v>
      </c>
      <c r="H206" s="29" t="n">
        <v>103.5</v>
      </c>
      <c r="I206" s="29" t="n">
        <v>50715</v>
      </c>
      <c r="J206" s="29" t="n">
        <v>0</v>
      </c>
      <c r="K206" s="29" t="n">
        <v>-35.5</v>
      </c>
      <c r="L206" s="29" t="n">
        <v>0</v>
      </c>
      <c r="M206" s="6" t="s">
        <f>=I206+J206+K206+L206</f>
      </c>
      <c r="N206" s="29"/>
      <c r="O206" s="27"/>
      <c r="P206" s="27" t="s">
        <v>420</v>
      </c>
    </row>
    <row collapsed="false" customFormat="false" customHeight="false" hidden="false" ht="12.1" outlineLevel="0" r="207">
      <c r="A207" s="26" t="n">
        <v>44861.500405093</v>
      </c>
      <c r="B207" s="27" t="s">
        <v>31</v>
      </c>
      <c r="C207" s="27" t="s">
        <v>422</v>
      </c>
      <c r="D207" s="27" t="s">
        <v>341</v>
      </c>
      <c r="E207" s="27" t="s">
        <v>18</v>
      </c>
      <c r="F207" s="27" t="s">
        <v>20</v>
      </c>
      <c r="G207" s="28" t="n">
        <v>-1940</v>
      </c>
      <c r="H207" s="29" t="n">
        <v>126.23</v>
      </c>
      <c r="I207" s="29" t="n">
        <v>244886.2</v>
      </c>
      <c r="J207" s="29" t="n">
        <v>0</v>
      </c>
      <c r="K207" s="29" t="n">
        <v>-171.42</v>
      </c>
      <c r="L207" s="29" t="n">
        <v>0</v>
      </c>
      <c r="M207" s="6" t="s">
        <f>=I207+J207+K207+L207</f>
      </c>
      <c r="N207" s="29"/>
      <c r="O207" s="27"/>
      <c r="P207" s="27" t="s">
        <v>420</v>
      </c>
    </row>
    <row collapsed="false" customFormat="false" customHeight="false" hidden="false" ht="12.1" outlineLevel="0" r="208">
      <c r="A208" s="26" t="n">
        <v>44861.622766204</v>
      </c>
      <c r="B208" s="27" t="s">
        <v>70</v>
      </c>
      <c r="C208" s="27" t="s">
        <v>444</v>
      </c>
      <c r="D208" s="27" t="s">
        <v>341</v>
      </c>
      <c r="E208" s="27" t="s">
        <v>18</v>
      </c>
      <c r="F208" s="27" t="s">
        <v>20</v>
      </c>
      <c r="G208" s="28" t="n">
        <v>-100</v>
      </c>
      <c r="H208" s="29" t="n">
        <v>25</v>
      </c>
      <c r="I208" s="29" t="n">
        <v>2500</v>
      </c>
      <c r="J208" s="29" t="n">
        <v>0</v>
      </c>
      <c r="K208" s="29" t="n">
        <v>-1.75</v>
      </c>
      <c r="L208" s="29" t="n">
        <v>0</v>
      </c>
      <c r="M208" s="6" t="s">
        <f>=I208+J208+K208+L208</f>
      </c>
      <c r="N208" s="29"/>
      <c r="O208" s="27"/>
      <c r="P208" s="27" t="s">
        <v>420</v>
      </c>
    </row>
    <row collapsed="false" customFormat="false" customHeight="false" hidden="false" ht="12.1" outlineLevel="0" r="209">
      <c r="A209" s="26" t="n">
        <v>44861.622766204</v>
      </c>
      <c r="B209" s="27" t="s">
        <v>70</v>
      </c>
      <c r="C209" s="27" t="s">
        <v>444</v>
      </c>
      <c r="D209" s="27" t="s">
        <v>341</v>
      </c>
      <c r="E209" s="27" t="s">
        <v>18</v>
      </c>
      <c r="F209" s="27" t="s">
        <v>20</v>
      </c>
      <c r="G209" s="28" t="n">
        <v>-100</v>
      </c>
      <c r="H209" s="29" t="n">
        <v>25</v>
      </c>
      <c r="I209" s="29" t="n">
        <v>2500</v>
      </c>
      <c r="J209" s="29" t="n">
        <v>0</v>
      </c>
      <c r="K209" s="29" t="n">
        <v>-1.75</v>
      </c>
      <c r="L209" s="29" t="n">
        <v>0</v>
      </c>
      <c r="M209" s="6" t="s">
        <f>=I209+J209+K209+L209</f>
      </c>
      <c r="N209" s="29"/>
      <c r="O209" s="27"/>
      <c r="P209" s="27" t="s">
        <v>420</v>
      </c>
    </row>
    <row collapsed="false" customFormat="false" customHeight="false" hidden="false" ht="12.1" outlineLevel="0" r="210">
      <c r="A210" s="26" t="n">
        <v>44861.622766204</v>
      </c>
      <c r="B210" s="27" t="s">
        <v>70</v>
      </c>
      <c r="C210" s="27" t="s">
        <v>444</v>
      </c>
      <c r="D210" s="27" t="s">
        <v>341</v>
      </c>
      <c r="E210" s="27" t="s">
        <v>18</v>
      </c>
      <c r="F210" s="27" t="s">
        <v>20</v>
      </c>
      <c r="G210" s="28" t="n">
        <v>-100</v>
      </c>
      <c r="H210" s="29" t="n">
        <v>25</v>
      </c>
      <c r="I210" s="29" t="n">
        <v>2500</v>
      </c>
      <c r="J210" s="29" t="n">
        <v>0</v>
      </c>
      <c r="K210" s="29" t="n">
        <v>-1.75</v>
      </c>
      <c r="L210" s="29" t="n">
        <v>0</v>
      </c>
      <c r="M210" s="6" t="s">
        <f>=I210+J210+K210+L210</f>
      </c>
      <c r="N210" s="29"/>
      <c r="O210" s="27"/>
      <c r="P210" s="27" t="s">
        <v>420</v>
      </c>
    </row>
    <row collapsed="false" customFormat="false" customHeight="false" hidden="false" ht="12.1" outlineLevel="0" r="211">
      <c r="A211" s="26" t="n">
        <v>44861.622766204</v>
      </c>
      <c r="B211" s="27" t="s">
        <v>70</v>
      </c>
      <c r="C211" s="27" t="s">
        <v>444</v>
      </c>
      <c r="D211" s="27" t="s">
        <v>341</v>
      </c>
      <c r="E211" s="27" t="s">
        <v>18</v>
      </c>
      <c r="F211" s="27" t="s">
        <v>20</v>
      </c>
      <c r="G211" s="28" t="n">
        <v>-100</v>
      </c>
      <c r="H211" s="29" t="n">
        <v>25</v>
      </c>
      <c r="I211" s="29" t="n">
        <v>2500</v>
      </c>
      <c r="J211" s="29" t="n">
        <v>0</v>
      </c>
      <c r="K211" s="29" t="n">
        <v>-1.75</v>
      </c>
      <c r="L211" s="29" t="n">
        <v>0</v>
      </c>
      <c r="M211" s="6" t="s">
        <f>=I211+J211+K211+L211</f>
      </c>
      <c r="N211" s="29"/>
      <c r="O211" s="27"/>
      <c r="P211" s="27" t="s">
        <v>420</v>
      </c>
    </row>
    <row collapsed="false" customFormat="false" customHeight="false" hidden="false" ht="12.1" outlineLevel="0" r="212">
      <c r="A212" s="26" t="n">
        <v>44861.622766204</v>
      </c>
      <c r="B212" s="27" t="s">
        <v>70</v>
      </c>
      <c r="C212" s="27" t="s">
        <v>444</v>
      </c>
      <c r="D212" s="27" t="s">
        <v>341</v>
      </c>
      <c r="E212" s="27" t="s">
        <v>18</v>
      </c>
      <c r="F212" s="27" t="s">
        <v>20</v>
      </c>
      <c r="G212" s="28" t="n">
        <v>-300</v>
      </c>
      <c r="H212" s="29" t="n">
        <v>25</v>
      </c>
      <c r="I212" s="29" t="n">
        <v>7500</v>
      </c>
      <c r="J212" s="29" t="n">
        <v>0</v>
      </c>
      <c r="K212" s="29" t="n">
        <v>-5.25</v>
      </c>
      <c r="L212" s="29" t="n">
        <v>0</v>
      </c>
      <c r="M212" s="6" t="s">
        <f>=I212+J212+K212+L212</f>
      </c>
      <c r="N212" s="29"/>
      <c r="O212" s="27"/>
      <c r="P212" s="27" t="s">
        <v>420</v>
      </c>
    </row>
    <row collapsed="false" customFormat="false" customHeight="false" hidden="false" ht="12.1" outlineLevel="0" r="213">
      <c r="A213" s="26" t="n">
        <v>44861.622766204</v>
      </c>
      <c r="B213" s="27" t="s">
        <v>70</v>
      </c>
      <c r="C213" s="27" t="s">
        <v>444</v>
      </c>
      <c r="D213" s="27" t="s">
        <v>341</v>
      </c>
      <c r="E213" s="27" t="s">
        <v>18</v>
      </c>
      <c r="F213" s="27" t="s">
        <v>20</v>
      </c>
      <c r="G213" s="28" t="n">
        <v>-100</v>
      </c>
      <c r="H213" s="29" t="n">
        <v>25</v>
      </c>
      <c r="I213" s="29" t="n">
        <v>2500</v>
      </c>
      <c r="J213" s="29" t="n">
        <v>0</v>
      </c>
      <c r="K213" s="29" t="n">
        <v>-1.75</v>
      </c>
      <c r="L213" s="29" t="n">
        <v>0</v>
      </c>
      <c r="M213" s="6" t="s">
        <f>=I213+J213+K213+L213</f>
      </c>
      <c r="N213" s="29"/>
      <c r="O213" s="27"/>
      <c r="P213" s="27" t="s">
        <v>420</v>
      </c>
    </row>
    <row collapsed="false" customFormat="false" customHeight="false" hidden="false" ht="12.1" outlineLevel="0" r="214">
      <c r="A214" s="26" t="n">
        <v>44861.622766204</v>
      </c>
      <c r="B214" s="27" t="s">
        <v>70</v>
      </c>
      <c r="C214" s="27" t="s">
        <v>444</v>
      </c>
      <c r="D214" s="27" t="s">
        <v>341</v>
      </c>
      <c r="E214" s="27" t="s">
        <v>18</v>
      </c>
      <c r="F214" s="27" t="s">
        <v>20</v>
      </c>
      <c r="G214" s="28" t="n">
        <v>-2300</v>
      </c>
      <c r="H214" s="29" t="n">
        <v>25</v>
      </c>
      <c r="I214" s="29" t="n">
        <v>57500</v>
      </c>
      <c r="J214" s="29" t="n">
        <v>0</v>
      </c>
      <c r="K214" s="29" t="n">
        <v>-40.25</v>
      </c>
      <c r="L214" s="29" t="n">
        <v>0</v>
      </c>
      <c r="M214" s="6" t="s">
        <f>=I214+J214+K214+L214</f>
      </c>
      <c r="N214" s="29"/>
      <c r="O214" s="27"/>
      <c r="P214" s="27" t="s">
        <v>420</v>
      </c>
    </row>
    <row collapsed="false" customFormat="false" customHeight="false" hidden="false" ht="12.1" outlineLevel="0" r="215">
      <c r="A215" s="26" t="n">
        <v>44861.623483796</v>
      </c>
      <c r="B215" s="27" t="s">
        <v>356</v>
      </c>
      <c r="C215" s="27" t="s">
        <v>439</v>
      </c>
      <c r="D215" s="27" t="s">
        <v>341</v>
      </c>
      <c r="E215" s="27" t="s">
        <v>18</v>
      </c>
      <c r="F215" s="27" t="s">
        <v>20</v>
      </c>
      <c r="G215" s="28" t="n">
        <v>-200</v>
      </c>
      <c r="H215" s="29" t="n">
        <v>31.965</v>
      </c>
      <c r="I215" s="29" t="n">
        <v>6393</v>
      </c>
      <c r="J215" s="29" t="n">
        <v>0</v>
      </c>
      <c r="K215" s="29" t="n">
        <v>-4.48</v>
      </c>
      <c r="L215" s="29" t="n">
        <v>0</v>
      </c>
      <c r="M215" s="6" t="s">
        <f>=I215+J215+K215+L215</f>
      </c>
      <c r="N215" s="29"/>
      <c r="O215" s="27"/>
      <c r="P215" s="27" t="s">
        <v>420</v>
      </c>
    </row>
    <row collapsed="false" customFormat="false" customHeight="false" hidden="false" ht="12.1" outlineLevel="0" r="216">
      <c r="A216" s="38" t="n">
        <v>44896.7453125</v>
      </c>
      <c r="B216" s="39" t="s">
        <v>468</v>
      </c>
      <c r="C216" s="39" t="s">
        <v>469</v>
      </c>
      <c r="D216" s="39" t="s">
        <v>340</v>
      </c>
      <c r="E216" s="39" t="s">
        <v>470</v>
      </c>
      <c r="F216" s="39" t="s">
        <v>20</v>
      </c>
      <c r="G216" s="40" t="n">
        <v>13000</v>
      </c>
      <c r="H216" s="41" t="n">
        <v>8.715</v>
      </c>
      <c r="I216" s="41" t="n">
        <v>-113295</v>
      </c>
      <c r="J216" s="41" t="n">
        <v>0</v>
      </c>
      <c r="K216" s="41" t="n">
        <v>-56.65</v>
      </c>
      <c r="L216" s="41" t="n">
        <v>0</v>
      </c>
      <c r="M216" s="6" t="n">
        <v>13000</v>
      </c>
      <c r="N216" s="41"/>
      <c r="O216" s="39"/>
      <c r="P216" s="39" t="s">
        <v>420</v>
      </c>
    </row>
    <row collapsed="false" customFormat="false" customHeight="false" hidden="false" ht="12.1" outlineLevel="0" r="217">
      <c r="A217" s="38" t="n">
        <v>44897.407986111</v>
      </c>
      <c r="B217" s="39" t="s">
        <v>468</v>
      </c>
      <c r="C217" s="39" t="s">
        <v>469</v>
      </c>
      <c r="D217" s="39" t="s">
        <v>340</v>
      </c>
      <c r="E217" s="39" t="s">
        <v>470</v>
      </c>
      <c r="F217" s="39" t="s">
        <v>20</v>
      </c>
      <c r="G217" s="40" t="n">
        <v>13000</v>
      </c>
      <c r="H217" s="41" t="n">
        <v>8.757</v>
      </c>
      <c r="I217" s="41" t="n">
        <v>-113841</v>
      </c>
      <c r="J217" s="41" t="n">
        <v>0</v>
      </c>
      <c r="K217" s="41" t="n">
        <v>-56.92</v>
      </c>
      <c r="L217" s="41" t="n">
        <v>0</v>
      </c>
      <c r="M217" s="6" t="n">
        <v>13000</v>
      </c>
      <c r="N217" s="41"/>
      <c r="O217" s="39"/>
      <c r="P217" s="39" t="s">
        <v>420</v>
      </c>
    </row>
    <row collapsed="false" customFormat="false" customHeight="false" hidden="false" ht="12.1" outlineLevel="0" r="218">
      <c r="A218" s="38" t="n">
        <v>44897.516296296</v>
      </c>
      <c r="B218" s="39" t="s">
        <v>468</v>
      </c>
      <c r="C218" s="39" t="s">
        <v>469</v>
      </c>
      <c r="D218" s="39" t="s">
        <v>340</v>
      </c>
      <c r="E218" s="39" t="s">
        <v>470</v>
      </c>
      <c r="F218" s="39" t="s">
        <v>20</v>
      </c>
      <c r="G218" s="40" t="n">
        <v>23000</v>
      </c>
      <c r="H218" s="41" t="n">
        <v>8.774</v>
      </c>
      <c r="I218" s="41" t="n">
        <v>-201802</v>
      </c>
      <c r="J218" s="41" t="n">
        <v>0</v>
      </c>
      <c r="K218" s="41" t="n">
        <v>-100.9</v>
      </c>
      <c r="L218" s="41" t="n">
        <v>0</v>
      </c>
      <c r="M218" s="6" t="n">
        <v>23000</v>
      </c>
      <c r="N218" s="41"/>
      <c r="O218" s="39"/>
      <c r="P218" s="39" t="s">
        <v>420</v>
      </c>
    </row>
    <row collapsed="false" customFormat="false" customHeight="false" hidden="false" ht="12.1" outlineLevel="0" r="219">
      <c r="A219" s="30" t="n">
        <v>44900.248900463</v>
      </c>
      <c r="B219" s="31" t="s">
        <v>474</v>
      </c>
      <c r="C219" s="31" t="s">
        <v>481</v>
      </c>
      <c r="D219" s="31" t="s">
        <v>474</v>
      </c>
      <c r="E219" s="31" t="s">
        <v>474</v>
      </c>
      <c r="F219" s="31" t="s">
        <v>20</v>
      </c>
      <c r="G219" s="32" t="n">
        <v>1</v>
      </c>
      <c r="H219" s="33" t="n">
        <v>-50</v>
      </c>
      <c r="I219" s="33" t="n">
        <v>-50</v>
      </c>
      <c r="J219" s="33" t="n">
        <v>0</v>
      </c>
      <c r="K219" s="33" t="n">
        <v>0</v>
      </c>
      <c r="L219" s="33" t="n">
        <v>0</v>
      </c>
      <c r="M219" s="6" t="s">
        <f>=I219+J219+K219+L219</f>
      </c>
      <c r="N219" s="33"/>
      <c r="O219" s="31"/>
      <c r="P219" s="31" t="s">
        <v>420</v>
      </c>
    </row>
    <row collapsed="false" customFormat="false" customHeight="false" hidden="false" ht="12.1" outlineLevel="0" r="220">
      <c r="A220" s="30" t="n">
        <v>44901.248958333</v>
      </c>
      <c r="B220" s="31" t="s">
        <v>474</v>
      </c>
      <c r="C220" s="31" t="s">
        <v>481</v>
      </c>
      <c r="D220" s="31" t="s">
        <v>474</v>
      </c>
      <c r="E220" s="31" t="s">
        <v>474</v>
      </c>
      <c r="F220" s="31" t="s">
        <v>20</v>
      </c>
      <c r="G220" s="32" t="n">
        <v>1</v>
      </c>
      <c r="H220" s="33" t="n">
        <v>-100</v>
      </c>
      <c r="I220" s="33" t="n">
        <v>-100</v>
      </c>
      <c r="J220" s="33" t="n">
        <v>0</v>
      </c>
      <c r="K220" s="33" t="n">
        <v>0</v>
      </c>
      <c r="L220" s="33" t="n">
        <v>0</v>
      </c>
      <c r="M220" s="6" t="s">
        <f>=I220+J220+K220+L220</f>
      </c>
      <c r="N220" s="33"/>
      <c r="O220" s="31"/>
      <c r="P220" s="31" t="s">
        <v>420</v>
      </c>
    </row>
    <row collapsed="false" customFormat="false" customHeight="false" hidden="false" ht="12.1" outlineLevel="0" r="221">
      <c r="A221" s="21" t="n">
        <v>44915.42443287</v>
      </c>
      <c r="B221" s="17" t="s">
        <v>70</v>
      </c>
      <c r="C221" s="17" t="s">
        <v>444</v>
      </c>
      <c r="D221" s="17" t="s">
        <v>340</v>
      </c>
      <c r="E221" s="17" t="s">
        <v>18</v>
      </c>
      <c r="F221" s="17" t="s">
        <v>20</v>
      </c>
      <c r="G221" s="7" t="n">
        <v>500</v>
      </c>
      <c r="H221" s="6" t="n">
        <v>24.93</v>
      </c>
      <c r="I221" s="6" t="n">
        <v>-12465</v>
      </c>
      <c r="J221" s="6" t="n">
        <v>0</v>
      </c>
      <c r="K221" s="6" t="n">
        <v>-8.73</v>
      </c>
      <c r="L221" s="6" t="n">
        <v>0</v>
      </c>
      <c r="M221" s="6" t="s">
        <f>=I221+J221+K221+L221</f>
      </c>
      <c r="N221" s="6"/>
      <c r="O221" s="17"/>
      <c r="P221" s="17" t="s">
        <v>420</v>
      </c>
    </row>
    <row collapsed="false" customFormat="false" customHeight="false" hidden="false" ht="12.1" outlineLevel="0" r="222">
      <c r="A222" s="38" t="n">
        <v>44917.382395833</v>
      </c>
      <c r="B222" s="39" t="s">
        <v>468</v>
      </c>
      <c r="C222" s="39" t="s">
        <v>473</v>
      </c>
      <c r="D222" s="39" t="s">
        <v>341</v>
      </c>
      <c r="E222" s="39" t="s">
        <v>470</v>
      </c>
      <c r="F222" s="39" t="s">
        <v>20</v>
      </c>
      <c r="G222" s="40" t="n">
        <v>-4000</v>
      </c>
      <c r="H222" s="41" t="n">
        <v>10.257</v>
      </c>
      <c r="I222" s="41" t="n">
        <v>41028</v>
      </c>
      <c r="J222" s="41" t="n">
        <v>0</v>
      </c>
      <c r="K222" s="41" t="n">
        <v>-20.51</v>
      </c>
      <c r="L222" s="41" t="n">
        <v>0</v>
      </c>
      <c r="M222" s="6" t="n">
        <v>-4000</v>
      </c>
      <c r="N222" s="41"/>
      <c r="O222" s="39"/>
      <c r="P222" s="39" t="s">
        <v>420</v>
      </c>
    </row>
    <row collapsed="false" customFormat="false" customHeight="false" hidden="false" ht="12.1" outlineLevel="0" r="223">
      <c r="A223" s="38" t="n">
        <v>44917.382395833</v>
      </c>
      <c r="B223" s="39" t="s">
        <v>468</v>
      </c>
      <c r="C223" s="39" t="s">
        <v>473</v>
      </c>
      <c r="D223" s="39" t="s">
        <v>341</v>
      </c>
      <c r="E223" s="39" t="s">
        <v>470</v>
      </c>
      <c r="F223" s="39" t="s">
        <v>20</v>
      </c>
      <c r="G223" s="40" t="n">
        <v>-6000</v>
      </c>
      <c r="H223" s="41" t="n">
        <v>10.256</v>
      </c>
      <c r="I223" s="41" t="n">
        <v>61536</v>
      </c>
      <c r="J223" s="41" t="n">
        <v>0</v>
      </c>
      <c r="K223" s="41" t="n">
        <v>-30.77</v>
      </c>
      <c r="L223" s="41" t="n">
        <v>0</v>
      </c>
      <c r="M223" s="6" t="n">
        <v>-6000</v>
      </c>
      <c r="N223" s="41"/>
      <c r="O223" s="39"/>
      <c r="P223" s="39" t="s">
        <v>420</v>
      </c>
    </row>
    <row collapsed="false" customFormat="false" customHeight="false" hidden="false" ht="12.1" outlineLevel="0" r="224">
      <c r="A224" s="38" t="n">
        <v>44917.422673611</v>
      </c>
      <c r="B224" s="39" t="s">
        <v>468</v>
      </c>
      <c r="C224" s="39" t="s">
        <v>473</v>
      </c>
      <c r="D224" s="39" t="s">
        <v>341</v>
      </c>
      <c r="E224" s="39" t="s">
        <v>470</v>
      </c>
      <c r="F224" s="39" t="s">
        <v>20</v>
      </c>
      <c r="G224" s="40" t="n">
        <v>-10000</v>
      </c>
      <c r="H224" s="41" t="n">
        <v>10.264</v>
      </c>
      <c r="I224" s="41" t="n">
        <v>102640</v>
      </c>
      <c r="J224" s="41" t="n">
        <v>0</v>
      </c>
      <c r="K224" s="41" t="n">
        <v>-51.32</v>
      </c>
      <c r="L224" s="41" t="n">
        <v>0</v>
      </c>
      <c r="M224" s="6" t="n">
        <v>-10000</v>
      </c>
      <c r="N224" s="41"/>
      <c r="O224" s="39"/>
      <c r="P224" s="39" t="s">
        <v>420</v>
      </c>
    </row>
    <row collapsed="false" customFormat="false" customHeight="false" hidden="false" ht="12.1" outlineLevel="0" r="225">
      <c r="A225" s="38" t="n">
        <v>44917.568726852</v>
      </c>
      <c r="B225" s="39" t="s">
        <v>468</v>
      </c>
      <c r="C225" s="39" t="s">
        <v>473</v>
      </c>
      <c r="D225" s="39" t="s">
        <v>341</v>
      </c>
      <c r="E225" s="39" t="s">
        <v>470</v>
      </c>
      <c r="F225" s="39" t="s">
        <v>20</v>
      </c>
      <c r="G225" s="40" t="n">
        <v>-10000</v>
      </c>
      <c r="H225" s="41" t="n">
        <v>10.27</v>
      </c>
      <c r="I225" s="41" t="n">
        <v>102700</v>
      </c>
      <c r="J225" s="41" t="n">
        <v>0</v>
      </c>
      <c r="K225" s="41" t="n">
        <v>-51.35</v>
      </c>
      <c r="L225" s="41" t="n">
        <v>0</v>
      </c>
      <c r="M225" s="6" t="n">
        <v>-10000</v>
      </c>
      <c r="N225" s="41"/>
      <c r="O225" s="39"/>
      <c r="P225" s="39" t="s">
        <v>420</v>
      </c>
    </row>
    <row collapsed="false" customFormat="false" customHeight="false" hidden="false" ht="12.1" outlineLevel="0" r="226">
      <c r="A226" s="38" t="n">
        <v>44917.702430556</v>
      </c>
      <c r="B226" s="39" t="s">
        <v>468</v>
      </c>
      <c r="C226" s="39" t="s">
        <v>473</v>
      </c>
      <c r="D226" s="39" t="s">
        <v>341</v>
      </c>
      <c r="E226" s="39" t="s">
        <v>470</v>
      </c>
      <c r="F226" s="39" t="s">
        <v>20</v>
      </c>
      <c r="G226" s="40" t="n">
        <v>-39000</v>
      </c>
      <c r="H226" s="41" t="n">
        <v>10.03</v>
      </c>
      <c r="I226" s="41" t="n">
        <v>391170</v>
      </c>
      <c r="J226" s="41" t="n">
        <v>0</v>
      </c>
      <c r="K226" s="41" t="n">
        <v>-195.59</v>
      </c>
      <c r="L226" s="41" t="n">
        <v>0</v>
      </c>
      <c r="M226" s="6" t="n">
        <v>-39000</v>
      </c>
      <c r="N226" s="41"/>
      <c r="O226" s="39"/>
      <c r="P226" s="39" t="s">
        <v>420</v>
      </c>
    </row>
    <row collapsed="false" customFormat="false" customHeight="false" hidden="false" ht="12.1" outlineLevel="0" r="227">
      <c r="A227" s="22" t="n">
        <v>44922.570011574</v>
      </c>
      <c r="B227" s="23" t="s">
        <v>477</v>
      </c>
      <c r="C227" s="23" t="s">
        <v>494</v>
      </c>
      <c r="D227" s="23" t="s">
        <v>477</v>
      </c>
      <c r="E227" s="23" t="s">
        <v>477</v>
      </c>
      <c r="F227" s="23" t="s">
        <v>20</v>
      </c>
      <c r="G227" s="24" t="n">
        <v>1</v>
      </c>
      <c r="H227" s="25" t="n">
        <v>19000</v>
      </c>
      <c r="I227" s="25" t="n">
        <v>19000</v>
      </c>
      <c r="J227" s="25" t="n">
        <v>0</v>
      </c>
      <c r="K227" s="25" t="n">
        <v>0</v>
      </c>
      <c r="L227" s="25" t="n">
        <v>0</v>
      </c>
      <c r="M227" s="6" t="s">
        <f>=I227+J227+K227+L227</f>
      </c>
      <c r="N227" s="25"/>
      <c r="O227" s="23"/>
      <c r="P227" s="23" t="s">
        <v>420</v>
      </c>
    </row>
    <row collapsed="false" customFormat="false" customHeight="false" hidden="false" ht="12.1" outlineLevel="0" r="228">
      <c r="A228" s="22" t="n">
        <v>44922.584259259</v>
      </c>
      <c r="B228" s="23" t="s">
        <v>448</v>
      </c>
      <c r="C228" s="23" t="s">
        <v>495</v>
      </c>
      <c r="D228" s="23" t="s">
        <v>448</v>
      </c>
      <c r="E228" s="23" t="s">
        <v>448</v>
      </c>
      <c r="F228" s="23" t="s">
        <v>20</v>
      </c>
      <c r="G228" s="24" t="n">
        <v>1</v>
      </c>
      <c r="H228" s="25" t="n">
        <v>407.36</v>
      </c>
      <c r="I228" s="25" t="n">
        <v>407.36</v>
      </c>
      <c r="J228" s="25" t="n">
        <v>0</v>
      </c>
      <c r="K228" s="25" t="n">
        <v>0</v>
      </c>
      <c r="L228" s="25" t="n">
        <v>0</v>
      </c>
      <c r="M228" s="6" t="s">
        <f>=I228+J228+K228+L228</f>
      </c>
      <c r="N228" s="25"/>
      <c r="O228" s="23"/>
      <c r="P228" s="23" t="s">
        <v>420</v>
      </c>
    </row>
    <row collapsed="false" customFormat="false" customHeight="false" hidden="false" ht="12.1" outlineLevel="0" r="229">
      <c r="A229" s="30" t="n">
        <v>44923.249791667</v>
      </c>
      <c r="B229" s="31" t="s">
        <v>474</v>
      </c>
      <c r="C229" s="31" t="s">
        <v>481</v>
      </c>
      <c r="D229" s="31" t="s">
        <v>474</v>
      </c>
      <c r="E229" s="31" t="s">
        <v>474</v>
      </c>
      <c r="F229" s="31" t="s">
        <v>20</v>
      </c>
      <c r="G229" s="32" t="n">
        <v>1</v>
      </c>
      <c r="H229" s="33" t="n">
        <v>-250</v>
      </c>
      <c r="I229" s="33" t="n">
        <v>-250</v>
      </c>
      <c r="J229" s="33" t="n">
        <v>0</v>
      </c>
      <c r="K229" s="33" t="n">
        <v>0</v>
      </c>
      <c r="L229" s="33" t="n">
        <v>0</v>
      </c>
      <c r="M229" s="6" t="s">
        <f>=I229+J229+K229+L229</f>
      </c>
      <c r="N229" s="33"/>
      <c r="O229" s="31"/>
      <c r="P229" s="31" t="s">
        <v>420</v>
      </c>
    </row>
    <row collapsed="false" customFormat="false" customHeight="false" hidden="false" ht="12.1" outlineLevel="0" r="230">
      <c r="A230" s="21" t="n">
        <v>44924.43650463</v>
      </c>
      <c r="B230" s="17" t="s">
        <v>374</v>
      </c>
      <c r="C230" s="17" t="s">
        <v>496</v>
      </c>
      <c r="D230" s="17" t="s">
        <v>340</v>
      </c>
      <c r="E230" s="17" t="s">
        <v>86</v>
      </c>
      <c r="F230" s="17" t="s">
        <v>20</v>
      </c>
      <c r="G230" s="7" t="n">
        <v>40</v>
      </c>
      <c r="H230" s="6" t="n">
        <v>97.9</v>
      </c>
      <c r="I230" s="6" t="n">
        <v>-39160</v>
      </c>
      <c r="J230" s="6" t="n">
        <v>-926</v>
      </c>
      <c r="K230" s="6" t="n">
        <v>-27.41</v>
      </c>
      <c r="L230" s="6" t="n">
        <v>0</v>
      </c>
      <c r="M230" s="6" t="s">
        <f>=I230+J230+K230+L230</f>
      </c>
      <c r="N230" s="6"/>
      <c r="O230" s="17"/>
      <c r="P230" s="17" t="s">
        <v>420</v>
      </c>
    </row>
    <row collapsed="false" customFormat="false" customHeight="false" hidden="false" ht="12.1" outlineLevel="0" r="231">
      <c r="A231" s="21" t="n">
        <v>44924.43650463</v>
      </c>
      <c r="B231" s="17" t="s">
        <v>374</v>
      </c>
      <c r="C231" s="17" t="s">
        <v>496</v>
      </c>
      <c r="D231" s="17" t="s">
        <v>340</v>
      </c>
      <c r="E231" s="17" t="s">
        <v>86</v>
      </c>
      <c r="F231" s="17" t="s">
        <v>20</v>
      </c>
      <c r="G231" s="7" t="n">
        <v>10</v>
      </c>
      <c r="H231" s="6" t="n">
        <v>97.88</v>
      </c>
      <c r="I231" s="6" t="n">
        <v>-9788</v>
      </c>
      <c r="J231" s="6" t="n">
        <v>-231.5</v>
      </c>
      <c r="K231" s="6" t="n">
        <v>-6.85</v>
      </c>
      <c r="L231" s="6" t="n">
        <v>0</v>
      </c>
      <c r="M231" s="6" t="s">
        <f>=I231+J231+K231+L231</f>
      </c>
      <c r="N231" s="6"/>
      <c r="O231" s="17"/>
      <c r="P231" s="17" t="s">
        <v>420</v>
      </c>
    </row>
    <row collapsed="false" customFormat="false" customHeight="false" hidden="false" ht="12.1" outlineLevel="0" r="232">
      <c r="A232" s="21" t="n">
        <v>44924.436979167</v>
      </c>
      <c r="B232" s="17" t="s">
        <v>374</v>
      </c>
      <c r="C232" s="17" t="s">
        <v>496</v>
      </c>
      <c r="D232" s="17" t="s">
        <v>340</v>
      </c>
      <c r="E232" s="17" t="s">
        <v>86</v>
      </c>
      <c r="F232" s="17" t="s">
        <v>20</v>
      </c>
      <c r="G232" s="7" t="n">
        <v>50</v>
      </c>
      <c r="H232" s="6" t="n">
        <v>97.9</v>
      </c>
      <c r="I232" s="6" t="n">
        <v>-48950</v>
      </c>
      <c r="J232" s="6" t="n">
        <v>-1157.5</v>
      </c>
      <c r="K232" s="6" t="n">
        <v>-34.27</v>
      </c>
      <c r="L232" s="6" t="n">
        <v>0</v>
      </c>
      <c r="M232" s="6" t="s">
        <f>=I232+J232+K232+L232</f>
      </c>
      <c r="N232" s="6"/>
      <c r="O232" s="17"/>
      <c r="P232" s="17" t="s">
        <v>420</v>
      </c>
    </row>
    <row collapsed="false" customFormat="false" customHeight="false" hidden="false" ht="12.1" outlineLevel="0" r="233">
      <c r="A233" s="21" t="n">
        <v>44924.437175926</v>
      </c>
      <c r="B233" s="17" t="s">
        <v>374</v>
      </c>
      <c r="C233" s="17" t="s">
        <v>496</v>
      </c>
      <c r="D233" s="17" t="s">
        <v>340</v>
      </c>
      <c r="E233" s="17" t="s">
        <v>86</v>
      </c>
      <c r="F233" s="17" t="s">
        <v>20</v>
      </c>
      <c r="G233" s="7" t="n">
        <v>18</v>
      </c>
      <c r="H233" s="6" t="n">
        <v>97.9</v>
      </c>
      <c r="I233" s="6" t="n">
        <v>-17622</v>
      </c>
      <c r="J233" s="6" t="n">
        <v>-416.7</v>
      </c>
      <c r="K233" s="6" t="n">
        <v>-12.34</v>
      </c>
      <c r="L233" s="6" t="n">
        <v>0</v>
      </c>
      <c r="M233" s="6" t="s">
        <f>=I233+J233+K233+L233</f>
      </c>
      <c r="N233" s="6"/>
      <c r="O233" s="17"/>
      <c r="P233" s="17" t="s">
        <v>420</v>
      </c>
    </row>
    <row collapsed="false" customFormat="false" customHeight="false" hidden="false" ht="12.1" outlineLevel="0" r="234">
      <c r="A234" s="21" t="n">
        <v>44924.437175926</v>
      </c>
      <c r="B234" s="17" t="s">
        <v>374</v>
      </c>
      <c r="C234" s="17" t="s">
        <v>496</v>
      </c>
      <c r="D234" s="17" t="s">
        <v>340</v>
      </c>
      <c r="E234" s="17" t="s">
        <v>86</v>
      </c>
      <c r="F234" s="17" t="s">
        <v>20</v>
      </c>
      <c r="G234" s="7" t="n">
        <v>5</v>
      </c>
      <c r="H234" s="6" t="n">
        <v>97.9</v>
      </c>
      <c r="I234" s="6" t="n">
        <v>-4895</v>
      </c>
      <c r="J234" s="6" t="n">
        <v>-115.75</v>
      </c>
      <c r="K234" s="6" t="n">
        <v>-3.43</v>
      </c>
      <c r="L234" s="6" t="n">
        <v>0</v>
      </c>
      <c r="M234" s="6" t="s">
        <f>=I234+J234+K234+L234</f>
      </c>
      <c r="N234" s="6"/>
      <c r="O234" s="17"/>
      <c r="P234" s="17" t="s">
        <v>420</v>
      </c>
    </row>
    <row collapsed="false" customFormat="false" customHeight="false" hidden="false" ht="12.1" outlineLevel="0" r="235">
      <c r="A235" s="21" t="n">
        <v>44924.453541667</v>
      </c>
      <c r="B235" s="17" t="s">
        <v>368</v>
      </c>
      <c r="C235" s="17" t="s">
        <v>464</v>
      </c>
      <c r="D235" s="17" t="s">
        <v>340</v>
      </c>
      <c r="E235" s="17" t="s">
        <v>18</v>
      </c>
      <c r="F235" s="17" t="s">
        <v>20</v>
      </c>
      <c r="G235" s="7" t="n">
        <v>70</v>
      </c>
      <c r="H235" s="6" t="n">
        <v>162.43</v>
      </c>
      <c r="I235" s="6" t="n">
        <v>-11370.1</v>
      </c>
      <c r="J235" s="6" t="n">
        <v>0</v>
      </c>
      <c r="K235" s="6" t="n">
        <v>-7.96</v>
      </c>
      <c r="L235" s="6" t="n">
        <v>0</v>
      </c>
      <c r="M235" s="6" t="s">
        <f>=I235+J235+K235+L235</f>
      </c>
      <c r="N235" s="6"/>
      <c r="O235" s="17"/>
      <c r="P235" s="17" t="s">
        <v>420</v>
      </c>
    </row>
    <row collapsed="false" customFormat="false" customHeight="false" hidden="false" ht="12.1" outlineLevel="0" r="236">
      <c r="A236" s="21" t="n">
        <v>44924.453541667</v>
      </c>
      <c r="B236" s="17" t="s">
        <v>368</v>
      </c>
      <c r="C236" s="17" t="s">
        <v>464</v>
      </c>
      <c r="D236" s="17" t="s">
        <v>340</v>
      </c>
      <c r="E236" s="17" t="s">
        <v>18</v>
      </c>
      <c r="F236" s="17" t="s">
        <v>20</v>
      </c>
      <c r="G236" s="7" t="n">
        <v>370</v>
      </c>
      <c r="H236" s="6" t="n">
        <v>162.44</v>
      </c>
      <c r="I236" s="6" t="n">
        <v>-60102.8</v>
      </c>
      <c r="J236" s="6" t="n">
        <v>0</v>
      </c>
      <c r="K236" s="6" t="n">
        <v>-42.07</v>
      </c>
      <c r="L236" s="6" t="n">
        <v>0</v>
      </c>
      <c r="M236" s="6" t="s">
        <f>=I236+J236+K236+L236</f>
      </c>
      <c r="N236" s="6"/>
      <c r="O236" s="17"/>
      <c r="P236" s="17" t="s">
        <v>420</v>
      </c>
    </row>
    <row collapsed="false" customFormat="false" customHeight="false" hidden="false" ht="12.1" outlineLevel="0" r="237">
      <c r="A237" s="21" t="n">
        <v>44924.453541667</v>
      </c>
      <c r="B237" s="17" t="s">
        <v>368</v>
      </c>
      <c r="C237" s="17" t="s">
        <v>464</v>
      </c>
      <c r="D237" s="17" t="s">
        <v>340</v>
      </c>
      <c r="E237" s="17" t="s">
        <v>18</v>
      </c>
      <c r="F237" s="17" t="s">
        <v>20</v>
      </c>
      <c r="G237" s="7" t="n">
        <v>500</v>
      </c>
      <c r="H237" s="6" t="n">
        <v>162.44</v>
      </c>
      <c r="I237" s="6" t="n">
        <v>-81220</v>
      </c>
      <c r="J237" s="6" t="n">
        <v>0</v>
      </c>
      <c r="K237" s="6" t="n">
        <v>-56.85</v>
      </c>
      <c r="L237" s="6" t="n">
        <v>0</v>
      </c>
      <c r="M237" s="6" t="s">
        <f>=I237+J237+K237+L237</f>
      </c>
      <c r="N237" s="6"/>
      <c r="O237" s="17"/>
      <c r="P237" s="17" t="s">
        <v>420</v>
      </c>
    </row>
    <row collapsed="false" customFormat="false" customHeight="false" hidden="false" ht="12.1" outlineLevel="0" r="238">
      <c r="A238" s="21" t="n">
        <v>44924.453541667</v>
      </c>
      <c r="B238" s="17" t="s">
        <v>368</v>
      </c>
      <c r="C238" s="17" t="s">
        <v>464</v>
      </c>
      <c r="D238" s="17" t="s">
        <v>340</v>
      </c>
      <c r="E238" s="17" t="s">
        <v>18</v>
      </c>
      <c r="F238" s="17" t="s">
        <v>20</v>
      </c>
      <c r="G238" s="7" t="n">
        <v>10</v>
      </c>
      <c r="H238" s="6" t="n">
        <v>162.44</v>
      </c>
      <c r="I238" s="6" t="n">
        <v>-1624.4</v>
      </c>
      <c r="J238" s="6" t="n">
        <v>0</v>
      </c>
      <c r="K238" s="6" t="n">
        <v>-1.14</v>
      </c>
      <c r="L238" s="6" t="n">
        <v>0</v>
      </c>
      <c r="M238" s="6" t="s">
        <f>=I238+J238+K238+L238</f>
      </c>
      <c r="N238" s="6"/>
      <c r="O238" s="17"/>
      <c r="P238" s="17" t="s">
        <v>420</v>
      </c>
    </row>
    <row collapsed="false" customFormat="false" customHeight="false" hidden="false" ht="12.1" outlineLevel="0" r="239">
      <c r="A239" s="21" t="n">
        <v>44924.453541667</v>
      </c>
      <c r="B239" s="17" t="s">
        <v>368</v>
      </c>
      <c r="C239" s="17" t="s">
        <v>464</v>
      </c>
      <c r="D239" s="17" t="s">
        <v>340</v>
      </c>
      <c r="E239" s="17" t="s">
        <v>18</v>
      </c>
      <c r="F239" s="17" t="s">
        <v>20</v>
      </c>
      <c r="G239" s="7" t="n">
        <v>50</v>
      </c>
      <c r="H239" s="6" t="n">
        <v>162.44</v>
      </c>
      <c r="I239" s="6" t="n">
        <v>-8122</v>
      </c>
      <c r="J239" s="6" t="n">
        <v>0</v>
      </c>
      <c r="K239" s="6" t="n">
        <v>-5.69</v>
      </c>
      <c r="L239" s="6" t="n">
        <v>0</v>
      </c>
      <c r="M239" s="6" t="s">
        <f>=I239+J239+K239+L239</f>
      </c>
      <c r="N239" s="6"/>
      <c r="O239" s="17"/>
      <c r="P239" s="17" t="s">
        <v>420</v>
      </c>
    </row>
    <row collapsed="false" customFormat="false" customHeight="false" hidden="false" ht="12.1" outlineLevel="0" r="240">
      <c r="A240" s="21" t="n">
        <v>44924.453842593</v>
      </c>
      <c r="B240" s="17" t="s">
        <v>368</v>
      </c>
      <c r="C240" s="17" t="s">
        <v>464</v>
      </c>
      <c r="D240" s="17" t="s">
        <v>340</v>
      </c>
      <c r="E240" s="17" t="s">
        <v>18</v>
      </c>
      <c r="F240" s="17" t="s">
        <v>20</v>
      </c>
      <c r="G240" s="7" t="n">
        <v>30</v>
      </c>
      <c r="H240" s="6" t="n">
        <v>162.44</v>
      </c>
      <c r="I240" s="6" t="n">
        <v>-4873.2</v>
      </c>
      <c r="J240" s="6" t="n">
        <v>0</v>
      </c>
      <c r="K240" s="6" t="n">
        <v>-3.41</v>
      </c>
      <c r="L240" s="6" t="n">
        <v>0</v>
      </c>
      <c r="M240" s="6" t="s">
        <f>=I240+J240+K240+L240</f>
      </c>
      <c r="N240" s="6"/>
      <c r="O240" s="17"/>
      <c r="P240" s="17" t="s">
        <v>420</v>
      </c>
    </row>
    <row collapsed="false" customFormat="false" customHeight="false" hidden="false" ht="12.1" outlineLevel="0" r="241">
      <c r="A241" s="21" t="n">
        <v>44924.454097222</v>
      </c>
      <c r="B241" s="17" t="s">
        <v>368</v>
      </c>
      <c r="C241" s="17" t="s">
        <v>464</v>
      </c>
      <c r="D241" s="17" t="s">
        <v>340</v>
      </c>
      <c r="E241" s="17" t="s">
        <v>18</v>
      </c>
      <c r="F241" s="17" t="s">
        <v>20</v>
      </c>
      <c r="G241" s="7" t="n">
        <v>100</v>
      </c>
      <c r="H241" s="6" t="n">
        <v>162.44</v>
      </c>
      <c r="I241" s="6" t="n">
        <v>-16244</v>
      </c>
      <c r="J241" s="6" t="n">
        <v>0</v>
      </c>
      <c r="K241" s="6" t="n">
        <v>-11.37</v>
      </c>
      <c r="L241" s="6" t="n">
        <v>0</v>
      </c>
      <c r="M241" s="6" t="s">
        <f>=I241+J241+K241+L241</f>
      </c>
      <c r="N241" s="6"/>
      <c r="O241" s="17"/>
      <c r="P241" s="17" t="s">
        <v>420</v>
      </c>
    </row>
    <row collapsed="false" customFormat="false" customHeight="false" hidden="false" ht="12.1" outlineLevel="0" r="242">
      <c r="A242" s="21" t="n">
        <v>44924.454108796</v>
      </c>
      <c r="B242" s="17" t="s">
        <v>368</v>
      </c>
      <c r="C242" s="17" t="s">
        <v>464</v>
      </c>
      <c r="D242" s="17" t="s">
        <v>340</v>
      </c>
      <c r="E242" s="17" t="s">
        <v>18</v>
      </c>
      <c r="F242" s="17" t="s">
        <v>20</v>
      </c>
      <c r="G242" s="7" t="n">
        <v>80</v>
      </c>
      <c r="H242" s="6" t="n">
        <v>162.44</v>
      </c>
      <c r="I242" s="6" t="n">
        <v>-12995.2</v>
      </c>
      <c r="J242" s="6" t="n">
        <v>0</v>
      </c>
      <c r="K242" s="6" t="n">
        <v>-9.1</v>
      </c>
      <c r="L242" s="6" t="n">
        <v>0</v>
      </c>
      <c r="M242" s="6" t="s">
        <f>=I242+J242+K242+L242</f>
      </c>
      <c r="N242" s="6"/>
      <c r="O242" s="17"/>
      <c r="P242" s="17" t="s">
        <v>420</v>
      </c>
    </row>
    <row collapsed="false" customFormat="false" customHeight="false" hidden="false" ht="12.1" outlineLevel="0" r="243">
      <c r="A243" s="21" t="n">
        <v>44924.454224537</v>
      </c>
      <c r="B243" s="17" t="s">
        <v>368</v>
      </c>
      <c r="C243" s="17" t="s">
        <v>464</v>
      </c>
      <c r="D243" s="17" t="s">
        <v>340</v>
      </c>
      <c r="E243" s="17" t="s">
        <v>18</v>
      </c>
      <c r="F243" s="17" t="s">
        <v>20</v>
      </c>
      <c r="G243" s="7" t="n">
        <v>10</v>
      </c>
      <c r="H243" s="6" t="n">
        <v>162.44</v>
      </c>
      <c r="I243" s="6" t="n">
        <v>-1624.4</v>
      </c>
      <c r="J243" s="6" t="n">
        <v>0</v>
      </c>
      <c r="K243" s="6" t="n">
        <v>-1.14</v>
      </c>
      <c r="L243" s="6" t="n">
        <v>0</v>
      </c>
      <c r="M243" s="6" t="s">
        <f>=I243+J243+K243+L243</f>
      </c>
      <c r="N243" s="6"/>
      <c r="O243" s="17"/>
      <c r="P243" s="17" t="s">
        <v>420</v>
      </c>
    </row>
    <row collapsed="false" customFormat="false" customHeight="false" hidden="false" ht="12.1" outlineLevel="0" r="244">
      <c r="A244" s="21" t="n">
        <v>44924.454259259</v>
      </c>
      <c r="B244" s="17" t="s">
        <v>368</v>
      </c>
      <c r="C244" s="17" t="s">
        <v>464</v>
      </c>
      <c r="D244" s="17" t="s">
        <v>340</v>
      </c>
      <c r="E244" s="17" t="s">
        <v>18</v>
      </c>
      <c r="F244" s="17" t="s">
        <v>20</v>
      </c>
      <c r="G244" s="7" t="n">
        <v>10</v>
      </c>
      <c r="H244" s="6" t="n">
        <v>162.44</v>
      </c>
      <c r="I244" s="6" t="n">
        <v>-1624.4</v>
      </c>
      <c r="J244" s="6" t="n">
        <v>0</v>
      </c>
      <c r="K244" s="6" t="n">
        <v>-1.14</v>
      </c>
      <c r="L244" s="6" t="n">
        <v>0</v>
      </c>
      <c r="M244" s="6" t="s">
        <f>=I244+J244+K244+L244</f>
      </c>
      <c r="N244" s="6"/>
      <c r="O244" s="17"/>
      <c r="P244" s="17" t="s">
        <v>420</v>
      </c>
    </row>
    <row collapsed="false" customFormat="false" customHeight="false" hidden="false" ht="12.1" outlineLevel="0" r="245">
      <c r="A245" s="21" t="n">
        <v>44924.454421296</v>
      </c>
      <c r="B245" s="17" t="s">
        <v>368</v>
      </c>
      <c r="C245" s="17" t="s">
        <v>464</v>
      </c>
      <c r="D245" s="17" t="s">
        <v>340</v>
      </c>
      <c r="E245" s="17" t="s">
        <v>18</v>
      </c>
      <c r="F245" s="17" t="s">
        <v>20</v>
      </c>
      <c r="G245" s="7" t="n">
        <v>10</v>
      </c>
      <c r="H245" s="6" t="n">
        <v>162.44</v>
      </c>
      <c r="I245" s="6" t="n">
        <v>-1624.4</v>
      </c>
      <c r="J245" s="6" t="n">
        <v>0</v>
      </c>
      <c r="K245" s="6" t="n">
        <v>-1.14</v>
      </c>
      <c r="L245" s="6" t="n">
        <v>0</v>
      </c>
      <c r="M245" s="6" t="s">
        <f>=I245+J245+K245+L245</f>
      </c>
      <c r="N245" s="6"/>
      <c r="O245" s="17"/>
      <c r="P245" s="17" t="s">
        <v>420</v>
      </c>
    </row>
    <row collapsed="false" customFormat="false" customHeight="false" hidden="false" ht="12.1" outlineLevel="0" r="246">
      <c r="A246" s="21" t="n">
        <v>44924.454421296</v>
      </c>
      <c r="B246" s="17" t="s">
        <v>368</v>
      </c>
      <c r="C246" s="17" t="s">
        <v>464</v>
      </c>
      <c r="D246" s="17" t="s">
        <v>340</v>
      </c>
      <c r="E246" s="17" t="s">
        <v>18</v>
      </c>
      <c r="F246" s="17" t="s">
        <v>20</v>
      </c>
      <c r="G246" s="7" t="n">
        <v>500</v>
      </c>
      <c r="H246" s="6" t="n">
        <v>162.44</v>
      </c>
      <c r="I246" s="6" t="n">
        <v>-81220</v>
      </c>
      <c r="J246" s="6" t="n">
        <v>0</v>
      </c>
      <c r="K246" s="6" t="n">
        <v>-56.85</v>
      </c>
      <c r="L246" s="6" t="n">
        <v>0</v>
      </c>
      <c r="M246" s="6" t="s">
        <f>=I246+J246+K246+L246</f>
      </c>
      <c r="N246" s="6"/>
      <c r="O246" s="17"/>
      <c r="P246" s="17" t="s">
        <v>420</v>
      </c>
    </row>
    <row collapsed="false" customFormat="false" customHeight="false" hidden="false" ht="12.1" outlineLevel="0" r="247">
      <c r="A247" s="21" t="n">
        <v>44924.454444444</v>
      </c>
      <c r="B247" s="17" t="s">
        <v>368</v>
      </c>
      <c r="C247" s="17" t="s">
        <v>464</v>
      </c>
      <c r="D247" s="17" t="s">
        <v>340</v>
      </c>
      <c r="E247" s="17" t="s">
        <v>18</v>
      </c>
      <c r="F247" s="17" t="s">
        <v>20</v>
      </c>
      <c r="G247" s="7" t="n">
        <v>150</v>
      </c>
      <c r="H247" s="6" t="n">
        <v>162.44</v>
      </c>
      <c r="I247" s="6" t="n">
        <v>-24366</v>
      </c>
      <c r="J247" s="6" t="n">
        <v>0</v>
      </c>
      <c r="K247" s="6" t="n">
        <v>-17.06</v>
      </c>
      <c r="L247" s="6" t="n">
        <v>0</v>
      </c>
      <c r="M247" s="6" t="s">
        <f>=I247+J247+K247+L247</f>
      </c>
      <c r="N247" s="6"/>
      <c r="O247" s="17"/>
      <c r="P247" s="17" t="s">
        <v>420</v>
      </c>
    </row>
    <row collapsed="false" customFormat="false" customHeight="false" hidden="false" ht="12.1" outlineLevel="0" r="248">
      <c r="A248" s="21" t="n">
        <v>44924.454479167</v>
      </c>
      <c r="B248" s="17" t="s">
        <v>368</v>
      </c>
      <c r="C248" s="17" t="s">
        <v>464</v>
      </c>
      <c r="D248" s="17" t="s">
        <v>340</v>
      </c>
      <c r="E248" s="17" t="s">
        <v>18</v>
      </c>
      <c r="F248" s="17" t="s">
        <v>20</v>
      </c>
      <c r="G248" s="7" t="n">
        <v>20</v>
      </c>
      <c r="H248" s="6" t="n">
        <v>162.44</v>
      </c>
      <c r="I248" s="6" t="n">
        <v>-3248.8</v>
      </c>
      <c r="J248" s="6" t="n">
        <v>0</v>
      </c>
      <c r="K248" s="6" t="n">
        <v>-2.27</v>
      </c>
      <c r="L248" s="6" t="n">
        <v>0</v>
      </c>
      <c r="M248" s="6" t="s">
        <f>=I248+J248+K248+L248</f>
      </c>
      <c r="N248" s="6"/>
      <c r="O248" s="17"/>
      <c r="P248" s="17" t="s">
        <v>420</v>
      </c>
    </row>
    <row collapsed="false" customFormat="false" customHeight="false" hidden="false" ht="12.1" outlineLevel="0" r="249">
      <c r="A249" s="21" t="n">
        <v>44924.454479167</v>
      </c>
      <c r="B249" s="17" t="s">
        <v>368</v>
      </c>
      <c r="C249" s="17" t="s">
        <v>464</v>
      </c>
      <c r="D249" s="17" t="s">
        <v>340</v>
      </c>
      <c r="E249" s="17" t="s">
        <v>18</v>
      </c>
      <c r="F249" s="17" t="s">
        <v>20</v>
      </c>
      <c r="G249" s="7" t="n">
        <v>90</v>
      </c>
      <c r="H249" s="6" t="n">
        <v>162.44</v>
      </c>
      <c r="I249" s="6" t="n">
        <v>-14619.6</v>
      </c>
      <c r="J249" s="6" t="n">
        <v>0</v>
      </c>
      <c r="K249" s="6" t="n">
        <v>-10.23</v>
      </c>
      <c r="L249" s="6" t="n">
        <v>0</v>
      </c>
      <c r="M249" s="6" t="s">
        <f>=I249+J249+K249+L249</f>
      </c>
      <c r="N249" s="6"/>
      <c r="O249" s="17"/>
      <c r="P249" s="17" t="s">
        <v>420</v>
      </c>
    </row>
    <row collapsed="false" customFormat="false" customHeight="false" hidden="false" ht="12.1" outlineLevel="0" r="250">
      <c r="A250" s="22" t="n">
        <v>44935.739884259</v>
      </c>
      <c r="B250" s="23" t="s">
        <v>448</v>
      </c>
      <c r="C250" s="23" t="s">
        <v>497</v>
      </c>
      <c r="D250" s="23" t="s">
        <v>448</v>
      </c>
      <c r="E250" s="23" t="s">
        <v>448</v>
      </c>
      <c r="F250" s="23" t="s">
        <v>20</v>
      </c>
      <c r="G250" s="24" t="n">
        <v>1</v>
      </c>
      <c r="H250" s="25" t="n">
        <v>2943.39</v>
      </c>
      <c r="I250" s="25" t="n">
        <v>2943.39</v>
      </c>
      <c r="J250" s="25" t="n">
        <v>0</v>
      </c>
      <c r="K250" s="25" t="n">
        <v>0</v>
      </c>
      <c r="L250" s="25" t="n">
        <v>0</v>
      </c>
      <c r="M250" s="6" t="s">
        <f>=I250+J250+K250+L250</f>
      </c>
      <c r="N250" s="25"/>
      <c r="O250" s="23"/>
      <c r="P250" s="23" t="s">
        <v>420</v>
      </c>
    </row>
    <row collapsed="false" customFormat="false" customHeight="false" hidden="false" ht="12.1" outlineLevel="0" r="251">
      <c r="A251" s="21" t="n">
        <v>44937.751967593</v>
      </c>
      <c r="B251" s="17" t="s">
        <v>70</v>
      </c>
      <c r="C251" s="17" t="s">
        <v>444</v>
      </c>
      <c r="D251" s="17" t="s">
        <v>340</v>
      </c>
      <c r="E251" s="17" t="s">
        <v>18</v>
      </c>
      <c r="F251" s="17" t="s">
        <v>20</v>
      </c>
      <c r="G251" s="7" t="n">
        <v>3000</v>
      </c>
      <c r="H251" s="6" t="n">
        <v>26.25</v>
      </c>
      <c r="I251" s="6" t="n">
        <v>-78750</v>
      </c>
      <c r="J251" s="6" t="n">
        <v>0</v>
      </c>
      <c r="K251" s="6" t="n">
        <v>-55.13</v>
      </c>
      <c r="L251" s="6" t="n">
        <v>0</v>
      </c>
      <c r="M251" s="6" t="s">
        <f>=I251+J251+K251+L251</f>
      </c>
      <c r="N251" s="6"/>
      <c r="O251" s="17"/>
      <c r="P251" s="17" t="s">
        <v>420</v>
      </c>
    </row>
    <row collapsed="false" customFormat="false" customHeight="false" hidden="false" ht="12.1" outlineLevel="0" r="252">
      <c r="A252" s="22" t="n">
        <v>44937.756782407</v>
      </c>
      <c r="B252" s="23" t="s">
        <v>419</v>
      </c>
      <c r="C252" s="23" t="s">
        <v>131</v>
      </c>
      <c r="D252" s="23" t="s">
        <v>419</v>
      </c>
      <c r="E252" s="23" t="s">
        <v>419</v>
      </c>
      <c r="F252" s="23" t="s">
        <v>20</v>
      </c>
      <c r="G252" s="24" t="n">
        <v>1</v>
      </c>
      <c r="H252" s="25" t="n">
        <v>10410</v>
      </c>
      <c r="I252" s="25" t="n">
        <v>10410</v>
      </c>
      <c r="J252" s="25" t="n">
        <v>0</v>
      </c>
      <c r="K252" s="25" t="n">
        <v>0</v>
      </c>
      <c r="L252" s="25" t="n">
        <v>0</v>
      </c>
      <c r="M252" s="6" t="s">
        <f>=I252+J252+K252+L252</f>
      </c>
      <c r="N252" s="25"/>
      <c r="O252" s="23"/>
      <c r="P252" s="23" t="s">
        <v>420</v>
      </c>
    </row>
    <row collapsed="false" customFormat="false" customHeight="false" hidden="false" ht="12.1" outlineLevel="0" r="253">
      <c r="A253" s="38" t="n">
        <v>44938.610532407</v>
      </c>
      <c r="B253" s="39" t="s">
        <v>468</v>
      </c>
      <c r="C253" s="39" t="s">
        <v>469</v>
      </c>
      <c r="D253" s="39" t="s">
        <v>340</v>
      </c>
      <c r="E253" s="39" t="s">
        <v>470</v>
      </c>
      <c r="F253" s="39" t="s">
        <v>20</v>
      </c>
      <c r="G253" s="40" t="n">
        <v>5000</v>
      </c>
      <c r="H253" s="41" t="n">
        <v>9.989</v>
      </c>
      <c r="I253" s="41" t="n">
        <v>-49945</v>
      </c>
      <c r="J253" s="41" t="n">
        <v>0</v>
      </c>
      <c r="K253" s="41" t="n">
        <v>-24.97</v>
      </c>
      <c r="L253" s="41" t="n">
        <v>0</v>
      </c>
      <c r="M253" s="6" t="n">
        <v>5000</v>
      </c>
      <c r="N253" s="41"/>
      <c r="O253" s="39"/>
      <c r="P253" s="39" t="s">
        <v>420</v>
      </c>
    </row>
    <row collapsed="false" customFormat="false" customHeight="false" hidden="false" ht="12.1" outlineLevel="0" r="254">
      <c r="A254" s="22" t="n">
        <v>44939.996712963</v>
      </c>
      <c r="B254" s="23" t="s">
        <v>419</v>
      </c>
      <c r="C254" s="23" t="s">
        <v>131</v>
      </c>
      <c r="D254" s="23" t="s">
        <v>419</v>
      </c>
      <c r="E254" s="23" t="s">
        <v>419</v>
      </c>
      <c r="F254" s="23" t="s">
        <v>20</v>
      </c>
      <c r="G254" s="24" t="n">
        <v>1</v>
      </c>
      <c r="H254" s="25" t="n">
        <v>50000</v>
      </c>
      <c r="I254" s="25" t="n">
        <v>50000</v>
      </c>
      <c r="J254" s="25" t="n">
        <v>0</v>
      </c>
      <c r="K254" s="25" t="n">
        <v>0</v>
      </c>
      <c r="L254" s="25" t="n">
        <v>0</v>
      </c>
      <c r="M254" s="6" t="s">
        <f>=I254+J254+K254+L254</f>
      </c>
      <c r="N254" s="25"/>
      <c r="O254" s="23"/>
      <c r="P254" s="23" t="s">
        <v>420</v>
      </c>
    </row>
    <row collapsed="false" customFormat="false" customHeight="false" hidden="false" ht="12.1" outlineLevel="0" r="255">
      <c r="A255" s="21" t="n">
        <v>44942.416608796</v>
      </c>
      <c r="B255" s="17" t="s">
        <v>365</v>
      </c>
      <c r="C255" s="17" t="s">
        <v>457</v>
      </c>
      <c r="D255" s="17" t="s">
        <v>340</v>
      </c>
      <c r="E255" s="17" t="s">
        <v>18</v>
      </c>
      <c r="F255" s="17" t="s">
        <v>20</v>
      </c>
      <c r="G255" s="7" t="n">
        <v>5000000</v>
      </c>
      <c r="H255" s="6" t="n">
        <v>0.01672</v>
      </c>
      <c r="I255" s="6" t="n">
        <v>-83600</v>
      </c>
      <c r="J255" s="6" t="n">
        <v>0</v>
      </c>
      <c r="K255" s="6" t="n">
        <v>-58.52</v>
      </c>
      <c r="L255" s="6" t="n">
        <v>0</v>
      </c>
      <c r="M255" s="6" t="s">
        <f>=I255+J255+K255+L255</f>
      </c>
      <c r="N255" s="6"/>
      <c r="O255" s="17"/>
      <c r="P255" s="17" t="s">
        <v>420</v>
      </c>
    </row>
    <row collapsed="false" customFormat="false" customHeight="false" hidden="false" ht="12.1" outlineLevel="0" r="256">
      <c r="A256" s="30" t="n">
        <v>44943.249247685</v>
      </c>
      <c r="B256" s="31" t="s">
        <v>474</v>
      </c>
      <c r="C256" s="31" t="s">
        <v>481</v>
      </c>
      <c r="D256" s="31" t="s">
        <v>474</v>
      </c>
      <c r="E256" s="31" t="s">
        <v>474</v>
      </c>
      <c r="F256" s="31" t="s">
        <v>20</v>
      </c>
      <c r="G256" s="32" t="n">
        <v>1</v>
      </c>
      <c r="H256" s="33" t="n">
        <v>-50</v>
      </c>
      <c r="I256" s="33" t="n">
        <v>-50</v>
      </c>
      <c r="J256" s="33" t="n">
        <v>0</v>
      </c>
      <c r="K256" s="33" t="n">
        <v>0</v>
      </c>
      <c r="L256" s="33" t="n">
        <v>0</v>
      </c>
      <c r="M256" s="6" t="s">
        <f>=I256+J256+K256+L256</f>
      </c>
      <c r="N256" s="33"/>
      <c r="O256" s="31"/>
      <c r="P256" s="31" t="s">
        <v>420</v>
      </c>
    </row>
    <row collapsed="false" customFormat="false" customHeight="false" hidden="false" ht="12.1" outlineLevel="0" r="257">
      <c r="A257" s="21" t="n">
        <v>44945.50775463</v>
      </c>
      <c r="B257" s="17" t="s">
        <v>375</v>
      </c>
      <c r="C257" s="17" t="s">
        <v>498</v>
      </c>
      <c r="D257" s="17" t="s">
        <v>340</v>
      </c>
      <c r="E257" s="17" t="s">
        <v>86</v>
      </c>
      <c r="F257" s="17" t="s">
        <v>20</v>
      </c>
      <c r="G257" s="7" t="n">
        <v>100</v>
      </c>
      <c r="H257" s="6" t="n">
        <v>101.802</v>
      </c>
      <c r="I257" s="6" t="n">
        <v>-101802</v>
      </c>
      <c r="J257" s="6" t="n">
        <v>-6716</v>
      </c>
      <c r="K257" s="6" t="n">
        <v>-71.26</v>
      </c>
      <c r="L257" s="6" t="n">
        <v>0</v>
      </c>
      <c r="M257" s="6" t="s">
        <f>=I257+J257+K257+L257</f>
      </c>
      <c r="N257" s="6"/>
      <c r="O257" s="17"/>
      <c r="P257" s="17" t="s">
        <v>420</v>
      </c>
    </row>
    <row collapsed="false" customFormat="false" customHeight="false" hidden="false" ht="12.1" outlineLevel="0" r="258">
      <c r="A258" s="21" t="n">
        <v>44945.509247685</v>
      </c>
      <c r="B258" s="17" t="s">
        <v>375</v>
      </c>
      <c r="C258" s="17" t="s">
        <v>498</v>
      </c>
      <c r="D258" s="17" t="s">
        <v>340</v>
      </c>
      <c r="E258" s="17" t="s">
        <v>86</v>
      </c>
      <c r="F258" s="17" t="s">
        <v>20</v>
      </c>
      <c r="G258" s="7" t="n">
        <v>11</v>
      </c>
      <c r="H258" s="6" t="n">
        <v>101.8</v>
      </c>
      <c r="I258" s="6" t="n">
        <v>-11198</v>
      </c>
      <c r="J258" s="6" t="n">
        <v>-738.76</v>
      </c>
      <c r="K258" s="6" t="n">
        <v>-7.84</v>
      </c>
      <c r="L258" s="6" t="n">
        <v>0</v>
      </c>
      <c r="M258" s="6" t="s">
        <f>=I258+J258+K258+L258</f>
      </c>
      <c r="N258" s="6"/>
      <c r="O258" s="17"/>
      <c r="P258" s="17" t="s">
        <v>420</v>
      </c>
    </row>
    <row collapsed="false" customFormat="false" customHeight="false" hidden="false" ht="12.1" outlineLevel="0" r="259">
      <c r="A259" s="22" t="n">
        <v>44945.512152778</v>
      </c>
      <c r="B259" s="23" t="s">
        <v>419</v>
      </c>
      <c r="C259" s="23" t="s">
        <v>131</v>
      </c>
      <c r="D259" s="23" t="s">
        <v>419</v>
      </c>
      <c r="E259" s="23" t="s">
        <v>419</v>
      </c>
      <c r="F259" s="23" t="s">
        <v>20</v>
      </c>
      <c r="G259" s="24" t="n">
        <v>1</v>
      </c>
      <c r="H259" s="25" t="n">
        <v>45000</v>
      </c>
      <c r="I259" s="25" t="n">
        <v>45000</v>
      </c>
      <c r="J259" s="25" t="n">
        <v>0</v>
      </c>
      <c r="K259" s="25" t="n">
        <v>0</v>
      </c>
      <c r="L259" s="25" t="n">
        <v>0</v>
      </c>
      <c r="M259" s="6" t="s">
        <f>=I259+J259+K259+L259</f>
      </c>
      <c r="N259" s="25"/>
      <c r="O259" s="23"/>
      <c r="P259" s="23" t="s">
        <v>420</v>
      </c>
    </row>
    <row collapsed="false" customFormat="false" customHeight="false" hidden="false" ht="12.1" outlineLevel="0" r="260">
      <c r="A260" s="22" t="n">
        <v>44952.646273148</v>
      </c>
      <c r="B260" s="23" t="s">
        <v>448</v>
      </c>
      <c r="C260" s="23" t="s">
        <v>499</v>
      </c>
      <c r="D260" s="23" t="s">
        <v>448</v>
      </c>
      <c r="E260" s="23" t="s">
        <v>448</v>
      </c>
      <c r="F260" s="23" t="s">
        <v>20</v>
      </c>
      <c r="G260" s="24" t="n">
        <v>1</v>
      </c>
      <c r="H260" s="25" t="n">
        <v>703</v>
      </c>
      <c r="I260" s="25" t="n">
        <v>703</v>
      </c>
      <c r="J260" s="25" t="n">
        <v>0</v>
      </c>
      <c r="K260" s="25" t="n">
        <v>0</v>
      </c>
      <c r="L260" s="25" t="n">
        <v>0</v>
      </c>
      <c r="M260" s="6" t="s">
        <f>=I260+J260+K260+L260</f>
      </c>
      <c r="N260" s="25"/>
      <c r="O260" s="23"/>
      <c r="P260" s="23" t="s">
        <v>420</v>
      </c>
    </row>
    <row collapsed="false" customFormat="false" customHeight="false" hidden="false" ht="12.1" outlineLevel="0" r="261">
      <c r="A261" s="21" t="n">
        <v>44956.416655093</v>
      </c>
      <c r="B261" s="17" t="s">
        <v>376</v>
      </c>
      <c r="C261" s="17" t="s">
        <v>500</v>
      </c>
      <c r="D261" s="17" t="s">
        <v>340</v>
      </c>
      <c r="E261" s="17" t="s">
        <v>18</v>
      </c>
      <c r="F261" s="17" t="s">
        <v>20</v>
      </c>
      <c r="G261" s="7" t="n">
        <v>10</v>
      </c>
      <c r="H261" s="6" t="n">
        <v>3929</v>
      </c>
      <c r="I261" s="6" t="n">
        <v>-39290</v>
      </c>
      <c r="J261" s="6" t="n">
        <v>0</v>
      </c>
      <c r="K261" s="6" t="n">
        <v>-27.5</v>
      </c>
      <c r="L261" s="6" t="n">
        <v>0</v>
      </c>
      <c r="M261" s="6" t="s">
        <f>=I261+J261+K261+L261</f>
      </c>
      <c r="N261" s="6"/>
      <c r="O261" s="17"/>
      <c r="P261" s="17" t="s">
        <v>420</v>
      </c>
    </row>
    <row collapsed="false" customFormat="false" customHeight="false" hidden="false" ht="12.1" outlineLevel="0" r="262">
      <c r="A262" s="21" t="n">
        <v>44956.417581019</v>
      </c>
      <c r="B262" s="17" t="s">
        <v>376</v>
      </c>
      <c r="C262" s="17" t="s">
        <v>500</v>
      </c>
      <c r="D262" s="17" t="s">
        <v>340</v>
      </c>
      <c r="E262" s="17" t="s">
        <v>18</v>
      </c>
      <c r="F262" s="17" t="s">
        <v>20</v>
      </c>
      <c r="G262" s="7" t="n">
        <v>1</v>
      </c>
      <c r="H262" s="6" t="n">
        <v>3935.5</v>
      </c>
      <c r="I262" s="6" t="n">
        <v>-3935.5</v>
      </c>
      <c r="J262" s="6" t="n">
        <v>0</v>
      </c>
      <c r="K262" s="6" t="n">
        <v>-2.75</v>
      </c>
      <c r="L262" s="6" t="n">
        <v>0</v>
      </c>
      <c r="M262" s="6" t="s">
        <f>=I262+J262+K262+L262</f>
      </c>
      <c r="N262" s="6"/>
      <c r="O262" s="17"/>
      <c r="P262" s="17" t="s">
        <v>420</v>
      </c>
    </row>
    <row collapsed="false" customFormat="false" customHeight="false" hidden="false" ht="12.1" outlineLevel="0" r="263">
      <c r="A263" s="21" t="n">
        <v>44956.470590278</v>
      </c>
      <c r="B263" s="17" t="s">
        <v>365</v>
      </c>
      <c r="C263" s="17" t="s">
        <v>457</v>
      </c>
      <c r="D263" s="17" t="s">
        <v>340</v>
      </c>
      <c r="E263" s="17" t="s">
        <v>18</v>
      </c>
      <c r="F263" s="17" t="s">
        <v>20</v>
      </c>
      <c r="G263" s="7" t="n">
        <v>160000</v>
      </c>
      <c r="H263" s="6" t="n">
        <v>0.016635</v>
      </c>
      <c r="I263" s="6" t="n">
        <v>-2661.6</v>
      </c>
      <c r="J263" s="6" t="n">
        <v>0</v>
      </c>
      <c r="K263" s="6" t="n">
        <v>-1.86</v>
      </c>
      <c r="L263" s="6" t="n">
        <v>0</v>
      </c>
      <c r="M263" s="6" t="s">
        <f>=I263+J263+K263+L263</f>
      </c>
      <c r="N263" s="6"/>
      <c r="O263" s="17"/>
      <c r="P263" s="17" t="s">
        <v>420</v>
      </c>
    </row>
    <row collapsed="false" customFormat="false" customHeight="false" hidden="false" ht="12.1" outlineLevel="0" r="264">
      <c r="A264" s="22" t="n">
        <v>44959.500428241</v>
      </c>
      <c r="B264" s="23" t="s">
        <v>448</v>
      </c>
      <c r="C264" s="23" t="s">
        <v>501</v>
      </c>
      <c r="D264" s="23" t="s">
        <v>448</v>
      </c>
      <c r="E264" s="23" t="s">
        <v>448</v>
      </c>
      <c r="F264" s="23" t="s">
        <v>20</v>
      </c>
      <c r="G264" s="24" t="n">
        <v>1</v>
      </c>
      <c r="H264" s="25" t="n">
        <v>7980.9</v>
      </c>
      <c r="I264" s="25" t="n">
        <v>7980.9</v>
      </c>
      <c r="J264" s="25" t="n">
        <v>0</v>
      </c>
      <c r="K264" s="25" t="n">
        <v>0</v>
      </c>
      <c r="L264" s="25" t="n">
        <v>0</v>
      </c>
      <c r="M264" s="6" t="s">
        <f>=I264+J264+K264+L264</f>
      </c>
      <c r="N264" s="25"/>
      <c r="O264" s="23"/>
      <c r="P264" s="23" t="s">
        <v>420</v>
      </c>
    </row>
    <row collapsed="false" customFormat="false" customHeight="false" hidden="false" ht="12.1" outlineLevel="0" r="265">
      <c r="A265" s="21" t="n">
        <v>44963.563298611</v>
      </c>
      <c r="B265" s="17" t="s">
        <v>369</v>
      </c>
      <c r="C265" s="17" t="s">
        <v>471</v>
      </c>
      <c r="D265" s="17" t="s">
        <v>340</v>
      </c>
      <c r="E265" s="17" t="s">
        <v>18</v>
      </c>
      <c r="F265" s="17" t="s">
        <v>20</v>
      </c>
      <c r="G265" s="7" t="n">
        <v>7</v>
      </c>
      <c r="H265" s="6" t="n">
        <v>1045.4</v>
      </c>
      <c r="I265" s="6" t="n">
        <v>-7317.8</v>
      </c>
      <c r="J265" s="6" t="n">
        <v>0</v>
      </c>
      <c r="K265" s="6" t="n">
        <v>-5.12</v>
      </c>
      <c r="L265" s="6" t="n">
        <v>0</v>
      </c>
      <c r="M265" s="6" t="s">
        <f>=I265+J265+K265+L265</f>
      </c>
      <c r="N265" s="6"/>
      <c r="O265" s="17"/>
      <c r="P265" s="17" t="s">
        <v>420</v>
      </c>
    </row>
    <row collapsed="false" customFormat="false" customHeight="false" hidden="false" ht="12.1" outlineLevel="0" r="266">
      <c r="A266" s="21" t="n">
        <v>44964.656678241</v>
      </c>
      <c r="B266" s="17" t="s">
        <v>365</v>
      </c>
      <c r="C266" s="17" t="s">
        <v>457</v>
      </c>
      <c r="D266" s="17" t="s">
        <v>340</v>
      </c>
      <c r="E266" s="17" t="s">
        <v>18</v>
      </c>
      <c r="F266" s="17" t="s">
        <v>20</v>
      </c>
      <c r="G266" s="7" t="n">
        <v>40000</v>
      </c>
      <c r="H266" s="6" t="n">
        <v>0.01713</v>
      </c>
      <c r="I266" s="6" t="n">
        <v>-685.2</v>
      </c>
      <c r="J266" s="6" t="n">
        <v>0</v>
      </c>
      <c r="K266" s="6" t="n">
        <v>-0.48</v>
      </c>
      <c r="L266" s="6" t="n">
        <v>0</v>
      </c>
      <c r="M266" s="6" t="s">
        <f>=I266+J266+K266+L266</f>
      </c>
      <c r="N266" s="6"/>
      <c r="O266" s="17"/>
      <c r="P266" s="17" t="s">
        <v>420</v>
      </c>
    </row>
    <row collapsed="false" customFormat="false" customHeight="false" hidden="false" ht="12.1" outlineLevel="0" r="267">
      <c r="A267" s="26" t="n">
        <v>44966.480636574</v>
      </c>
      <c r="B267" s="27" t="s">
        <v>347</v>
      </c>
      <c r="C267" s="27" t="s">
        <v>425</v>
      </c>
      <c r="D267" s="27" t="s">
        <v>341</v>
      </c>
      <c r="E267" s="27" t="s">
        <v>86</v>
      </c>
      <c r="F267" s="27" t="s">
        <v>20</v>
      </c>
      <c r="G267" s="28" t="n">
        <v>-20</v>
      </c>
      <c r="H267" s="29" t="n">
        <v>91.85</v>
      </c>
      <c r="I267" s="29" t="n">
        <v>18370</v>
      </c>
      <c r="J267" s="29" t="n">
        <v>61.8</v>
      </c>
      <c r="K267" s="29" t="n">
        <v>-12.86</v>
      </c>
      <c r="L267" s="29" t="n">
        <v>0</v>
      </c>
      <c r="M267" s="6" t="s">
        <f>=I267+J267+K267+L267</f>
      </c>
      <c r="N267" s="29"/>
      <c r="O267" s="27"/>
      <c r="P267" s="27" t="s">
        <v>420</v>
      </c>
    </row>
    <row collapsed="false" customFormat="false" customHeight="false" hidden="false" ht="12.1" outlineLevel="0" r="268">
      <c r="A268" s="26" t="n">
        <v>44966.480960648</v>
      </c>
      <c r="B268" s="27" t="s">
        <v>348</v>
      </c>
      <c r="C268" s="27" t="s">
        <v>426</v>
      </c>
      <c r="D268" s="27" t="s">
        <v>341</v>
      </c>
      <c r="E268" s="27" t="s">
        <v>86</v>
      </c>
      <c r="F268" s="27" t="s">
        <v>20</v>
      </c>
      <c r="G268" s="28" t="n">
        <v>-1</v>
      </c>
      <c r="H268" s="29" t="n">
        <v>98.123</v>
      </c>
      <c r="I268" s="29" t="n">
        <v>981.23</v>
      </c>
      <c r="J268" s="29" t="n">
        <v>30.15</v>
      </c>
      <c r="K268" s="29" t="n">
        <v>-0.69</v>
      </c>
      <c r="L268" s="29" t="n">
        <v>0</v>
      </c>
      <c r="M268" s="6" t="s">
        <f>=I268+J268+K268+L268</f>
      </c>
      <c r="N268" s="29"/>
      <c r="O268" s="27"/>
      <c r="P268" s="27" t="s">
        <v>420</v>
      </c>
    </row>
    <row collapsed="false" customFormat="false" customHeight="false" hidden="false" ht="12.1" outlineLevel="0" r="269">
      <c r="A269" s="26" t="n">
        <v>44966.480960648</v>
      </c>
      <c r="B269" s="27" t="s">
        <v>348</v>
      </c>
      <c r="C269" s="27" t="s">
        <v>426</v>
      </c>
      <c r="D269" s="27" t="s">
        <v>341</v>
      </c>
      <c r="E269" s="27" t="s">
        <v>86</v>
      </c>
      <c r="F269" s="27" t="s">
        <v>20</v>
      </c>
      <c r="G269" s="28" t="n">
        <v>-1</v>
      </c>
      <c r="H269" s="29" t="n">
        <v>98.122</v>
      </c>
      <c r="I269" s="29" t="n">
        <v>981.22</v>
      </c>
      <c r="J269" s="29" t="n">
        <v>30.15</v>
      </c>
      <c r="K269" s="29" t="n">
        <v>-0.69</v>
      </c>
      <c r="L269" s="29" t="n">
        <v>0</v>
      </c>
      <c r="M269" s="6" t="s">
        <f>=I269+J269+K269+L269</f>
      </c>
      <c r="N269" s="29"/>
      <c r="O269" s="27"/>
      <c r="P269" s="27" t="s">
        <v>420</v>
      </c>
    </row>
    <row collapsed="false" customFormat="false" customHeight="false" hidden="false" ht="12.1" outlineLevel="0" r="270">
      <c r="A270" s="26" t="n">
        <v>44966.480960648</v>
      </c>
      <c r="B270" s="27" t="s">
        <v>348</v>
      </c>
      <c r="C270" s="27" t="s">
        <v>426</v>
      </c>
      <c r="D270" s="27" t="s">
        <v>341</v>
      </c>
      <c r="E270" s="27" t="s">
        <v>86</v>
      </c>
      <c r="F270" s="27" t="s">
        <v>20</v>
      </c>
      <c r="G270" s="28" t="n">
        <v>-18</v>
      </c>
      <c r="H270" s="29" t="n">
        <v>98.12</v>
      </c>
      <c r="I270" s="29" t="n">
        <v>17661.6</v>
      </c>
      <c r="J270" s="29" t="n">
        <v>542.7</v>
      </c>
      <c r="K270" s="29" t="n">
        <v>-12.36</v>
      </c>
      <c r="L270" s="29" t="n">
        <v>0</v>
      </c>
      <c r="M270" s="6" t="s">
        <f>=I270+J270+K270+L270</f>
      </c>
      <c r="N270" s="29"/>
      <c r="O270" s="27"/>
      <c r="P270" s="27" t="s">
        <v>420</v>
      </c>
    </row>
    <row collapsed="false" customFormat="false" customHeight="false" hidden="false" ht="12.1" outlineLevel="0" r="271">
      <c r="A271" s="26" t="n">
        <v>44966.481122685</v>
      </c>
      <c r="B271" s="27" t="s">
        <v>352</v>
      </c>
      <c r="C271" s="27" t="s">
        <v>430</v>
      </c>
      <c r="D271" s="27" t="s">
        <v>341</v>
      </c>
      <c r="E271" s="27" t="s">
        <v>86</v>
      </c>
      <c r="F271" s="27" t="s">
        <v>20</v>
      </c>
      <c r="G271" s="28" t="n">
        <v>-10</v>
      </c>
      <c r="H271" s="29" t="n">
        <v>99.026</v>
      </c>
      <c r="I271" s="29" t="n">
        <v>9902.6</v>
      </c>
      <c r="J271" s="29" t="n">
        <v>221.7</v>
      </c>
      <c r="K271" s="29" t="n">
        <v>-6.93</v>
      </c>
      <c r="L271" s="29" t="n">
        <v>0</v>
      </c>
      <c r="M271" s="6" t="s">
        <f>=I271+J271+K271+L271</f>
      </c>
      <c r="N271" s="29"/>
      <c r="O271" s="27"/>
      <c r="P271" s="27" t="s">
        <v>420</v>
      </c>
    </row>
    <row collapsed="false" customFormat="false" customHeight="false" hidden="false" ht="12.1" outlineLevel="0" r="272">
      <c r="A272" s="26" t="n">
        <v>44966.481319444</v>
      </c>
      <c r="B272" s="27" t="s">
        <v>345</v>
      </c>
      <c r="C272" s="27" t="s">
        <v>423</v>
      </c>
      <c r="D272" s="27" t="s">
        <v>341</v>
      </c>
      <c r="E272" s="27" t="s">
        <v>86</v>
      </c>
      <c r="F272" s="27" t="s">
        <v>20</v>
      </c>
      <c r="G272" s="28" t="n">
        <v>-1</v>
      </c>
      <c r="H272" s="29" t="n">
        <v>76.56</v>
      </c>
      <c r="I272" s="29" t="n">
        <v>765.6</v>
      </c>
      <c r="J272" s="29" t="n">
        <v>33.94</v>
      </c>
      <c r="K272" s="29" t="n">
        <v>-0.54</v>
      </c>
      <c r="L272" s="29" t="n">
        <v>0</v>
      </c>
      <c r="M272" s="6" t="s">
        <f>=I272+J272+K272+L272</f>
      </c>
      <c r="N272" s="29"/>
      <c r="O272" s="27"/>
      <c r="P272" s="27" t="s">
        <v>420</v>
      </c>
    </row>
    <row collapsed="false" customFormat="false" customHeight="false" hidden="false" ht="12.1" outlineLevel="0" r="273">
      <c r="A273" s="26" t="n">
        <v>44966.481319444</v>
      </c>
      <c r="B273" s="27" t="s">
        <v>345</v>
      </c>
      <c r="C273" s="27" t="s">
        <v>423</v>
      </c>
      <c r="D273" s="27" t="s">
        <v>341</v>
      </c>
      <c r="E273" s="27" t="s">
        <v>86</v>
      </c>
      <c r="F273" s="27" t="s">
        <v>20</v>
      </c>
      <c r="G273" s="28" t="n">
        <v>-2</v>
      </c>
      <c r="H273" s="29" t="n">
        <v>76.551</v>
      </c>
      <c r="I273" s="29" t="n">
        <v>1531.02</v>
      </c>
      <c r="J273" s="29" t="n">
        <v>67.88</v>
      </c>
      <c r="K273" s="29" t="n">
        <v>-1.07</v>
      </c>
      <c r="L273" s="29" t="n">
        <v>0</v>
      </c>
      <c r="M273" s="6" t="s">
        <f>=I273+J273+K273+L273</f>
      </c>
      <c r="N273" s="29"/>
      <c r="O273" s="27"/>
      <c r="P273" s="27" t="s">
        <v>420</v>
      </c>
    </row>
    <row collapsed="false" customFormat="false" customHeight="false" hidden="false" ht="12.1" outlineLevel="0" r="274">
      <c r="A274" s="26" t="n">
        <v>44966.481319444</v>
      </c>
      <c r="B274" s="27" t="s">
        <v>345</v>
      </c>
      <c r="C274" s="27" t="s">
        <v>423</v>
      </c>
      <c r="D274" s="27" t="s">
        <v>341</v>
      </c>
      <c r="E274" s="27" t="s">
        <v>86</v>
      </c>
      <c r="F274" s="27" t="s">
        <v>20</v>
      </c>
      <c r="G274" s="28" t="n">
        <v>-18</v>
      </c>
      <c r="H274" s="29" t="n">
        <v>76.55</v>
      </c>
      <c r="I274" s="29" t="n">
        <v>13779</v>
      </c>
      <c r="J274" s="29" t="n">
        <v>610.92</v>
      </c>
      <c r="K274" s="29" t="n">
        <v>-9.65</v>
      </c>
      <c r="L274" s="29" t="n">
        <v>0</v>
      </c>
      <c r="M274" s="6" t="s">
        <f>=I274+J274+K274+L274</f>
      </c>
      <c r="N274" s="29"/>
      <c r="O274" s="27"/>
      <c r="P274" s="27" t="s">
        <v>420</v>
      </c>
    </row>
    <row collapsed="false" customFormat="false" customHeight="false" hidden="false" ht="12.1" outlineLevel="0" r="275">
      <c r="A275" s="26" t="n">
        <v>44966.481655093</v>
      </c>
      <c r="B275" s="27" t="s">
        <v>349</v>
      </c>
      <c r="C275" s="27" t="s">
        <v>427</v>
      </c>
      <c r="D275" s="27" t="s">
        <v>341</v>
      </c>
      <c r="E275" s="27" t="s">
        <v>86</v>
      </c>
      <c r="F275" s="27" t="s">
        <v>20</v>
      </c>
      <c r="G275" s="28" t="n">
        <v>-6</v>
      </c>
      <c r="H275" s="29" t="n">
        <v>98.56</v>
      </c>
      <c r="I275" s="29" t="n">
        <v>5913.6</v>
      </c>
      <c r="J275" s="29" t="n">
        <v>158.1</v>
      </c>
      <c r="K275" s="29" t="n">
        <v>-4.14</v>
      </c>
      <c r="L275" s="29" t="n">
        <v>0</v>
      </c>
      <c r="M275" s="6" t="s">
        <f>=I275+J275+K275+L275</f>
      </c>
      <c r="N275" s="29"/>
      <c r="O275" s="27"/>
      <c r="P275" s="27" t="s">
        <v>420</v>
      </c>
    </row>
    <row collapsed="false" customFormat="false" customHeight="false" hidden="false" ht="12.1" outlineLevel="0" r="276">
      <c r="A276" s="26" t="n">
        <v>44966.481655093</v>
      </c>
      <c r="B276" s="27" t="s">
        <v>349</v>
      </c>
      <c r="C276" s="27" t="s">
        <v>427</v>
      </c>
      <c r="D276" s="27" t="s">
        <v>341</v>
      </c>
      <c r="E276" s="27" t="s">
        <v>86</v>
      </c>
      <c r="F276" s="27" t="s">
        <v>20</v>
      </c>
      <c r="G276" s="28" t="n">
        <v>-14</v>
      </c>
      <c r="H276" s="29" t="n">
        <v>98.555</v>
      </c>
      <c r="I276" s="29" t="n">
        <v>13797.7</v>
      </c>
      <c r="J276" s="29" t="n">
        <v>368.9</v>
      </c>
      <c r="K276" s="29" t="n">
        <v>-9.66</v>
      </c>
      <c r="L276" s="29" t="n">
        <v>0</v>
      </c>
      <c r="M276" s="6" t="s">
        <f>=I276+J276+K276+L276</f>
      </c>
      <c r="N276" s="29"/>
      <c r="O276" s="27"/>
      <c r="P276" s="27" t="s">
        <v>420</v>
      </c>
    </row>
    <row collapsed="false" customFormat="false" customHeight="false" hidden="false" ht="12.1" outlineLevel="0" r="277">
      <c r="A277" s="21" t="n">
        <v>44966.49849537</v>
      </c>
      <c r="B277" s="17" t="s">
        <v>369</v>
      </c>
      <c r="C277" s="17" t="s">
        <v>471</v>
      </c>
      <c r="D277" s="17" t="s">
        <v>340</v>
      </c>
      <c r="E277" s="17" t="s">
        <v>18</v>
      </c>
      <c r="F277" s="17" t="s">
        <v>20</v>
      </c>
      <c r="G277" s="7" t="n">
        <v>30</v>
      </c>
      <c r="H277" s="6" t="n">
        <v>1065.6</v>
      </c>
      <c r="I277" s="6" t="n">
        <v>-31968</v>
      </c>
      <c r="J277" s="6" t="n">
        <v>0</v>
      </c>
      <c r="K277" s="6" t="n">
        <v>-22.38</v>
      </c>
      <c r="L277" s="6" t="n">
        <v>0</v>
      </c>
      <c r="M277" s="6" t="s">
        <f>=I277+J277+K277+L277</f>
      </c>
      <c r="N277" s="6"/>
      <c r="O277" s="17"/>
      <c r="P277" s="17" t="s">
        <v>420</v>
      </c>
    </row>
    <row collapsed="false" customFormat="false" customHeight="false" hidden="false" ht="12.1" outlineLevel="0" r="278">
      <c r="A278" s="21" t="n">
        <v>44966.618865741</v>
      </c>
      <c r="B278" s="17" t="s">
        <v>365</v>
      </c>
      <c r="C278" s="17" t="s">
        <v>457</v>
      </c>
      <c r="D278" s="17" t="s">
        <v>340</v>
      </c>
      <c r="E278" s="17" t="s">
        <v>18</v>
      </c>
      <c r="F278" s="17" t="s">
        <v>20</v>
      </c>
      <c r="G278" s="7" t="n">
        <v>1200000</v>
      </c>
      <c r="H278" s="6" t="n">
        <v>0.01706</v>
      </c>
      <c r="I278" s="6" t="n">
        <v>-20472</v>
      </c>
      <c r="J278" s="6" t="n">
        <v>0</v>
      </c>
      <c r="K278" s="6" t="n">
        <v>-14.33</v>
      </c>
      <c r="L278" s="6" t="n">
        <v>0</v>
      </c>
      <c r="M278" s="6" t="s">
        <f>=I278+J278+K278+L278</f>
      </c>
      <c r="N278" s="6"/>
      <c r="O278" s="17"/>
      <c r="P278" s="17" t="s">
        <v>420</v>
      </c>
    </row>
    <row collapsed="false" customFormat="false" customHeight="false" hidden="false" ht="12.1" outlineLevel="0" r="279">
      <c r="A279" s="21" t="n">
        <v>44970.708009259</v>
      </c>
      <c r="B279" s="17" t="s">
        <v>368</v>
      </c>
      <c r="C279" s="17" t="s">
        <v>464</v>
      </c>
      <c r="D279" s="17" t="s">
        <v>340</v>
      </c>
      <c r="E279" s="17" t="s">
        <v>18</v>
      </c>
      <c r="F279" s="17" t="s">
        <v>20</v>
      </c>
      <c r="G279" s="7" t="n">
        <v>70</v>
      </c>
      <c r="H279" s="6" t="n">
        <v>158.04</v>
      </c>
      <c r="I279" s="6" t="n">
        <v>-11062.8</v>
      </c>
      <c r="J279" s="6" t="n">
        <v>0</v>
      </c>
      <c r="K279" s="6" t="n">
        <v>-7.74</v>
      </c>
      <c r="L279" s="6" t="n">
        <v>0</v>
      </c>
      <c r="M279" s="6" t="s">
        <f>=I279+J279+K279+L279</f>
      </c>
      <c r="N279" s="6"/>
      <c r="O279" s="17"/>
      <c r="P279" s="17" t="s">
        <v>420</v>
      </c>
    </row>
    <row collapsed="false" customFormat="false" customHeight="false" hidden="false" ht="12.1" outlineLevel="0" r="280">
      <c r="A280" s="21" t="n">
        <v>44970.708726852</v>
      </c>
      <c r="B280" s="17" t="s">
        <v>368</v>
      </c>
      <c r="C280" s="17" t="s">
        <v>464</v>
      </c>
      <c r="D280" s="17" t="s">
        <v>340</v>
      </c>
      <c r="E280" s="17" t="s">
        <v>18</v>
      </c>
      <c r="F280" s="17" t="s">
        <v>20</v>
      </c>
      <c r="G280" s="7" t="n">
        <v>60</v>
      </c>
      <c r="H280" s="6" t="n">
        <v>158.04</v>
      </c>
      <c r="I280" s="6" t="n">
        <v>-9482.4</v>
      </c>
      <c r="J280" s="6" t="n">
        <v>0</v>
      </c>
      <c r="K280" s="6" t="n">
        <v>-6.64</v>
      </c>
      <c r="L280" s="6" t="n">
        <v>0</v>
      </c>
      <c r="M280" s="6" t="s">
        <f>=I280+J280+K280+L280</f>
      </c>
      <c r="N280" s="6"/>
      <c r="O280" s="17"/>
      <c r="P280" s="17" t="s">
        <v>420</v>
      </c>
    </row>
    <row collapsed="false" customFormat="false" customHeight="false" hidden="false" ht="12.1" outlineLevel="0" r="281">
      <c r="A281" s="21" t="n">
        <v>44970.711909722</v>
      </c>
      <c r="B281" s="17" t="s">
        <v>368</v>
      </c>
      <c r="C281" s="17" t="s">
        <v>464</v>
      </c>
      <c r="D281" s="17" t="s">
        <v>340</v>
      </c>
      <c r="E281" s="17" t="s">
        <v>18</v>
      </c>
      <c r="F281" s="17" t="s">
        <v>20</v>
      </c>
      <c r="G281" s="7" t="n">
        <v>80</v>
      </c>
      <c r="H281" s="6" t="n">
        <v>158.03</v>
      </c>
      <c r="I281" s="6" t="n">
        <v>-12642.4</v>
      </c>
      <c r="J281" s="6" t="n">
        <v>0</v>
      </c>
      <c r="K281" s="6" t="n">
        <v>-8.85</v>
      </c>
      <c r="L281" s="6" t="n">
        <v>0</v>
      </c>
      <c r="M281" s="6" t="s">
        <f>=I281+J281+K281+L281</f>
      </c>
      <c r="N281" s="6"/>
      <c r="O281" s="17"/>
      <c r="P281" s="17" t="s">
        <v>420</v>
      </c>
    </row>
    <row collapsed="false" customFormat="false" customHeight="false" hidden="false" ht="12.1" outlineLevel="0" r="282">
      <c r="A282" s="38" t="n">
        <v>44970.712592593</v>
      </c>
      <c r="B282" s="39" t="s">
        <v>468</v>
      </c>
      <c r="C282" s="39" t="s">
        <v>473</v>
      </c>
      <c r="D282" s="39" t="s">
        <v>341</v>
      </c>
      <c r="E282" s="39" t="s">
        <v>470</v>
      </c>
      <c r="F282" s="39" t="s">
        <v>20</v>
      </c>
      <c r="G282" s="40" t="n">
        <v>-5000</v>
      </c>
      <c r="H282" s="41" t="n">
        <v>10.783</v>
      </c>
      <c r="I282" s="41" t="n">
        <v>53915</v>
      </c>
      <c r="J282" s="41" t="n">
        <v>0</v>
      </c>
      <c r="K282" s="41" t="n">
        <v>-26.96</v>
      </c>
      <c r="L282" s="41" t="n">
        <v>0</v>
      </c>
      <c r="M282" s="6" t="n">
        <v>-5000</v>
      </c>
      <c r="N282" s="41"/>
      <c r="O282" s="39"/>
      <c r="P282" s="39" t="s">
        <v>420</v>
      </c>
    </row>
    <row collapsed="false" customFormat="false" customHeight="false" hidden="false" ht="12.1" outlineLevel="0" r="283">
      <c r="A283" s="21" t="n">
        <v>44970.910509259</v>
      </c>
      <c r="B283" s="17" t="s">
        <v>376</v>
      </c>
      <c r="C283" s="17" t="s">
        <v>500</v>
      </c>
      <c r="D283" s="17" t="s">
        <v>340</v>
      </c>
      <c r="E283" s="17" t="s">
        <v>18</v>
      </c>
      <c r="F283" s="17" t="s">
        <v>20</v>
      </c>
      <c r="G283" s="7" t="n">
        <v>13</v>
      </c>
      <c r="H283" s="6" t="n">
        <v>3936</v>
      </c>
      <c r="I283" s="6" t="n">
        <v>-51168</v>
      </c>
      <c r="J283" s="6" t="n">
        <v>0</v>
      </c>
      <c r="K283" s="6" t="n">
        <v>-35.82</v>
      </c>
      <c r="L283" s="6" t="n">
        <v>0</v>
      </c>
      <c r="M283" s="6" t="s">
        <f>=I283+J283+K283+L283</f>
      </c>
      <c r="N283" s="6"/>
      <c r="O283" s="17"/>
      <c r="P283" s="17" t="s">
        <v>420</v>
      </c>
    </row>
    <row collapsed="false" customFormat="false" customHeight="false" hidden="false" ht="12.1" outlineLevel="0" r="284">
      <c r="A284" s="22" t="n">
        <v>44970.913206019</v>
      </c>
      <c r="B284" s="23" t="s">
        <v>419</v>
      </c>
      <c r="C284" s="23" t="s">
        <v>131</v>
      </c>
      <c r="D284" s="23" t="s">
        <v>419</v>
      </c>
      <c r="E284" s="23" t="s">
        <v>419</v>
      </c>
      <c r="F284" s="23" t="s">
        <v>20</v>
      </c>
      <c r="G284" s="24" t="n">
        <v>1</v>
      </c>
      <c r="H284" s="25" t="n">
        <v>50054.8</v>
      </c>
      <c r="I284" s="25" t="n">
        <v>50054.8</v>
      </c>
      <c r="J284" s="25" t="n">
        <v>0</v>
      </c>
      <c r="K284" s="25" t="n">
        <v>0</v>
      </c>
      <c r="L284" s="25" t="n">
        <v>0</v>
      </c>
      <c r="M284" s="6" t="s">
        <f>=I284+J284+K284+L284</f>
      </c>
      <c r="N284" s="25"/>
      <c r="O284" s="23"/>
      <c r="P284" s="23" t="s">
        <v>420</v>
      </c>
    </row>
    <row collapsed="false" customFormat="false" customHeight="false" hidden="false" ht="12.1" outlineLevel="0" r="285">
      <c r="A285" s="21" t="n">
        <v>44970.918506944</v>
      </c>
      <c r="B285" s="17" t="s">
        <v>369</v>
      </c>
      <c r="C285" s="17" t="s">
        <v>471</v>
      </c>
      <c r="D285" s="17" t="s">
        <v>340</v>
      </c>
      <c r="E285" s="17" t="s">
        <v>18</v>
      </c>
      <c r="F285" s="17" t="s">
        <v>20</v>
      </c>
      <c r="G285" s="7" t="n">
        <v>2</v>
      </c>
      <c r="H285" s="6" t="n">
        <v>1073.8</v>
      </c>
      <c r="I285" s="6" t="n">
        <v>-2147.6</v>
      </c>
      <c r="J285" s="6" t="n">
        <v>0</v>
      </c>
      <c r="K285" s="6" t="n">
        <v>-1.5</v>
      </c>
      <c r="L285" s="6" t="n">
        <v>0</v>
      </c>
      <c r="M285" s="6" t="s">
        <f>=I285+J285+K285+L285</f>
      </c>
      <c r="N285" s="6"/>
      <c r="O285" s="17"/>
      <c r="P285" s="17" t="s">
        <v>420</v>
      </c>
    </row>
    <row collapsed="false" customFormat="false" customHeight="false" hidden="false" ht="12.1" outlineLevel="0" r="286">
      <c r="A286" s="21" t="n">
        <v>44970.921481481</v>
      </c>
      <c r="B286" s="17" t="s">
        <v>369</v>
      </c>
      <c r="C286" s="17" t="s">
        <v>471</v>
      </c>
      <c r="D286" s="17" t="s">
        <v>340</v>
      </c>
      <c r="E286" s="17" t="s">
        <v>18</v>
      </c>
      <c r="F286" s="17" t="s">
        <v>20</v>
      </c>
      <c r="G286" s="7" t="n">
        <v>7</v>
      </c>
      <c r="H286" s="6" t="n">
        <v>1074.4</v>
      </c>
      <c r="I286" s="6" t="n">
        <v>-7520.8</v>
      </c>
      <c r="J286" s="6" t="n">
        <v>0</v>
      </c>
      <c r="K286" s="6" t="n">
        <v>-5.26</v>
      </c>
      <c r="L286" s="6" t="n">
        <v>0</v>
      </c>
      <c r="M286" s="6" t="s">
        <f>=I286+J286+K286+L286</f>
      </c>
      <c r="N286" s="6"/>
      <c r="O286" s="17"/>
      <c r="P286" s="17" t="s">
        <v>420</v>
      </c>
    </row>
    <row collapsed="false" customFormat="false" customHeight="false" hidden="false" ht="12.1" outlineLevel="0" r="287">
      <c r="A287" s="21" t="n">
        <v>44970.921481481</v>
      </c>
      <c r="B287" s="17" t="s">
        <v>369</v>
      </c>
      <c r="C287" s="17" t="s">
        <v>471</v>
      </c>
      <c r="D287" s="17" t="s">
        <v>340</v>
      </c>
      <c r="E287" s="17" t="s">
        <v>18</v>
      </c>
      <c r="F287" s="17" t="s">
        <v>20</v>
      </c>
      <c r="G287" s="7" t="n">
        <v>2</v>
      </c>
      <c r="H287" s="6" t="n">
        <v>1074.4</v>
      </c>
      <c r="I287" s="6" t="n">
        <v>-2148.8</v>
      </c>
      <c r="J287" s="6" t="n">
        <v>0</v>
      </c>
      <c r="K287" s="6" t="n">
        <v>-1.5</v>
      </c>
      <c r="L287" s="6" t="n">
        <v>0</v>
      </c>
      <c r="M287" s="6" t="s">
        <f>=I287+J287+K287+L287</f>
      </c>
      <c r="N287" s="6"/>
      <c r="O287" s="17"/>
      <c r="P287" s="17" t="s">
        <v>420</v>
      </c>
    </row>
    <row collapsed="false" customFormat="false" customHeight="false" hidden="false" ht="12.1" outlineLevel="0" r="288">
      <c r="A288" s="21" t="n">
        <v>44970.921481481</v>
      </c>
      <c r="B288" s="17" t="s">
        <v>369</v>
      </c>
      <c r="C288" s="17" t="s">
        <v>471</v>
      </c>
      <c r="D288" s="17" t="s">
        <v>340</v>
      </c>
      <c r="E288" s="17" t="s">
        <v>18</v>
      </c>
      <c r="F288" s="17" t="s">
        <v>20</v>
      </c>
      <c r="G288" s="7" t="n">
        <v>5</v>
      </c>
      <c r="H288" s="6" t="n">
        <v>1074.2</v>
      </c>
      <c r="I288" s="6" t="n">
        <v>-5371</v>
      </c>
      <c r="J288" s="6" t="n">
        <v>0</v>
      </c>
      <c r="K288" s="6" t="n">
        <v>-3.76</v>
      </c>
      <c r="L288" s="6" t="n">
        <v>0</v>
      </c>
      <c r="M288" s="6" t="s">
        <f>=I288+J288+K288+L288</f>
      </c>
      <c r="N288" s="6"/>
      <c r="O288" s="17"/>
      <c r="P288" s="17" t="s">
        <v>420</v>
      </c>
    </row>
    <row collapsed="false" customFormat="false" customHeight="false" hidden="false" ht="12.1" outlineLevel="0" r="289">
      <c r="A289" s="21" t="n">
        <v>44970.921481481</v>
      </c>
      <c r="B289" s="17" t="s">
        <v>369</v>
      </c>
      <c r="C289" s="17" t="s">
        <v>471</v>
      </c>
      <c r="D289" s="17" t="s">
        <v>340</v>
      </c>
      <c r="E289" s="17" t="s">
        <v>18</v>
      </c>
      <c r="F289" s="17" t="s">
        <v>20</v>
      </c>
      <c r="G289" s="7" t="n">
        <v>33</v>
      </c>
      <c r="H289" s="6" t="n">
        <v>1074.2</v>
      </c>
      <c r="I289" s="6" t="n">
        <v>-35448.6</v>
      </c>
      <c r="J289" s="6" t="n">
        <v>0</v>
      </c>
      <c r="K289" s="6" t="n">
        <v>-24.81</v>
      </c>
      <c r="L289" s="6" t="n">
        <v>0</v>
      </c>
      <c r="M289" s="6" t="s">
        <f>=I289+J289+K289+L289</f>
      </c>
      <c r="N289" s="6"/>
      <c r="O289" s="17"/>
      <c r="P289" s="17" t="s">
        <v>420</v>
      </c>
    </row>
    <row collapsed="false" customFormat="false" customHeight="false" hidden="false" ht="12.1" outlineLevel="0" r="290">
      <c r="A290" s="21" t="n">
        <v>44970.922326389</v>
      </c>
      <c r="B290" s="17" t="s">
        <v>365</v>
      </c>
      <c r="C290" s="17" t="s">
        <v>457</v>
      </c>
      <c r="D290" s="17" t="s">
        <v>340</v>
      </c>
      <c r="E290" s="17" t="s">
        <v>18</v>
      </c>
      <c r="F290" s="17" t="s">
        <v>20</v>
      </c>
      <c r="G290" s="7" t="n">
        <v>10000</v>
      </c>
      <c r="H290" s="6" t="n">
        <v>0.01686</v>
      </c>
      <c r="I290" s="6" t="n">
        <v>-168.6</v>
      </c>
      <c r="J290" s="6" t="n">
        <v>0</v>
      </c>
      <c r="K290" s="6" t="n">
        <v>-0.12</v>
      </c>
      <c r="L290" s="6" t="n">
        <v>0</v>
      </c>
      <c r="M290" s="6" t="s">
        <f>=I290+J290+K290+L290</f>
      </c>
      <c r="N290" s="6"/>
      <c r="O290" s="17"/>
      <c r="P290" s="17" t="s">
        <v>420</v>
      </c>
    </row>
    <row collapsed="false" customFormat="false" customHeight="false" hidden="false" ht="12.1" outlineLevel="0" r="291">
      <c r="A291" s="21" t="n">
        <v>44970.923784722</v>
      </c>
      <c r="B291" s="17" t="s">
        <v>365</v>
      </c>
      <c r="C291" s="17" t="s">
        <v>457</v>
      </c>
      <c r="D291" s="17" t="s">
        <v>340</v>
      </c>
      <c r="E291" s="17" t="s">
        <v>18</v>
      </c>
      <c r="F291" s="17" t="s">
        <v>20</v>
      </c>
      <c r="G291" s="7" t="n">
        <v>10000</v>
      </c>
      <c r="H291" s="6" t="n">
        <v>0.016855</v>
      </c>
      <c r="I291" s="6" t="n">
        <v>-168.55</v>
      </c>
      <c r="J291" s="6" t="n">
        <v>0</v>
      </c>
      <c r="K291" s="6" t="n">
        <v>-0.12</v>
      </c>
      <c r="L291" s="6" t="n">
        <v>0</v>
      </c>
      <c r="M291" s="6" t="s">
        <f>=I291+J291+K291+L291</f>
      </c>
      <c r="N291" s="6"/>
      <c r="O291" s="17"/>
      <c r="P291" s="17" t="s">
        <v>420</v>
      </c>
    </row>
    <row collapsed="false" customFormat="false" customHeight="false" hidden="false" ht="12.1" outlineLevel="0" r="292">
      <c r="A292" s="26" t="n">
        <v>44971.416724537</v>
      </c>
      <c r="B292" s="27" t="s">
        <v>366</v>
      </c>
      <c r="C292" s="27" t="s">
        <v>461</v>
      </c>
      <c r="D292" s="27" t="s">
        <v>341</v>
      </c>
      <c r="E292" s="27" t="s">
        <v>18</v>
      </c>
      <c r="F292" s="27" t="s">
        <v>20</v>
      </c>
      <c r="G292" s="28" t="n">
        <v>-40</v>
      </c>
      <c r="H292" s="29" t="n">
        <v>47.05</v>
      </c>
      <c r="I292" s="29" t="n">
        <v>1882</v>
      </c>
      <c r="J292" s="29" t="n">
        <v>0</v>
      </c>
      <c r="K292" s="29" t="n">
        <v>-1.32</v>
      </c>
      <c r="L292" s="29" t="n">
        <v>0</v>
      </c>
      <c r="M292" s="6" t="s">
        <f>=I292+J292+K292+L292</f>
      </c>
      <c r="N292" s="29"/>
      <c r="O292" s="27"/>
      <c r="P292" s="27" t="s">
        <v>420</v>
      </c>
    </row>
    <row collapsed="false" customFormat="false" customHeight="false" hidden="false" ht="12.1" outlineLevel="0" r="293">
      <c r="A293" s="26" t="n">
        <v>44971.487025463</v>
      </c>
      <c r="B293" s="27" t="s">
        <v>357</v>
      </c>
      <c r="C293" s="27" t="s">
        <v>440</v>
      </c>
      <c r="D293" s="27" t="s">
        <v>341</v>
      </c>
      <c r="E293" s="27" t="s">
        <v>18</v>
      </c>
      <c r="F293" s="27" t="s">
        <v>20</v>
      </c>
      <c r="G293" s="28" t="n">
        <v>-5</v>
      </c>
      <c r="H293" s="29" t="n">
        <v>510.6</v>
      </c>
      <c r="I293" s="29" t="n">
        <v>2553</v>
      </c>
      <c r="J293" s="29" t="n">
        <v>0</v>
      </c>
      <c r="K293" s="29" t="n">
        <v>-1.79</v>
      </c>
      <c r="L293" s="29" t="n">
        <v>0</v>
      </c>
      <c r="M293" s="6" t="s">
        <f>=I293+J293+K293+L293</f>
      </c>
      <c r="N293" s="29"/>
      <c r="O293" s="27"/>
      <c r="P293" s="27" t="s">
        <v>420</v>
      </c>
    </row>
    <row collapsed="false" customFormat="false" customHeight="false" hidden="false" ht="12.1" outlineLevel="0" r="294">
      <c r="A294" s="21" t="n">
        <v>44971.488217593</v>
      </c>
      <c r="B294" s="17" t="s">
        <v>369</v>
      </c>
      <c r="C294" s="17" t="s">
        <v>471</v>
      </c>
      <c r="D294" s="17" t="s">
        <v>340</v>
      </c>
      <c r="E294" s="17" t="s">
        <v>18</v>
      </c>
      <c r="F294" s="17" t="s">
        <v>20</v>
      </c>
      <c r="G294" s="7" t="n">
        <v>4</v>
      </c>
      <c r="H294" s="6" t="n">
        <v>1064</v>
      </c>
      <c r="I294" s="6" t="n">
        <v>-4256</v>
      </c>
      <c r="J294" s="6" t="n">
        <v>0</v>
      </c>
      <c r="K294" s="6" t="n">
        <v>-2.98</v>
      </c>
      <c r="L294" s="6" t="n">
        <v>0</v>
      </c>
      <c r="M294" s="6" t="s">
        <f>=I294+J294+K294+L294</f>
      </c>
      <c r="N294" s="6"/>
      <c r="O294" s="17"/>
      <c r="P294" s="17" t="s">
        <v>420</v>
      </c>
    </row>
    <row collapsed="false" customFormat="false" customHeight="false" hidden="false" ht="12.1" outlineLevel="0" r="295">
      <c r="A295" s="30" t="n">
        <v>44972.249050926</v>
      </c>
      <c r="B295" s="31" t="s">
        <v>474</v>
      </c>
      <c r="C295" s="31" t="s">
        <v>481</v>
      </c>
      <c r="D295" s="31" t="s">
        <v>474</v>
      </c>
      <c r="E295" s="31" t="s">
        <v>474</v>
      </c>
      <c r="F295" s="31" t="s">
        <v>20</v>
      </c>
      <c r="G295" s="32" t="n">
        <v>1</v>
      </c>
      <c r="H295" s="33" t="n">
        <v>-50</v>
      </c>
      <c r="I295" s="33" t="n">
        <v>-50</v>
      </c>
      <c r="J295" s="33" t="n">
        <v>0</v>
      </c>
      <c r="K295" s="33" t="n">
        <v>0</v>
      </c>
      <c r="L295" s="33" t="n">
        <v>0</v>
      </c>
      <c r="M295" s="6" t="s">
        <f>=I295+J295+K295+L295</f>
      </c>
      <c r="N295" s="33"/>
      <c r="O295" s="31"/>
      <c r="P295" s="31" t="s">
        <v>420</v>
      </c>
    </row>
    <row collapsed="false" customFormat="false" customHeight="false" hidden="false" ht="12.1" outlineLevel="0" r="296">
      <c r="A296" s="26" t="n">
        <v>44972.762395833</v>
      </c>
      <c r="B296" s="27" t="s">
        <v>358</v>
      </c>
      <c r="C296" s="27" t="s">
        <v>441</v>
      </c>
      <c r="D296" s="27" t="s">
        <v>341</v>
      </c>
      <c r="E296" s="27" t="s">
        <v>18</v>
      </c>
      <c r="F296" s="27" t="s">
        <v>20</v>
      </c>
      <c r="G296" s="28" t="n">
        <v>-2</v>
      </c>
      <c r="H296" s="29" t="n">
        <v>103.9</v>
      </c>
      <c r="I296" s="29" t="n">
        <v>207.8</v>
      </c>
      <c r="J296" s="29" t="n">
        <v>0</v>
      </c>
      <c r="K296" s="29" t="n">
        <v>-0.01</v>
      </c>
      <c r="L296" s="29" t="n">
        <v>0</v>
      </c>
      <c r="M296" s="6" t="s">
        <f>=I296+J296+K296+L296</f>
      </c>
      <c r="N296" s="29"/>
      <c r="O296" s="27"/>
      <c r="P296" s="27" t="s">
        <v>420</v>
      </c>
    </row>
    <row collapsed="false" customFormat="false" customHeight="false" hidden="false" ht="12.1" outlineLevel="0" r="297">
      <c r="A297" s="21" t="n">
        <v>44972.762395833</v>
      </c>
      <c r="B297" s="17" t="s">
        <v>358</v>
      </c>
      <c r="C297" s="17" t="s">
        <v>441</v>
      </c>
      <c r="D297" s="17" t="s">
        <v>340</v>
      </c>
      <c r="E297" s="17" t="s">
        <v>18</v>
      </c>
      <c r="F297" s="17" t="s">
        <v>20</v>
      </c>
      <c r="G297" s="7" t="n">
        <v>2</v>
      </c>
      <c r="H297" s="6" t="n">
        <v>103.955</v>
      </c>
      <c r="I297" s="6" t="n">
        <v>-207.91</v>
      </c>
      <c r="J297" s="6" t="n">
        <v>0</v>
      </c>
      <c r="K297" s="6" t="n">
        <v>0</v>
      </c>
      <c r="L297" s="6" t="n">
        <v>0</v>
      </c>
      <c r="M297" s="6" t="s">
        <f>=I297+J297+K297+L297</f>
      </c>
      <c r="N297" s="6"/>
      <c r="O297" s="17"/>
      <c r="P297" s="17" t="s">
        <v>420</v>
      </c>
    </row>
    <row collapsed="false" customFormat="false" customHeight="false" hidden="false" ht="12.1" outlineLevel="0" r="298">
      <c r="A298" s="22" t="n">
        <v>44972.944618056</v>
      </c>
      <c r="B298" s="23" t="s">
        <v>419</v>
      </c>
      <c r="C298" s="23" t="s">
        <v>131</v>
      </c>
      <c r="D298" s="23" t="s">
        <v>419</v>
      </c>
      <c r="E298" s="23" t="s">
        <v>419</v>
      </c>
      <c r="F298" s="23" t="s">
        <v>20</v>
      </c>
      <c r="G298" s="24" t="n">
        <v>1</v>
      </c>
      <c r="H298" s="25" t="n">
        <v>50000</v>
      </c>
      <c r="I298" s="25" t="n">
        <v>50000</v>
      </c>
      <c r="J298" s="25" t="n">
        <v>0</v>
      </c>
      <c r="K298" s="25" t="n">
        <v>0</v>
      </c>
      <c r="L298" s="25" t="n">
        <v>0</v>
      </c>
      <c r="M298" s="6" t="s">
        <f>=I298+J298+K298+L298</f>
      </c>
      <c r="N298" s="25"/>
      <c r="O298" s="23"/>
      <c r="P298" s="23" t="s">
        <v>420</v>
      </c>
    </row>
    <row collapsed="false" customFormat="false" customHeight="false" hidden="false" ht="12.1" outlineLevel="0" r="299">
      <c r="A299" s="21" t="n">
        <v>44972.961053241</v>
      </c>
      <c r="B299" s="17" t="s">
        <v>365</v>
      </c>
      <c r="C299" s="17" t="s">
        <v>457</v>
      </c>
      <c r="D299" s="17" t="s">
        <v>340</v>
      </c>
      <c r="E299" s="17" t="s">
        <v>18</v>
      </c>
      <c r="F299" s="17" t="s">
        <v>20</v>
      </c>
      <c r="G299" s="7" t="n">
        <v>630000</v>
      </c>
      <c r="H299" s="6" t="n">
        <v>0.016045</v>
      </c>
      <c r="I299" s="6" t="n">
        <v>-10108.35</v>
      </c>
      <c r="J299" s="6" t="n">
        <v>0</v>
      </c>
      <c r="K299" s="6" t="n">
        <v>-7.08</v>
      </c>
      <c r="L299" s="6" t="n">
        <v>0</v>
      </c>
      <c r="M299" s="6" t="s">
        <f>=I299+J299+K299+L299</f>
      </c>
      <c r="N299" s="6"/>
      <c r="O299" s="17"/>
      <c r="P299" s="17" t="s">
        <v>420</v>
      </c>
    </row>
    <row collapsed="false" customFormat="false" customHeight="false" hidden="false" ht="12.1" outlineLevel="0" r="300">
      <c r="A300" s="21" t="n">
        <v>44972.964328704</v>
      </c>
      <c r="B300" s="17" t="s">
        <v>368</v>
      </c>
      <c r="C300" s="17" t="s">
        <v>464</v>
      </c>
      <c r="D300" s="17" t="s">
        <v>340</v>
      </c>
      <c r="E300" s="17" t="s">
        <v>18</v>
      </c>
      <c r="F300" s="17" t="s">
        <v>20</v>
      </c>
      <c r="G300" s="7" t="n">
        <v>70</v>
      </c>
      <c r="H300" s="6" t="n">
        <v>153.09</v>
      </c>
      <c r="I300" s="6" t="n">
        <v>-10716.3</v>
      </c>
      <c r="J300" s="6" t="n">
        <v>0</v>
      </c>
      <c r="K300" s="6" t="n">
        <v>-7.5</v>
      </c>
      <c r="L300" s="6" t="n">
        <v>0</v>
      </c>
      <c r="M300" s="6" t="s">
        <f>=I300+J300+K300+L300</f>
      </c>
      <c r="N300" s="6"/>
      <c r="O300" s="17"/>
      <c r="P300" s="17" t="s">
        <v>420</v>
      </c>
    </row>
    <row collapsed="false" customFormat="false" customHeight="false" hidden="false" ht="12.1" outlineLevel="0" r="301">
      <c r="A301" s="21" t="n">
        <v>44972.965092593</v>
      </c>
      <c r="B301" s="17" t="s">
        <v>70</v>
      </c>
      <c r="C301" s="17" t="s">
        <v>444</v>
      </c>
      <c r="D301" s="17" t="s">
        <v>340</v>
      </c>
      <c r="E301" s="17" t="s">
        <v>18</v>
      </c>
      <c r="F301" s="17" t="s">
        <v>20</v>
      </c>
      <c r="G301" s="7" t="n">
        <v>400</v>
      </c>
      <c r="H301" s="6" t="n">
        <v>26.775</v>
      </c>
      <c r="I301" s="6" t="n">
        <v>-10710</v>
      </c>
      <c r="J301" s="6" t="n">
        <v>0</v>
      </c>
      <c r="K301" s="6" t="n">
        <v>-7.5</v>
      </c>
      <c r="L301" s="6" t="n">
        <v>0</v>
      </c>
      <c r="M301" s="6" t="s">
        <f>=I301+J301+K301+L301</f>
      </c>
      <c r="N301" s="6"/>
      <c r="O301" s="17"/>
      <c r="P301" s="17" t="s">
        <v>420</v>
      </c>
    </row>
    <row collapsed="false" customFormat="false" customHeight="false" hidden="false" ht="12.1" outlineLevel="0" r="302">
      <c r="A302" s="21" t="n">
        <v>44973.416736111</v>
      </c>
      <c r="B302" s="17" t="s">
        <v>365</v>
      </c>
      <c r="C302" s="17" t="s">
        <v>457</v>
      </c>
      <c r="D302" s="17" t="s">
        <v>340</v>
      </c>
      <c r="E302" s="17" t="s">
        <v>18</v>
      </c>
      <c r="F302" s="17" t="s">
        <v>20</v>
      </c>
      <c r="G302" s="7" t="n">
        <v>810000</v>
      </c>
      <c r="H302" s="6" t="n">
        <v>0.01623</v>
      </c>
      <c r="I302" s="6" t="n">
        <v>-13146.3</v>
      </c>
      <c r="J302" s="6" t="n">
        <v>0</v>
      </c>
      <c r="K302" s="6" t="n">
        <v>-9.2</v>
      </c>
      <c r="L302" s="6" t="n">
        <v>0</v>
      </c>
      <c r="M302" s="6" t="s">
        <f>=I302+J302+K302+L302</f>
      </c>
      <c r="N302" s="6"/>
      <c r="O302" s="17"/>
      <c r="P302" s="17" t="s">
        <v>420</v>
      </c>
    </row>
    <row collapsed="false" customFormat="false" customHeight="false" hidden="false" ht="12.1" outlineLevel="0" r="303">
      <c r="A303" s="21" t="n">
        <v>44973.416736111</v>
      </c>
      <c r="B303" s="17" t="s">
        <v>365</v>
      </c>
      <c r="C303" s="17" t="s">
        <v>457</v>
      </c>
      <c r="D303" s="17" t="s">
        <v>340</v>
      </c>
      <c r="E303" s="17" t="s">
        <v>18</v>
      </c>
      <c r="F303" s="17" t="s">
        <v>20</v>
      </c>
      <c r="G303" s="7" t="n">
        <v>210000</v>
      </c>
      <c r="H303" s="6" t="n">
        <v>0.01623</v>
      </c>
      <c r="I303" s="6" t="n">
        <v>-3408.3</v>
      </c>
      <c r="J303" s="6" t="n">
        <v>0</v>
      </c>
      <c r="K303" s="6" t="n">
        <v>-2.39</v>
      </c>
      <c r="L303" s="6" t="n">
        <v>0</v>
      </c>
      <c r="M303" s="6" t="s">
        <f>=I303+J303+K303+L303</f>
      </c>
      <c r="N303" s="6"/>
      <c r="O303" s="17"/>
      <c r="P303" s="17" t="s">
        <v>420</v>
      </c>
    </row>
    <row collapsed="false" customFormat="false" customHeight="false" hidden="false" ht="12.1" outlineLevel="0" r="304">
      <c r="A304" s="21" t="n">
        <v>44973.422071759</v>
      </c>
      <c r="B304" s="17" t="s">
        <v>369</v>
      </c>
      <c r="C304" s="17" t="s">
        <v>471</v>
      </c>
      <c r="D304" s="17" t="s">
        <v>340</v>
      </c>
      <c r="E304" s="17" t="s">
        <v>18</v>
      </c>
      <c r="F304" s="17" t="s">
        <v>20</v>
      </c>
      <c r="G304" s="7" t="n">
        <v>1</v>
      </c>
      <c r="H304" s="6" t="n">
        <v>1033</v>
      </c>
      <c r="I304" s="6" t="n">
        <v>-1033</v>
      </c>
      <c r="J304" s="6" t="n">
        <v>0</v>
      </c>
      <c r="K304" s="6" t="n">
        <v>-0.72</v>
      </c>
      <c r="L304" s="6" t="n">
        <v>0</v>
      </c>
      <c r="M304" s="6" t="s">
        <f>=I304+J304+K304+L304</f>
      </c>
      <c r="N304" s="6"/>
      <c r="O304" s="17"/>
      <c r="P304" s="17" t="s">
        <v>420</v>
      </c>
    </row>
    <row collapsed="false" customFormat="false" customHeight="false" hidden="false" ht="12.1" outlineLevel="0" r="305">
      <c r="A305" s="21" t="n">
        <v>44973.422708333</v>
      </c>
      <c r="B305" s="17" t="s">
        <v>365</v>
      </c>
      <c r="C305" s="17" t="s">
        <v>457</v>
      </c>
      <c r="D305" s="17" t="s">
        <v>340</v>
      </c>
      <c r="E305" s="17" t="s">
        <v>18</v>
      </c>
      <c r="F305" s="17" t="s">
        <v>20</v>
      </c>
      <c r="G305" s="7" t="n">
        <v>50000</v>
      </c>
      <c r="H305" s="6" t="n">
        <v>0.01621</v>
      </c>
      <c r="I305" s="6" t="n">
        <v>-810.5</v>
      </c>
      <c r="J305" s="6" t="n">
        <v>0</v>
      </c>
      <c r="K305" s="6" t="n">
        <v>-0.57</v>
      </c>
      <c r="L305" s="6" t="n">
        <v>0</v>
      </c>
      <c r="M305" s="6" t="s">
        <f>=I305+J305+K305+L305</f>
      </c>
      <c r="N305" s="6"/>
      <c r="O305" s="17"/>
      <c r="P305" s="17" t="s">
        <v>420</v>
      </c>
    </row>
    <row collapsed="false" customFormat="false" customHeight="false" hidden="false" ht="12.1" outlineLevel="0" r="306">
      <c r="A306" s="22" t="n">
        <v>44973.597962963</v>
      </c>
      <c r="B306" s="23" t="s">
        <v>419</v>
      </c>
      <c r="C306" s="23" t="s">
        <v>131</v>
      </c>
      <c r="D306" s="23" t="s">
        <v>419</v>
      </c>
      <c r="E306" s="23" t="s">
        <v>419</v>
      </c>
      <c r="F306" s="23" t="s">
        <v>20</v>
      </c>
      <c r="G306" s="24" t="n">
        <v>1</v>
      </c>
      <c r="H306" s="25" t="n">
        <v>5670.17</v>
      </c>
      <c r="I306" s="25" t="n">
        <v>5670.17</v>
      </c>
      <c r="J306" s="25" t="n">
        <v>0</v>
      </c>
      <c r="K306" s="25" t="n">
        <v>0</v>
      </c>
      <c r="L306" s="25" t="n">
        <v>0</v>
      </c>
      <c r="M306" s="6" t="s">
        <f>=I306+J306+K306+L306</f>
      </c>
      <c r="N306" s="25"/>
      <c r="O306" s="23"/>
      <c r="P306" s="23" t="s">
        <v>420</v>
      </c>
    </row>
    <row collapsed="false" customFormat="false" customHeight="false" hidden="false" ht="12.1" outlineLevel="0" r="307">
      <c r="A307" s="21" t="n">
        <v>44973.59875</v>
      </c>
      <c r="B307" s="17" t="s">
        <v>365</v>
      </c>
      <c r="C307" s="17" t="s">
        <v>457</v>
      </c>
      <c r="D307" s="17" t="s">
        <v>340</v>
      </c>
      <c r="E307" s="17" t="s">
        <v>18</v>
      </c>
      <c r="F307" s="17" t="s">
        <v>20</v>
      </c>
      <c r="G307" s="7" t="n">
        <v>350000</v>
      </c>
      <c r="H307" s="6" t="n">
        <v>0.016135</v>
      </c>
      <c r="I307" s="6" t="n">
        <v>-5647.25</v>
      </c>
      <c r="J307" s="6" t="n">
        <v>0</v>
      </c>
      <c r="K307" s="6" t="n">
        <v>-3.95</v>
      </c>
      <c r="L307" s="6" t="n">
        <v>0</v>
      </c>
      <c r="M307" s="6" t="s">
        <f>=I307+J307+K307+L307</f>
      </c>
      <c r="N307" s="6"/>
      <c r="O307" s="17"/>
      <c r="P307" s="17" t="s">
        <v>420</v>
      </c>
    </row>
    <row collapsed="false" customFormat="false" customHeight="false" hidden="false" ht="12.1" outlineLevel="0" r="308">
      <c r="A308" s="22" t="n">
        <v>45002.333344907</v>
      </c>
      <c r="B308" s="23" t="s">
        <v>419</v>
      </c>
      <c r="C308" s="23" t="s">
        <v>131</v>
      </c>
      <c r="D308" s="23" t="s">
        <v>419</v>
      </c>
      <c r="E308" s="23" t="s">
        <v>419</v>
      </c>
      <c r="F308" s="23" t="s">
        <v>20</v>
      </c>
      <c r="G308" s="24" t="n">
        <v>1</v>
      </c>
      <c r="H308" s="25" t="n">
        <v>56030</v>
      </c>
      <c r="I308" s="25" t="n">
        <v>56030</v>
      </c>
      <c r="J308" s="25" t="n">
        <v>0</v>
      </c>
      <c r="K308" s="25" t="n">
        <v>0</v>
      </c>
      <c r="L308" s="25" t="n">
        <v>0</v>
      </c>
      <c r="M308" s="6" t="s">
        <f>=I308+J308+K308+L308</f>
      </c>
      <c r="N308" s="25"/>
      <c r="O308" s="23"/>
      <c r="P308" s="23" t="s">
        <v>420</v>
      </c>
    </row>
    <row collapsed="false" customFormat="false" customHeight="false" hidden="false" ht="12.1" outlineLevel="0" r="309">
      <c r="A309" s="21" t="n">
        <v>45002.590763889</v>
      </c>
      <c r="B309" s="17" t="s">
        <v>358</v>
      </c>
      <c r="C309" s="17" t="s">
        <v>441</v>
      </c>
      <c r="D309" s="17" t="s">
        <v>340</v>
      </c>
      <c r="E309" s="17" t="s">
        <v>18</v>
      </c>
      <c r="F309" s="17" t="s">
        <v>20</v>
      </c>
      <c r="G309" s="7" t="n">
        <v>70</v>
      </c>
      <c r="H309" s="6" t="n">
        <v>112.98</v>
      </c>
      <c r="I309" s="6" t="n">
        <v>-7908.6</v>
      </c>
      <c r="J309" s="6" t="n">
        <v>0</v>
      </c>
      <c r="K309" s="6" t="n">
        <v>-5.54</v>
      </c>
      <c r="L309" s="6" t="n">
        <v>0</v>
      </c>
      <c r="M309" s="6" t="s">
        <f>=I309+J309+K309+L309</f>
      </c>
      <c r="N309" s="6"/>
      <c r="O309" s="17"/>
      <c r="P309" s="17" t="s">
        <v>420</v>
      </c>
    </row>
    <row collapsed="false" customFormat="false" customHeight="false" hidden="false" ht="12.1" outlineLevel="0" r="310">
      <c r="A310" s="21" t="n">
        <v>45002.590763889</v>
      </c>
      <c r="B310" s="17" t="s">
        <v>358</v>
      </c>
      <c r="C310" s="17" t="s">
        <v>441</v>
      </c>
      <c r="D310" s="17" t="s">
        <v>340</v>
      </c>
      <c r="E310" s="17" t="s">
        <v>18</v>
      </c>
      <c r="F310" s="17" t="s">
        <v>20</v>
      </c>
      <c r="G310" s="7" t="n">
        <v>50</v>
      </c>
      <c r="H310" s="6" t="n">
        <v>112.99</v>
      </c>
      <c r="I310" s="6" t="n">
        <v>-5649.5</v>
      </c>
      <c r="J310" s="6" t="n">
        <v>0</v>
      </c>
      <c r="K310" s="6" t="n">
        <v>-3.95</v>
      </c>
      <c r="L310" s="6" t="n">
        <v>0</v>
      </c>
      <c r="M310" s="6" t="s">
        <f>=I310+J310+K310+L310</f>
      </c>
      <c r="N310" s="6"/>
      <c r="O310" s="17"/>
      <c r="P310" s="17" t="s">
        <v>420</v>
      </c>
    </row>
    <row collapsed="false" customFormat="false" customHeight="false" hidden="false" ht="12.1" outlineLevel="0" r="311">
      <c r="A311" s="21" t="n">
        <v>45006.919166667</v>
      </c>
      <c r="B311" s="17" t="s">
        <v>365</v>
      </c>
      <c r="C311" s="17" t="s">
        <v>457</v>
      </c>
      <c r="D311" s="17" t="s">
        <v>340</v>
      </c>
      <c r="E311" s="17" t="s">
        <v>18</v>
      </c>
      <c r="F311" s="17" t="s">
        <v>20</v>
      </c>
      <c r="G311" s="7" t="n">
        <v>1100000</v>
      </c>
      <c r="H311" s="6" t="n">
        <v>0.01838</v>
      </c>
      <c r="I311" s="6" t="n">
        <v>-20218</v>
      </c>
      <c r="J311" s="6" t="n">
        <v>0</v>
      </c>
      <c r="K311" s="6" t="n">
        <v>-14.15</v>
      </c>
      <c r="L311" s="6" t="n">
        <v>0</v>
      </c>
      <c r="M311" s="6" t="s">
        <f>=I311+J311+K311+L311</f>
      </c>
      <c r="N311" s="6"/>
      <c r="O311" s="17"/>
      <c r="P311" s="17" t="s">
        <v>420</v>
      </c>
    </row>
    <row collapsed="false" customFormat="false" customHeight="false" hidden="false" ht="12.1" outlineLevel="0" r="312">
      <c r="A312" s="21" t="n">
        <v>45007.435208333</v>
      </c>
      <c r="B312" s="17" t="s">
        <v>358</v>
      </c>
      <c r="C312" s="17" t="s">
        <v>441</v>
      </c>
      <c r="D312" s="17" t="s">
        <v>340</v>
      </c>
      <c r="E312" s="17" t="s">
        <v>18</v>
      </c>
      <c r="F312" s="17" t="s">
        <v>20</v>
      </c>
      <c r="G312" s="7" t="n">
        <v>160</v>
      </c>
      <c r="H312" s="6" t="n">
        <v>112.8</v>
      </c>
      <c r="I312" s="6" t="n">
        <v>-18048</v>
      </c>
      <c r="J312" s="6" t="n">
        <v>0</v>
      </c>
      <c r="K312" s="6" t="n">
        <v>-12.63</v>
      </c>
      <c r="L312" s="6" t="n">
        <v>0</v>
      </c>
      <c r="M312" s="6" t="s">
        <f>=I312+J312+K312+L312</f>
      </c>
      <c r="N312" s="6"/>
      <c r="O312" s="17"/>
      <c r="P312" s="17" t="s">
        <v>420</v>
      </c>
    </row>
    <row collapsed="false" customFormat="false" customHeight="false" hidden="false" ht="12.1" outlineLevel="0" r="313">
      <c r="A313" s="21" t="n">
        <v>45007.669351852</v>
      </c>
      <c r="B313" s="17" t="s">
        <v>377</v>
      </c>
      <c r="C313" s="17" t="s">
        <v>502</v>
      </c>
      <c r="D313" s="17" t="s">
        <v>340</v>
      </c>
      <c r="E313" s="17" t="s">
        <v>18</v>
      </c>
      <c r="F313" s="17" t="s">
        <v>20</v>
      </c>
      <c r="G313" s="7" t="n">
        <v>10</v>
      </c>
      <c r="H313" s="6" t="n">
        <v>376.4</v>
      </c>
      <c r="I313" s="6" t="n">
        <v>-3764</v>
      </c>
      <c r="J313" s="6" t="n">
        <v>0</v>
      </c>
      <c r="K313" s="6" t="n">
        <v>-2.63</v>
      </c>
      <c r="L313" s="6" t="n">
        <v>0</v>
      </c>
      <c r="M313" s="6" t="s">
        <f>=I313+J313+K313+L313</f>
      </c>
      <c r="N313" s="6"/>
      <c r="O313" s="17"/>
      <c r="P313" s="17" t="s">
        <v>420</v>
      </c>
    </row>
    <row collapsed="false" customFormat="false" customHeight="false" hidden="false" ht="12.1" outlineLevel="0" r="314">
      <c r="A314" s="21" t="n">
        <v>45007.849328704</v>
      </c>
      <c r="B314" s="17" t="s">
        <v>377</v>
      </c>
      <c r="C314" s="17" t="s">
        <v>502</v>
      </c>
      <c r="D314" s="17" t="s">
        <v>340</v>
      </c>
      <c r="E314" s="17" t="s">
        <v>18</v>
      </c>
      <c r="F314" s="17" t="s">
        <v>20</v>
      </c>
      <c r="G314" s="7" t="n">
        <v>1</v>
      </c>
      <c r="H314" s="6" t="n">
        <v>378.1</v>
      </c>
      <c r="I314" s="6" t="n">
        <v>-378.1</v>
      </c>
      <c r="J314" s="6" t="n">
        <v>0</v>
      </c>
      <c r="K314" s="6" t="n">
        <v>-0.26</v>
      </c>
      <c r="L314" s="6" t="n">
        <v>0</v>
      </c>
      <c r="M314" s="6" t="s">
        <f>=I314+J314+K314+L314</f>
      </c>
      <c r="N314" s="6"/>
      <c r="O314" s="17"/>
      <c r="P314" s="17" t="s">
        <v>420</v>
      </c>
    </row>
    <row collapsed="false" customFormat="false" customHeight="false" hidden="false" ht="12.1" outlineLevel="0" r="315">
      <c r="A315" s="22" t="n">
        <v>45014.698645833</v>
      </c>
      <c r="B315" s="23" t="s">
        <v>448</v>
      </c>
      <c r="C315" s="23" t="s">
        <v>503</v>
      </c>
      <c r="D315" s="23" t="s">
        <v>448</v>
      </c>
      <c r="E315" s="23" t="s">
        <v>448</v>
      </c>
      <c r="F315" s="23" t="s">
        <v>20</v>
      </c>
      <c r="G315" s="24" t="n">
        <v>1</v>
      </c>
      <c r="H315" s="25" t="n">
        <v>1356.16</v>
      </c>
      <c r="I315" s="25" t="n">
        <v>1356.16</v>
      </c>
      <c r="J315" s="25" t="n">
        <v>0</v>
      </c>
      <c r="K315" s="25" t="n">
        <v>0</v>
      </c>
      <c r="L315" s="25" t="n">
        <v>0</v>
      </c>
      <c r="M315" s="6" t="s">
        <f>=I315+J315+K315+L315</f>
      </c>
      <c r="N315" s="25"/>
      <c r="O315" s="23"/>
      <c r="P315" s="23" t="s">
        <v>420</v>
      </c>
    </row>
    <row collapsed="false" customFormat="false" customHeight="false" hidden="false" ht="12.1" outlineLevel="0" r="316">
      <c r="A316" s="30" t="n">
        <v>45016.855173611</v>
      </c>
      <c r="B316" s="31" t="s">
        <v>474</v>
      </c>
      <c r="C316" s="31" t="s">
        <v>504</v>
      </c>
      <c r="D316" s="31" t="s">
        <v>474</v>
      </c>
      <c r="E316" s="31" t="s">
        <v>474</v>
      </c>
      <c r="F316" s="31" t="s">
        <v>20</v>
      </c>
      <c r="G316" s="32" t="n">
        <v>1</v>
      </c>
      <c r="H316" s="33" t="n">
        <v>-40</v>
      </c>
      <c r="I316" s="33" t="n">
        <v>-40</v>
      </c>
      <c r="J316" s="33" t="n">
        <v>0</v>
      </c>
      <c r="K316" s="33" t="n">
        <v>0</v>
      </c>
      <c r="L316" s="33" t="n">
        <v>0</v>
      </c>
      <c r="M316" s="6" t="s">
        <f>=I316+J316+K316+L316</f>
      </c>
      <c r="N316" s="33"/>
      <c r="O316" s="31"/>
      <c r="P316" s="31" t="s">
        <v>420</v>
      </c>
    </row>
    <row collapsed="false" customFormat="false" customHeight="false" hidden="false" ht="12.1" outlineLevel="0" r="317">
      <c r="A317" s="21" t="n">
        <v>45020.450601852</v>
      </c>
      <c r="B317" s="17" t="s">
        <v>365</v>
      </c>
      <c r="C317" s="17" t="s">
        <v>457</v>
      </c>
      <c r="D317" s="17" t="s">
        <v>340</v>
      </c>
      <c r="E317" s="17" t="s">
        <v>18</v>
      </c>
      <c r="F317" s="17" t="s">
        <v>20</v>
      </c>
      <c r="G317" s="7" t="n">
        <v>60000</v>
      </c>
      <c r="H317" s="6" t="n">
        <v>0.020725</v>
      </c>
      <c r="I317" s="6" t="n">
        <v>-1243.5</v>
      </c>
      <c r="J317" s="6" t="n">
        <v>0</v>
      </c>
      <c r="K317" s="6" t="n">
        <v>-0.87</v>
      </c>
      <c r="L317" s="6" t="n">
        <v>0</v>
      </c>
      <c r="M317" s="6" t="s">
        <f>=I317+J317+K317+L317</f>
      </c>
      <c r="N317" s="6"/>
      <c r="O317" s="17"/>
      <c r="P317" s="17" t="s">
        <v>420</v>
      </c>
    </row>
    <row collapsed="false" customFormat="false" customHeight="false" hidden="false" ht="12.1" outlineLevel="0" r="318">
      <c r="A318" s="22" t="n">
        <v>45020.48005787</v>
      </c>
      <c r="B318" s="23" t="s">
        <v>448</v>
      </c>
      <c r="C318" s="23" t="s">
        <v>505</v>
      </c>
      <c r="D318" s="23" t="s">
        <v>448</v>
      </c>
      <c r="E318" s="23" t="s">
        <v>448</v>
      </c>
      <c r="F318" s="23" t="s">
        <v>20</v>
      </c>
      <c r="G318" s="24" t="n">
        <v>1</v>
      </c>
      <c r="H318" s="25" t="n">
        <v>2943.39</v>
      </c>
      <c r="I318" s="25" t="n">
        <v>2943.39</v>
      </c>
      <c r="J318" s="25" t="n">
        <v>0</v>
      </c>
      <c r="K318" s="25" t="n">
        <v>0</v>
      </c>
      <c r="L318" s="25" t="n">
        <v>0</v>
      </c>
      <c r="M318" s="6" t="s">
        <f>=I318+J318+K318+L318</f>
      </c>
      <c r="N318" s="25"/>
      <c r="O318" s="23"/>
      <c r="P318" s="23" t="s">
        <v>420</v>
      </c>
    </row>
    <row collapsed="false" customFormat="false" customHeight="false" hidden="false" ht="12.1" outlineLevel="0" r="319">
      <c r="A319" s="21" t="n">
        <v>45020.546099537</v>
      </c>
      <c r="B319" s="17" t="s">
        <v>374</v>
      </c>
      <c r="C319" s="17" t="s">
        <v>496</v>
      </c>
      <c r="D319" s="17" t="s">
        <v>340</v>
      </c>
      <c r="E319" s="17" t="s">
        <v>86</v>
      </c>
      <c r="F319" s="17" t="s">
        <v>20</v>
      </c>
      <c r="G319" s="7" t="n">
        <v>3</v>
      </c>
      <c r="H319" s="6" t="n">
        <v>98.99</v>
      </c>
      <c r="I319" s="6" t="n">
        <v>-2969.7</v>
      </c>
      <c r="J319" s="6" t="n">
        <v>-1.59</v>
      </c>
      <c r="K319" s="6" t="n">
        <v>-2.08</v>
      </c>
      <c r="L319" s="6" t="n">
        <v>0</v>
      </c>
      <c r="M319" s="6" t="s">
        <f>=I319+J319+K319+L319</f>
      </c>
      <c r="N319" s="6"/>
      <c r="O319" s="17"/>
      <c r="P319" s="17" t="s">
        <v>420</v>
      </c>
    </row>
    <row collapsed="false" customFormat="false" customHeight="false" hidden="false" ht="12.1" outlineLevel="0" r="320">
      <c r="A320" s="26" t="n">
        <v>45026.419444444</v>
      </c>
      <c r="B320" s="27" t="s">
        <v>70</v>
      </c>
      <c r="C320" s="27" t="s">
        <v>444</v>
      </c>
      <c r="D320" s="27" t="s">
        <v>341</v>
      </c>
      <c r="E320" s="27" t="s">
        <v>18</v>
      </c>
      <c r="F320" s="27" t="s">
        <v>20</v>
      </c>
      <c r="G320" s="28" t="n">
        <v>-800</v>
      </c>
      <c r="H320" s="29" t="n">
        <v>34.16</v>
      </c>
      <c r="I320" s="29" t="n">
        <v>27328</v>
      </c>
      <c r="J320" s="29" t="n">
        <v>0</v>
      </c>
      <c r="K320" s="29" t="n">
        <v>-19.13</v>
      </c>
      <c r="L320" s="29" t="n">
        <v>0</v>
      </c>
      <c r="M320" s="6" t="s">
        <f>=I320+J320+K320+L320</f>
      </c>
      <c r="N320" s="29"/>
      <c r="O320" s="27"/>
      <c r="P320" s="27" t="s">
        <v>420</v>
      </c>
    </row>
    <row collapsed="false" customFormat="false" customHeight="false" hidden="false" ht="12.1" outlineLevel="0" r="321">
      <c r="A321" s="26" t="n">
        <v>45026.419444444</v>
      </c>
      <c r="B321" s="27" t="s">
        <v>70</v>
      </c>
      <c r="C321" s="27" t="s">
        <v>444</v>
      </c>
      <c r="D321" s="27" t="s">
        <v>341</v>
      </c>
      <c r="E321" s="27" t="s">
        <v>18</v>
      </c>
      <c r="F321" s="27" t="s">
        <v>20</v>
      </c>
      <c r="G321" s="28" t="n">
        <v>-1200</v>
      </c>
      <c r="H321" s="29" t="n">
        <v>34.155</v>
      </c>
      <c r="I321" s="29" t="n">
        <v>40986</v>
      </c>
      <c r="J321" s="29" t="n">
        <v>0</v>
      </c>
      <c r="K321" s="29" t="n">
        <v>-28.69</v>
      </c>
      <c r="L321" s="29" t="n">
        <v>0</v>
      </c>
      <c r="M321" s="6" t="s">
        <f>=I321+J321+K321+L321</f>
      </c>
      <c r="N321" s="29"/>
      <c r="O321" s="27"/>
      <c r="P321" s="27" t="s">
        <v>420</v>
      </c>
    </row>
    <row collapsed="false" customFormat="false" customHeight="false" hidden="false" ht="12.1" outlineLevel="0" r="322">
      <c r="A322" s="26" t="n">
        <v>45027.436122685</v>
      </c>
      <c r="B322" s="27" t="s">
        <v>376</v>
      </c>
      <c r="C322" s="27" t="s">
        <v>500</v>
      </c>
      <c r="D322" s="27" t="s">
        <v>341</v>
      </c>
      <c r="E322" s="27" t="s">
        <v>18</v>
      </c>
      <c r="F322" s="27" t="s">
        <v>20</v>
      </c>
      <c r="G322" s="28" t="n">
        <v>-24</v>
      </c>
      <c r="H322" s="29" t="n">
        <v>4647</v>
      </c>
      <c r="I322" s="29" t="n">
        <v>111528</v>
      </c>
      <c r="J322" s="29" t="n">
        <v>0</v>
      </c>
      <c r="K322" s="29" t="n">
        <v>-78.07</v>
      </c>
      <c r="L322" s="29" t="n">
        <v>0</v>
      </c>
      <c r="M322" s="6" t="s">
        <f>=I322+J322+K322+L322</f>
      </c>
      <c r="N322" s="29"/>
      <c r="O322" s="27"/>
      <c r="P322" s="27" t="s">
        <v>420</v>
      </c>
    </row>
    <row collapsed="false" customFormat="false" customHeight="false" hidden="false" ht="12.1" outlineLevel="0" r="323">
      <c r="A323" s="26" t="n">
        <v>45027.436608796</v>
      </c>
      <c r="B323" s="27" t="s">
        <v>70</v>
      </c>
      <c r="C323" s="27" t="s">
        <v>444</v>
      </c>
      <c r="D323" s="27" t="s">
        <v>341</v>
      </c>
      <c r="E323" s="27" t="s">
        <v>18</v>
      </c>
      <c r="F323" s="27" t="s">
        <v>20</v>
      </c>
      <c r="G323" s="28" t="n">
        <v>-1900</v>
      </c>
      <c r="H323" s="29" t="n">
        <v>34.25</v>
      </c>
      <c r="I323" s="29" t="n">
        <v>65075</v>
      </c>
      <c r="J323" s="29" t="n">
        <v>0</v>
      </c>
      <c r="K323" s="29" t="n">
        <v>-45.55</v>
      </c>
      <c r="L323" s="29" t="n">
        <v>0</v>
      </c>
      <c r="M323" s="6" t="s">
        <f>=I323+J323+K323+L323</f>
      </c>
      <c r="N323" s="29"/>
      <c r="O323" s="27"/>
      <c r="P323" s="27" t="s">
        <v>420</v>
      </c>
    </row>
    <row collapsed="false" customFormat="false" customHeight="false" hidden="false" ht="12.1" outlineLevel="0" r="324">
      <c r="A324" s="26" t="n">
        <v>45034.539976852</v>
      </c>
      <c r="B324" s="27" t="s">
        <v>369</v>
      </c>
      <c r="C324" s="27" t="s">
        <v>471</v>
      </c>
      <c r="D324" s="27" t="s">
        <v>341</v>
      </c>
      <c r="E324" s="27" t="s">
        <v>18</v>
      </c>
      <c r="F324" s="27" t="s">
        <v>20</v>
      </c>
      <c r="G324" s="28" t="n">
        <v>-38</v>
      </c>
      <c r="H324" s="29" t="n">
        <v>1302.4</v>
      </c>
      <c r="I324" s="29" t="n">
        <v>49491.2</v>
      </c>
      <c r="J324" s="29" t="n">
        <v>0</v>
      </c>
      <c r="K324" s="29" t="n">
        <v>-34.64</v>
      </c>
      <c r="L324" s="29" t="n">
        <v>0</v>
      </c>
      <c r="M324" s="6" t="s">
        <f>=I324+J324+K324+L324</f>
      </c>
      <c r="N324" s="29"/>
      <c r="O324" s="27"/>
      <c r="P324" s="27" t="s">
        <v>420</v>
      </c>
    </row>
    <row collapsed="false" customFormat="false" customHeight="false" hidden="false" ht="12.1" outlineLevel="0" r="325">
      <c r="A325" s="26" t="n">
        <v>45034.539976852</v>
      </c>
      <c r="B325" s="27" t="s">
        <v>369</v>
      </c>
      <c r="C325" s="27" t="s">
        <v>471</v>
      </c>
      <c r="D325" s="27" t="s">
        <v>341</v>
      </c>
      <c r="E325" s="27" t="s">
        <v>18</v>
      </c>
      <c r="F325" s="27" t="s">
        <v>20</v>
      </c>
      <c r="G325" s="28" t="n">
        <v>-53</v>
      </c>
      <c r="H325" s="29" t="n">
        <v>1302.4</v>
      </c>
      <c r="I325" s="29" t="n">
        <v>69027.2</v>
      </c>
      <c r="J325" s="29" t="n">
        <v>0</v>
      </c>
      <c r="K325" s="29" t="n">
        <v>-48.32</v>
      </c>
      <c r="L325" s="29" t="n">
        <v>0</v>
      </c>
      <c r="M325" s="6" t="s">
        <f>=I325+J325+K325+L325</f>
      </c>
      <c r="N325" s="29"/>
      <c r="O325" s="27"/>
      <c r="P325" s="27" t="s">
        <v>420</v>
      </c>
    </row>
    <row collapsed="false" customFormat="false" customHeight="false" hidden="false" ht="12.1" outlineLevel="0" r="326">
      <c r="A326" s="21" t="n">
        <v>45043.681805556</v>
      </c>
      <c r="B326" s="17" t="s">
        <v>368</v>
      </c>
      <c r="C326" s="17" t="s">
        <v>464</v>
      </c>
      <c r="D326" s="17" t="s">
        <v>340</v>
      </c>
      <c r="E326" s="17" t="s">
        <v>18</v>
      </c>
      <c r="F326" s="17" t="s">
        <v>20</v>
      </c>
      <c r="G326" s="7" t="n">
        <v>150</v>
      </c>
      <c r="H326" s="6" t="n">
        <v>178.89</v>
      </c>
      <c r="I326" s="6" t="n">
        <v>-26833.5</v>
      </c>
      <c r="J326" s="6" t="n">
        <v>0</v>
      </c>
      <c r="K326" s="6" t="n">
        <v>-18.78</v>
      </c>
      <c r="L326" s="6" t="n">
        <v>0</v>
      </c>
      <c r="M326" s="6" t="s">
        <f>=I326+J326+K326+L326</f>
      </c>
      <c r="N326" s="6"/>
      <c r="O326" s="17"/>
      <c r="P326" s="17" t="s">
        <v>420</v>
      </c>
    </row>
    <row collapsed="false" customFormat="false" customHeight="false" hidden="false" ht="12.1" outlineLevel="0" r="327">
      <c r="A327" s="21" t="n">
        <v>45064.944675926</v>
      </c>
      <c r="B327" s="17" t="s">
        <v>70</v>
      </c>
      <c r="C327" s="17" t="s">
        <v>444</v>
      </c>
      <c r="D327" s="17" t="s">
        <v>340</v>
      </c>
      <c r="E327" s="17" t="s">
        <v>18</v>
      </c>
      <c r="F327" s="17" t="s">
        <v>20</v>
      </c>
      <c r="G327" s="7" t="n">
        <v>200</v>
      </c>
      <c r="H327" s="6" t="n">
        <v>31.895</v>
      </c>
      <c r="I327" s="6" t="n">
        <v>-6379</v>
      </c>
      <c r="J327" s="6" t="n">
        <v>0</v>
      </c>
      <c r="K327" s="6" t="n">
        <v>-4.47</v>
      </c>
      <c r="L327" s="6" t="n">
        <v>0</v>
      </c>
      <c r="M327" s="6" t="s">
        <f>=I327+J327+K327+L327</f>
      </c>
      <c r="N327" s="6"/>
      <c r="O327" s="17"/>
      <c r="P327" s="17" t="s">
        <v>420</v>
      </c>
    </row>
    <row collapsed="false" customFormat="false" customHeight="false" hidden="false" ht="12.1" outlineLevel="0" r="328">
      <c r="A328" s="21" t="n">
        <v>45064.944675926</v>
      </c>
      <c r="B328" s="17" t="s">
        <v>70</v>
      </c>
      <c r="C328" s="17" t="s">
        <v>444</v>
      </c>
      <c r="D328" s="17" t="s">
        <v>340</v>
      </c>
      <c r="E328" s="17" t="s">
        <v>18</v>
      </c>
      <c r="F328" s="17" t="s">
        <v>20</v>
      </c>
      <c r="G328" s="7" t="n">
        <v>1500</v>
      </c>
      <c r="H328" s="6" t="n">
        <v>31.9</v>
      </c>
      <c r="I328" s="6" t="n">
        <v>-47850</v>
      </c>
      <c r="J328" s="6" t="n">
        <v>0</v>
      </c>
      <c r="K328" s="6" t="n">
        <v>-33.5</v>
      </c>
      <c r="L328" s="6" t="n">
        <v>0</v>
      </c>
      <c r="M328" s="6" t="s">
        <f>=I328+J328+K328+L328</f>
      </c>
      <c r="N328" s="6"/>
      <c r="O328" s="17"/>
      <c r="P328" s="17" t="s">
        <v>420</v>
      </c>
    </row>
    <row collapsed="false" customFormat="false" customHeight="false" hidden="false" ht="12.1" outlineLevel="0" r="329">
      <c r="A329" s="21" t="n">
        <v>45064.945497685</v>
      </c>
      <c r="B329" s="17" t="s">
        <v>70</v>
      </c>
      <c r="C329" s="17" t="s">
        <v>444</v>
      </c>
      <c r="D329" s="17" t="s">
        <v>340</v>
      </c>
      <c r="E329" s="17" t="s">
        <v>18</v>
      </c>
      <c r="F329" s="17" t="s">
        <v>20</v>
      </c>
      <c r="G329" s="7" t="n">
        <v>600</v>
      </c>
      <c r="H329" s="6" t="n">
        <v>31.9</v>
      </c>
      <c r="I329" s="6" t="n">
        <v>-19140</v>
      </c>
      <c r="J329" s="6" t="n">
        <v>0</v>
      </c>
      <c r="K329" s="6" t="n">
        <v>-13.4</v>
      </c>
      <c r="L329" s="6" t="n">
        <v>0</v>
      </c>
      <c r="M329" s="6" t="s">
        <f>=I329+J329+K329+L329</f>
      </c>
      <c r="N329" s="6"/>
      <c r="O329" s="17"/>
      <c r="P329" s="17" t="s">
        <v>420</v>
      </c>
    </row>
    <row collapsed="false" customFormat="false" customHeight="false" hidden="false" ht="12.1" outlineLevel="0" r="330">
      <c r="A330" s="26" t="n">
        <v>45070.604988426</v>
      </c>
      <c r="B330" s="27" t="s">
        <v>365</v>
      </c>
      <c r="C330" s="27" t="s">
        <v>457</v>
      </c>
      <c r="D330" s="27" t="s">
        <v>341</v>
      </c>
      <c r="E330" s="27" t="s">
        <v>18</v>
      </c>
      <c r="F330" s="27" t="s">
        <v>20</v>
      </c>
      <c r="G330" s="28" t="n">
        <v>-1000000</v>
      </c>
      <c r="H330" s="29" t="n">
        <v>0.023595</v>
      </c>
      <c r="I330" s="29" t="n">
        <v>23595</v>
      </c>
      <c r="J330" s="29" t="n">
        <v>0</v>
      </c>
      <c r="K330" s="29" t="n">
        <v>-16.52</v>
      </c>
      <c r="L330" s="29" t="n">
        <v>0</v>
      </c>
      <c r="M330" s="6" t="s">
        <f>=I330+J330+K330+L330</f>
      </c>
      <c r="N330" s="29"/>
      <c r="O330" s="27"/>
      <c r="P330" s="27" t="s">
        <v>420</v>
      </c>
    </row>
    <row collapsed="false" customFormat="false" customHeight="false" hidden="false" ht="12.1" outlineLevel="0" r="331">
      <c r="A331" s="26" t="n">
        <v>45070.605324074</v>
      </c>
      <c r="B331" s="27" t="s">
        <v>365</v>
      </c>
      <c r="C331" s="27" t="s">
        <v>457</v>
      </c>
      <c r="D331" s="27" t="s">
        <v>341</v>
      </c>
      <c r="E331" s="27" t="s">
        <v>18</v>
      </c>
      <c r="F331" s="27" t="s">
        <v>20</v>
      </c>
      <c r="G331" s="28" t="n">
        <v>-10000</v>
      </c>
      <c r="H331" s="29" t="n">
        <v>0.023585</v>
      </c>
      <c r="I331" s="29" t="n">
        <v>235.85</v>
      </c>
      <c r="J331" s="29" t="n">
        <v>0</v>
      </c>
      <c r="K331" s="29" t="n">
        <v>-0.17</v>
      </c>
      <c r="L331" s="29" t="n">
        <v>0</v>
      </c>
      <c r="M331" s="6" t="s">
        <f>=I331+J331+K331+L331</f>
      </c>
      <c r="N331" s="29"/>
      <c r="O331" s="27"/>
      <c r="P331" s="27" t="s">
        <v>420</v>
      </c>
    </row>
    <row collapsed="false" customFormat="false" customHeight="false" hidden="false" ht="12.1" outlineLevel="0" r="332">
      <c r="A332" s="26" t="n">
        <v>45070.605324074</v>
      </c>
      <c r="B332" s="27" t="s">
        <v>365</v>
      </c>
      <c r="C332" s="27" t="s">
        <v>457</v>
      </c>
      <c r="D332" s="27" t="s">
        <v>341</v>
      </c>
      <c r="E332" s="27" t="s">
        <v>18</v>
      </c>
      <c r="F332" s="27" t="s">
        <v>20</v>
      </c>
      <c r="G332" s="28" t="n">
        <v>-10000</v>
      </c>
      <c r="H332" s="29" t="n">
        <v>0.023585</v>
      </c>
      <c r="I332" s="29" t="n">
        <v>235.85</v>
      </c>
      <c r="J332" s="29" t="n">
        <v>0</v>
      </c>
      <c r="K332" s="29" t="n">
        <v>-0.17</v>
      </c>
      <c r="L332" s="29" t="n">
        <v>0</v>
      </c>
      <c r="M332" s="6" t="s">
        <f>=I332+J332+K332+L332</f>
      </c>
      <c r="N332" s="29"/>
      <c r="O332" s="27"/>
      <c r="P332" s="27" t="s">
        <v>420</v>
      </c>
    </row>
    <row collapsed="false" customFormat="false" customHeight="false" hidden="false" ht="12.1" outlineLevel="0" r="333">
      <c r="A333" s="26" t="n">
        <v>45070.605324074</v>
      </c>
      <c r="B333" s="27" t="s">
        <v>365</v>
      </c>
      <c r="C333" s="27" t="s">
        <v>457</v>
      </c>
      <c r="D333" s="27" t="s">
        <v>341</v>
      </c>
      <c r="E333" s="27" t="s">
        <v>18</v>
      </c>
      <c r="F333" s="27" t="s">
        <v>20</v>
      </c>
      <c r="G333" s="28" t="n">
        <v>-980000</v>
      </c>
      <c r="H333" s="29" t="n">
        <v>0.023585</v>
      </c>
      <c r="I333" s="29" t="n">
        <v>23113.3</v>
      </c>
      <c r="J333" s="29" t="n">
        <v>0</v>
      </c>
      <c r="K333" s="29" t="n">
        <v>-16.18</v>
      </c>
      <c r="L333" s="29" t="n">
        <v>0</v>
      </c>
      <c r="M333" s="6" t="s">
        <f>=I333+J333+K333+L333</f>
      </c>
      <c r="N333" s="29"/>
      <c r="O333" s="27"/>
      <c r="P333" s="27" t="s">
        <v>420</v>
      </c>
    </row>
    <row collapsed="false" customFormat="false" customHeight="false" hidden="false" ht="12.1" outlineLevel="0" r="334">
      <c r="A334" s="26" t="n">
        <v>45070.605740741</v>
      </c>
      <c r="B334" s="27" t="s">
        <v>365</v>
      </c>
      <c r="C334" s="27" t="s">
        <v>457</v>
      </c>
      <c r="D334" s="27" t="s">
        <v>341</v>
      </c>
      <c r="E334" s="27" t="s">
        <v>18</v>
      </c>
      <c r="F334" s="27" t="s">
        <v>20</v>
      </c>
      <c r="G334" s="28" t="n">
        <v>-1000000</v>
      </c>
      <c r="H334" s="29" t="n">
        <v>0.02359</v>
      </c>
      <c r="I334" s="29" t="n">
        <v>23590</v>
      </c>
      <c r="J334" s="29" t="n">
        <v>0</v>
      </c>
      <c r="K334" s="29" t="n">
        <v>-16.51</v>
      </c>
      <c r="L334" s="29" t="n">
        <v>0</v>
      </c>
      <c r="M334" s="6" t="s">
        <f>=I334+J334+K334+L334</f>
      </c>
      <c r="N334" s="29"/>
      <c r="O334" s="27"/>
      <c r="P334" s="27" t="s">
        <v>420</v>
      </c>
    </row>
    <row collapsed="false" customFormat="false" customHeight="false" hidden="false" ht="12.1" outlineLevel="0" r="335">
      <c r="A335" s="26" t="n">
        <v>45071.959548611</v>
      </c>
      <c r="B335" s="27" t="s">
        <v>377</v>
      </c>
      <c r="C335" s="27" t="s">
        <v>502</v>
      </c>
      <c r="D335" s="27" t="s">
        <v>341</v>
      </c>
      <c r="E335" s="27" t="s">
        <v>18</v>
      </c>
      <c r="F335" s="27" t="s">
        <v>20</v>
      </c>
      <c r="G335" s="28" t="n">
        <v>-11</v>
      </c>
      <c r="H335" s="29" t="n">
        <v>431.05</v>
      </c>
      <c r="I335" s="29" t="n">
        <v>4741.55</v>
      </c>
      <c r="J335" s="29" t="n">
        <v>0</v>
      </c>
      <c r="K335" s="29" t="n">
        <v>-3.32</v>
      </c>
      <c r="L335" s="29" t="n">
        <v>0</v>
      </c>
      <c r="M335" s="6" t="s">
        <f>=I335+J335+K335+L335</f>
      </c>
      <c r="N335" s="29"/>
      <c r="O335" s="27"/>
      <c r="P335" s="27" t="s">
        <v>420</v>
      </c>
    </row>
    <row collapsed="false" customFormat="false" customHeight="false" hidden="false" ht="12.1" outlineLevel="0" r="336">
      <c r="A336" s="26" t="n">
        <v>45071.9609375</v>
      </c>
      <c r="B336" s="27" t="s">
        <v>365</v>
      </c>
      <c r="C336" s="27" t="s">
        <v>457</v>
      </c>
      <c r="D336" s="27" t="s">
        <v>341</v>
      </c>
      <c r="E336" s="27" t="s">
        <v>18</v>
      </c>
      <c r="F336" s="27" t="s">
        <v>20</v>
      </c>
      <c r="G336" s="28" t="n">
        <v>-3700000</v>
      </c>
      <c r="H336" s="29" t="n">
        <v>0.02315</v>
      </c>
      <c r="I336" s="29" t="n">
        <v>85655</v>
      </c>
      <c r="J336" s="29" t="n">
        <v>0</v>
      </c>
      <c r="K336" s="29" t="n">
        <v>-59.96</v>
      </c>
      <c r="L336" s="29" t="n">
        <v>0</v>
      </c>
      <c r="M336" s="6" t="s">
        <f>=I336+J336+K336+L336</f>
      </c>
      <c r="N336" s="29"/>
      <c r="O336" s="27"/>
      <c r="P336" s="27" t="s">
        <v>420</v>
      </c>
    </row>
    <row collapsed="false" customFormat="false" customHeight="false" hidden="false" ht="12.1" outlineLevel="0" r="337">
      <c r="A337" s="26" t="n">
        <v>45076.581018519</v>
      </c>
      <c r="B337" s="27" t="s">
        <v>365</v>
      </c>
      <c r="C337" s="27" t="s">
        <v>457</v>
      </c>
      <c r="D337" s="27" t="s">
        <v>341</v>
      </c>
      <c r="E337" s="27" t="s">
        <v>18</v>
      </c>
      <c r="F337" s="27" t="s">
        <v>20</v>
      </c>
      <c r="G337" s="28" t="n">
        <v>-3210000</v>
      </c>
      <c r="H337" s="29" t="n">
        <v>0.02304</v>
      </c>
      <c r="I337" s="29" t="n">
        <v>73958.4</v>
      </c>
      <c r="J337" s="29" t="n">
        <v>0</v>
      </c>
      <c r="K337" s="29" t="n">
        <v>-51.77</v>
      </c>
      <c r="L337" s="29" t="n">
        <v>0</v>
      </c>
      <c r="M337" s="6" t="s">
        <f>=I337+J337+K337+L337</f>
      </c>
      <c r="N337" s="29"/>
      <c r="O337" s="27"/>
      <c r="P337" s="27" t="s">
        <v>420</v>
      </c>
    </row>
    <row collapsed="false" customFormat="false" customHeight="false" hidden="false" ht="12.1" outlineLevel="0" r="338">
      <c r="A338" s="26" t="n">
        <v>45076.581018519</v>
      </c>
      <c r="B338" s="27" t="s">
        <v>365</v>
      </c>
      <c r="C338" s="27" t="s">
        <v>457</v>
      </c>
      <c r="D338" s="27" t="s">
        <v>341</v>
      </c>
      <c r="E338" s="27" t="s">
        <v>18</v>
      </c>
      <c r="F338" s="27" t="s">
        <v>20</v>
      </c>
      <c r="G338" s="28" t="n">
        <v>-200000</v>
      </c>
      <c r="H338" s="29" t="n">
        <v>0.02304</v>
      </c>
      <c r="I338" s="29" t="n">
        <v>4608</v>
      </c>
      <c r="J338" s="29" t="n">
        <v>0</v>
      </c>
      <c r="K338" s="29" t="n">
        <v>-3.23</v>
      </c>
      <c r="L338" s="29" t="n">
        <v>0</v>
      </c>
      <c r="M338" s="6" t="s">
        <f>=I338+J338+K338+L338</f>
      </c>
      <c r="N338" s="29"/>
      <c r="O338" s="27"/>
      <c r="P338" s="27" t="s">
        <v>420</v>
      </c>
    </row>
    <row collapsed="false" customFormat="false" customHeight="false" hidden="false" ht="12.1" outlineLevel="0" r="339">
      <c r="A339" s="21" t="n">
        <v>45086.428611111</v>
      </c>
      <c r="B339" s="17" t="s">
        <v>368</v>
      </c>
      <c r="C339" s="17" t="s">
        <v>464</v>
      </c>
      <c r="D339" s="17" t="s">
        <v>340</v>
      </c>
      <c r="E339" s="17" t="s">
        <v>18</v>
      </c>
      <c r="F339" s="17" t="s">
        <v>20</v>
      </c>
      <c r="G339" s="7" t="n">
        <v>600</v>
      </c>
      <c r="H339" s="6" t="n">
        <v>166.6</v>
      </c>
      <c r="I339" s="6" t="n">
        <v>-99960</v>
      </c>
      <c r="J339" s="6" t="n">
        <v>0</v>
      </c>
      <c r="K339" s="6" t="n">
        <v>-69.97</v>
      </c>
      <c r="L339" s="6" t="n">
        <v>0</v>
      </c>
      <c r="M339" s="6" t="s">
        <f>=I339+J339+K339+L339</f>
      </c>
      <c r="N339" s="6"/>
      <c r="O339" s="17"/>
      <c r="P339" s="17" t="s">
        <v>420</v>
      </c>
    </row>
    <row collapsed="false" customFormat="false" customHeight="false" hidden="false" ht="12.1" outlineLevel="0" r="340">
      <c r="A340" s="26" t="n">
        <v>45091.421134259</v>
      </c>
      <c r="B340" s="27" t="s">
        <v>70</v>
      </c>
      <c r="C340" s="27" t="s">
        <v>444</v>
      </c>
      <c r="D340" s="27" t="s">
        <v>341</v>
      </c>
      <c r="E340" s="27" t="s">
        <v>18</v>
      </c>
      <c r="F340" s="27" t="s">
        <v>20</v>
      </c>
      <c r="G340" s="28" t="n">
        <v>-2300</v>
      </c>
      <c r="H340" s="29" t="n">
        <v>36.95</v>
      </c>
      <c r="I340" s="29" t="n">
        <v>84985</v>
      </c>
      <c r="J340" s="29" t="n">
        <v>0</v>
      </c>
      <c r="K340" s="29" t="n">
        <v>-59.49</v>
      </c>
      <c r="L340" s="29" t="n">
        <v>0</v>
      </c>
      <c r="M340" s="6" t="s">
        <f>=I340+J340+K340+L340</f>
      </c>
      <c r="N340" s="29"/>
      <c r="O340" s="27"/>
      <c r="P340" s="27" t="s">
        <v>420</v>
      </c>
    </row>
    <row collapsed="false" customFormat="false" customHeight="false" hidden="false" ht="12.1" outlineLevel="0" r="341">
      <c r="A341" s="26" t="n">
        <v>45091.465347222</v>
      </c>
      <c r="B341" s="27" t="s">
        <v>358</v>
      </c>
      <c r="C341" s="27" t="s">
        <v>441</v>
      </c>
      <c r="D341" s="27" t="s">
        <v>341</v>
      </c>
      <c r="E341" s="27" t="s">
        <v>18</v>
      </c>
      <c r="F341" s="27" t="s">
        <v>20</v>
      </c>
      <c r="G341" s="28" t="n">
        <v>-60</v>
      </c>
      <c r="H341" s="29" t="n">
        <v>126.94</v>
      </c>
      <c r="I341" s="29" t="n">
        <v>7616.4</v>
      </c>
      <c r="J341" s="29" t="n">
        <v>0</v>
      </c>
      <c r="K341" s="29" t="n">
        <v>-5.33</v>
      </c>
      <c r="L341" s="29" t="n">
        <v>0</v>
      </c>
      <c r="M341" s="6" t="s">
        <f>=I341+J341+K341+L341</f>
      </c>
      <c r="N341" s="29"/>
      <c r="O341" s="27"/>
      <c r="P341" s="27" t="s">
        <v>420</v>
      </c>
    </row>
    <row collapsed="false" customFormat="false" customHeight="false" hidden="false" ht="12.1" outlineLevel="0" r="342">
      <c r="A342" s="26" t="n">
        <v>45091.465347222</v>
      </c>
      <c r="B342" s="27" t="s">
        <v>358</v>
      </c>
      <c r="C342" s="27" t="s">
        <v>441</v>
      </c>
      <c r="D342" s="27" t="s">
        <v>341</v>
      </c>
      <c r="E342" s="27" t="s">
        <v>18</v>
      </c>
      <c r="F342" s="27" t="s">
        <v>20</v>
      </c>
      <c r="G342" s="28" t="n">
        <v>-270</v>
      </c>
      <c r="H342" s="29" t="n">
        <v>126.93</v>
      </c>
      <c r="I342" s="29" t="n">
        <v>34271.1</v>
      </c>
      <c r="J342" s="29" t="n">
        <v>0</v>
      </c>
      <c r="K342" s="29" t="n">
        <v>-23.99</v>
      </c>
      <c r="L342" s="29" t="n">
        <v>0</v>
      </c>
      <c r="M342" s="6" t="s">
        <f>=I342+J342+K342+L342</f>
      </c>
      <c r="N342" s="29"/>
      <c r="O342" s="27"/>
      <c r="P342" s="27" t="s">
        <v>420</v>
      </c>
    </row>
    <row collapsed="false" customFormat="false" customHeight="false" hidden="false" ht="12.1" outlineLevel="0" r="343">
      <c r="A343" s="22" t="n">
        <v>45111.437592593</v>
      </c>
      <c r="B343" s="23" t="s">
        <v>448</v>
      </c>
      <c r="C343" s="23" t="s">
        <v>506</v>
      </c>
      <c r="D343" s="23" t="s">
        <v>448</v>
      </c>
      <c r="E343" s="23" t="s">
        <v>448</v>
      </c>
      <c r="F343" s="23" t="s">
        <v>20</v>
      </c>
      <c r="G343" s="24" t="n">
        <v>1</v>
      </c>
      <c r="H343" s="25" t="n">
        <v>3015.18</v>
      </c>
      <c r="I343" s="25" t="n">
        <v>3015.18</v>
      </c>
      <c r="J343" s="25" t="n">
        <v>0</v>
      </c>
      <c r="K343" s="25" t="n">
        <v>0</v>
      </c>
      <c r="L343" s="25" t="n">
        <v>0</v>
      </c>
      <c r="M343" s="6" t="s">
        <f>=I343+J343+K343+L343</f>
      </c>
      <c r="N343" s="25"/>
      <c r="O343" s="23"/>
      <c r="P343" s="23" t="s">
        <v>420</v>
      </c>
    </row>
    <row collapsed="false" customFormat="false" customHeight="false" hidden="false" ht="12.1" outlineLevel="0" r="344">
      <c r="A344" s="22" t="n">
        <v>45142.434155093</v>
      </c>
      <c r="B344" s="23" t="s">
        <v>448</v>
      </c>
      <c r="C344" s="23" t="s">
        <v>507</v>
      </c>
      <c r="D344" s="23" t="s">
        <v>448</v>
      </c>
      <c r="E344" s="23" t="s">
        <v>448</v>
      </c>
      <c r="F344" s="23" t="s">
        <v>20</v>
      </c>
      <c r="G344" s="24" t="n">
        <v>1</v>
      </c>
      <c r="H344" s="25" t="n">
        <v>4831.83</v>
      </c>
      <c r="I344" s="25" t="n">
        <v>4831.83</v>
      </c>
      <c r="J344" s="25" t="n">
        <v>0</v>
      </c>
      <c r="K344" s="25" t="n">
        <v>0</v>
      </c>
      <c r="L344" s="25" t="n">
        <v>0</v>
      </c>
      <c r="M344" s="6" t="s">
        <f>=I344+J344+K344+L344</f>
      </c>
      <c r="N344" s="25"/>
      <c r="O344" s="23"/>
      <c r="P344" s="23" t="s">
        <v>420</v>
      </c>
    </row>
    <row collapsed="false" customFormat="false" customHeight="false" hidden="false" ht="12.1" outlineLevel="0" r="345">
      <c r="A345" s="22" t="n">
        <v>45197.434108796</v>
      </c>
      <c r="B345" s="23" t="s">
        <v>448</v>
      </c>
      <c r="C345" s="23" t="s">
        <v>508</v>
      </c>
      <c r="D345" s="23" t="s">
        <v>448</v>
      </c>
      <c r="E345" s="23" t="s">
        <v>448</v>
      </c>
      <c r="F345" s="23" t="s">
        <v>20</v>
      </c>
      <c r="G345" s="24" t="n">
        <v>1</v>
      </c>
      <c r="H345" s="25" t="n">
        <v>1356.16</v>
      </c>
      <c r="I345" s="25" t="n">
        <v>1356.16</v>
      </c>
      <c r="J345" s="25" t="n">
        <v>0</v>
      </c>
      <c r="K345" s="25" t="n">
        <v>0</v>
      </c>
      <c r="L345" s="25" t="n">
        <v>0</v>
      </c>
      <c r="M345" s="6" t="s">
        <f>=I345+J345+K345+L345</f>
      </c>
      <c r="N345" s="25"/>
      <c r="O345" s="23"/>
      <c r="P345" s="23" t="s">
        <v>420</v>
      </c>
    </row>
    <row collapsed="false" customFormat="false" customHeight="false" hidden="false" ht="12.1" outlineLevel="0" r="346">
      <c r="A346" s="21" t="n">
        <v>45197.541886574</v>
      </c>
      <c r="B346" s="17" t="s">
        <v>378</v>
      </c>
      <c r="C346" s="17" t="s">
        <v>509</v>
      </c>
      <c r="D346" s="17" t="s">
        <v>340</v>
      </c>
      <c r="E346" s="17" t="s">
        <v>86</v>
      </c>
      <c r="F346" s="17" t="s">
        <v>20</v>
      </c>
      <c r="G346" s="7" t="n">
        <v>160</v>
      </c>
      <c r="H346" s="6" t="n">
        <v>65</v>
      </c>
      <c r="I346" s="6" t="n">
        <v>-104000</v>
      </c>
      <c r="J346" s="6" t="n">
        <v>-1550.4</v>
      </c>
      <c r="K346" s="6" t="n">
        <v>-72.8</v>
      </c>
      <c r="L346" s="6" t="n">
        <v>0</v>
      </c>
      <c r="M346" s="6" t="s">
        <f>=I346+J346+K346+L346</f>
      </c>
      <c r="N346" s="6"/>
      <c r="O346" s="17"/>
      <c r="P346" s="17" t="s">
        <v>420</v>
      </c>
    </row>
    <row collapsed="false" customFormat="false" customHeight="false" hidden="false" ht="12.1" outlineLevel="0" r="347">
      <c r="A347" s="22" t="n">
        <v>45202.468854167</v>
      </c>
      <c r="B347" s="23" t="s">
        <v>448</v>
      </c>
      <c r="C347" s="23" t="s">
        <v>510</v>
      </c>
      <c r="D347" s="23" t="s">
        <v>448</v>
      </c>
      <c r="E347" s="23" t="s">
        <v>448</v>
      </c>
      <c r="F347" s="23" t="s">
        <v>20</v>
      </c>
      <c r="G347" s="24" t="n">
        <v>1</v>
      </c>
      <c r="H347" s="25" t="n">
        <v>3015.18</v>
      </c>
      <c r="I347" s="25" t="n">
        <v>3015.18</v>
      </c>
      <c r="J347" s="25" t="n">
        <v>0</v>
      </c>
      <c r="K347" s="25" t="n">
        <v>0</v>
      </c>
      <c r="L347" s="25" t="n">
        <v>0</v>
      </c>
      <c r="M347" s="6" t="s">
        <f>=I347+J347+K347+L347</f>
      </c>
      <c r="N347" s="25"/>
      <c r="O347" s="23"/>
      <c r="P347" s="23" t="s">
        <v>420</v>
      </c>
    </row>
    <row collapsed="false" customFormat="false" customHeight="false" hidden="false" ht="12.1" outlineLevel="0" r="348">
      <c r="A348" s="21" t="n">
        <v>45204.580486111</v>
      </c>
      <c r="B348" s="17" t="s">
        <v>379</v>
      </c>
      <c r="C348" s="17" t="s">
        <v>511</v>
      </c>
      <c r="D348" s="17" t="s">
        <v>340</v>
      </c>
      <c r="E348" s="17" t="s">
        <v>86</v>
      </c>
      <c r="F348" s="17" t="s">
        <v>20</v>
      </c>
      <c r="G348" s="7" t="n">
        <v>100</v>
      </c>
      <c r="H348" s="6" t="n">
        <v>100</v>
      </c>
      <c r="I348" s="6" t="n">
        <v>-100000</v>
      </c>
      <c r="J348" s="6" t="n">
        <v>0</v>
      </c>
      <c r="K348" s="6" t="n">
        <v>-100</v>
      </c>
      <c r="L348" s="6" t="n">
        <v>0</v>
      </c>
      <c r="M348" s="6" t="s">
        <f>=I348+J348+K348+L348</f>
      </c>
      <c r="N348" s="6"/>
      <c r="O348" s="17"/>
      <c r="P348" s="17" t="s">
        <v>420</v>
      </c>
    </row>
    <row collapsed="false" customFormat="false" customHeight="false" hidden="false" ht="12.1" outlineLevel="0" r="349">
      <c r="A349" s="21" t="n">
        <v>45208.528680556</v>
      </c>
      <c r="B349" s="17" t="s">
        <v>380</v>
      </c>
      <c r="C349" s="17" t="s">
        <v>512</v>
      </c>
      <c r="D349" s="17" t="s">
        <v>340</v>
      </c>
      <c r="E349" s="17" t="s">
        <v>86</v>
      </c>
      <c r="F349" s="17" t="s">
        <v>20</v>
      </c>
      <c r="G349" s="7" t="n">
        <v>200</v>
      </c>
      <c r="H349" s="6" t="n">
        <v>64.85</v>
      </c>
      <c r="I349" s="6" t="n">
        <v>-129700</v>
      </c>
      <c r="J349" s="6" t="n">
        <v>-4862</v>
      </c>
      <c r="K349" s="6" t="n">
        <v>-90.79</v>
      </c>
      <c r="L349" s="6" t="n">
        <v>0</v>
      </c>
      <c r="M349" s="6" t="s">
        <f>=I349+J349+K349+L349</f>
      </c>
      <c r="N349" s="6"/>
      <c r="O349" s="17"/>
      <c r="P349" s="17" t="s">
        <v>420</v>
      </c>
    </row>
    <row collapsed="false" customFormat="false" customHeight="false" hidden="false" ht="12.1" outlineLevel="0" r="350">
      <c r="A350" s="21" t="n">
        <v>45212.555381944</v>
      </c>
      <c r="B350" s="17" t="s">
        <v>381</v>
      </c>
      <c r="C350" s="17" t="s">
        <v>513</v>
      </c>
      <c r="D350" s="17" t="s">
        <v>340</v>
      </c>
      <c r="E350" s="17" t="s">
        <v>18</v>
      </c>
      <c r="F350" s="17" t="s">
        <v>20</v>
      </c>
      <c r="G350" s="7" t="n">
        <v>11</v>
      </c>
      <c r="H350" s="6" t="n">
        <v>333</v>
      </c>
      <c r="I350" s="6" t="n">
        <v>-3663</v>
      </c>
      <c r="J350" s="6" t="n">
        <v>0</v>
      </c>
      <c r="K350" s="6" t="n">
        <v>-2.56</v>
      </c>
      <c r="L350" s="6" t="n">
        <v>0</v>
      </c>
      <c r="M350" s="6" t="s">
        <f>=I350+J350+K350+L350</f>
      </c>
      <c r="N350" s="6"/>
      <c r="O350" s="17"/>
      <c r="P350" s="17" t="s">
        <v>420</v>
      </c>
    </row>
    <row collapsed="false" customFormat="false" customHeight="false" hidden="false" ht="12.1" outlineLevel="0" r="351">
      <c r="A351" s="26" t="n">
        <v>45215.566689815</v>
      </c>
      <c r="B351" s="27" t="s">
        <v>381</v>
      </c>
      <c r="C351" s="27" t="s">
        <v>513</v>
      </c>
      <c r="D351" s="27" t="s">
        <v>341</v>
      </c>
      <c r="E351" s="27" t="s">
        <v>18</v>
      </c>
      <c r="F351" s="27" t="s">
        <v>20</v>
      </c>
      <c r="G351" s="28" t="n">
        <v>-1</v>
      </c>
      <c r="H351" s="29" t="n">
        <v>568.2</v>
      </c>
      <c r="I351" s="29" t="n">
        <v>568.2</v>
      </c>
      <c r="J351" s="29" t="n">
        <v>0</v>
      </c>
      <c r="K351" s="29" t="n">
        <v>-0.4</v>
      </c>
      <c r="L351" s="29" t="n">
        <v>0</v>
      </c>
      <c r="M351" s="6" t="s">
        <f>=I351+J351+K351+L351</f>
      </c>
      <c r="N351" s="29"/>
      <c r="O351" s="27"/>
      <c r="P351" s="27" t="s">
        <v>420</v>
      </c>
    </row>
    <row collapsed="false" customFormat="false" customHeight="false" hidden="false" ht="12.1" outlineLevel="0" r="352">
      <c r="A352" s="26" t="n">
        <v>45215.566689815</v>
      </c>
      <c r="B352" s="27" t="s">
        <v>381</v>
      </c>
      <c r="C352" s="27" t="s">
        <v>513</v>
      </c>
      <c r="D352" s="27" t="s">
        <v>341</v>
      </c>
      <c r="E352" s="27" t="s">
        <v>18</v>
      </c>
      <c r="F352" s="27" t="s">
        <v>20</v>
      </c>
      <c r="G352" s="28" t="n">
        <v>-10</v>
      </c>
      <c r="H352" s="29" t="n">
        <v>568.15</v>
      </c>
      <c r="I352" s="29" t="n">
        <v>5681.5</v>
      </c>
      <c r="J352" s="29" t="n">
        <v>0</v>
      </c>
      <c r="K352" s="29" t="n">
        <v>-3.98</v>
      </c>
      <c r="L352" s="29" t="n">
        <v>0</v>
      </c>
      <c r="M352" s="6" t="s">
        <f>=I352+J352+K352+L352</f>
      </c>
      <c r="N352" s="29"/>
      <c r="O352" s="27"/>
      <c r="P352" s="27" t="s">
        <v>420</v>
      </c>
    </row>
    <row collapsed="false" customFormat="false" customHeight="false" hidden="false" ht="12.1" outlineLevel="0" r="353">
      <c r="A353" s="21" t="n">
        <v>45230.689212963</v>
      </c>
      <c r="B353" s="17" t="s">
        <v>382</v>
      </c>
      <c r="C353" s="17" t="s">
        <v>514</v>
      </c>
      <c r="D353" s="17" t="s">
        <v>340</v>
      </c>
      <c r="E353" s="17" t="s">
        <v>81</v>
      </c>
      <c r="F353" s="17" t="s">
        <v>20</v>
      </c>
      <c r="G353" s="7" t="n">
        <v>1839</v>
      </c>
      <c r="H353" s="6" t="n">
        <v>110.62</v>
      </c>
      <c r="I353" s="6" t="n">
        <v>-203430.18</v>
      </c>
      <c r="J353" s="6" t="n">
        <v>0</v>
      </c>
      <c r="K353" s="6" t="n">
        <v>-142.4</v>
      </c>
      <c r="L353" s="6" t="n">
        <v>0</v>
      </c>
      <c r="M353" s="6" t="s">
        <f>=I353+J353+K353+L353</f>
      </c>
      <c r="N353" s="6"/>
      <c r="O353" s="17"/>
      <c r="P353" s="17" t="s">
        <v>420</v>
      </c>
    </row>
    <row collapsed="false" customFormat="false" customHeight="false" hidden="false" ht="12.1" outlineLevel="0" r="354">
      <c r="A354" s="21" t="n">
        <v>45230.68994213</v>
      </c>
      <c r="B354" s="17" t="s">
        <v>382</v>
      </c>
      <c r="C354" s="17" t="s">
        <v>514</v>
      </c>
      <c r="D354" s="17" t="s">
        <v>340</v>
      </c>
      <c r="E354" s="17" t="s">
        <v>81</v>
      </c>
      <c r="F354" s="17" t="s">
        <v>20</v>
      </c>
      <c r="G354" s="7" t="n">
        <v>2</v>
      </c>
      <c r="H354" s="6" t="n">
        <v>110.62</v>
      </c>
      <c r="I354" s="6" t="n">
        <v>-221.24</v>
      </c>
      <c r="J354" s="6" t="n">
        <v>0</v>
      </c>
      <c r="K354" s="6" t="n">
        <v>-0.15</v>
      </c>
      <c r="L354" s="6" t="n">
        <v>0</v>
      </c>
      <c r="M354" s="6" t="s">
        <f>=I354+J354+K354+L354</f>
      </c>
      <c r="N354" s="6"/>
      <c r="O354" s="17"/>
      <c r="P354" s="17" t="s">
        <v>420</v>
      </c>
    </row>
    <row collapsed="false" customFormat="false" customHeight="false" hidden="false" ht="12.1" outlineLevel="0" r="355">
      <c r="A355" s="26" t="n">
        <v>45231.752337963</v>
      </c>
      <c r="B355" s="27" t="s">
        <v>368</v>
      </c>
      <c r="C355" s="27" t="s">
        <v>464</v>
      </c>
      <c r="D355" s="27" t="s">
        <v>341</v>
      </c>
      <c r="E355" s="27" t="s">
        <v>18</v>
      </c>
      <c r="F355" s="27" t="s">
        <v>20</v>
      </c>
      <c r="G355" s="28" t="n">
        <v>-1</v>
      </c>
      <c r="H355" s="29" t="n">
        <v>169.71</v>
      </c>
      <c r="I355" s="29" t="n">
        <v>169.71</v>
      </c>
      <c r="J355" s="29" t="n">
        <v>0</v>
      </c>
      <c r="K355" s="29" t="n">
        <v>-0.01</v>
      </c>
      <c r="L355" s="29" t="n">
        <v>0</v>
      </c>
      <c r="M355" s="6" t="s">
        <f>=I355+J355+K355+L355</f>
      </c>
      <c r="N355" s="29"/>
      <c r="O355" s="27"/>
      <c r="P355" s="27" t="s">
        <v>420</v>
      </c>
    </row>
    <row collapsed="false" customFormat="false" customHeight="false" hidden="false" ht="12.1" outlineLevel="0" r="356">
      <c r="A356" s="21" t="n">
        <v>45231.752337963</v>
      </c>
      <c r="B356" s="17" t="s">
        <v>368</v>
      </c>
      <c r="C356" s="17" t="s">
        <v>464</v>
      </c>
      <c r="D356" s="17" t="s">
        <v>340</v>
      </c>
      <c r="E356" s="17" t="s">
        <v>18</v>
      </c>
      <c r="F356" s="17" t="s">
        <v>20</v>
      </c>
      <c r="G356" s="7" t="n">
        <v>1</v>
      </c>
      <c r="H356" s="6" t="n">
        <v>169.81</v>
      </c>
      <c r="I356" s="6" t="n">
        <v>-169.81</v>
      </c>
      <c r="J356" s="6" t="n">
        <v>0</v>
      </c>
      <c r="K356" s="6" t="n">
        <v>0</v>
      </c>
      <c r="L356" s="6" t="n">
        <v>0</v>
      </c>
      <c r="M356" s="6" t="s">
        <f>=I356+J356+K356+L356</f>
      </c>
      <c r="N356" s="6"/>
      <c r="O356" s="17"/>
      <c r="P356" s="17" t="s">
        <v>420</v>
      </c>
    </row>
    <row collapsed="false" customFormat="false" customHeight="false" hidden="false" ht="12.1" outlineLevel="0" r="357">
      <c r="A357" s="22" t="n">
        <v>45232.474166667</v>
      </c>
      <c r="B357" s="23" t="s">
        <v>419</v>
      </c>
      <c r="C357" s="23" t="s">
        <v>131</v>
      </c>
      <c r="D357" s="23" t="s">
        <v>419</v>
      </c>
      <c r="E357" s="23" t="s">
        <v>419</v>
      </c>
      <c r="F357" s="23" t="s">
        <v>20</v>
      </c>
      <c r="G357" s="24" t="n">
        <v>1</v>
      </c>
      <c r="H357" s="25" t="n">
        <v>507.03</v>
      </c>
      <c r="I357" s="25" t="n">
        <v>507.03</v>
      </c>
      <c r="J357" s="25" t="n">
        <v>0</v>
      </c>
      <c r="K357" s="25" t="n">
        <v>0</v>
      </c>
      <c r="L357" s="25" t="n">
        <v>0</v>
      </c>
      <c r="M357" s="6" t="s">
        <f>=I357+J357+K357+L357</f>
      </c>
      <c r="N357" s="25"/>
      <c r="O357" s="23"/>
      <c r="P357" s="23" t="s">
        <v>420</v>
      </c>
    </row>
    <row collapsed="false" customFormat="false" customHeight="false" hidden="false" ht="12.1" outlineLevel="0" r="358">
      <c r="A358" s="21" t="n">
        <v>45238.514479167</v>
      </c>
      <c r="B358" s="17" t="s">
        <v>382</v>
      </c>
      <c r="C358" s="17" t="s">
        <v>514</v>
      </c>
      <c r="D358" s="17" t="s">
        <v>340</v>
      </c>
      <c r="E358" s="17" t="s">
        <v>81</v>
      </c>
      <c r="F358" s="17" t="s">
        <v>20</v>
      </c>
      <c r="G358" s="7" t="n">
        <v>10</v>
      </c>
      <c r="H358" s="6" t="n">
        <v>110.93</v>
      </c>
      <c r="I358" s="6" t="n">
        <v>-1109.3</v>
      </c>
      <c r="J358" s="6" t="n">
        <v>0</v>
      </c>
      <c r="K358" s="6" t="n">
        <v>-0.78</v>
      </c>
      <c r="L358" s="6" t="n">
        <v>0</v>
      </c>
      <c r="M358" s="6" t="s">
        <f>=I358+J358+K358+L358</f>
      </c>
      <c r="N358" s="6"/>
      <c r="O358" s="17"/>
      <c r="P358" s="17" t="s">
        <v>420</v>
      </c>
    </row>
    <row collapsed="false" customFormat="false" customHeight="false" hidden="false" ht="12.1" outlineLevel="0" r="359">
      <c r="A359" s="22" t="n">
        <v>45238.652939815</v>
      </c>
      <c r="B359" s="23" t="s">
        <v>448</v>
      </c>
      <c r="C359" s="23" t="s">
        <v>515</v>
      </c>
      <c r="D359" s="23" t="s">
        <v>448</v>
      </c>
      <c r="E359" s="23" t="s">
        <v>448</v>
      </c>
      <c r="F359" s="23" t="s">
        <v>20</v>
      </c>
      <c r="G359" s="24" t="n">
        <v>1</v>
      </c>
      <c r="H359" s="25" t="n">
        <v>1136</v>
      </c>
      <c r="I359" s="25" t="n">
        <v>1136</v>
      </c>
      <c r="J359" s="25" t="n">
        <v>0</v>
      </c>
      <c r="K359" s="25" t="n">
        <v>0</v>
      </c>
      <c r="L359" s="25" t="n">
        <v>0</v>
      </c>
      <c r="M359" s="6" t="s">
        <f>=I359+J359+K359+L359</f>
      </c>
      <c r="N359" s="25"/>
      <c r="O359" s="23"/>
      <c r="P359" s="23" t="s">
        <v>420</v>
      </c>
    </row>
    <row collapsed="false" customFormat="false" customHeight="false" hidden="false" ht="12.1" outlineLevel="0" r="360">
      <c r="A360" s="21" t="n">
        <v>45243.432858796</v>
      </c>
      <c r="B360" s="17" t="s">
        <v>382</v>
      </c>
      <c r="C360" s="17" t="s">
        <v>514</v>
      </c>
      <c r="D360" s="17" t="s">
        <v>340</v>
      </c>
      <c r="E360" s="17" t="s">
        <v>81</v>
      </c>
      <c r="F360" s="17" t="s">
        <v>20</v>
      </c>
      <c r="G360" s="7" t="n">
        <v>3</v>
      </c>
      <c r="H360" s="6" t="n">
        <v>111.17</v>
      </c>
      <c r="I360" s="6" t="n">
        <v>-333.51</v>
      </c>
      <c r="J360" s="6" t="n">
        <v>0</v>
      </c>
      <c r="K360" s="6" t="n">
        <v>-0.23</v>
      </c>
      <c r="L360" s="6" t="n">
        <v>0</v>
      </c>
      <c r="M360" s="6" t="s">
        <f>=I360+J360+K360+L360</f>
      </c>
      <c r="N360" s="6"/>
      <c r="O360" s="17"/>
      <c r="P360" s="17" t="s">
        <v>420</v>
      </c>
    </row>
    <row collapsed="false" customFormat="false" customHeight="false" hidden="false" ht="12.1" outlineLevel="0" r="361">
      <c r="A361" s="22" t="n">
        <v>45267.465381944</v>
      </c>
      <c r="B361" s="23" t="s">
        <v>448</v>
      </c>
      <c r="C361" s="23" t="s">
        <v>516</v>
      </c>
      <c r="D361" s="23" t="s">
        <v>448</v>
      </c>
      <c r="E361" s="23" t="s">
        <v>448</v>
      </c>
      <c r="F361" s="23" t="s">
        <v>20</v>
      </c>
      <c r="G361" s="24" t="n">
        <v>1</v>
      </c>
      <c r="H361" s="25" t="n">
        <v>1191</v>
      </c>
      <c r="I361" s="25" t="n">
        <v>1191</v>
      </c>
      <c r="J361" s="25" t="n">
        <v>0</v>
      </c>
      <c r="K361" s="25" t="n">
        <v>0</v>
      </c>
      <c r="L361" s="25" t="n">
        <v>0</v>
      </c>
      <c r="M361" s="6" t="s">
        <f>=I361+J361+K361+L361</f>
      </c>
      <c r="N361" s="25"/>
      <c r="O361" s="23"/>
      <c r="P361" s="23" t="s">
        <v>420</v>
      </c>
    </row>
    <row collapsed="false" customFormat="false" customHeight="false" hidden="false" ht="12.1" outlineLevel="0" r="362">
      <c r="A362" s="22" t="n">
        <v>45267.482743056</v>
      </c>
      <c r="B362" s="23" t="s">
        <v>448</v>
      </c>
      <c r="C362" s="23" t="s">
        <v>517</v>
      </c>
      <c r="D362" s="23" t="s">
        <v>448</v>
      </c>
      <c r="E362" s="23" t="s">
        <v>448</v>
      </c>
      <c r="F362" s="23" t="s">
        <v>20</v>
      </c>
      <c r="G362" s="24" t="n">
        <v>1</v>
      </c>
      <c r="H362" s="25" t="n">
        <v>7080</v>
      </c>
      <c r="I362" s="25" t="n">
        <v>7080</v>
      </c>
      <c r="J362" s="25" t="n">
        <v>0</v>
      </c>
      <c r="K362" s="25" t="n">
        <v>0</v>
      </c>
      <c r="L362" s="25" t="n">
        <v>0</v>
      </c>
      <c r="M362" s="6" t="s">
        <f>=I362+J362+K362+L362</f>
      </c>
      <c r="N362" s="25"/>
      <c r="O362" s="23"/>
      <c r="P362" s="23" t="s">
        <v>420</v>
      </c>
    </row>
    <row collapsed="false" customFormat="false" customHeight="false" hidden="false" ht="12.1" outlineLevel="0" r="363">
      <c r="A363" s="21" t="n">
        <v>45267.48568287</v>
      </c>
      <c r="B363" s="17" t="s">
        <v>368</v>
      </c>
      <c r="C363" s="17" t="s">
        <v>464</v>
      </c>
      <c r="D363" s="17" t="s">
        <v>340</v>
      </c>
      <c r="E363" s="17" t="s">
        <v>18</v>
      </c>
      <c r="F363" s="17" t="s">
        <v>20</v>
      </c>
      <c r="G363" s="7" t="n">
        <v>40</v>
      </c>
      <c r="H363" s="6" t="n">
        <v>157.83</v>
      </c>
      <c r="I363" s="6" t="n">
        <v>-6313.2</v>
      </c>
      <c r="J363" s="6" t="n">
        <v>0</v>
      </c>
      <c r="K363" s="6" t="n">
        <v>-4.42</v>
      </c>
      <c r="L363" s="6" t="n">
        <v>0</v>
      </c>
      <c r="M363" s="6" t="s">
        <f>=I363+J363+K363+L363</f>
      </c>
      <c r="N363" s="6"/>
      <c r="O363" s="17"/>
      <c r="P363" s="17" t="s">
        <v>420</v>
      </c>
    </row>
    <row collapsed="false" customFormat="false" customHeight="false" hidden="false" ht="12.1" outlineLevel="0" r="364">
      <c r="A364" s="21" t="n">
        <v>45271.507974537</v>
      </c>
      <c r="B364" s="17" t="s">
        <v>378</v>
      </c>
      <c r="C364" s="17" t="s">
        <v>509</v>
      </c>
      <c r="D364" s="17" t="s">
        <v>340</v>
      </c>
      <c r="E364" s="17" t="s">
        <v>86</v>
      </c>
      <c r="F364" s="17" t="s">
        <v>20</v>
      </c>
      <c r="G364" s="7" t="n">
        <v>3</v>
      </c>
      <c r="H364" s="6" t="n">
        <v>64.336</v>
      </c>
      <c r="I364" s="6" t="n">
        <v>-1930.08</v>
      </c>
      <c r="J364" s="6" t="n">
        <v>-66.18</v>
      </c>
      <c r="K364" s="6" t="n">
        <v>-1.35</v>
      </c>
      <c r="L364" s="6" t="n">
        <v>0</v>
      </c>
      <c r="M364" s="6" t="s">
        <f>=I364+J364+K364+L364</f>
      </c>
      <c r="N364" s="6"/>
      <c r="O364" s="17"/>
      <c r="P364" s="17" t="s">
        <v>420</v>
      </c>
    </row>
    <row collapsed="false" customFormat="false" customHeight="false" hidden="false" ht="12.1" outlineLevel="0" r="365">
      <c r="A365" s="22" t="n">
        <v>45275.474155093</v>
      </c>
      <c r="B365" s="23" t="s">
        <v>419</v>
      </c>
      <c r="C365" s="23" t="s">
        <v>131</v>
      </c>
      <c r="D365" s="23" t="s">
        <v>419</v>
      </c>
      <c r="E365" s="23" t="s">
        <v>419</v>
      </c>
      <c r="F365" s="23" t="s">
        <v>20</v>
      </c>
      <c r="G365" s="24" t="n">
        <v>1</v>
      </c>
      <c r="H365" s="25" t="n">
        <v>131468.47</v>
      </c>
      <c r="I365" s="25" t="n">
        <v>131468.47</v>
      </c>
      <c r="J365" s="25" t="n">
        <v>0</v>
      </c>
      <c r="K365" s="25" t="n">
        <v>0</v>
      </c>
      <c r="L365" s="25" t="n">
        <v>0</v>
      </c>
      <c r="M365" s="6" t="s">
        <f>=I365+J365+K365+L365</f>
      </c>
      <c r="N365" s="25"/>
      <c r="O365" s="23"/>
      <c r="P365" s="23" t="s">
        <v>420</v>
      </c>
    </row>
    <row collapsed="false" customFormat="false" customHeight="false" hidden="false" ht="12.1" outlineLevel="0" r="366">
      <c r="A366" s="21" t="n">
        <v>45280.525173611</v>
      </c>
      <c r="B366" s="17" t="s">
        <v>383</v>
      </c>
      <c r="C366" s="17" t="s">
        <v>518</v>
      </c>
      <c r="D366" s="17" t="s">
        <v>340</v>
      </c>
      <c r="E366" s="17" t="s">
        <v>86</v>
      </c>
      <c r="F366" s="17" t="s">
        <v>20</v>
      </c>
      <c r="G366" s="7" t="n">
        <v>1</v>
      </c>
      <c r="H366" s="6" t="n">
        <v>89.9</v>
      </c>
      <c r="I366" s="6" t="n">
        <v>-80988.21</v>
      </c>
      <c r="J366" s="6" t="n">
        <v>-1175.64</v>
      </c>
      <c r="K366" s="6" t="n">
        <v>-56.69</v>
      </c>
      <c r="L366" s="6" t="n">
        <v>0</v>
      </c>
      <c r="M366" s="6" t="s">
        <f>=I366+J366+K366+L366</f>
      </c>
      <c r="N366" s="6"/>
      <c r="O366" s="17"/>
      <c r="P366" s="17" t="s">
        <v>420</v>
      </c>
    </row>
    <row collapsed="false" customFormat="false" customHeight="false" hidden="false" ht="12.1" outlineLevel="0" r="367">
      <c r="A367" s="22" t="n">
        <v>45287.687175926</v>
      </c>
      <c r="B367" s="23" t="s">
        <v>419</v>
      </c>
      <c r="C367" s="23" t="s">
        <v>131</v>
      </c>
      <c r="D367" s="23" t="s">
        <v>419</v>
      </c>
      <c r="E367" s="23" t="s">
        <v>419</v>
      </c>
      <c r="F367" s="23" t="s">
        <v>20</v>
      </c>
      <c r="G367" s="24" t="n">
        <v>1</v>
      </c>
      <c r="H367" s="25" t="n">
        <v>35325</v>
      </c>
      <c r="I367" s="25" t="n">
        <v>35325</v>
      </c>
      <c r="J367" s="25" t="n">
        <v>0</v>
      </c>
      <c r="K367" s="25" t="n">
        <v>0</v>
      </c>
      <c r="L367" s="25" t="n">
        <v>0</v>
      </c>
      <c r="M367" s="6" t="s">
        <f>=I367+J367+K367+L367</f>
      </c>
      <c r="N367" s="25"/>
      <c r="O367" s="23"/>
      <c r="P367" s="23" t="s">
        <v>420</v>
      </c>
    </row>
    <row collapsed="false" customFormat="false" customHeight="false" hidden="false" ht="12.1" outlineLevel="0" r="368">
      <c r="A368" s="21" t="n">
        <v>45287.687604167</v>
      </c>
      <c r="B368" s="17" t="s">
        <v>383</v>
      </c>
      <c r="C368" s="17" t="s">
        <v>518</v>
      </c>
      <c r="D368" s="17" t="s">
        <v>340</v>
      </c>
      <c r="E368" s="17" t="s">
        <v>86</v>
      </c>
      <c r="F368" s="17" t="s">
        <v>20</v>
      </c>
      <c r="G368" s="7" t="n">
        <v>1</v>
      </c>
      <c r="H368" s="6" t="n">
        <v>90.5</v>
      </c>
      <c r="I368" s="6" t="n">
        <v>-82994.74</v>
      </c>
      <c r="J368" s="6" t="n">
        <v>-1279.31</v>
      </c>
      <c r="K368" s="6" t="n">
        <v>-58.1</v>
      </c>
      <c r="L368" s="6" t="n">
        <v>0</v>
      </c>
      <c r="M368" s="6" t="s">
        <f>=I368+J368+K368+L368</f>
      </c>
      <c r="N368" s="6"/>
      <c r="O368" s="17"/>
      <c r="P368" s="17" t="s">
        <v>420</v>
      </c>
    </row>
    <row collapsed="false" customFormat="false" customHeight="false" hidden="false" ht="12.1" outlineLevel="0" r="369">
      <c r="A369" s="22" t="n">
        <v>45302.514027778</v>
      </c>
      <c r="B369" s="23" t="s">
        <v>448</v>
      </c>
      <c r="C369" s="23" t="s">
        <v>519</v>
      </c>
      <c r="D369" s="23" t="s">
        <v>448</v>
      </c>
      <c r="E369" s="23" t="s">
        <v>448</v>
      </c>
      <c r="F369" s="23" t="s">
        <v>20</v>
      </c>
      <c r="G369" s="24" t="n">
        <v>1</v>
      </c>
      <c r="H369" s="25" t="n">
        <v>1356</v>
      </c>
      <c r="I369" s="25" t="n">
        <v>1356</v>
      </c>
      <c r="J369" s="25" t="n">
        <v>0</v>
      </c>
      <c r="K369" s="25" t="n">
        <v>0</v>
      </c>
      <c r="L369" s="25" t="n">
        <v>0</v>
      </c>
      <c r="M369" s="6" t="s">
        <f>=I369+J369+K369+L369</f>
      </c>
      <c r="N369" s="25"/>
      <c r="O369" s="23"/>
      <c r="P369" s="23" t="s">
        <v>420</v>
      </c>
    </row>
    <row collapsed="false" customFormat="false" customHeight="false" hidden="false" ht="12.1" outlineLevel="0" r="370">
      <c r="A370" s="22" t="n">
        <v>45302.541840278</v>
      </c>
      <c r="B370" s="23" t="s">
        <v>448</v>
      </c>
      <c r="C370" s="23" t="s">
        <v>520</v>
      </c>
      <c r="D370" s="23" t="s">
        <v>448</v>
      </c>
      <c r="E370" s="23" t="s">
        <v>448</v>
      </c>
      <c r="F370" s="23" t="s">
        <v>20</v>
      </c>
      <c r="G370" s="24" t="n">
        <v>1</v>
      </c>
      <c r="H370" s="25" t="n">
        <v>3015.18</v>
      </c>
      <c r="I370" s="25" t="n">
        <v>3015.18</v>
      </c>
      <c r="J370" s="25" t="n">
        <v>0</v>
      </c>
      <c r="K370" s="25" t="n">
        <v>0</v>
      </c>
      <c r="L370" s="25" t="n">
        <v>0</v>
      </c>
      <c r="M370" s="6" t="s">
        <f>=I370+J370+K370+L370</f>
      </c>
      <c r="N370" s="25"/>
      <c r="O370" s="23"/>
      <c r="P370" s="23" t="s">
        <v>420</v>
      </c>
    </row>
    <row collapsed="false" customFormat="false" customHeight="false" hidden="false" ht="12.1" outlineLevel="0" r="371">
      <c r="A371" s="21" t="n">
        <v>45302.549050926</v>
      </c>
      <c r="B371" s="17" t="s">
        <v>377</v>
      </c>
      <c r="C371" s="17" t="s">
        <v>502</v>
      </c>
      <c r="D371" s="17" t="s">
        <v>340</v>
      </c>
      <c r="E371" s="17" t="s">
        <v>18</v>
      </c>
      <c r="F371" s="17" t="s">
        <v>20</v>
      </c>
      <c r="G371" s="7" t="n">
        <v>8</v>
      </c>
      <c r="H371" s="6" t="n">
        <v>579.5</v>
      </c>
      <c r="I371" s="6" t="n">
        <v>-4636</v>
      </c>
      <c r="J371" s="6" t="n">
        <v>0</v>
      </c>
      <c r="K371" s="6" t="n">
        <v>-3.25</v>
      </c>
      <c r="L371" s="6" t="n">
        <v>0</v>
      </c>
      <c r="M371" s="6" t="s">
        <f>=I371+J371+K371+L371</f>
      </c>
      <c r="N371" s="6"/>
      <c r="O371" s="17"/>
      <c r="P371" s="17" t="s">
        <v>420</v>
      </c>
    </row>
    <row collapsed="false" customFormat="false" customHeight="false" hidden="false" ht="12.1" outlineLevel="0" r="372">
      <c r="A372" s="22" t="n">
        <v>45322.576608796</v>
      </c>
      <c r="B372" s="23" t="s">
        <v>448</v>
      </c>
      <c r="C372" s="23" t="s">
        <v>521</v>
      </c>
      <c r="D372" s="23" t="s">
        <v>448</v>
      </c>
      <c r="E372" s="23" t="s">
        <v>448</v>
      </c>
      <c r="F372" s="23" t="s">
        <v>20</v>
      </c>
      <c r="G372" s="24" t="n">
        <v>1</v>
      </c>
      <c r="H372" s="25" t="n">
        <v>4720.83</v>
      </c>
      <c r="I372" s="25" t="n">
        <v>4720.83</v>
      </c>
      <c r="J372" s="25" t="n">
        <v>0</v>
      </c>
      <c r="K372" s="25" t="n">
        <v>0</v>
      </c>
      <c r="L372" s="25" t="n">
        <v>0</v>
      </c>
      <c r="M372" s="6" t="s">
        <f>=I372+J372+K372+L372</f>
      </c>
      <c r="N372" s="25"/>
      <c r="O372" s="23"/>
      <c r="P372" s="23" t="s">
        <v>420</v>
      </c>
    </row>
    <row collapsed="false" customFormat="false" customHeight="false" hidden="false" ht="12.1" outlineLevel="0" r="373">
      <c r="A373" s="22" t="n">
        <v>45322.583784722</v>
      </c>
      <c r="B373" s="23" t="s">
        <v>448</v>
      </c>
      <c r="C373" s="23" t="s">
        <v>522</v>
      </c>
      <c r="D373" s="23" t="s">
        <v>448</v>
      </c>
      <c r="E373" s="23" t="s">
        <v>448</v>
      </c>
      <c r="F373" s="23" t="s">
        <v>20</v>
      </c>
      <c r="G373" s="24" t="n">
        <v>1</v>
      </c>
      <c r="H373" s="25" t="n">
        <v>4958.46</v>
      </c>
      <c r="I373" s="25" t="n">
        <v>4958.46</v>
      </c>
      <c r="J373" s="25" t="n">
        <v>0</v>
      </c>
      <c r="K373" s="25" t="n">
        <v>0</v>
      </c>
      <c r="L373" s="25" t="n">
        <v>0</v>
      </c>
      <c r="M373" s="6" t="s">
        <f>=I373+J373+K373+L373</f>
      </c>
      <c r="N373" s="25"/>
      <c r="O373" s="23"/>
      <c r="P373" s="23" t="s">
        <v>420</v>
      </c>
    </row>
    <row collapsed="false" customFormat="false" customHeight="false" hidden="false" ht="12.1" outlineLevel="0" r="374">
      <c r="A374" s="22" t="n">
        <v>45329.513993056</v>
      </c>
      <c r="B374" s="23" t="s">
        <v>448</v>
      </c>
      <c r="C374" s="23" t="s">
        <v>523</v>
      </c>
      <c r="D374" s="23" t="s">
        <v>448</v>
      </c>
      <c r="E374" s="23" t="s">
        <v>448</v>
      </c>
      <c r="F374" s="23" t="s">
        <v>20</v>
      </c>
      <c r="G374" s="24" t="n">
        <v>1</v>
      </c>
      <c r="H374" s="25" t="n">
        <v>1387</v>
      </c>
      <c r="I374" s="25" t="n">
        <v>1387</v>
      </c>
      <c r="J374" s="25" t="n">
        <v>0</v>
      </c>
      <c r="K374" s="25" t="n">
        <v>0</v>
      </c>
      <c r="L374" s="25" t="n">
        <v>0</v>
      </c>
      <c r="M374" s="6" t="s">
        <f>=I374+J374+K374+L374</f>
      </c>
      <c r="N374" s="25"/>
      <c r="O374" s="23"/>
      <c r="P374" s="23" t="s">
        <v>420</v>
      </c>
    </row>
    <row collapsed="false" customFormat="false" customHeight="false" hidden="false" ht="12.1" outlineLevel="0" r="375">
      <c r="A375" s="26" t="n">
        <v>45330.599050926</v>
      </c>
      <c r="B375" s="27" t="s">
        <v>382</v>
      </c>
      <c r="C375" s="27" t="s">
        <v>514</v>
      </c>
      <c r="D375" s="27" t="s">
        <v>341</v>
      </c>
      <c r="E375" s="27" t="s">
        <v>81</v>
      </c>
      <c r="F375" s="27" t="s">
        <v>20</v>
      </c>
      <c r="G375" s="28" t="n">
        <v>-984</v>
      </c>
      <c r="H375" s="29" t="n">
        <v>115.15</v>
      </c>
      <c r="I375" s="29" t="n">
        <v>113307.6</v>
      </c>
      <c r="J375" s="29" t="n">
        <v>0</v>
      </c>
      <c r="K375" s="29" t="n">
        <v>-79.32</v>
      </c>
      <c r="L375" s="29" t="n">
        <v>0</v>
      </c>
      <c r="M375" s="6" t="s">
        <f>=I375+J375+K375+L375</f>
      </c>
      <c r="N375" s="29"/>
      <c r="O375" s="27"/>
      <c r="P375" s="27" t="s">
        <v>420</v>
      </c>
    </row>
    <row collapsed="false" customFormat="false" customHeight="false" hidden="false" ht="12.1" outlineLevel="0" r="376">
      <c r="A376" s="26" t="n">
        <v>45330.599050926</v>
      </c>
      <c r="B376" s="27" t="s">
        <v>382</v>
      </c>
      <c r="C376" s="27" t="s">
        <v>514</v>
      </c>
      <c r="D376" s="27" t="s">
        <v>341</v>
      </c>
      <c r="E376" s="27" t="s">
        <v>81</v>
      </c>
      <c r="F376" s="27" t="s">
        <v>20</v>
      </c>
      <c r="G376" s="28" t="n">
        <v>-870</v>
      </c>
      <c r="H376" s="29" t="n">
        <v>115.14</v>
      </c>
      <c r="I376" s="29" t="n">
        <v>100171.8</v>
      </c>
      <c r="J376" s="29" t="n">
        <v>0</v>
      </c>
      <c r="K376" s="29" t="n">
        <v>-70.12</v>
      </c>
      <c r="L376" s="29" t="n">
        <v>0</v>
      </c>
      <c r="M376" s="6" t="s">
        <f>=I376+J376+K376+L376</f>
      </c>
      <c r="N376" s="29"/>
      <c r="O376" s="27"/>
      <c r="P376" s="27" t="s">
        <v>420</v>
      </c>
    </row>
    <row collapsed="false" customFormat="false" customHeight="false" hidden="false" ht="12.1" outlineLevel="0" r="377">
      <c r="A377" s="26" t="n">
        <v>45330.599907407</v>
      </c>
      <c r="B377" s="27" t="s">
        <v>379</v>
      </c>
      <c r="C377" s="27" t="s">
        <v>511</v>
      </c>
      <c r="D377" s="27" t="s">
        <v>341</v>
      </c>
      <c r="E377" s="27" t="s">
        <v>86</v>
      </c>
      <c r="F377" s="27" t="s">
        <v>20</v>
      </c>
      <c r="G377" s="28" t="n">
        <v>-56</v>
      </c>
      <c r="H377" s="29" t="n">
        <v>100.52</v>
      </c>
      <c r="I377" s="29" t="n">
        <v>56291.2</v>
      </c>
      <c r="J377" s="29" t="n">
        <v>77.28</v>
      </c>
      <c r="K377" s="29" t="n">
        <v>-39.4</v>
      </c>
      <c r="L377" s="29" t="n">
        <v>0</v>
      </c>
      <c r="M377" s="6" t="s">
        <f>=I377+J377+K377+L377</f>
      </c>
      <c r="N377" s="29"/>
      <c r="O377" s="27"/>
      <c r="P377" s="27" t="s">
        <v>420</v>
      </c>
    </row>
    <row collapsed="false" customFormat="false" customHeight="false" hidden="false" ht="12.1" outlineLevel="0" r="378">
      <c r="A378" s="26" t="n">
        <v>45330.599907407</v>
      </c>
      <c r="B378" s="27" t="s">
        <v>379</v>
      </c>
      <c r="C378" s="27" t="s">
        <v>511</v>
      </c>
      <c r="D378" s="27" t="s">
        <v>341</v>
      </c>
      <c r="E378" s="27" t="s">
        <v>86</v>
      </c>
      <c r="F378" s="27" t="s">
        <v>20</v>
      </c>
      <c r="G378" s="28" t="n">
        <v>-12</v>
      </c>
      <c r="H378" s="29" t="n">
        <v>100.52</v>
      </c>
      <c r="I378" s="29" t="n">
        <v>12062.4</v>
      </c>
      <c r="J378" s="29" t="n">
        <v>16.56</v>
      </c>
      <c r="K378" s="29" t="n">
        <v>-8.44</v>
      </c>
      <c r="L378" s="29" t="n">
        <v>0</v>
      </c>
      <c r="M378" s="6" t="s">
        <f>=I378+J378+K378+L378</f>
      </c>
      <c r="N378" s="29"/>
      <c r="O378" s="27"/>
      <c r="P378" s="27" t="s">
        <v>420</v>
      </c>
    </row>
    <row collapsed="false" customFormat="false" customHeight="false" hidden="false" ht="12.1" outlineLevel="0" r="379">
      <c r="A379" s="26" t="n">
        <v>45330.599907407</v>
      </c>
      <c r="B379" s="27" t="s">
        <v>379</v>
      </c>
      <c r="C379" s="27" t="s">
        <v>511</v>
      </c>
      <c r="D379" s="27" t="s">
        <v>341</v>
      </c>
      <c r="E379" s="27" t="s">
        <v>86</v>
      </c>
      <c r="F379" s="27" t="s">
        <v>20</v>
      </c>
      <c r="G379" s="28" t="n">
        <v>-32</v>
      </c>
      <c r="H379" s="29" t="n">
        <v>100.52</v>
      </c>
      <c r="I379" s="29" t="n">
        <v>32166.4</v>
      </c>
      <c r="J379" s="29" t="n">
        <v>44.16</v>
      </c>
      <c r="K379" s="29" t="n">
        <v>-22.52</v>
      </c>
      <c r="L379" s="29" t="n">
        <v>0</v>
      </c>
      <c r="M379" s="6" t="s">
        <f>=I379+J379+K379+L379</f>
      </c>
      <c r="N379" s="29"/>
      <c r="O379" s="27"/>
      <c r="P379" s="27" t="s">
        <v>420</v>
      </c>
    </row>
    <row collapsed="false" customFormat="false" customHeight="false" hidden="false" ht="12.1" outlineLevel="0" r="380">
      <c r="A380" s="21" t="n">
        <v>45335.673784722</v>
      </c>
      <c r="B380" s="17" t="s">
        <v>43</v>
      </c>
      <c r="C380" s="17" t="s">
        <v>524</v>
      </c>
      <c r="D380" s="17" t="s">
        <v>340</v>
      </c>
      <c r="E380" s="17" t="s">
        <v>18</v>
      </c>
      <c r="F380" s="17" t="s">
        <v>20</v>
      </c>
      <c r="G380" s="7" t="n">
        <v>2</v>
      </c>
      <c r="H380" s="6" t="n">
        <v>4500</v>
      </c>
      <c r="I380" s="6" t="n">
        <v>-9000</v>
      </c>
      <c r="J380" s="6" t="n">
        <v>0</v>
      </c>
      <c r="K380" s="6" t="n">
        <v>-6.3</v>
      </c>
      <c r="L380" s="6" t="n">
        <v>0</v>
      </c>
      <c r="M380" s="6" t="s">
        <f>=I380+J380+K380+L380</f>
      </c>
      <c r="N380" s="6"/>
      <c r="O380" s="17"/>
      <c r="P380" s="17" t="s">
        <v>420</v>
      </c>
    </row>
    <row collapsed="false" customFormat="false" customHeight="false" hidden="false" ht="12.1" outlineLevel="0" r="381">
      <c r="A381" s="26" t="n">
        <v>45335.773298611</v>
      </c>
      <c r="B381" s="27" t="s">
        <v>43</v>
      </c>
      <c r="C381" s="27" t="s">
        <v>524</v>
      </c>
      <c r="D381" s="27" t="s">
        <v>341</v>
      </c>
      <c r="E381" s="27" t="s">
        <v>18</v>
      </c>
      <c r="F381" s="27" t="s">
        <v>20</v>
      </c>
      <c r="G381" s="28" t="n">
        <v>-2</v>
      </c>
      <c r="H381" s="29" t="n">
        <v>6300</v>
      </c>
      <c r="I381" s="29" t="n">
        <v>12600</v>
      </c>
      <c r="J381" s="29" t="n">
        <v>0</v>
      </c>
      <c r="K381" s="29" t="n">
        <v>-8.82</v>
      </c>
      <c r="L381" s="29" t="n">
        <v>0</v>
      </c>
      <c r="M381" s="6" t="s">
        <f>=I381+J381+K381+L381</f>
      </c>
      <c r="N381" s="29"/>
      <c r="O381" s="27"/>
      <c r="P381" s="27" t="s">
        <v>420</v>
      </c>
    </row>
    <row collapsed="false" customFormat="false" customHeight="false" hidden="false" ht="12.1" outlineLevel="0" r="382">
      <c r="A382" s="21" t="n">
        <v>45348.461435185</v>
      </c>
      <c r="B382" s="17" t="s">
        <v>382</v>
      </c>
      <c r="C382" s="17" t="s">
        <v>514</v>
      </c>
      <c r="D382" s="17" t="s">
        <v>340</v>
      </c>
      <c r="E382" s="17" t="s">
        <v>81</v>
      </c>
      <c r="F382" s="17" t="s">
        <v>20</v>
      </c>
      <c r="G382" s="7" t="n">
        <v>2827</v>
      </c>
      <c r="H382" s="6" t="n">
        <v>116.02</v>
      </c>
      <c r="I382" s="6" t="n">
        <v>-327988.54</v>
      </c>
      <c r="J382" s="6" t="n">
        <v>0</v>
      </c>
      <c r="K382" s="6" t="n">
        <v>-229.59</v>
      </c>
      <c r="L382" s="6" t="n">
        <v>0</v>
      </c>
      <c r="M382" s="6" t="s">
        <f>=I382+J382+K382+L382</f>
      </c>
      <c r="N382" s="6"/>
      <c r="O382" s="17"/>
      <c r="P382" s="17" t="s">
        <v>420</v>
      </c>
    </row>
    <row collapsed="false" customFormat="false" customHeight="false" hidden="false" ht="12.1" outlineLevel="0" r="383">
      <c r="A383" s="22" t="n">
        <v>45352.020636574</v>
      </c>
      <c r="B383" s="23" t="s">
        <v>419</v>
      </c>
      <c r="C383" s="23" t="s">
        <v>110</v>
      </c>
      <c r="D383" s="23" t="s">
        <v>419</v>
      </c>
      <c r="E383" s="23" t="s">
        <v>419</v>
      </c>
      <c r="F383" s="23" t="s">
        <v>20</v>
      </c>
      <c r="G383" s="24" t="n">
        <v>1</v>
      </c>
      <c r="H383" s="25" t="n">
        <v>930272.19</v>
      </c>
      <c r="I383" s="25" t="n">
        <v>930272.19</v>
      </c>
      <c r="J383" s="25" t="n">
        <v>0</v>
      </c>
      <c r="K383" s="25" t="n">
        <v>0</v>
      </c>
      <c r="L383" s="25" t="n">
        <v>0</v>
      </c>
      <c r="M383" s="6" t="s">
        <f>=I383+J383+K383+L383</f>
      </c>
      <c r="N383" s="25"/>
      <c r="O383" s="23"/>
      <c r="P383" s="23" t="s">
        <v>525</v>
      </c>
    </row>
    <row collapsed="false" customFormat="false" customHeight="false" hidden="false" ht="12.1" outlineLevel="0" r="384">
      <c r="A384" s="21" t="n">
        <v>45352.584467593</v>
      </c>
      <c r="B384" s="17" t="s">
        <v>80</v>
      </c>
      <c r="C384" s="17" t="s">
        <v>436</v>
      </c>
      <c r="D384" s="17" t="s">
        <v>340</v>
      </c>
      <c r="E384" s="17" t="s">
        <v>81</v>
      </c>
      <c r="F384" s="17" t="s">
        <v>20</v>
      </c>
      <c r="G384" s="7" t="n">
        <v>74000</v>
      </c>
      <c r="H384" s="6" t="n">
        <v>1.356</v>
      </c>
      <c r="I384" s="6" t="n">
        <v>-100344</v>
      </c>
      <c r="J384" s="6" t="n">
        <v>0</v>
      </c>
      <c r="K384" s="6" t="n">
        <v>0</v>
      </c>
      <c r="L384" s="6" t="n">
        <v>0</v>
      </c>
      <c r="M384" s="6" t="s">
        <f>=I384+J384+K384+L384</f>
      </c>
      <c r="N384" s="6"/>
      <c r="O384" s="17"/>
      <c r="P384" s="17" t="s">
        <v>525</v>
      </c>
    </row>
    <row collapsed="false" customFormat="false" customHeight="false" hidden="false" ht="12.1" outlineLevel="0" r="385">
      <c r="A385" s="21" t="n">
        <v>45352.586782407</v>
      </c>
      <c r="B385" s="17" t="s">
        <v>80</v>
      </c>
      <c r="C385" s="17" t="s">
        <v>436</v>
      </c>
      <c r="D385" s="17" t="s">
        <v>340</v>
      </c>
      <c r="E385" s="17" t="s">
        <v>81</v>
      </c>
      <c r="F385" s="17" t="s">
        <v>20</v>
      </c>
      <c r="G385" s="7" t="n">
        <v>600000</v>
      </c>
      <c r="H385" s="6" t="n">
        <v>1.356</v>
      </c>
      <c r="I385" s="6" t="n">
        <v>-813600</v>
      </c>
      <c r="J385" s="6" t="n">
        <v>0</v>
      </c>
      <c r="K385" s="6" t="n">
        <v>0</v>
      </c>
      <c r="L385" s="6" t="n">
        <v>0</v>
      </c>
      <c r="M385" s="6" t="s">
        <f>=I385+J385+K385+L385</f>
      </c>
      <c r="N385" s="6"/>
      <c r="O385" s="17"/>
      <c r="P385" s="17" t="s">
        <v>525</v>
      </c>
    </row>
    <row collapsed="false" customFormat="false" customHeight="false" hidden="false" ht="12.1" outlineLevel="0" r="386">
      <c r="A386" s="21" t="n">
        <v>45352.589189815</v>
      </c>
      <c r="B386" s="17" t="s">
        <v>80</v>
      </c>
      <c r="C386" s="17" t="s">
        <v>436</v>
      </c>
      <c r="D386" s="17" t="s">
        <v>340</v>
      </c>
      <c r="E386" s="17" t="s">
        <v>81</v>
      </c>
      <c r="F386" s="17" t="s">
        <v>20</v>
      </c>
      <c r="G386" s="7" t="n">
        <v>11100</v>
      </c>
      <c r="H386" s="6" t="n">
        <v>1.356</v>
      </c>
      <c r="I386" s="6" t="n">
        <v>-15051.6</v>
      </c>
      <c r="J386" s="6" t="n">
        <v>0</v>
      </c>
      <c r="K386" s="6" t="n">
        <v>0</v>
      </c>
      <c r="L386" s="6" t="n">
        <v>0</v>
      </c>
      <c r="M386" s="6" t="s">
        <f>=I386+J386+K386+L386</f>
      </c>
      <c r="N386" s="6"/>
      <c r="O386" s="17"/>
      <c r="P386" s="17" t="s">
        <v>525</v>
      </c>
    </row>
    <row collapsed="false" customFormat="false" customHeight="false" hidden="false" ht="12.1" outlineLevel="0" r="387">
      <c r="A387" s="21" t="n">
        <v>45352.591168981</v>
      </c>
      <c r="B387" s="17" t="s">
        <v>80</v>
      </c>
      <c r="C387" s="17" t="s">
        <v>436</v>
      </c>
      <c r="D387" s="17" t="s">
        <v>340</v>
      </c>
      <c r="E387" s="17" t="s">
        <v>81</v>
      </c>
      <c r="F387" s="17" t="s">
        <v>20</v>
      </c>
      <c r="G387" s="7" t="n">
        <v>720</v>
      </c>
      <c r="H387" s="6" t="n">
        <v>1.356</v>
      </c>
      <c r="I387" s="6" t="n">
        <v>-976.32</v>
      </c>
      <c r="J387" s="6" t="n">
        <v>0</v>
      </c>
      <c r="K387" s="6" t="n">
        <v>0</v>
      </c>
      <c r="L387" s="6" t="n">
        <v>0</v>
      </c>
      <c r="M387" s="6" t="s">
        <f>=I387+J387+K387+L387</f>
      </c>
      <c r="N387" s="6"/>
      <c r="O387" s="17"/>
      <c r="P387" s="17" t="s">
        <v>525</v>
      </c>
    </row>
    <row collapsed="false" customFormat="false" customHeight="false" hidden="false" ht="12.1" outlineLevel="0" r="388">
      <c r="A388" s="21" t="n">
        <v>45352.649016204</v>
      </c>
      <c r="B388" s="17" t="s">
        <v>382</v>
      </c>
      <c r="C388" s="17" t="s">
        <v>514</v>
      </c>
      <c r="D388" s="17" t="s">
        <v>340</v>
      </c>
      <c r="E388" s="17" t="s">
        <v>81</v>
      </c>
      <c r="F388" s="17" t="s">
        <v>20</v>
      </c>
      <c r="G388" s="7" t="n">
        <v>1</v>
      </c>
      <c r="H388" s="6" t="n">
        <v>116.31</v>
      </c>
      <c r="I388" s="6" t="n">
        <v>-116.31</v>
      </c>
      <c r="J388" s="6" t="n">
        <v>0</v>
      </c>
      <c r="K388" s="6" t="n">
        <v>-0.08</v>
      </c>
      <c r="L388" s="6" t="n">
        <v>0</v>
      </c>
      <c r="M388" s="6" t="s">
        <f>=I388+J388+K388+L388</f>
      </c>
      <c r="N388" s="6"/>
      <c r="O388" s="17"/>
      <c r="P388" s="17" t="s">
        <v>420</v>
      </c>
    </row>
    <row collapsed="false" customFormat="false" customHeight="false" hidden="false" ht="12.1" outlineLevel="0" r="389">
      <c r="A389" s="22" t="n">
        <v>45358.020636574</v>
      </c>
      <c r="B389" s="23" t="s">
        <v>419</v>
      </c>
      <c r="C389" s="23" t="s">
        <v>110</v>
      </c>
      <c r="D389" s="23" t="s">
        <v>419</v>
      </c>
      <c r="E389" s="23" t="s">
        <v>419</v>
      </c>
      <c r="F389" s="23" t="s">
        <v>20</v>
      </c>
      <c r="G389" s="24" t="n">
        <v>1</v>
      </c>
      <c r="H389" s="25" t="n">
        <v>60000</v>
      </c>
      <c r="I389" s="25" t="n">
        <v>60000</v>
      </c>
      <c r="J389" s="25" t="n">
        <v>0</v>
      </c>
      <c r="K389" s="25" t="n">
        <v>0</v>
      </c>
      <c r="L389" s="25" t="n">
        <v>0</v>
      </c>
      <c r="M389" s="6" t="s">
        <f>=I389+J389+K389+L389</f>
      </c>
      <c r="N389" s="25"/>
      <c r="O389" s="23"/>
      <c r="P389" s="23" t="s">
        <v>525</v>
      </c>
    </row>
    <row collapsed="false" customFormat="false" customHeight="false" hidden="false" ht="12.1" outlineLevel="0" r="390">
      <c r="A390" s="21" t="n">
        <v>45358.76005787</v>
      </c>
      <c r="B390" s="17" t="s">
        <v>80</v>
      </c>
      <c r="C390" s="17" t="s">
        <v>436</v>
      </c>
      <c r="D390" s="17" t="s">
        <v>340</v>
      </c>
      <c r="E390" s="17" t="s">
        <v>81</v>
      </c>
      <c r="F390" s="17" t="s">
        <v>20</v>
      </c>
      <c r="G390" s="7" t="n">
        <v>40000</v>
      </c>
      <c r="H390" s="6" t="n">
        <v>1.3599</v>
      </c>
      <c r="I390" s="6" t="n">
        <v>-54396</v>
      </c>
      <c r="J390" s="6" t="n">
        <v>0</v>
      </c>
      <c r="K390" s="6" t="n">
        <v>0</v>
      </c>
      <c r="L390" s="6" t="n">
        <v>0</v>
      </c>
      <c r="M390" s="6" t="s">
        <f>=I390+J390+K390+L390</f>
      </c>
      <c r="N390" s="6"/>
      <c r="O390" s="17"/>
      <c r="P390" s="17" t="s">
        <v>525</v>
      </c>
    </row>
    <row collapsed="false" customFormat="false" customHeight="false" hidden="false" ht="12.1" outlineLevel="0" r="391">
      <c r="A391" s="21" t="n">
        <v>45358.761111111</v>
      </c>
      <c r="B391" s="17" t="s">
        <v>80</v>
      </c>
      <c r="C391" s="17" t="s">
        <v>436</v>
      </c>
      <c r="D391" s="17" t="s">
        <v>340</v>
      </c>
      <c r="E391" s="17" t="s">
        <v>81</v>
      </c>
      <c r="F391" s="17" t="s">
        <v>20</v>
      </c>
      <c r="G391" s="7" t="n">
        <v>4000</v>
      </c>
      <c r="H391" s="6" t="n">
        <v>1.3599</v>
      </c>
      <c r="I391" s="6" t="n">
        <v>-5439.6</v>
      </c>
      <c r="J391" s="6" t="n">
        <v>0</v>
      </c>
      <c r="K391" s="6" t="n">
        <v>0</v>
      </c>
      <c r="L391" s="6" t="n">
        <v>0</v>
      </c>
      <c r="M391" s="6" t="s">
        <f>=I391+J391+K391+L391</f>
      </c>
      <c r="N391" s="6"/>
      <c r="O391" s="17"/>
      <c r="P391" s="17" t="s">
        <v>525</v>
      </c>
    </row>
    <row collapsed="false" customFormat="false" customHeight="false" hidden="false" ht="12.1" outlineLevel="0" r="392">
      <c r="A392" s="21" t="n">
        <v>45358.762060185</v>
      </c>
      <c r="B392" s="17" t="s">
        <v>80</v>
      </c>
      <c r="C392" s="17" t="s">
        <v>436</v>
      </c>
      <c r="D392" s="17" t="s">
        <v>340</v>
      </c>
      <c r="E392" s="17" t="s">
        <v>81</v>
      </c>
      <c r="F392" s="17" t="s">
        <v>20</v>
      </c>
      <c r="G392" s="7" t="n">
        <v>300</v>
      </c>
      <c r="H392" s="6" t="n">
        <v>1.3599</v>
      </c>
      <c r="I392" s="6" t="n">
        <v>-407.97</v>
      </c>
      <c r="J392" s="6" t="n">
        <v>0</v>
      </c>
      <c r="K392" s="6" t="n">
        <v>0</v>
      </c>
      <c r="L392" s="6" t="n">
        <v>0</v>
      </c>
      <c r="M392" s="6" t="s">
        <f>=I392+J392+K392+L392</f>
      </c>
      <c r="N392" s="6"/>
      <c r="O392" s="17"/>
      <c r="P392" s="17" t="s">
        <v>525</v>
      </c>
    </row>
    <row collapsed="false" customFormat="false" customHeight="false" hidden="false" ht="12.1" outlineLevel="0" r="393">
      <c r="A393" s="22" t="n">
        <v>45362.020636574</v>
      </c>
      <c r="B393" s="23" t="s">
        <v>419</v>
      </c>
      <c r="C393" s="23" t="s">
        <v>110</v>
      </c>
      <c r="D393" s="23" t="s">
        <v>419</v>
      </c>
      <c r="E393" s="23" t="s">
        <v>419</v>
      </c>
      <c r="F393" s="23" t="s">
        <v>20</v>
      </c>
      <c r="G393" s="24" t="n">
        <v>1</v>
      </c>
      <c r="H393" s="25" t="n">
        <v>5554</v>
      </c>
      <c r="I393" s="25" t="n">
        <v>5554</v>
      </c>
      <c r="J393" s="25" t="n">
        <v>0</v>
      </c>
      <c r="K393" s="25" t="n">
        <v>0</v>
      </c>
      <c r="L393" s="25" t="n">
        <v>0</v>
      </c>
      <c r="M393" s="6" t="s">
        <f>=I393+J393+K393+L393</f>
      </c>
      <c r="N393" s="25"/>
      <c r="O393" s="23"/>
      <c r="P393" s="23" t="s">
        <v>525</v>
      </c>
    </row>
    <row collapsed="false" customFormat="false" customHeight="false" hidden="false" ht="12.1" outlineLevel="0" r="394">
      <c r="A394" s="22" t="n">
        <v>45362.020636574</v>
      </c>
      <c r="B394" s="23" t="s">
        <v>419</v>
      </c>
      <c r="C394" s="23" t="s">
        <v>110</v>
      </c>
      <c r="D394" s="23" t="s">
        <v>419</v>
      </c>
      <c r="E394" s="23" t="s">
        <v>419</v>
      </c>
      <c r="F394" s="23" t="s">
        <v>20</v>
      </c>
      <c r="G394" s="24" t="n">
        <v>1</v>
      </c>
      <c r="H394" s="25" t="n">
        <v>210000</v>
      </c>
      <c r="I394" s="25" t="n">
        <v>210000</v>
      </c>
      <c r="J394" s="25" t="n">
        <v>0</v>
      </c>
      <c r="K394" s="25" t="n">
        <v>0</v>
      </c>
      <c r="L394" s="25" t="n">
        <v>0</v>
      </c>
      <c r="M394" s="6" t="s">
        <f>=I394+J394+K394+L394</f>
      </c>
      <c r="N394" s="25"/>
      <c r="O394" s="23"/>
      <c r="P394" s="23" t="s">
        <v>525</v>
      </c>
    </row>
    <row collapsed="false" customFormat="false" customHeight="false" hidden="false" ht="12.1" outlineLevel="0" r="395">
      <c r="A395" s="21" t="n">
        <v>45362.467488426</v>
      </c>
      <c r="B395" s="17" t="s">
        <v>80</v>
      </c>
      <c r="C395" s="17" t="s">
        <v>436</v>
      </c>
      <c r="D395" s="17" t="s">
        <v>340</v>
      </c>
      <c r="E395" s="17" t="s">
        <v>81</v>
      </c>
      <c r="F395" s="17" t="s">
        <v>20</v>
      </c>
      <c r="G395" s="7" t="n">
        <v>155000</v>
      </c>
      <c r="H395" s="6" t="n">
        <v>1.3605</v>
      </c>
      <c r="I395" s="6" t="n">
        <v>-210877.5</v>
      </c>
      <c r="J395" s="6" t="n">
        <v>0</v>
      </c>
      <c r="K395" s="6" t="n">
        <v>0</v>
      </c>
      <c r="L395" s="6" t="n">
        <v>0</v>
      </c>
      <c r="M395" s="6" t="s">
        <f>=I395+J395+K395+L395</f>
      </c>
      <c r="N395" s="6"/>
      <c r="O395" s="17"/>
      <c r="P395" s="17" t="s">
        <v>525</v>
      </c>
    </row>
    <row collapsed="false" customFormat="false" customHeight="false" hidden="false" ht="12.1" outlineLevel="0" r="396">
      <c r="A396" s="21" t="n">
        <v>45362.46787037</v>
      </c>
      <c r="B396" s="17" t="s">
        <v>80</v>
      </c>
      <c r="C396" s="17" t="s">
        <v>436</v>
      </c>
      <c r="D396" s="17" t="s">
        <v>340</v>
      </c>
      <c r="E396" s="17" t="s">
        <v>81</v>
      </c>
      <c r="F396" s="17" t="s">
        <v>20</v>
      </c>
      <c r="G396" s="7" t="n">
        <v>3000</v>
      </c>
      <c r="H396" s="6" t="n">
        <v>1.3605</v>
      </c>
      <c r="I396" s="6" t="n">
        <v>-4081.5</v>
      </c>
      <c r="J396" s="6" t="n">
        <v>0</v>
      </c>
      <c r="K396" s="6" t="n">
        <v>0</v>
      </c>
      <c r="L396" s="6" t="n">
        <v>0</v>
      </c>
      <c r="M396" s="6" t="s">
        <f>=I396+J396+K396+L396</f>
      </c>
      <c r="N396" s="6"/>
      <c r="O396" s="17"/>
      <c r="P396" s="17" t="s">
        <v>525</v>
      </c>
    </row>
    <row collapsed="false" customFormat="false" customHeight="false" hidden="false" ht="12.1" outlineLevel="0" r="397">
      <c r="A397" s="21" t="n">
        <v>45362.468055556</v>
      </c>
      <c r="B397" s="17" t="s">
        <v>80</v>
      </c>
      <c r="C397" s="17" t="s">
        <v>436</v>
      </c>
      <c r="D397" s="17" t="s">
        <v>340</v>
      </c>
      <c r="E397" s="17" t="s">
        <v>81</v>
      </c>
      <c r="F397" s="17" t="s">
        <v>20</v>
      </c>
      <c r="G397" s="7" t="n">
        <v>400</v>
      </c>
      <c r="H397" s="6" t="n">
        <v>1.3605</v>
      </c>
      <c r="I397" s="6" t="n">
        <v>-544.2</v>
      </c>
      <c r="J397" s="6" t="n">
        <v>0</v>
      </c>
      <c r="K397" s="6" t="n">
        <v>0</v>
      </c>
      <c r="L397" s="6" t="n">
        <v>0</v>
      </c>
      <c r="M397" s="6" t="s">
        <f>=I397+J397+K397+L397</f>
      </c>
      <c r="N397" s="6"/>
      <c r="O397" s="17"/>
      <c r="P397" s="17" t="s">
        <v>525</v>
      </c>
    </row>
    <row collapsed="false" customFormat="false" customHeight="false" hidden="false" ht="12.1" outlineLevel="0" r="398">
      <c r="A398" s="22" t="n">
        <v>45363.437592593</v>
      </c>
      <c r="B398" s="23" t="s">
        <v>448</v>
      </c>
      <c r="C398" s="23" t="s">
        <v>526</v>
      </c>
      <c r="D398" s="23" t="s">
        <v>448</v>
      </c>
      <c r="E398" s="23" t="s">
        <v>448</v>
      </c>
      <c r="F398" s="23" t="s">
        <v>20</v>
      </c>
      <c r="G398" s="24" t="n">
        <v>1</v>
      </c>
      <c r="H398" s="25" t="n">
        <v>4219.84</v>
      </c>
      <c r="I398" s="25" t="n">
        <v>4219.84</v>
      </c>
      <c r="J398" s="25" t="n">
        <v>0</v>
      </c>
      <c r="K398" s="25" t="n">
        <v>0</v>
      </c>
      <c r="L398" s="25" t="n">
        <v>0</v>
      </c>
      <c r="M398" s="6" t="s">
        <f>=I398+J398+K398+L398</f>
      </c>
      <c r="N398" s="25"/>
      <c r="O398" s="23"/>
      <c r="P398" s="23" t="s">
        <v>420</v>
      </c>
    </row>
    <row collapsed="false" customFormat="false" customHeight="false" hidden="false" ht="12.1" outlineLevel="0" r="399">
      <c r="A399" s="21" t="n">
        <v>45363.718935185</v>
      </c>
      <c r="B399" s="17" t="s">
        <v>382</v>
      </c>
      <c r="C399" s="17" t="s">
        <v>514</v>
      </c>
      <c r="D399" s="17" t="s">
        <v>340</v>
      </c>
      <c r="E399" s="17" t="s">
        <v>81</v>
      </c>
      <c r="F399" s="17" t="s">
        <v>20</v>
      </c>
      <c r="G399" s="7" t="n">
        <v>39</v>
      </c>
      <c r="H399" s="6" t="n">
        <v>116.74</v>
      </c>
      <c r="I399" s="6" t="n">
        <v>-4552.86</v>
      </c>
      <c r="J399" s="6" t="n">
        <v>0</v>
      </c>
      <c r="K399" s="6" t="n">
        <v>-3.19</v>
      </c>
      <c r="L399" s="6" t="n">
        <v>0</v>
      </c>
      <c r="M399" s="6" t="s">
        <f>=I399+J399+K399+L399</f>
      </c>
      <c r="N399" s="6"/>
      <c r="O399" s="17"/>
      <c r="P399" s="17" t="s">
        <v>420</v>
      </c>
    </row>
    <row collapsed="false" customFormat="false" customHeight="false" hidden="false" ht="12.1" outlineLevel="0" r="400">
      <c r="A400" s="22" t="n">
        <v>45366.020636574</v>
      </c>
      <c r="B400" s="23" t="s">
        <v>419</v>
      </c>
      <c r="C400" s="23" t="s">
        <v>110</v>
      </c>
      <c r="D400" s="23" t="s">
        <v>419</v>
      </c>
      <c r="E400" s="23" t="s">
        <v>419</v>
      </c>
      <c r="F400" s="23" t="s">
        <v>20</v>
      </c>
      <c r="G400" s="24" t="n">
        <v>1</v>
      </c>
      <c r="H400" s="25" t="n">
        <v>100000</v>
      </c>
      <c r="I400" s="25" t="n">
        <v>100000</v>
      </c>
      <c r="J400" s="25" t="n">
        <v>0</v>
      </c>
      <c r="K400" s="25" t="n">
        <v>0</v>
      </c>
      <c r="L400" s="25" t="n">
        <v>0</v>
      </c>
      <c r="M400" s="6" t="s">
        <f>=I400+J400+K400+L400</f>
      </c>
      <c r="N400" s="25"/>
      <c r="O400" s="23"/>
      <c r="P400" s="23" t="s">
        <v>525</v>
      </c>
    </row>
    <row collapsed="false" customFormat="false" customHeight="false" hidden="false" ht="12.1" outlineLevel="0" r="401">
      <c r="A401" s="21" t="n">
        <v>45366.792118056</v>
      </c>
      <c r="B401" s="17" t="s">
        <v>80</v>
      </c>
      <c r="C401" s="17" t="s">
        <v>436</v>
      </c>
      <c r="D401" s="17" t="s">
        <v>340</v>
      </c>
      <c r="E401" s="17" t="s">
        <v>81</v>
      </c>
      <c r="F401" s="17" t="s">
        <v>20</v>
      </c>
      <c r="G401" s="7" t="n">
        <v>70000</v>
      </c>
      <c r="H401" s="6" t="n">
        <v>1.364</v>
      </c>
      <c r="I401" s="6" t="n">
        <v>-95480</v>
      </c>
      <c r="J401" s="6" t="n">
        <v>0</v>
      </c>
      <c r="K401" s="6" t="n">
        <v>0</v>
      </c>
      <c r="L401" s="6" t="n">
        <v>0</v>
      </c>
      <c r="M401" s="6" t="s">
        <f>=I401+J401+K401+L401</f>
      </c>
      <c r="N401" s="6"/>
      <c r="O401" s="17"/>
      <c r="P401" s="17" t="s">
        <v>525</v>
      </c>
    </row>
    <row collapsed="false" customFormat="false" customHeight="false" hidden="false" ht="12.1" outlineLevel="0" r="402">
      <c r="A402" s="21" t="n">
        <v>45366.792314815</v>
      </c>
      <c r="B402" s="17" t="s">
        <v>80</v>
      </c>
      <c r="C402" s="17" t="s">
        <v>436</v>
      </c>
      <c r="D402" s="17" t="s">
        <v>340</v>
      </c>
      <c r="E402" s="17" t="s">
        <v>81</v>
      </c>
      <c r="F402" s="17" t="s">
        <v>20</v>
      </c>
      <c r="G402" s="7" t="n">
        <v>3200</v>
      </c>
      <c r="H402" s="6" t="n">
        <v>1.364</v>
      </c>
      <c r="I402" s="6" t="n">
        <v>-4364.8</v>
      </c>
      <c r="J402" s="6" t="n">
        <v>0</v>
      </c>
      <c r="K402" s="6" t="n">
        <v>0</v>
      </c>
      <c r="L402" s="6" t="n">
        <v>0</v>
      </c>
      <c r="M402" s="6" t="s">
        <f>=I402+J402+K402+L402</f>
      </c>
      <c r="N402" s="6"/>
      <c r="O402" s="17"/>
      <c r="P402" s="17" t="s">
        <v>525</v>
      </c>
    </row>
    <row collapsed="false" customFormat="false" customHeight="false" hidden="false" ht="12.1" outlineLevel="0" r="403">
      <c r="A403" s="21" t="n">
        <v>45366.792523148</v>
      </c>
      <c r="B403" s="17" t="s">
        <v>80</v>
      </c>
      <c r="C403" s="17" t="s">
        <v>436</v>
      </c>
      <c r="D403" s="17" t="s">
        <v>340</v>
      </c>
      <c r="E403" s="17" t="s">
        <v>81</v>
      </c>
      <c r="F403" s="17" t="s">
        <v>20</v>
      </c>
      <c r="G403" s="7" t="n">
        <v>150</v>
      </c>
      <c r="H403" s="6" t="n">
        <v>1.364</v>
      </c>
      <c r="I403" s="6" t="n">
        <v>-204.6</v>
      </c>
      <c r="J403" s="6" t="n">
        <v>0</v>
      </c>
      <c r="K403" s="6" t="n">
        <v>0</v>
      </c>
      <c r="L403" s="6" t="n">
        <v>0</v>
      </c>
      <c r="M403" s="6" t="s">
        <f>=I403+J403+K403+L403</f>
      </c>
      <c r="N403" s="6"/>
      <c r="O403" s="17"/>
      <c r="P403" s="17" t="s">
        <v>525</v>
      </c>
    </row>
    <row collapsed="false" customFormat="false" customHeight="false" hidden="false" ht="12.1" outlineLevel="0" r="404">
      <c r="A404" s="22" t="n">
        <v>45379.458460648</v>
      </c>
      <c r="B404" s="23" t="s">
        <v>448</v>
      </c>
      <c r="C404" s="23" t="s">
        <v>527</v>
      </c>
      <c r="D404" s="23" t="s">
        <v>448</v>
      </c>
      <c r="E404" s="23" t="s">
        <v>448</v>
      </c>
      <c r="F404" s="23" t="s">
        <v>20</v>
      </c>
      <c r="G404" s="24" t="n">
        <v>1</v>
      </c>
      <c r="H404" s="25" t="n">
        <v>1356.16</v>
      </c>
      <c r="I404" s="25" t="n">
        <v>1356.16</v>
      </c>
      <c r="J404" s="25" t="n">
        <v>0</v>
      </c>
      <c r="K404" s="25" t="n">
        <v>0</v>
      </c>
      <c r="L404" s="25" t="n">
        <v>0</v>
      </c>
      <c r="M404" s="6" t="s">
        <f>=I404+J404+K404+L404</f>
      </c>
      <c r="N404" s="25"/>
      <c r="O404" s="23"/>
      <c r="P404" s="23" t="s">
        <v>420</v>
      </c>
    </row>
    <row collapsed="false" customFormat="false" customHeight="false" hidden="false" ht="12.1" outlineLevel="0" r="405">
      <c r="A405" s="21" t="n">
        <v>45380.592291667</v>
      </c>
      <c r="B405" s="17" t="s">
        <v>377</v>
      </c>
      <c r="C405" s="17" t="s">
        <v>502</v>
      </c>
      <c r="D405" s="17" t="s">
        <v>340</v>
      </c>
      <c r="E405" s="17" t="s">
        <v>18</v>
      </c>
      <c r="F405" s="17" t="s">
        <v>20</v>
      </c>
      <c r="G405" s="7" t="n">
        <v>2</v>
      </c>
      <c r="H405" s="6" t="n">
        <v>565.3</v>
      </c>
      <c r="I405" s="6" t="n">
        <v>-1130.6</v>
      </c>
      <c r="J405" s="6" t="n">
        <v>0</v>
      </c>
      <c r="K405" s="6" t="n">
        <v>-0.79</v>
      </c>
      <c r="L405" s="6" t="n">
        <v>0</v>
      </c>
      <c r="M405" s="6" t="s">
        <f>=I405+J405+K405+L405</f>
      </c>
      <c r="N405" s="6"/>
      <c r="O405" s="17"/>
      <c r="P405" s="17" t="s">
        <v>420</v>
      </c>
    </row>
    <row collapsed="false" customFormat="false" customHeight="false" hidden="false" ht="12.1" outlineLevel="0" r="406">
      <c r="A406" s="22" t="n">
        <v>45384.520011574</v>
      </c>
      <c r="B406" s="23" t="s">
        <v>448</v>
      </c>
      <c r="C406" s="23" t="s">
        <v>528</v>
      </c>
      <c r="D406" s="23" t="s">
        <v>448</v>
      </c>
      <c r="E406" s="23" t="s">
        <v>448</v>
      </c>
      <c r="F406" s="23" t="s">
        <v>20</v>
      </c>
      <c r="G406" s="24" t="n">
        <v>1</v>
      </c>
      <c r="H406" s="25" t="n">
        <v>85.4</v>
      </c>
      <c r="I406" s="25" t="n">
        <v>85.4</v>
      </c>
      <c r="J406" s="25" t="n">
        <v>0</v>
      </c>
      <c r="K406" s="25" t="n">
        <v>0</v>
      </c>
      <c r="L406" s="25" t="n">
        <v>0</v>
      </c>
      <c r="M406" s="6" t="s">
        <f>=I406+J406+K406+L406</f>
      </c>
      <c r="N406" s="25"/>
      <c r="O406" s="23"/>
      <c r="P406" s="23" t="s">
        <v>420</v>
      </c>
    </row>
    <row collapsed="false" customFormat="false" customHeight="false" hidden="false" ht="12.1" outlineLevel="0" r="407">
      <c r="A407" s="22" t="n">
        <v>45385.434155093</v>
      </c>
      <c r="B407" s="23" t="s">
        <v>448</v>
      </c>
      <c r="C407" s="23" t="s">
        <v>529</v>
      </c>
      <c r="D407" s="23" t="s">
        <v>448</v>
      </c>
      <c r="E407" s="23" t="s">
        <v>448</v>
      </c>
      <c r="F407" s="23" t="s">
        <v>20</v>
      </c>
      <c r="G407" s="24" t="n">
        <v>1</v>
      </c>
      <c r="H407" s="25" t="n">
        <v>3015.18</v>
      </c>
      <c r="I407" s="25" t="n">
        <v>3015.18</v>
      </c>
      <c r="J407" s="25" t="n">
        <v>0</v>
      </c>
      <c r="K407" s="25" t="n">
        <v>0</v>
      </c>
      <c r="L407" s="25" t="n">
        <v>0</v>
      </c>
      <c r="M407" s="6" t="s">
        <f>=I407+J407+K407+L407</f>
      </c>
      <c r="N407" s="25"/>
      <c r="O407" s="23"/>
      <c r="P407" s="23" t="s">
        <v>420</v>
      </c>
    </row>
    <row collapsed="false" customFormat="false" customHeight="false" hidden="false" ht="12.1" outlineLevel="0" r="408">
      <c r="A408" s="22" t="n">
        <v>45385.434155093</v>
      </c>
      <c r="B408" s="23" t="s">
        <v>477</v>
      </c>
      <c r="C408" s="23" t="s">
        <v>530</v>
      </c>
      <c r="D408" s="23" t="s">
        <v>477</v>
      </c>
      <c r="E408" s="23" t="s">
        <v>477</v>
      </c>
      <c r="F408" s="23" t="s">
        <v>20</v>
      </c>
      <c r="G408" s="24" t="n">
        <v>1</v>
      </c>
      <c r="H408" s="25" t="n">
        <v>126000</v>
      </c>
      <c r="I408" s="25" t="n">
        <v>126000</v>
      </c>
      <c r="J408" s="25" t="n">
        <v>0</v>
      </c>
      <c r="K408" s="25" t="n">
        <v>0</v>
      </c>
      <c r="L408" s="25" t="n">
        <v>0</v>
      </c>
      <c r="M408" s="6" t="s">
        <f>=I408+J408+K408+L408</f>
      </c>
      <c r="N408" s="25"/>
      <c r="O408" s="23"/>
      <c r="P408" s="23" t="s">
        <v>420</v>
      </c>
    </row>
    <row collapsed="false" customFormat="false" customHeight="false" hidden="false" ht="12.1" outlineLevel="0" r="409">
      <c r="A409" s="21" t="n">
        <v>45387.714849537</v>
      </c>
      <c r="B409" s="17" t="s">
        <v>378</v>
      </c>
      <c r="C409" s="17" t="s">
        <v>509</v>
      </c>
      <c r="D409" s="17" t="s">
        <v>340</v>
      </c>
      <c r="E409" s="17" t="s">
        <v>86</v>
      </c>
      <c r="F409" s="17" t="s">
        <v>20</v>
      </c>
      <c r="G409" s="7" t="n">
        <v>150</v>
      </c>
      <c r="H409" s="6" t="n">
        <v>59.299</v>
      </c>
      <c r="I409" s="6" t="n">
        <v>-88948.5</v>
      </c>
      <c r="J409" s="6" t="n">
        <v>-1705.5</v>
      </c>
      <c r="K409" s="6" t="n">
        <v>-62.26</v>
      </c>
      <c r="L409" s="6" t="n">
        <v>0</v>
      </c>
      <c r="M409" s="6" t="s">
        <f>=I409+J409+K409+L409</f>
      </c>
      <c r="N409" s="6"/>
      <c r="O409" s="17"/>
      <c r="P409" s="17" t="s">
        <v>420</v>
      </c>
    </row>
    <row collapsed="false" customFormat="false" customHeight="false" hidden="false" ht="12.1" outlineLevel="0" r="410">
      <c r="A410" s="21" t="n">
        <v>45387.715833333</v>
      </c>
      <c r="B410" s="17" t="s">
        <v>360</v>
      </c>
      <c r="C410" s="17" t="s">
        <v>443</v>
      </c>
      <c r="D410" s="17" t="s">
        <v>340</v>
      </c>
      <c r="E410" s="17" t="s">
        <v>18</v>
      </c>
      <c r="F410" s="17" t="s">
        <v>20</v>
      </c>
      <c r="G410" s="7" t="n">
        <v>1200</v>
      </c>
      <c r="H410" s="6" t="n">
        <v>31</v>
      </c>
      <c r="I410" s="6" t="n">
        <v>-37200</v>
      </c>
      <c r="J410" s="6" t="n">
        <v>0</v>
      </c>
      <c r="K410" s="6" t="n">
        <v>-26.04</v>
      </c>
      <c r="L410" s="6" t="n">
        <v>0</v>
      </c>
      <c r="M410" s="6" t="s">
        <f>=I410+J410+K410+L410</f>
      </c>
      <c r="N410" s="6"/>
      <c r="O410" s="17"/>
      <c r="P410" s="17" t="s">
        <v>420</v>
      </c>
    </row>
    <row collapsed="false" customFormat="false" customHeight="false" hidden="false" ht="12.1" outlineLevel="0" r="411">
      <c r="A411" s="21" t="n">
        <v>45390.635092593</v>
      </c>
      <c r="B411" s="17" t="s">
        <v>380</v>
      </c>
      <c r="C411" s="17" t="s">
        <v>512</v>
      </c>
      <c r="D411" s="17" t="s">
        <v>340</v>
      </c>
      <c r="E411" s="17" t="s">
        <v>86</v>
      </c>
      <c r="F411" s="17" t="s">
        <v>20</v>
      </c>
      <c r="G411" s="7" t="n">
        <v>2</v>
      </c>
      <c r="H411" s="6" t="n">
        <v>59.34</v>
      </c>
      <c r="I411" s="6" t="n">
        <v>-1186.8</v>
      </c>
      <c r="J411" s="6" t="n">
        <v>-48.62</v>
      </c>
      <c r="K411" s="6" t="n">
        <v>-0.83</v>
      </c>
      <c r="L411" s="6" t="n">
        <v>0</v>
      </c>
      <c r="M411" s="6" t="s">
        <f>=I411+J411+K411+L411</f>
      </c>
      <c r="N411" s="6"/>
      <c r="O411" s="17"/>
      <c r="P411" s="17" t="s">
        <v>420</v>
      </c>
    </row>
    <row collapsed="false" customFormat="false" customHeight="false" hidden="false" ht="12.1" outlineLevel="0" r="412">
      <c r="A412" s="26" t="n">
        <v>45392.527025463</v>
      </c>
      <c r="B412" s="27" t="s">
        <v>382</v>
      </c>
      <c r="C412" s="27" t="s">
        <v>514</v>
      </c>
      <c r="D412" s="27" t="s">
        <v>341</v>
      </c>
      <c r="E412" s="27" t="s">
        <v>81</v>
      </c>
      <c r="F412" s="27" t="s">
        <v>20</v>
      </c>
      <c r="G412" s="28" t="n">
        <v>-2867</v>
      </c>
      <c r="H412" s="29" t="n">
        <v>118.1</v>
      </c>
      <c r="I412" s="29" t="n">
        <v>338592.7</v>
      </c>
      <c r="J412" s="29" t="n">
        <v>0</v>
      </c>
      <c r="K412" s="29" t="n">
        <v>-237.01</v>
      </c>
      <c r="L412" s="29" t="n">
        <v>0</v>
      </c>
      <c r="M412" s="6" t="s">
        <f>=I412+J412+K412+L412</f>
      </c>
      <c r="N412" s="29"/>
      <c r="O412" s="27"/>
      <c r="P412" s="27" t="s">
        <v>420</v>
      </c>
    </row>
    <row collapsed="false" customFormat="false" customHeight="false" hidden="false" ht="12.1" outlineLevel="0" r="413">
      <c r="A413" s="21" t="n">
        <v>45392.537361111</v>
      </c>
      <c r="B413" s="17" t="s">
        <v>380</v>
      </c>
      <c r="C413" s="17" t="s">
        <v>512</v>
      </c>
      <c r="D413" s="17" t="s">
        <v>340</v>
      </c>
      <c r="E413" s="17" t="s">
        <v>86</v>
      </c>
      <c r="F413" s="17" t="s">
        <v>20</v>
      </c>
      <c r="G413" s="7" t="n">
        <v>172</v>
      </c>
      <c r="H413" s="6" t="n">
        <v>59.59</v>
      </c>
      <c r="I413" s="6" t="n">
        <v>-102494.8</v>
      </c>
      <c r="J413" s="6" t="n">
        <v>-4248.4</v>
      </c>
      <c r="K413" s="6" t="n">
        <v>-71.75</v>
      </c>
      <c r="L413" s="6" t="n">
        <v>0</v>
      </c>
      <c r="M413" s="6" t="s">
        <f>=I413+J413+K413+L413</f>
      </c>
      <c r="N413" s="6"/>
      <c r="O413" s="17"/>
      <c r="P413" s="17" t="s">
        <v>420</v>
      </c>
    </row>
    <row collapsed="false" customFormat="false" customHeight="false" hidden="false" ht="12.1" outlineLevel="0" r="414">
      <c r="A414" s="21" t="n">
        <v>45392.537569444</v>
      </c>
      <c r="B414" s="17" t="s">
        <v>380</v>
      </c>
      <c r="C414" s="17" t="s">
        <v>512</v>
      </c>
      <c r="D414" s="17" t="s">
        <v>340</v>
      </c>
      <c r="E414" s="17" t="s">
        <v>86</v>
      </c>
      <c r="F414" s="17" t="s">
        <v>20</v>
      </c>
      <c r="G414" s="7" t="n">
        <v>373</v>
      </c>
      <c r="H414" s="6" t="n">
        <v>59.59</v>
      </c>
      <c r="I414" s="6" t="n">
        <v>-222270.7</v>
      </c>
      <c r="J414" s="6" t="n">
        <v>-9213.1</v>
      </c>
      <c r="K414" s="6" t="n">
        <v>-155.59</v>
      </c>
      <c r="L414" s="6" t="n">
        <v>0</v>
      </c>
      <c r="M414" s="6" t="s">
        <f>=I414+J414+K414+L414</f>
      </c>
      <c r="N414" s="6"/>
      <c r="O414" s="17"/>
      <c r="P414" s="17" t="s">
        <v>420</v>
      </c>
    </row>
    <row collapsed="false" customFormat="false" customHeight="false" hidden="false" ht="12.1" outlineLevel="0" r="415">
      <c r="A415" s="26" t="n">
        <v>45419.758576389</v>
      </c>
      <c r="B415" s="27" t="s">
        <v>360</v>
      </c>
      <c r="C415" s="27" t="s">
        <v>443</v>
      </c>
      <c r="D415" s="27" t="s">
        <v>341</v>
      </c>
      <c r="E415" s="27" t="s">
        <v>18</v>
      </c>
      <c r="F415" s="27" t="s">
        <v>20</v>
      </c>
      <c r="G415" s="28" t="n">
        <v>-1200</v>
      </c>
      <c r="H415" s="29" t="n">
        <v>36.4</v>
      </c>
      <c r="I415" s="29" t="n">
        <v>43680</v>
      </c>
      <c r="J415" s="29" t="n">
        <v>0</v>
      </c>
      <c r="K415" s="29" t="n">
        <v>-30.58</v>
      </c>
      <c r="L415" s="29" t="n">
        <v>0</v>
      </c>
      <c r="M415" s="6" t="s">
        <f>=I415+J415+K415+L415</f>
      </c>
      <c r="N415" s="29"/>
      <c r="O415" s="27"/>
      <c r="P415" s="27" t="s">
        <v>420</v>
      </c>
    </row>
    <row collapsed="false" customFormat="false" customHeight="false" hidden="false" ht="12.1" outlineLevel="0" r="416">
      <c r="A416" s="21" t="n">
        <v>45425.426574074</v>
      </c>
      <c r="B416" s="17" t="s">
        <v>377</v>
      </c>
      <c r="C416" s="17" t="s">
        <v>502</v>
      </c>
      <c r="D416" s="17" t="s">
        <v>340</v>
      </c>
      <c r="E416" s="17" t="s">
        <v>18</v>
      </c>
      <c r="F416" s="17" t="s">
        <v>20</v>
      </c>
      <c r="G416" s="7" t="n">
        <v>75</v>
      </c>
      <c r="H416" s="6" t="n">
        <v>579.4</v>
      </c>
      <c r="I416" s="6" t="n">
        <v>-43455</v>
      </c>
      <c r="J416" s="6" t="n">
        <v>0</v>
      </c>
      <c r="K416" s="6" t="n">
        <v>-30.42</v>
      </c>
      <c r="L416" s="6" t="n">
        <v>0</v>
      </c>
      <c r="M416" s="6" t="s">
        <f>=I416+J416+K416+L416</f>
      </c>
      <c r="N416" s="6"/>
      <c r="O416" s="17"/>
      <c r="P416" s="17" t="s">
        <v>420</v>
      </c>
    </row>
    <row collapsed="false" customFormat="false" customHeight="false" hidden="false" ht="12.1" outlineLevel="0" r="417">
      <c r="A417" s="22" t="n">
        <v>45436.020636574</v>
      </c>
      <c r="B417" s="23" t="s">
        <v>419</v>
      </c>
      <c r="C417" s="23" t="s">
        <v>110</v>
      </c>
      <c r="D417" s="23" t="s">
        <v>419</v>
      </c>
      <c r="E417" s="23" t="s">
        <v>419</v>
      </c>
      <c r="F417" s="23" t="s">
        <v>20</v>
      </c>
      <c r="G417" s="24" t="n">
        <v>1</v>
      </c>
      <c r="H417" s="25" t="n">
        <v>3563.4</v>
      </c>
      <c r="I417" s="25" t="n">
        <v>3563.4</v>
      </c>
      <c r="J417" s="25" t="n">
        <v>0</v>
      </c>
      <c r="K417" s="25" t="n">
        <v>0</v>
      </c>
      <c r="L417" s="25" t="n">
        <v>0</v>
      </c>
      <c r="M417" s="6" t="s">
        <f>=I417+J417+K417+L417</f>
      </c>
      <c r="N417" s="25"/>
      <c r="O417" s="23"/>
      <c r="P417" s="23" t="s">
        <v>525</v>
      </c>
    </row>
    <row collapsed="false" customFormat="false" customHeight="false" hidden="false" ht="12.1" outlineLevel="0" r="418">
      <c r="A418" s="22" t="n">
        <v>45436.723993056</v>
      </c>
      <c r="B418" s="23" t="s">
        <v>419</v>
      </c>
      <c r="C418" s="23" t="s">
        <v>131</v>
      </c>
      <c r="D418" s="23" t="s">
        <v>419</v>
      </c>
      <c r="E418" s="23" t="s">
        <v>419</v>
      </c>
      <c r="F418" s="23" t="s">
        <v>20</v>
      </c>
      <c r="G418" s="24" t="n">
        <v>1</v>
      </c>
      <c r="H418" s="25" t="n">
        <v>93000</v>
      </c>
      <c r="I418" s="25" t="n">
        <v>93000</v>
      </c>
      <c r="J418" s="25" t="n">
        <v>0</v>
      </c>
      <c r="K418" s="25" t="n">
        <v>0</v>
      </c>
      <c r="L418" s="25" t="n">
        <v>0</v>
      </c>
      <c r="M418" s="6" t="s">
        <f>=I418+J418+K418+L418</f>
      </c>
      <c r="N418" s="25"/>
      <c r="O418" s="23"/>
      <c r="P418" s="23" t="s">
        <v>420</v>
      </c>
    </row>
    <row collapsed="false" customFormat="false" customHeight="false" hidden="false" ht="12.1" outlineLevel="0" r="419">
      <c r="A419" s="21" t="n">
        <v>45436.726319444</v>
      </c>
      <c r="B419" s="17" t="s">
        <v>368</v>
      </c>
      <c r="C419" s="17" t="s">
        <v>464</v>
      </c>
      <c r="D419" s="17" t="s">
        <v>340</v>
      </c>
      <c r="E419" s="17" t="s">
        <v>18</v>
      </c>
      <c r="F419" s="17" t="s">
        <v>20</v>
      </c>
      <c r="G419" s="7" t="n">
        <v>20</v>
      </c>
      <c r="H419" s="6" t="n">
        <v>134.38</v>
      </c>
      <c r="I419" s="6" t="n">
        <v>-2687.6</v>
      </c>
      <c r="J419" s="6" t="n">
        <v>0</v>
      </c>
      <c r="K419" s="6" t="n">
        <v>-1.88</v>
      </c>
      <c r="L419" s="6" t="n">
        <v>0</v>
      </c>
      <c r="M419" s="6" t="s">
        <f>=I419+J419+K419+L419</f>
      </c>
      <c r="N419" s="6"/>
      <c r="O419" s="17"/>
      <c r="P419" s="17" t="s">
        <v>420</v>
      </c>
    </row>
    <row collapsed="false" customFormat="false" customHeight="false" hidden="false" ht="12.1" outlineLevel="0" r="420">
      <c r="A420" s="21" t="n">
        <v>45436.726331019</v>
      </c>
      <c r="B420" s="17" t="s">
        <v>368</v>
      </c>
      <c r="C420" s="17" t="s">
        <v>464</v>
      </c>
      <c r="D420" s="17" t="s">
        <v>340</v>
      </c>
      <c r="E420" s="17" t="s">
        <v>18</v>
      </c>
      <c r="F420" s="17" t="s">
        <v>20</v>
      </c>
      <c r="G420" s="7" t="n">
        <v>60</v>
      </c>
      <c r="H420" s="6" t="n">
        <v>134.38</v>
      </c>
      <c r="I420" s="6" t="n">
        <v>-8062.8</v>
      </c>
      <c r="J420" s="6" t="n">
        <v>0</v>
      </c>
      <c r="K420" s="6" t="n">
        <v>-5.64</v>
      </c>
      <c r="L420" s="6" t="n">
        <v>0</v>
      </c>
      <c r="M420" s="6" t="s">
        <f>=I420+J420+K420+L420</f>
      </c>
      <c r="N420" s="6"/>
      <c r="O420" s="17"/>
      <c r="P420" s="17" t="s">
        <v>420</v>
      </c>
    </row>
    <row collapsed="false" customFormat="false" customHeight="false" hidden="false" ht="12.1" outlineLevel="0" r="421">
      <c r="A421" s="21" t="n">
        <v>45436.726342593</v>
      </c>
      <c r="B421" s="17" t="s">
        <v>368</v>
      </c>
      <c r="C421" s="17" t="s">
        <v>464</v>
      </c>
      <c r="D421" s="17" t="s">
        <v>340</v>
      </c>
      <c r="E421" s="17" t="s">
        <v>18</v>
      </c>
      <c r="F421" s="17" t="s">
        <v>20</v>
      </c>
      <c r="G421" s="7" t="n">
        <v>170</v>
      </c>
      <c r="H421" s="6" t="n">
        <v>134.38</v>
      </c>
      <c r="I421" s="6" t="n">
        <v>-22844.6</v>
      </c>
      <c r="J421" s="6" t="n">
        <v>0</v>
      </c>
      <c r="K421" s="6" t="n">
        <v>-15.99</v>
      </c>
      <c r="L421" s="6" t="n">
        <v>0</v>
      </c>
      <c r="M421" s="6" t="s">
        <f>=I421+J421+K421+L421</f>
      </c>
      <c r="N421" s="6"/>
      <c r="O421" s="17"/>
      <c r="P421" s="17" t="s">
        <v>420</v>
      </c>
    </row>
    <row collapsed="false" customFormat="false" customHeight="false" hidden="false" ht="12.1" outlineLevel="0" r="422">
      <c r="A422" s="21" t="n">
        <v>45436.727037037</v>
      </c>
      <c r="B422" s="17" t="s">
        <v>368</v>
      </c>
      <c r="C422" s="17" t="s">
        <v>464</v>
      </c>
      <c r="D422" s="17" t="s">
        <v>340</v>
      </c>
      <c r="E422" s="17" t="s">
        <v>18</v>
      </c>
      <c r="F422" s="17" t="s">
        <v>20</v>
      </c>
      <c r="G422" s="7" t="n">
        <v>250</v>
      </c>
      <c r="H422" s="6" t="n">
        <v>134.34</v>
      </c>
      <c r="I422" s="6" t="n">
        <v>-33585</v>
      </c>
      <c r="J422" s="6" t="n">
        <v>0</v>
      </c>
      <c r="K422" s="6" t="n">
        <v>-23.51</v>
      </c>
      <c r="L422" s="6" t="n">
        <v>0</v>
      </c>
      <c r="M422" s="6" t="s">
        <f>=I422+J422+K422+L422</f>
      </c>
      <c r="N422" s="6"/>
      <c r="O422" s="17"/>
      <c r="P422" s="17" t="s">
        <v>420</v>
      </c>
    </row>
    <row collapsed="false" customFormat="false" customHeight="false" hidden="false" ht="12.1" outlineLevel="0" r="423">
      <c r="A423" s="21" t="n">
        <v>45436.727407407</v>
      </c>
      <c r="B423" s="17" t="s">
        <v>368</v>
      </c>
      <c r="C423" s="17" t="s">
        <v>464</v>
      </c>
      <c r="D423" s="17" t="s">
        <v>340</v>
      </c>
      <c r="E423" s="17" t="s">
        <v>18</v>
      </c>
      <c r="F423" s="17" t="s">
        <v>20</v>
      </c>
      <c r="G423" s="7" t="n">
        <v>190</v>
      </c>
      <c r="H423" s="6" t="n">
        <v>134.34</v>
      </c>
      <c r="I423" s="6" t="n">
        <v>-25524.6</v>
      </c>
      <c r="J423" s="6" t="n">
        <v>0</v>
      </c>
      <c r="K423" s="6" t="n">
        <v>-17.87</v>
      </c>
      <c r="L423" s="6" t="n">
        <v>0</v>
      </c>
      <c r="M423" s="6" t="s">
        <f>=I423+J423+K423+L423</f>
      </c>
      <c r="N423" s="6"/>
      <c r="O423" s="17"/>
      <c r="P423" s="17" t="s">
        <v>420</v>
      </c>
    </row>
    <row collapsed="false" customFormat="false" customHeight="false" hidden="false" ht="12.1" outlineLevel="0" r="424">
      <c r="A424" s="21" t="n">
        <v>45436.727951389</v>
      </c>
      <c r="B424" s="17" t="s">
        <v>365</v>
      </c>
      <c r="C424" s="17" t="s">
        <v>457</v>
      </c>
      <c r="D424" s="17" t="s">
        <v>340</v>
      </c>
      <c r="E424" s="17" t="s">
        <v>18</v>
      </c>
      <c r="F424" s="17" t="s">
        <v>20</v>
      </c>
      <c r="G424" s="7" t="n">
        <v>10000</v>
      </c>
      <c r="H424" s="6" t="n">
        <v>0.022145</v>
      </c>
      <c r="I424" s="6" t="n">
        <v>-221.45</v>
      </c>
      <c r="J424" s="6" t="n">
        <v>0</v>
      </c>
      <c r="K424" s="6" t="n">
        <v>-0.16</v>
      </c>
      <c r="L424" s="6" t="n">
        <v>0</v>
      </c>
      <c r="M424" s="6" t="s">
        <f>=I424+J424+K424+L424</f>
      </c>
      <c r="N424" s="6"/>
      <c r="O424" s="17"/>
      <c r="P424" s="17" t="s">
        <v>420</v>
      </c>
    </row>
    <row collapsed="false" customFormat="false" customHeight="false" hidden="false" ht="12.1" outlineLevel="0" r="425">
      <c r="A425" s="21" t="n">
        <v>45436.743865741</v>
      </c>
      <c r="B425" s="17" t="s">
        <v>80</v>
      </c>
      <c r="C425" s="17" t="s">
        <v>436</v>
      </c>
      <c r="D425" s="17" t="s">
        <v>340</v>
      </c>
      <c r="E425" s="17" t="s">
        <v>81</v>
      </c>
      <c r="F425" s="17" t="s">
        <v>20</v>
      </c>
      <c r="G425" s="7" t="n">
        <v>2520</v>
      </c>
      <c r="H425" s="6" t="n">
        <v>1.4044</v>
      </c>
      <c r="I425" s="6" t="n">
        <v>-3539.09</v>
      </c>
      <c r="J425" s="6" t="n">
        <v>0</v>
      </c>
      <c r="K425" s="6" t="n">
        <v>0</v>
      </c>
      <c r="L425" s="6" t="n">
        <v>0</v>
      </c>
      <c r="M425" s="6" t="s">
        <f>=I425+J425+K425+L425</f>
      </c>
      <c r="N425" s="6"/>
      <c r="O425" s="17"/>
      <c r="P425" s="17" t="s">
        <v>525</v>
      </c>
    </row>
    <row collapsed="false" customFormat="false" customHeight="false" hidden="false" ht="12.1" outlineLevel="0" r="426">
      <c r="A426" s="26" t="n">
        <v>45447.504837963</v>
      </c>
      <c r="B426" s="27" t="s">
        <v>80</v>
      </c>
      <c r="C426" s="27" t="s">
        <v>436</v>
      </c>
      <c r="D426" s="27" t="s">
        <v>341</v>
      </c>
      <c r="E426" s="27" t="s">
        <v>81</v>
      </c>
      <c r="F426" s="27" t="s">
        <v>20</v>
      </c>
      <c r="G426" s="28" t="n">
        <v>-100000</v>
      </c>
      <c r="H426" s="29" t="n">
        <v>1.4098</v>
      </c>
      <c r="I426" s="29" t="n">
        <v>140980</v>
      </c>
      <c r="J426" s="29" t="n">
        <v>0</v>
      </c>
      <c r="K426" s="29" t="n">
        <v>0</v>
      </c>
      <c r="L426" s="29" t="n">
        <v>0</v>
      </c>
      <c r="M426" s="6" t="s">
        <f>=I426+J426+K426+L426</f>
      </c>
      <c r="N426" s="29"/>
      <c r="O426" s="27"/>
      <c r="P426" s="27" t="s">
        <v>525</v>
      </c>
    </row>
    <row collapsed="false" customFormat="false" customHeight="false" hidden="false" ht="12.1" outlineLevel="0" r="427">
      <c r="A427" s="34" t="n">
        <v>45448.020636574</v>
      </c>
      <c r="B427" s="35" t="s">
        <v>456</v>
      </c>
      <c r="C427" s="35" t="s">
        <v>191</v>
      </c>
      <c r="D427" s="35" t="s">
        <v>456</v>
      </c>
      <c r="E427" s="35" t="s">
        <v>456</v>
      </c>
      <c r="F427" s="35" t="s">
        <v>20</v>
      </c>
      <c r="G427" s="36" t="n">
        <v>1</v>
      </c>
      <c r="H427" s="37" t="n">
        <v>-141000</v>
      </c>
      <c r="I427" s="37" t="n">
        <v>-141000</v>
      </c>
      <c r="J427" s="37" t="n">
        <v>0</v>
      </c>
      <c r="K427" s="37" t="n">
        <v>0</v>
      </c>
      <c r="L427" s="37" t="n">
        <v>0</v>
      </c>
      <c r="M427" s="6" t="s">
        <f>=I427+J427+K427+L427</f>
      </c>
      <c r="N427" s="37"/>
      <c r="O427" s="35"/>
      <c r="P427" s="35" t="s">
        <v>525</v>
      </c>
    </row>
    <row collapsed="false" customFormat="false" customHeight="false" hidden="false" ht="12.1" outlineLevel="0" r="428">
      <c r="A428" s="22" t="n">
        <v>45448.464259259</v>
      </c>
      <c r="B428" s="23" t="s">
        <v>419</v>
      </c>
      <c r="C428" s="23" t="s">
        <v>131</v>
      </c>
      <c r="D428" s="23" t="s">
        <v>419</v>
      </c>
      <c r="E428" s="23" t="s">
        <v>419</v>
      </c>
      <c r="F428" s="23" t="s">
        <v>20</v>
      </c>
      <c r="G428" s="24" t="n">
        <v>1</v>
      </c>
      <c r="H428" s="25" t="n">
        <v>110000</v>
      </c>
      <c r="I428" s="25" t="n">
        <v>110000</v>
      </c>
      <c r="J428" s="25" t="n">
        <v>0</v>
      </c>
      <c r="K428" s="25" t="n">
        <v>0</v>
      </c>
      <c r="L428" s="25" t="n">
        <v>0</v>
      </c>
      <c r="M428" s="6" t="s">
        <f>=I428+J428+K428+L428</f>
      </c>
      <c r="N428" s="25"/>
      <c r="O428" s="23"/>
      <c r="P428" s="23" t="s">
        <v>420</v>
      </c>
    </row>
    <row collapsed="false" customFormat="false" customHeight="false" hidden="false" ht="12.1" outlineLevel="0" r="429">
      <c r="A429" s="21" t="n">
        <v>45448.465439815</v>
      </c>
      <c r="B429" s="17" t="s">
        <v>380</v>
      </c>
      <c r="C429" s="17" t="s">
        <v>512</v>
      </c>
      <c r="D429" s="17" t="s">
        <v>340</v>
      </c>
      <c r="E429" s="17" t="s">
        <v>86</v>
      </c>
      <c r="F429" s="17" t="s">
        <v>20</v>
      </c>
      <c r="G429" s="7" t="n">
        <v>20</v>
      </c>
      <c r="H429" s="6" t="n">
        <v>54.949</v>
      </c>
      <c r="I429" s="6" t="n">
        <v>-10989.8</v>
      </c>
      <c r="J429" s="6" t="n">
        <v>-3.8</v>
      </c>
      <c r="K429" s="6" t="n">
        <v>-7.69</v>
      </c>
      <c r="L429" s="6" t="n">
        <v>0</v>
      </c>
      <c r="M429" s="6" t="s">
        <f>=I429+J429+K429+L429</f>
      </c>
      <c r="N429" s="6"/>
      <c r="O429" s="17"/>
      <c r="P429" s="17" t="s">
        <v>420</v>
      </c>
    </row>
    <row collapsed="false" customFormat="false" customHeight="false" hidden="false" ht="12.1" outlineLevel="0" r="430">
      <c r="A430" s="21" t="n">
        <v>45448.46625</v>
      </c>
      <c r="B430" s="17" t="s">
        <v>360</v>
      </c>
      <c r="C430" s="17" t="s">
        <v>443</v>
      </c>
      <c r="D430" s="17" t="s">
        <v>340</v>
      </c>
      <c r="E430" s="17" t="s">
        <v>18</v>
      </c>
      <c r="F430" s="17" t="s">
        <v>20</v>
      </c>
      <c r="G430" s="7" t="n">
        <v>400</v>
      </c>
      <c r="H430" s="6" t="n">
        <v>28.93</v>
      </c>
      <c r="I430" s="6" t="n">
        <v>-11572</v>
      </c>
      <c r="J430" s="6" t="n">
        <v>0</v>
      </c>
      <c r="K430" s="6" t="n">
        <v>-8.1</v>
      </c>
      <c r="L430" s="6" t="n">
        <v>0</v>
      </c>
      <c r="M430" s="6" t="s">
        <f>=I430+J430+K430+L430</f>
      </c>
      <c r="N430" s="6"/>
      <c r="O430" s="17"/>
      <c r="P430" s="17" t="s">
        <v>420</v>
      </c>
    </row>
    <row collapsed="false" customFormat="false" customHeight="false" hidden="false" ht="12.1" outlineLevel="0" r="431">
      <c r="A431" s="21" t="n">
        <v>45448.466666667</v>
      </c>
      <c r="B431" s="17" t="s">
        <v>377</v>
      </c>
      <c r="C431" s="17" t="s">
        <v>502</v>
      </c>
      <c r="D431" s="17" t="s">
        <v>340</v>
      </c>
      <c r="E431" s="17" t="s">
        <v>18</v>
      </c>
      <c r="F431" s="17" t="s">
        <v>20</v>
      </c>
      <c r="G431" s="7" t="n">
        <v>11</v>
      </c>
      <c r="H431" s="6" t="n">
        <v>567.3</v>
      </c>
      <c r="I431" s="6" t="n">
        <v>-6240.3</v>
      </c>
      <c r="J431" s="6" t="n">
        <v>0</v>
      </c>
      <c r="K431" s="6" t="n">
        <v>-4.37</v>
      </c>
      <c r="L431" s="6" t="n">
        <v>0</v>
      </c>
      <c r="M431" s="6" t="s">
        <f>=I431+J431+K431+L431</f>
      </c>
      <c r="N431" s="6"/>
      <c r="O431" s="17"/>
      <c r="P431" s="17" t="s">
        <v>420</v>
      </c>
    </row>
    <row collapsed="false" customFormat="false" customHeight="false" hidden="false" ht="12.1" outlineLevel="0" r="432">
      <c r="A432" s="21" t="n">
        <v>45448.466666667</v>
      </c>
      <c r="B432" s="17" t="s">
        <v>377</v>
      </c>
      <c r="C432" s="17" t="s">
        <v>502</v>
      </c>
      <c r="D432" s="17" t="s">
        <v>340</v>
      </c>
      <c r="E432" s="17" t="s">
        <v>18</v>
      </c>
      <c r="F432" s="17" t="s">
        <v>20</v>
      </c>
      <c r="G432" s="7" t="n">
        <v>1</v>
      </c>
      <c r="H432" s="6" t="n">
        <v>567.35</v>
      </c>
      <c r="I432" s="6" t="n">
        <v>-567.35</v>
      </c>
      <c r="J432" s="6" t="n">
        <v>0</v>
      </c>
      <c r="K432" s="6" t="n">
        <v>-0.4</v>
      </c>
      <c r="L432" s="6" t="n">
        <v>0</v>
      </c>
      <c r="M432" s="6" t="s">
        <f>=I432+J432+K432+L432</f>
      </c>
      <c r="N432" s="6"/>
      <c r="O432" s="17"/>
      <c r="P432" s="17" t="s">
        <v>420</v>
      </c>
    </row>
    <row collapsed="false" customFormat="false" customHeight="false" hidden="false" ht="12.1" outlineLevel="0" r="433">
      <c r="A433" s="21" t="n">
        <v>45448.466666667</v>
      </c>
      <c r="B433" s="17" t="s">
        <v>377</v>
      </c>
      <c r="C433" s="17" t="s">
        <v>502</v>
      </c>
      <c r="D433" s="17" t="s">
        <v>340</v>
      </c>
      <c r="E433" s="17" t="s">
        <v>18</v>
      </c>
      <c r="F433" s="17" t="s">
        <v>20</v>
      </c>
      <c r="G433" s="7" t="n">
        <v>8</v>
      </c>
      <c r="H433" s="6" t="n">
        <v>567.35</v>
      </c>
      <c r="I433" s="6" t="n">
        <v>-4538.8</v>
      </c>
      <c r="J433" s="6" t="n">
        <v>0</v>
      </c>
      <c r="K433" s="6" t="n">
        <v>-3.18</v>
      </c>
      <c r="L433" s="6" t="n">
        <v>0</v>
      </c>
      <c r="M433" s="6" t="s">
        <f>=I433+J433+K433+L433</f>
      </c>
      <c r="N433" s="6"/>
      <c r="O433" s="17"/>
      <c r="P433" s="17" t="s">
        <v>420</v>
      </c>
    </row>
    <row collapsed="false" customFormat="false" customHeight="false" hidden="false" ht="12.1" outlineLevel="0" r="434">
      <c r="A434" s="22" t="n">
        <v>45449.427627315</v>
      </c>
      <c r="B434" s="23" t="s">
        <v>448</v>
      </c>
      <c r="C434" s="23" t="s">
        <v>531</v>
      </c>
      <c r="D434" s="23" t="s">
        <v>448</v>
      </c>
      <c r="E434" s="23" t="s">
        <v>448</v>
      </c>
      <c r="F434" s="23" t="s">
        <v>20</v>
      </c>
      <c r="G434" s="24" t="n">
        <v>1</v>
      </c>
      <c r="H434" s="25" t="n">
        <v>26443.8</v>
      </c>
      <c r="I434" s="25" t="n">
        <v>26443.8</v>
      </c>
      <c r="J434" s="25" t="n">
        <v>0</v>
      </c>
      <c r="K434" s="25" t="n">
        <v>0</v>
      </c>
      <c r="L434" s="25" t="n">
        <v>0</v>
      </c>
      <c r="M434" s="6" t="s">
        <f>=I434+J434+K434+L434</f>
      </c>
      <c r="N434" s="25"/>
      <c r="O434" s="23"/>
      <c r="P434" s="23" t="s">
        <v>420</v>
      </c>
    </row>
    <row collapsed="false" customFormat="false" customHeight="false" hidden="false" ht="12.1" outlineLevel="0" r="435">
      <c r="A435" s="21" t="n">
        <v>45449.971087963</v>
      </c>
      <c r="B435" s="17" t="s">
        <v>377</v>
      </c>
      <c r="C435" s="17" t="s">
        <v>502</v>
      </c>
      <c r="D435" s="17" t="s">
        <v>340</v>
      </c>
      <c r="E435" s="17" t="s">
        <v>18</v>
      </c>
      <c r="F435" s="17" t="s">
        <v>20</v>
      </c>
      <c r="G435" s="7" t="n">
        <v>52</v>
      </c>
      <c r="H435" s="6" t="n">
        <v>565.7</v>
      </c>
      <c r="I435" s="6" t="n">
        <v>-29416.4</v>
      </c>
      <c r="J435" s="6" t="n">
        <v>0</v>
      </c>
      <c r="K435" s="6" t="n">
        <v>-20.59</v>
      </c>
      <c r="L435" s="6" t="n">
        <v>0</v>
      </c>
      <c r="M435" s="6" t="s">
        <f>=I435+J435+K435+L435</f>
      </c>
      <c r="N435" s="6"/>
      <c r="O435" s="17"/>
      <c r="P435" s="17" t="s">
        <v>420</v>
      </c>
    </row>
    <row collapsed="false" customFormat="false" customHeight="false" hidden="false" ht="12.1" outlineLevel="0" r="436">
      <c r="A436" s="21" t="n">
        <v>45449.971087963</v>
      </c>
      <c r="B436" s="17" t="s">
        <v>377</v>
      </c>
      <c r="C436" s="17" t="s">
        <v>502</v>
      </c>
      <c r="D436" s="17" t="s">
        <v>340</v>
      </c>
      <c r="E436" s="17" t="s">
        <v>18</v>
      </c>
      <c r="F436" s="17" t="s">
        <v>20</v>
      </c>
      <c r="G436" s="7" t="n">
        <v>35</v>
      </c>
      <c r="H436" s="6" t="n">
        <v>565.7</v>
      </c>
      <c r="I436" s="6" t="n">
        <v>-19799.5</v>
      </c>
      <c r="J436" s="6" t="n">
        <v>0</v>
      </c>
      <c r="K436" s="6" t="n">
        <v>-13.86</v>
      </c>
      <c r="L436" s="6" t="n">
        <v>0</v>
      </c>
      <c r="M436" s="6" t="s">
        <f>=I436+J436+K436+L436</f>
      </c>
      <c r="N436" s="6"/>
      <c r="O436" s="17"/>
      <c r="P436" s="17" t="s">
        <v>420</v>
      </c>
    </row>
    <row collapsed="false" customFormat="false" customHeight="false" hidden="false" ht="12.1" outlineLevel="0" r="437">
      <c r="A437" s="21" t="n">
        <v>45449.971087963</v>
      </c>
      <c r="B437" s="17" t="s">
        <v>377</v>
      </c>
      <c r="C437" s="17" t="s">
        <v>502</v>
      </c>
      <c r="D437" s="17" t="s">
        <v>340</v>
      </c>
      <c r="E437" s="17" t="s">
        <v>18</v>
      </c>
      <c r="F437" s="17" t="s">
        <v>20</v>
      </c>
      <c r="G437" s="7" t="n">
        <v>13</v>
      </c>
      <c r="H437" s="6" t="n">
        <v>565.7</v>
      </c>
      <c r="I437" s="6" t="n">
        <v>-7354.1</v>
      </c>
      <c r="J437" s="6" t="n">
        <v>0</v>
      </c>
      <c r="K437" s="6" t="n">
        <v>-5.15</v>
      </c>
      <c r="L437" s="6" t="n">
        <v>0</v>
      </c>
      <c r="M437" s="6" t="s">
        <f>=I437+J437+K437+L437</f>
      </c>
      <c r="N437" s="6"/>
      <c r="O437" s="17"/>
      <c r="P437" s="17" t="s">
        <v>420</v>
      </c>
    </row>
    <row collapsed="false" customFormat="false" customHeight="false" hidden="false" ht="12.1" outlineLevel="0" r="438">
      <c r="A438" s="21" t="n">
        <v>45450.732060185</v>
      </c>
      <c r="B438" s="17" t="s">
        <v>360</v>
      </c>
      <c r="C438" s="17" t="s">
        <v>443</v>
      </c>
      <c r="D438" s="17" t="s">
        <v>340</v>
      </c>
      <c r="E438" s="17" t="s">
        <v>18</v>
      </c>
      <c r="F438" s="17" t="s">
        <v>20</v>
      </c>
      <c r="G438" s="7" t="n">
        <v>200</v>
      </c>
      <c r="H438" s="6" t="n">
        <v>29.505</v>
      </c>
      <c r="I438" s="6" t="n">
        <v>-5901</v>
      </c>
      <c r="J438" s="6" t="n">
        <v>0</v>
      </c>
      <c r="K438" s="6" t="n">
        <v>-4.13</v>
      </c>
      <c r="L438" s="6" t="n">
        <v>0</v>
      </c>
      <c r="M438" s="6" t="s">
        <f>=I438+J438+K438+L438</f>
      </c>
      <c r="N438" s="6"/>
      <c r="O438" s="17"/>
      <c r="P438" s="17" t="s">
        <v>420</v>
      </c>
    </row>
    <row collapsed="false" customFormat="false" customHeight="false" hidden="false" ht="12.1" outlineLevel="0" r="439">
      <c r="A439" s="21" t="n">
        <v>45450.732083333</v>
      </c>
      <c r="B439" s="17" t="s">
        <v>360</v>
      </c>
      <c r="C439" s="17" t="s">
        <v>443</v>
      </c>
      <c r="D439" s="17" t="s">
        <v>340</v>
      </c>
      <c r="E439" s="17" t="s">
        <v>18</v>
      </c>
      <c r="F439" s="17" t="s">
        <v>20</v>
      </c>
      <c r="G439" s="7" t="n">
        <v>300</v>
      </c>
      <c r="H439" s="6" t="n">
        <v>29.505</v>
      </c>
      <c r="I439" s="6" t="n">
        <v>-8851.5</v>
      </c>
      <c r="J439" s="6" t="n">
        <v>0</v>
      </c>
      <c r="K439" s="6" t="n">
        <v>-6.2</v>
      </c>
      <c r="L439" s="6" t="n">
        <v>0</v>
      </c>
      <c r="M439" s="6" t="s">
        <f>=I439+J439+K439+L439</f>
      </c>
      <c r="N439" s="6"/>
      <c r="O439" s="17"/>
      <c r="P439" s="17" t="s">
        <v>420</v>
      </c>
    </row>
    <row collapsed="false" customFormat="false" customHeight="false" hidden="false" ht="12.1" outlineLevel="0" r="440">
      <c r="A440" s="21" t="n">
        <v>45450.732314815</v>
      </c>
      <c r="B440" s="17" t="s">
        <v>360</v>
      </c>
      <c r="C440" s="17" t="s">
        <v>443</v>
      </c>
      <c r="D440" s="17" t="s">
        <v>340</v>
      </c>
      <c r="E440" s="17" t="s">
        <v>18</v>
      </c>
      <c r="F440" s="17" t="s">
        <v>20</v>
      </c>
      <c r="G440" s="7" t="n">
        <v>300</v>
      </c>
      <c r="H440" s="6" t="n">
        <v>29.505</v>
      </c>
      <c r="I440" s="6" t="n">
        <v>-8851.5</v>
      </c>
      <c r="J440" s="6" t="n">
        <v>0</v>
      </c>
      <c r="K440" s="6" t="n">
        <v>-6.2</v>
      </c>
      <c r="L440" s="6" t="n">
        <v>0</v>
      </c>
      <c r="M440" s="6" t="s">
        <f>=I440+J440+K440+L440</f>
      </c>
      <c r="N440" s="6"/>
      <c r="O440" s="17"/>
      <c r="P440" s="17" t="s">
        <v>420</v>
      </c>
    </row>
    <row collapsed="false" customFormat="false" customHeight="false" hidden="false" ht="12.1" outlineLevel="0" r="441">
      <c r="A441" s="21" t="n">
        <v>45453.484340278</v>
      </c>
      <c r="B441" s="17" t="s">
        <v>380</v>
      </c>
      <c r="C441" s="17" t="s">
        <v>512</v>
      </c>
      <c r="D441" s="17" t="s">
        <v>340</v>
      </c>
      <c r="E441" s="17" t="s">
        <v>86</v>
      </c>
      <c r="F441" s="17" t="s">
        <v>20</v>
      </c>
      <c r="G441" s="7" t="n">
        <v>20</v>
      </c>
      <c r="H441" s="6" t="n">
        <v>54.53</v>
      </c>
      <c r="I441" s="6" t="n">
        <v>-10906</v>
      </c>
      <c r="J441" s="6" t="n">
        <v>-23.4</v>
      </c>
      <c r="K441" s="6" t="n">
        <v>-7.63</v>
      </c>
      <c r="L441" s="6" t="n">
        <v>0</v>
      </c>
      <c r="M441" s="6" t="s">
        <f>=I441+J441+K441+L441</f>
      </c>
      <c r="N441" s="6"/>
      <c r="O441" s="17"/>
      <c r="P441" s="17" t="s">
        <v>420</v>
      </c>
    </row>
    <row collapsed="false" customFormat="false" customHeight="false" hidden="false" ht="12.1" outlineLevel="0" r="442">
      <c r="A442" s="21" t="n">
        <v>45460.448043981</v>
      </c>
      <c r="B442" s="17" t="s">
        <v>380</v>
      </c>
      <c r="C442" s="17" t="s">
        <v>512</v>
      </c>
      <c r="D442" s="17" t="s">
        <v>340</v>
      </c>
      <c r="E442" s="17" t="s">
        <v>86</v>
      </c>
      <c r="F442" s="17" t="s">
        <v>20</v>
      </c>
      <c r="G442" s="7" t="n">
        <v>21</v>
      </c>
      <c r="H442" s="6" t="n">
        <v>53.755</v>
      </c>
      <c r="I442" s="6" t="n">
        <v>-11288.55</v>
      </c>
      <c r="J442" s="6" t="n">
        <v>-53.13</v>
      </c>
      <c r="K442" s="6" t="n">
        <v>-7.9</v>
      </c>
      <c r="L442" s="6" t="n">
        <v>0</v>
      </c>
      <c r="M442" s="6" t="s">
        <f>=I442+J442+K442+L442</f>
      </c>
      <c r="N442" s="6"/>
      <c r="O442" s="17"/>
      <c r="P442" s="17" t="s">
        <v>420</v>
      </c>
    </row>
    <row collapsed="false" customFormat="false" customHeight="false" hidden="false" ht="12.1" outlineLevel="0" r="443">
      <c r="A443" s="26" t="n">
        <v>45461.847314815</v>
      </c>
      <c r="B443" s="27" t="s">
        <v>80</v>
      </c>
      <c r="C443" s="27" t="s">
        <v>436</v>
      </c>
      <c r="D443" s="27" t="s">
        <v>341</v>
      </c>
      <c r="E443" s="27" t="s">
        <v>81</v>
      </c>
      <c r="F443" s="27" t="s">
        <v>20</v>
      </c>
      <c r="G443" s="28" t="n">
        <v>-100000</v>
      </c>
      <c r="H443" s="29" t="n">
        <v>1.4185</v>
      </c>
      <c r="I443" s="29" t="n">
        <v>141850</v>
      </c>
      <c r="J443" s="29" t="n">
        <v>0</v>
      </c>
      <c r="K443" s="29" t="n">
        <v>0</v>
      </c>
      <c r="L443" s="29" t="n">
        <v>0</v>
      </c>
      <c r="M443" s="6" t="s">
        <f>=I443+J443+K443+L443</f>
      </c>
      <c r="N443" s="29"/>
      <c r="O443" s="27"/>
      <c r="P443" s="27" t="s">
        <v>525</v>
      </c>
    </row>
    <row collapsed="false" customFormat="false" customHeight="false" hidden="false" ht="12.1" outlineLevel="0" r="444">
      <c r="A444" s="34" t="n">
        <v>45462.020636574</v>
      </c>
      <c r="B444" s="35" t="s">
        <v>456</v>
      </c>
      <c r="C444" s="35" t="s">
        <v>193</v>
      </c>
      <c r="D444" s="35" t="s">
        <v>456</v>
      </c>
      <c r="E444" s="35" t="s">
        <v>456</v>
      </c>
      <c r="F444" s="35" t="s">
        <v>20</v>
      </c>
      <c r="G444" s="36" t="n">
        <v>1</v>
      </c>
      <c r="H444" s="37" t="n">
        <v>-140000</v>
      </c>
      <c r="I444" s="37" t="n">
        <v>-140000</v>
      </c>
      <c r="J444" s="37" t="n">
        <v>0</v>
      </c>
      <c r="K444" s="37" t="n">
        <v>0</v>
      </c>
      <c r="L444" s="37" t="n">
        <v>0</v>
      </c>
      <c r="M444" s="6" t="s">
        <f>=I444+J444+K444+L444</f>
      </c>
      <c r="N444" s="37"/>
      <c r="O444" s="35"/>
      <c r="P444" s="35" t="s">
        <v>525</v>
      </c>
    </row>
    <row collapsed="false" customFormat="false" customHeight="false" hidden="false" ht="12.1" outlineLevel="0" r="445">
      <c r="A445" s="30" t="n">
        <v>45462.020636574</v>
      </c>
      <c r="B445" s="31" t="s">
        <v>446</v>
      </c>
      <c r="C445" s="31" t="s">
        <v>532</v>
      </c>
      <c r="D445" s="31" t="s">
        <v>446</v>
      </c>
      <c r="E445" s="31" t="s">
        <v>446</v>
      </c>
      <c r="F445" s="31" t="s">
        <v>20</v>
      </c>
      <c r="G445" s="32" t="n">
        <v>1</v>
      </c>
      <c r="H445" s="33" t="n">
        <v>-699</v>
      </c>
      <c r="I445" s="33" t="n">
        <v>-699</v>
      </c>
      <c r="J445" s="33" t="n">
        <v>0</v>
      </c>
      <c r="K445" s="33" t="n">
        <v>0</v>
      </c>
      <c r="L445" s="33" t="n">
        <v>0</v>
      </c>
      <c r="M445" s="6" t="s">
        <f>=I445+J445+K445+L445</f>
      </c>
      <c r="N445" s="33"/>
      <c r="O445" s="31"/>
      <c r="P445" s="31" t="s">
        <v>525</v>
      </c>
    </row>
    <row collapsed="false" customFormat="false" customHeight="false" hidden="false" ht="12.1" outlineLevel="0" r="446">
      <c r="A446" s="22" t="n">
        <v>45462.734398148</v>
      </c>
      <c r="B446" s="23" t="s">
        <v>419</v>
      </c>
      <c r="C446" s="23" t="s">
        <v>131</v>
      </c>
      <c r="D446" s="23" t="s">
        <v>419</v>
      </c>
      <c r="E446" s="23" t="s">
        <v>419</v>
      </c>
      <c r="F446" s="23" t="s">
        <v>20</v>
      </c>
      <c r="G446" s="24" t="n">
        <v>1</v>
      </c>
      <c r="H446" s="25" t="n">
        <v>100000</v>
      </c>
      <c r="I446" s="25" t="n">
        <v>100000</v>
      </c>
      <c r="J446" s="25" t="n">
        <v>0</v>
      </c>
      <c r="K446" s="25" t="n">
        <v>0</v>
      </c>
      <c r="L446" s="25" t="n">
        <v>0</v>
      </c>
      <c r="M446" s="6" t="s">
        <f>=I446+J446+K446+L446</f>
      </c>
      <c r="N446" s="25"/>
      <c r="O446" s="23"/>
      <c r="P446" s="23" t="s">
        <v>420</v>
      </c>
    </row>
    <row collapsed="false" customFormat="false" customHeight="false" hidden="false" ht="12.1" outlineLevel="0" r="447">
      <c r="A447" s="21" t="n">
        <v>45462.735578704</v>
      </c>
      <c r="B447" s="17" t="s">
        <v>360</v>
      </c>
      <c r="C447" s="17" t="s">
        <v>443</v>
      </c>
      <c r="D447" s="17" t="s">
        <v>340</v>
      </c>
      <c r="E447" s="17" t="s">
        <v>18</v>
      </c>
      <c r="F447" s="17" t="s">
        <v>20</v>
      </c>
      <c r="G447" s="7" t="n">
        <v>1500</v>
      </c>
      <c r="H447" s="6" t="n">
        <v>26.845</v>
      </c>
      <c r="I447" s="6" t="n">
        <v>-40267.5</v>
      </c>
      <c r="J447" s="6" t="n">
        <v>0</v>
      </c>
      <c r="K447" s="6" t="n">
        <v>-28.19</v>
      </c>
      <c r="L447" s="6" t="n">
        <v>0</v>
      </c>
      <c r="M447" s="6" t="s">
        <f>=I447+J447+K447+L447</f>
      </c>
      <c r="N447" s="6"/>
      <c r="O447" s="17"/>
      <c r="P447" s="17" t="s">
        <v>420</v>
      </c>
    </row>
    <row collapsed="false" customFormat="false" customHeight="false" hidden="false" ht="12.1" outlineLevel="0" r="448">
      <c r="A448" s="21" t="n">
        <v>45463.565162037</v>
      </c>
      <c r="B448" s="17" t="s">
        <v>377</v>
      </c>
      <c r="C448" s="17" t="s">
        <v>502</v>
      </c>
      <c r="D448" s="17" t="s">
        <v>340</v>
      </c>
      <c r="E448" s="17" t="s">
        <v>18</v>
      </c>
      <c r="F448" s="17" t="s">
        <v>20</v>
      </c>
      <c r="G448" s="7" t="n">
        <v>12</v>
      </c>
      <c r="H448" s="6" t="n">
        <v>537.75</v>
      </c>
      <c r="I448" s="6" t="n">
        <v>-6453</v>
      </c>
      <c r="J448" s="6" t="n">
        <v>0</v>
      </c>
      <c r="K448" s="6" t="n">
        <v>-4.52</v>
      </c>
      <c r="L448" s="6" t="n">
        <v>0</v>
      </c>
      <c r="M448" s="6" t="s">
        <f>=I448+J448+K448+L448</f>
      </c>
      <c r="N448" s="6"/>
      <c r="O448" s="17"/>
      <c r="P448" s="17" t="s">
        <v>420</v>
      </c>
    </row>
    <row collapsed="false" customFormat="false" customHeight="false" hidden="false" ht="12.1" outlineLevel="0" r="449">
      <c r="A449" s="21" t="n">
        <v>45463.56744213</v>
      </c>
      <c r="B449" s="17" t="s">
        <v>377</v>
      </c>
      <c r="C449" s="17" t="s">
        <v>502</v>
      </c>
      <c r="D449" s="17" t="s">
        <v>340</v>
      </c>
      <c r="E449" s="17" t="s">
        <v>18</v>
      </c>
      <c r="F449" s="17" t="s">
        <v>20</v>
      </c>
      <c r="G449" s="7" t="n">
        <v>12</v>
      </c>
      <c r="H449" s="6" t="n">
        <v>537.65</v>
      </c>
      <c r="I449" s="6" t="n">
        <v>-6451.8</v>
      </c>
      <c r="J449" s="6" t="n">
        <v>0</v>
      </c>
      <c r="K449" s="6" t="n">
        <v>-4.52</v>
      </c>
      <c r="L449" s="6" t="n">
        <v>0</v>
      </c>
      <c r="M449" s="6" t="s">
        <f>=I449+J449+K449+L449</f>
      </c>
      <c r="N449" s="6"/>
      <c r="O449" s="17"/>
      <c r="P449" s="17" t="s">
        <v>420</v>
      </c>
    </row>
    <row collapsed="false" customFormat="false" customHeight="false" hidden="false" ht="12.1" outlineLevel="0" r="450">
      <c r="A450" s="21" t="n">
        <v>45463.56744213</v>
      </c>
      <c r="B450" s="17" t="s">
        <v>377</v>
      </c>
      <c r="C450" s="17" t="s">
        <v>502</v>
      </c>
      <c r="D450" s="17" t="s">
        <v>340</v>
      </c>
      <c r="E450" s="17" t="s">
        <v>18</v>
      </c>
      <c r="F450" s="17" t="s">
        <v>20</v>
      </c>
      <c r="G450" s="7" t="n">
        <v>12</v>
      </c>
      <c r="H450" s="6" t="n">
        <v>537.55</v>
      </c>
      <c r="I450" s="6" t="n">
        <v>-6450.6</v>
      </c>
      <c r="J450" s="6" t="n">
        <v>0</v>
      </c>
      <c r="K450" s="6" t="n">
        <v>-4.52</v>
      </c>
      <c r="L450" s="6" t="n">
        <v>0</v>
      </c>
      <c r="M450" s="6" t="s">
        <f>=I450+J450+K450+L450</f>
      </c>
      <c r="N450" s="6"/>
      <c r="O450" s="17"/>
      <c r="P450" s="17" t="s">
        <v>420</v>
      </c>
    </row>
    <row collapsed="false" customFormat="false" customHeight="false" hidden="false" ht="12.1" outlineLevel="0" r="451">
      <c r="A451" s="21" t="n">
        <v>45463.56744213</v>
      </c>
      <c r="B451" s="17" t="s">
        <v>377</v>
      </c>
      <c r="C451" s="17" t="s">
        <v>502</v>
      </c>
      <c r="D451" s="17" t="s">
        <v>340</v>
      </c>
      <c r="E451" s="17" t="s">
        <v>18</v>
      </c>
      <c r="F451" s="17" t="s">
        <v>20</v>
      </c>
      <c r="G451" s="7" t="n">
        <v>12</v>
      </c>
      <c r="H451" s="6" t="n">
        <v>537.45</v>
      </c>
      <c r="I451" s="6" t="n">
        <v>-6449.4</v>
      </c>
      <c r="J451" s="6" t="n">
        <v>0</v>
      </c>
      <c r="K451" s="6" t="n">
        <v>-4.51</v>
      </c>
      <c r="L451" s="6" t="n">
        <v>0</v>
      </c>
      <c r="M451" s="6" t="s">
        <f>=I451+J451+K451+L451</f>
      </c>
      <c r="N451" s="6"/>
      <c r="O451" s="17"/>
      <c r="P451" s="17" t="s">
        <v>420</v>
      </c>
    </row>
    <row collapsed="false" customFormat="false" customHeight="false" hidden="false" ht="12.1" outlineLevel="0" r="452">
      <c r="A452" s="21" t="n">
        <v>45464.692592593</v>
      </c>
      <c r="B452" s="17" t="s">
        <v>377</v>
      </c>
      <c r="C452" s="17" t="s">
        <v>502</v>
      </c>
      <c r="D452" s="17" t="s">
        <v>340</v>
      </c>
      <c r="E452" s="17" t="s">
        <v>18</v>
      </c>
      <c r="F452" s="17" t="s">
        <v>20</v>
      </c>
      <c r="G452" s="7" t="n">
        <v>37</v>
      </c>
      <c r="H452" s="6" t="n">
        <v>553.2</v>
      </c>
      <c r="I452" s="6" t="n">
        <v>-20468.4</v>
      </c>
      <c r="J452" s="6" t="n">
        <v>0</v>
      </c>
      <c r="K452" s="6" t="n">
        <v>-14.33</v>
      </c>
      <c r="L452" s="6" t="n">
        <v>0</v>
      </c>
      <c r="M452" s="6" t="s">
        <f>=I452+J452+K452+L452</f>
      </c>
      <c r="N452" s="6"/>
      <c r="O452" s="17"/>
      <c r="P452" s="17" t="s">
        <v>420</v>
      </c>
    </row>
    <row collapsed="false" customFormat="false" customHeight="false" hidden="false" ht="12.1" outlineLevel="0" r="453">
      <c r="A453" s="21" t="n">
        <v>45481.434537037</v>
      </c>
      <c r="B453" s="17" t="s">
        <v>380</v>
      </c>
      <c r="C453" s="17" t="s">
        <v>512</v>
      </c>
      <c r="D453" s="17" t="s">
        <v>340</v>
      </c>
      <c r="E453" s="17" t="s">
        <v>86</v>
      </c>
      <c r="F453" s="17" t="s">
        <v>20</v>
      </c>
      <c r="G453" s="7" t="n">
        <v>1</v>
      </c>
      <c r="H453" s="6" t="n">
        <v>52.5</v>
      </c>
      <c r="I453" s="6" t="n">
        <v>-525</v>
      </c>
      <c r="J453" s="6" t="n">
        <v>-6.61</v>
      </c>
      <c r="K453" s="6" t="n">
        <v>-0.37</v>
      </c>
      <c r="L453" s="6" t="n">
        <v>0</v>
      </c>
      <c r="M453" s="6" t="s">
        <f>=I453+J453+K453+L453</f>
      </c>
      <c r="N453" s="6"/>
      <c r="O453" s="17"/>
      <c r="P453" s="17" t="s">
        <v>420</v>
      </c>
    </row>
    <row collapsed="false" customFormat="false" customHeight="false" hidden="false" ht="12.1" outlineLevel="0" r="454">
      <c r="A454" s="21" t="n">
        <v>45481.552372685</v>
      </c>
      <c r="B454" s="17" t="s">
        <v>17</v>
      </c>
      <c r="C454" s="17" t="s">
        <v>533</v>
      </c>
      <c r="D454" s="17" t="s">
        <v>340</v>
      </c>
      <c r="E454" s="17" t="s">
        <v>18</v>
      </c>
      <c r="F454" s="17" t="s">
        <v>20</v>
      </c>
      <c r="G454" s="7" t="n">
        <v>5</v>
      </c>
      <c r="H454" s="6" t="n">
        <v>4250</v>
      </c>
      <c r="I454" s="6" t="n">
        <v>-21250</v>
      </c>
      <c r="J454" s="6" t="n">
        <v>0</v>
      </c>
      <c r="K454" s="6" t="n">
        <v>0</v>
      </c>
      <c r="L454" s="6" t="n">
        <v>0</v>
      </c>
      <c r="M454" s="6" t="s">
        <f>=I454+J454+K454+L454</f>
      </c>
      <c r="N454" s="6"/>
      <c r="O454" s="17"/>
      <c r="P454" s="17" t="s">
        <v>420</v>
      </c>
    </row>
    <row collapsed="false" customFormat="false" customHeight="false" hidden="false" ht="12.1" outlineLevel="0" r="455">
      <c r="A455" s="26" t="n">
        <v>45481.552372685</v>
      </c>
      <c r="B455" s="27" t="s">
        <v>344</v>
      </c>
      <c r="C455" s="27" t="s">
        <v>421</v>
      </c>
      <c r="D455" s="27" t="s">
        <v>341</v>
      </c>
      <c r="E455" s="27" t="s">
        <v>18</v>
      </c>
      <c r="F455" s="27" t="s">
        <v>20</v>
      </c>
      <c r="G455" s="28" t="n">
        <v>-5</v>
      </c>
      <c r="H455" s="29" t="n">
        <v>4250</v>
      </c>
      <c r="I455" s="29" t="n">
        <v>21250</v>
      </c>
      <c r="J455" s="29" t="n">
        <v>0</v>
      </c>
      <c r="K455" s="29" t="n">
        <v>0</v>
      </c>
      <c r="L455" s="29" t="n">
        <v>0</v>
      </c>
      <c r="M455" s="6" t="s">
        <f>=I455+J455+K455+L455</f>
      </c>
      <c r="N455" s="29"/>
      <c r="O455" s="27"/>
      <c r="P455" s="27" t="s">
        <v>420</v>
      </c>
    </row>
    <row collapsed="false" customFormat="false" customHeight="false" hidden="false" ht="12.1" outlineLevel="0" r="456">
      <c r="A456" s="21" t="n">
        <v>45483.605555556</v>
      </c>
      <c r="B456" s="17" t="s">
        <v>380</v>
      </c>
      <c r="C456" s="17" t="s">
        <v>512</v>
      </c>
      <c r="D456" s="17" t="s">
        <v>340</v>
      </c>
      <c r="E456" s="17" t="s">
        <v>86</v>
      </c>
      <c r="F456" s="17" t="s">
        <v>20</v>
      </c>
      <c r="G456" s="7" t="n">
        <v>23</v>
      </c>
      <c r="H456" s="6" t="n">
        <v>52.502</v>
      </c>
      <c r="I456" s="6" t="n">
        <v>-12075.46</v>
      </c>
      <c r="J456" s="6" t="n">
        <v>-161</v>
      </c>
      <c r="K456" s="6" t="n">
        <v>-8.45</v>
      </c>
      <c r="L456" s="6" t="n">
        <v>0</v>
      </c>
      <c r="M456" s="6" t="s">
        <f>=I456+J456+K456+L456</f>
      </c>
      <c r="N456" s="6"/>
      <c r="O456" s="17"/>
      <c r="P456" s="17" t="s">
        <v>420</v>
      </c>
    </row>
    <row collapsed="false" customFormat="false" customHeight="false" hidden="false" ht="12.1" outlineLevel="0" r="457">
      <c r="A457" s="21" t="n">
        <v>45483.686168981</v>
      </c>
      <c r="B457" s="17" t="s">
        <v>380</v>
      </c>
      <c r="C457" s="17" t="s">
        <v>512</v>
      </c>
      <c r="D457" s="17" t="s">
        <v>340</v>
      </c>
      <c r="E457" s="17" t="s">
        <v>86</v>
      </c>
      <c r="F457" s="17" t="s">
        <v>20</v>
      </c>
      <c r="G457" s="7" t="n">
        <v>1</v>
      </c>
      <c r="H457" s="6" t="n">
        <v>52.513</v>
      </c>
      <c r="I457" s="6" t="n">
        <v>-525.13</v>
      </c>
      <c r="J457" s="6" t="n">
        <v>-7</v>
      </c>
      <c r="K457" s="6" t="n">
        <v>-0.37</v>
      </c>
      <c r="L457" s="6" t="n">
        <v>0</v>
      </c>
      <c r="M457" s="6" t="s">
        <f>=I457+J457+K457+L457</f>
      </c>
      <c r="N457" s="6"/>
      <c r="O457" s="17"/>
      <c r="P457" s="17" t="s">
        <v>420</v>
      </c>
    </row>
    <row collapsed="false" customFormat="false" customHeight="false" hidden="false" ht="12.1" outlineLevel="0" r="458">
      <c r="A458" s="26" t="n">
        <v>45489.820763889</v>
      </c>
      <c r="B458" s="27" t="s">
        <v>80</v>
      </c>
      <c r="C458" s="27" t="s">
        <v>436</v>
      </c>
      <c r="D458" s="27" t="s">
        <v>341</v>
      </c>
      <c r="E458" s="27" t="s">
        <v>81</v>
      </c>
      <c r="F458" s="27" t="s">
        <v>20</v>
      </c>
      <c r="G458" s="28" t="n">
        <v>-150000</v>
      </c>
      <c r="H458" s="29" t="n">
        <v>1.4352</v>
      </c>
      <c r="I458" s="29" t="n">
        <v>215280</v>
      </c>
      <c r="J458" s="29" t="n">
        <v>0</v>
      </c>
      <c r="K458" s="29" t="n">
        <v>0</v>
      </c>
      <c r="L458" s="29" t="n">
        <v>0</v>
      </c>
      <c r="M458" s="6" t="s">
        <f>=I458+J458+K458+L458</f>
      </c>
      <c r="N458" s="29"/>
      <c r="O458" s="27"/>
      <c r="P458" s="27" t="s">
        <v>525</v>
      </c>
    </row>
    <row collapsed="false" customFormat="false" customHeight="false" hidden="false" ht="12.1" outlineLevel="0" r="459">
      <c r="A459" s="21" t="n">
        <v>45489.8221875</v>
      </c>
      <c r="B459" s="17" t="s">
        <v>27</v>
      </c>
      <c r="C459" s="17" t="s">
        <v>534</v>
      </c>
      <c r="D459" s="17" t="s">
        <v>340</v>
      </c>
      <c r="E459" s="17" t="s">
        <v>18</v>
      </c>
      <c r="F459" s="17" t="s">
        <v>20</v>
      </c>
      <c r="G459" s="7" t="n">
        <v>2</v>
      </c>
      <c r="H459" s="6" t="n">
        <v>1424</v>
      </c>
      <c r="I459" s="6" t="n">
        <v>-2848</v>
      </c>
      <c r="J459" s="6" t="n">
        <v>0</v>
      </c>
      <c r="K459" s="6" t="n">
        <v>-2.27</v>
      </c>
      <c r="L459" s="6" t="n">
        <v>0</v>
      </c>
      <c r="M459" s="6" t="s">
        <f>=I459+J459+K459+L459</f>
      </c>
      <c r="N459" s="6"/>
      <c r="O459" s="17"/>
      <c r="P459" s="17" t="s">
        <v>525</v>
      </c>
    </row>
    <row collapsed="false" customFormat="false" customHeight="false" hidden="false" ht="12.1" outlineLevel="0" r="460">
      <c r="A460" s="21" t="n">
        <v>45489.8221875</v>
      </c>
      <c r="B460" s="17" t="s">
        <v>27</v>
      </c>
      <c r="C460" s="17" t="s">
        <v>534</v>
      </c>
      <c r="D460" s="17" t="s">
        <v>340</v>
      </c>
      <c r="E460" s="17" t="s">
        <v>18</v>
      </c>
      <c r="F460" s="17" t="s">
        <v>20</v>
      </c>
      <c r="G460" s="7" t="n">
        <v>10</v>
      </c>
      <c r="H460" s="6" t="n">
        <v>1424</v>
      </c>
      <c r="I460" s="6" t="n">
        <v>-14240</v>
      </c>
      <c r="J460" s="6" t="n">
        <v>0</v>
      </c>
      <c r="K460" s="6" t="n">
        <v>-11.4</v>
      </c>
      <c r="L460" s="6" t="n">
        <v>0</v>
      </c>
      <c r="M460" s="6" t="s">
        <f>=I460+J460+K460+L460</f>
      </c>
      <c r="N460" s="6"/>
      <c r="O460" s="17"/>
      <c r="P460" s="17" t="s">
        <v>525</v>
      </c>
    </row>
    <row collapsed="false" customFormat="false" customHeight="false" hidden="false" ht="12.1" outlineLevel="0" r="461">
      <c r="A461" s="21" t="n">
        <v>45489.8221875</v>
      </c>
      <c r="B461" s="17" t="s">
        <v>27</v>
      </c>
      <c r="C461" s="17" t="s">
        <v>534</v>
      </c>
      <c r="D461" s="17" t="s">
        <v>340</v>
      </c>
      <c r="E461" s="17" t="s">
        <v>18</v>
      </c>
      <c r="F461" s="17" t="s">
        <v>20</v>
      </c>
      <c r="G461" s="7" t="n">
        <v>1</v>
      </c>
      <c r="H461" s="6" t="n">
        <v>1424</v>
      </c>
      <c r="I461" s="6" t="n">
        <v>-1424</v>
      </c>
      <c r="J461" s="6" t="n">
        <v>0</v>
      </c>
      <c r="K461" s="6" t="n">
        <v>-1.14</v>
      </c>
      <c r="L461" s="6" t="n">
        <v>0</v>
      </c>
      <c r="M461" s="6" t="s">
        <f>=I461+J461+K461+L461</f>
      </c>
      <c r="N461" s="6"/>
      <c r="O461" s="17"/>
      <c r="P461" s="17" t="s">
        <v>525</v>
      </c>
    </row>
    <row collapsed="false" customFormat="false" customHeight="false" hidden="false" ht="12.1" outlineLevel="0" r="462">
      <c r="A462" s="21" t="n">
        <v>45489.8221875</v>
      </c>
      <c r="B462" s="17" t="s">
        <v>27</v>
      </c>
      <c r="C462" s="17" t="s">
        <v>534</v>
      </c>
      <c r="D462" s="17" t="s">
        <v>340</v>
      </c>
      <c r="E462" s="17" t="s">
        <v>18</v>
      </c>
      <c r="F462" s="17" t="s">
        <v>20</v>
      </c>
      <c r="G462" s="7" t="n">
        <v>14</v>
      </c>
      <c r="H462" s="6" t="n">
        <v>1424</v>
      </c>
      <c r="I462" s="6" t="n">
        <v>-19936</v>
      </c>
      <c r="J462" s="6" t="n">
        <v>0</v>
      </c>
      <c r="K462" s="6" t="n">
        <v>-15.95</v>
      </c>
      <c r="L462" s="6" t="n">
        <v>0</v>
      </c>
      <c r="M462" s="6" t="s">
        <f>=I462+J462+K462+L462</f>
      </c>
      <c r="N462" s="6"/>
      <c r="O462" s="17"/>
      <c r="P462" s="17" t="s">
        <v>525</v>
      </c>
    </row>
    <row collapsed="false" customFormat="false" customHeight="false" hidden="false" ht="12.1" outlineLevel="0" r="463">
      <c r="A463" s="21" t="n">
        <v>45489.822326389</v>
      </c>
      <c r="B463" s="17" t="s">
        <v>27</v>
      </c>
      <c r="C463" s="17" t="s">
        <v>534</v>
      </c>
      <c r="D463" s="17" t="s">
        <v>340</v>
      </c>
      <c r="E463" s="17" t="s">
        <v>18</v>
      </c>
      <c r="F463" s="17" t="s">
        <v>20</v>
      </c>
      <c r="G463" s="7" t="n">
        <v>2</v>
      </c>
      <c r="H463" s="6" t="n">
        <v>1424</v>
      </c>
      <c r="I463" s="6" t="n">
        <v>-2848</v>
      </c>
      <c r="J463" s="6" t="n">
        <v>0</v>
      </c>
      <c r="K463" s="6" t="n">
        <v>-1.42</v>
      </c>
      <c r="L463" s="6" t="n">
        <v>0</v>
      </c>
      <c r="M463" s="6" t="s">
        <f>=I463+J463+K463+L463</f>
      </c>
      <c r="N463" s="6"/>
      <c r="O463" s="17"/>
      <c r="P463" s="17" t="s">
        <v>525</v>
      </c>
    </row>
    <row collapsed="false" customFormat="false" customHeight="false" hidden="false" ht="12.1" outlineLevel="0" r="464">
      <c r="A464" s="21" t="n">
        <v>45489.822395833</v>
      </c>
      <c r="B464" s="17" t="s">
        <v>27</v>
      </c>
      <c r="C464" s="17" t="s">
        <v>534</v>
      </c>
      <c r="D464" s="17" t="s">
        <v>340</v>
      </c>
      <c r="E464" s="17" t="s">
        <v>18</v>
      </c>
      <c r="F464" s="17" t="s">
        <v>20</v>
      </c>
      <c r="G464" s="7" t="n">
        <v>10</v>
      </c>
      <c r="H464" s="6" t="n">
        <v>1424</v>
      </c>
      <c r="I464" s="6" t="n">
        <v>-14240</v>
      </c>
      <c r="J464" s="6" t="n">
        <v>0</v>
      </c>
      <c r="K464" s="6" t="n">
        <v>-7.12</v>
      </c>
      <c r="L464" s="6" t="n">
        <v>0</v>
      </c>
      <c r="M464" s="6" t="s">
        <f>=I464+J464+K464+L464</f>
      </c>
      <c r="N464" s="6"/>
      <c r="O464" s="17"/>
      <c r="P464" s="17" t="s">
        <v>525</v>
      </c>
    </row>
    <row collapsed="false" customFormat="false" customHeight="false" hidden="false" ht="12.1" outlineLevel="0" r="465">
      <c r="A465" s="21" t="n">
        <v>45489.822430556</v>
      </c>
      <c r="B465" s="17" t="s">
        <v>27</v>
      </c>
      <c r="C465" s="17" t="s">
        <v>534</v>
      </c>
      <c r="D465" s="17" t="s">
        <v>340</v>
      </c>
      <c r="E465" s="17" t="s">
        <v>18</v>
      </c>
      <c r="F465" s="17" t="s">
        <v>20</v>
      </c>
      <c r="G465" s="7" t="n">
        <v>2</v>
      </c>
      <c r="H465" s="6" t="n">
        <v>1424</v>
      </c>
      <c r="I465" s="6" t="n">
        <v>-2848</v>
      </c>
      <c r="J465" s="6" t="n">
        <v>0</v>
      </c>
      <c r="K465" s="6" t="n">
        <v>-1.42</v>
      </c>
      <c r="L465" s="6" t="n">
        <v>0</v>
      </c>
      <c r="M465" s="6" t="s">
        <f>=I465+J465+K465+L465</f>
      </c>
      <c r="N465" s="6"/>
      <c r="O465" s="17"/>
      <c r="P465" s="17" t="s">
        <v>525</v>
      </c>
    </row>
    <row collapsed="false" customFormat="false" customHeight="false" hidden="false" ht="12.1" outlineLevel="0" r="466">
      <c r="A466" s="21" t="n">
        <v>45489.822465278</v>
      </c>
      <c r="B466" s="17" t="s">
        <v>27</v>
      </c>
      <c r="C466" s="17" t="s">
        <v>534</v>
      </c>
      <c r="D466" s="17" t="s">
        <v>340</v>
      </c>
      <c r="E466" s="17" t="s">
        <v>18</v>
      </c>
      <c r="F466" s="17" t="s">
        <v>20</v>
      </c>
      <c r="G466" s="7" t="n">
        <v>32</v>
      </c>
      <c r="H466" s="6" t="n">
        <v>1424</v>
      </c>
      <c r="I466" s="6" t="n">
        <v>-45568</v>
      </c>
      <c r="J466" s="6" t="n">
        <v>0</v>
      </c>
      <c r="K466" s="6" t="n">
        <v>-22.78</v>
      </c>
      <c r="L466" s="6" t="n">
        <v>0</v>
      </c>
      <c r="M466" s="6" t="s">
        <f>=I466+J466+K466+L466</f>
      </c>
      <c r="N466" s="6"/>
      <c r="O466" s="17"/>
      <c r="P466" s="17" t="s">
        <v>525</v>
      </c>
    </row>
    <row collapsed="false" customFormat="false" customHeight="false" hidden="false" ht="12.1" outlineLevel="0" r="467">
      <c r="A467" s="21" t="n">
        <v>45489.822476852</v>
      </c>
      <c r="B467" s="17" t="s">
        <v>27</v>
      </c>
      <c r="C467" s="17" t="s">
        <v>534</v>
      </c>
      <c r="D467" s="17" t="s">
        <v>340</v>
      </c>
      <c r="E467" s="17" t="s">
        <v>18</v>
      </c>
      <c r="F467" s="17" t="s">
        <v>20</v>
      </c>
      <c r="G467" s="7" t="n">
        <v>78</v>
      </c>
      <c r="H467" s="6" t="n">
        <v>1424</v>
      </c>
      <c r="I467" s="6" t="n">
        <v>-111072</v>
      </c>
      <c r="J467" s="6" t="n">
        <v>0</v>
      </c>
      <c r="K467" s="6" t="n">
        <v>-55.54</v>
      </c>
      <c r="L467" s="6" t="n">
        <v>0</v>
      </c>
      <c r="M467" s="6" t="s">
        <f>=I467+J467+K467+L467</f>
      </c>
      <c r="N467" s="6"/>
      <c r="O467" s="17"/>
      <c r="P467" s="17" t="s">
        <v>525</v>
      </c>
    </row>
    <row collapsed="false" customFormat="false" customHeight="false" hidden="false" ht="12.1" outlineLevel="0" r="468">
      <c r="A468" s="22" t="n">
        <v>45497.468946759</v>
      </c>
      <c r="B468" s="23" t="s">
        <v>448</v>
      </c>
      <c r="C468" s="23" t="s">
        <v>535</v>
      </c>
      <c r="D468" s="23" t="s">
        <v>448</v>
      </c>
      <c r="E468" s="23" t="s">
        <v>448</v>
      </c>
      <c r="F468" s="23" t="s">
        <v>20</v>
      </c>
      <c r="G468" s="24" t="n">
        <v>1</v>
      </c>
      <c r="H468" s="25" t="n">
        <v>7319.9</v>
      </c>
      <c r="I468" s="25" t="n">
        <v>7319.9</v>
      </c>
      <c r="J468" s="25" t="n">
        <v>0</v>
      </c>
      <c r="K468" s="25" t="n">
        <v>0</v>
      </c>
      <c r="L468" s="25" t="n">
        <v>0</v>
      </c>
      <c r="M468" s="6" t="s">
        <f>=I468+J468+K468+L468</f>
      </c>
      <c r="N468" s="25"/>
      <c r="O468" s="23"/>
      <c r="P468" s="23" t="s">
        <v>420</v>
      </c>
    </row>
    <row collapsed="false" customFormat="false" customHeight="false" hidden="false" ht="12.1" outlineLevel="0" r="469">
      <c r="A469" s="21" t="n">
        <v>45502.46880787</v>
      </c>
      <c r="B469" s="17" t="s">
        <v>39</v>
      </c>
      <c r="C469" s="17" t="s">
        <v>536</v>
      </c>
      <c r="D469" s="17" t="s">
        <v>340</v>
      </c>
      <c r="E469" s="17" t="s">
        <v>18</v>
      </c>
      <c r="F469" s="17" t="s">
        <v>20</v>
      </c>
      <c r="G469" s="7" t="n">
        <v>2</v>
      </c>
      <c r="H469" s="6" t="n">
        <v>2582.5</v>
      </c>
      <c r="I469" s="6" t="n">
        <v>-5165</v>
      </c>
      <c r="J469" s="6" t="n">
        <v>0</v>
      </c>
      <c r="K469" s="6" t="n">
        <v>-3.62</v>
      </c>
      <c r="L469" s="6" t="n">
        <v>0</v>
      </c>
      <c r="M469" s="6" t="s">
        <f>=I469+J469+K469+L469</f>
      </c>
      <c r="N469" s="6"/>
      <c r="O469" s="17"/>
      <c r="P469" s="17" t="s">
        <v>420</v>
      </c>
    </row>
    <row collapsed="false" customFormat="false" customHeight="false" hidden="false" ht="12.1" outlineLevel="0" r="470">
      <c r="A470" s="22" t="n">
        <v>45502.470115741</v>
      </c>
      <c r="B470" s="23" t="s">
        <v>419</v>
      </c>
      <c r="C470" s="23" t="s">
        <v>131</v>
      </c>
      <c r="D470" s="23" t="s">
        <v>419</v>
      </c>
      <c r="E470" s="23" t="s">
        <v>419</v>
      </c>
      <c r="F470" s="23" t="s">
        <v>20</v>
      </c>
      <c r="G470" s="24" t="n">
        <v>1</v>
      </c>
      <c r="H470" s="25" t="n">
        <v>300</v>
      </c>
      <c r="I470" s="25" t="n">
        <v>300</v>
      </c>
      <c r="J470" s="25" t="n">
        <v>0</v>
      </c>
      <c r="K470" s="25" t="n">
        <v>0</v>
      </c>
      <c r="L470" s="25" t="n">
        <v>0</v>
      </c>
      <c r="M470" s="6" t="s">
        <f>=I470+J470+K470+L470</f>
      </c>
      <c r="N470" s="25"/>
      <c r="O470" s="23"/>
      <c r="P470" s="23" t="s">
        <v>420</v>
      </c>
    </row>
    <row collapsed="false" customFormat="false" customHeight="false" hidden="false" ht="12.1" outlineLevel="0" r="471">
      <c r="A471" s="21" t="n">
        <v>45502.470486111</v>
      </c>
      <c r="B471" s="17" t="s">
        <v>39</v>
      </c>
      <c r="C471" s="17" t="s">
        <v>536</v>
      </c>
      <c r="D471" s="17" t="s">
        <v>340</v>
      </c>
      <c r="E471" s="17" t="s">
        <v>18</v>
      </c>
      <c r="F471" s="17" t="s">
        <v>20</v>
      </c>
      <c r="G471" s="7" t="n">
        <v>1</v>
      </c>
      <c r="H471" s="6" t="n">
        <v>2582.5</v>
      </c>
      <c r="I471" s="6" t="n">
        <v>-2582.5</v>
      </c>
      <c r="J471" s="6" t="n">
        <v>0</v>
      </c>
      <c r="K471" s="6" t="n">
        <v>-1.81</v>
      </c>
      <c r="L471" s="6" t="n">
        <v>0</v>
      </c>
      <c r="M471" s="6" t="s">
        <f>=I471+J471+K471+L471</f>
      </c>
      <c r="N471" s="6"/>
      <c r="O471" s="17"/>
      <c r="P471" s="17" t="s">
        <v>420</v>
      </c>
    </row>
    <row collapsed="false" customFormat="false" customHeight="false" hidden="false" ht="12.1" outlineLevel="0" r="472">
      <c r="A472" s="26" t="n">
        <v>45503.432002315</v>
      </c>
      <c r="B472" s="27" t="s">
        <v>17</v>
      </c>
      <c r="C472" s="27" t="s">
        <v>533</v>
      </c>
      <c r="D472" s="27" t="s">
        <v>341</v>
      </c>
      <c r="E472" s="27" t="s">
        <v>18</v>
      </c>
      <c r="F472" s="27" t="s">
        <v>20</v>
      </c>
      <c r="G472" s="28" t="n">
        <v>-5</v>
      </c>
      <c r="H472" s="29" t="n">
        <v>3854.5</v>
      </c>
      <c r="I472" s="29" t="n">
        <v>19272.5</v>
      </c>
      <c r="J472" s="29" t="n">
        <v>0</v>
      </c>
      <c r="K472" s="29" t="n">
        <v>-13.49</v>
      </c>
      <c r="L472" s="29" t="n">
        <v>0</v>
      </c>
      <c r="M472" s="6" t="s">
        <f>=I472+J472+K472+L472</f>
      </c>
      <c r="N472" s="29"/>
      <c r="O472" s="27"/>
      <c r="P472" s="27" t="s">
        <v>420</v>
      </c>
    </row>
    <row collapsed="false" customFormat="false" customHeight="false" hidden="false" ht="12.1" outlineLevel="0" r="473">
      <c r="A473" s="22" t="n">
        <v>45504.590543981</v>
      </c>
      <c r="B473" s="23" t="s">
        <v>448</v>
      </c>
      <c r="C473" s="23" t="s">
        <v>537</v>
      </c>
      <c r="D473" s="23" t="s">
        <v>448</v>
      </c>
      <c r="E473" s="23" t="s">
        <v>448</v>
      </c>
      <c r="F473" s="23" t="s">
        <v>20</v>
      </c>
      <c r="G473" s="24" t="n">
        <v>1</v>
      </c>
      <c r="H473" s="25" t="n">
        <v>9521.46</v>
      </c>
      <c r="I473" s="25" t="n">
        <v>9521.46</v>
      </c>
      <c r="J473" s="25" t="n">
        <v>0</v>
      </c>
      <c r="K473" s="25" t="n">
        <v>0</v>
      </c>
      <c r="L473" s="25" t="n">
        <v>0</v>
      </c>
      <c r="M473" s="6" t="s">
        <f>=I473+J473+K473+L473</f>
      </c>
      <c r="N473" s="25"/>
      <c r="O473" s="23"/>
      <c r="P473" s="23" t="s">
        <v>420</v>
      </c>
    </row>
    <row collapsed="false" customFormat="false" customHeight="false" hidden="false" ht="12.1" outlineLevel="0" r="474">
      <c r="A474" s="22" t="n">
        <v>45504.590543981</v>
      </c>
      <c r="B474" s="23" t="s">
        <v>448</v>
      </c>
      <c r="C474" s="23" t="s">
        <v>538</v>
      </c>
      <c r="D474" s="23" t="s">
        <v>448</v>
      </c>
      <c r="E474" s="23" t="s">
        <v>448</v>
      </c>
      <c r="F474" s="23" t="s">
        <v>20</v>
      </c>
      <c r="G474" s="24" t="n">
        <v>1</v>
      </c>
      <c r="H474" s="25" t="n">
        <v>8058.6</v>
      </c>
      <c r="I474" s="25" t="n">
        <v>8058.6</v>
      </c>
      <c r="J474" s="25" t="n">
        <v>0</v>
      </c>
      <c r="K474" s="25" t="n">
        <v>0</v>
      </c>
      <c r="L474" s="25" t="n">
        <v>0</v>
      </c>
      <c r="M474" s="6" t="s">
        <f>=I474+J474+K474+L474</f>
      </c>
      <c r="N474" s="25"/>
      <c r="O474" s="23"/>
      <c r="P474" s="23" t="s">
        <v>420</v>
      </c>
    </row>
    <row collapsed="false" customFormat="false" customHeight="false" hidden="false" ht="12.1" outlineLevel="0" r="475">
      <c r="A475" s="22" t="n">
        <v>45506.020636574</v>
      </c>
      <c r="B475" s="23" t="s">
        <v>448</v>
      </c>
      <c r="C475" s="23" t="s">
        <v>539</v>
      </c>
      <c r="D475" s="23" t="s">
        <v>448</v>
      </c>
      <c r="E475" s="23" t="s">
        <v>448</v>
      </c>
      <c r="F475" s="23" t="s">
        <v>20</v>
      </c>
      <c r="G475" s="24" t="n">
        <v>1</v>
      </c>
      <c r="H475" s="25" t="n">
        <v>23397.2</v>
      </c>
      <c r="I475" s="25" t="n">
        <v>23397.2</v>
      </c>
      <c r="J475" s="25" t="n">
        <v>0</v>
      </c>
      <c r="K475" s="25" t="n">
        <v>0</v>
      </c>
      <c r="L475" s="25" t="n">
        <v>0</v>
      </c>
      <c r="M475" s="6" t="s">
        <f>=I475+J475+K475+L475</f>
      </c>
      <c r="N475" s="25"/>
      <c r="O475" s="23"/>
      <c r="P475" s="23" t="s">
        <v>525</v>
      </c>
    </row>
    <row collapsed="false" customFormat="false" customHeight="false" hidden="false" ht="12.1" outlineLevel="0" r="476">
      <c r="A476" s="22" t="n">
        <v>45506.434201389</v>
      </c>
      <c r="B476" s="23" t="s">
        <v>448</v>
      </c>
      <c r="C476" s="23" t="s">
        <v>540</v>
      </c>
      <c r="D476" s="23" t="s">
        <v>448</v>
      </c>
      <c r="E476" s="23" t="s">
        <v>448</v>
      </c>
      <c r="F476" s="23" t="s">
        <v>20</v>
      </c>
      <c r="G476" s="24" t="n">
        <v>1</v>
      </c>
      <c r="H476" s="25" t="n">
        <v>1997</v>
      </c>
      <c r="I476" s="25" t="n">
        <v>1997</v>
      </c>
      <c r="J476" s="25" t="n">
        <v>0</v>
      </c>
      <c r="K476" s="25" t="n">
        <v>0</v>
      </c>
      <c r="L476" s="25" t="n">
        <v>0</v>
      </c>
      <c r="M476" s="6" t="s">
        <f>=I476+J476+K476+L476</f>
      </c>
      <c r="N476" s="25"/>
      <c r="O476" s="23"/>
      <c r="P476" s="23" t="s">
        <v>420</v>
      </c>
    </row>
    <row collapsed="false" customFormat="false" customHeight="false" hidden="false" ht="12.1" outlineLevel="0" r="477">
      <c r="A477" s="21" t="n">
        <v>45506.559791667</v>
      </c>
      <c r="B477" s="17" t="s">
        <v>384</v>
      </c>
      <c r="C477" s="17" t="s">
        <v>541</v>
      </c>
      <c r="D477" s="17" t="s">
        <v>340</v>
      </c>
      <c r="E477" s="17" t="s">
        <v>18</v>
      </c>
      <c r="F477" s="17" t="s">
        <v>20</v>
      </c>
      <c r="G477" s="7" t="n">
        <v>70000</v>
      </c>
      <c r="H477" s="6" t="n">
        <v>0.2976</v>
      </c>
      <c r="I477" s="6" t="n">
        <v>-20832</v>
      </c>
      <c r="J477" s="6" t="n">
        <v>0</v>
      </c>
      <c r="K477" s="6" t="n">
        <v>-14.58</v>
      </c>
      <c r="L477" s="6" t="n">
        <v>0</v>
      </c>
      <c r="M477" s="6" t="s">
        <f>=I477+J477+K477+L477</f>
      </c>
      <c r="N477" s="6"/>
      <c r="O477" s="17"/>
      <c r="P477" s="17" t="s">
        <v>420</v>
      </c>
    </row>
    <row collapsed="false" customFormat="false" customHeight="false" hidden="false" ht="12.1" outlineLevel="0" r="478">
      <c r="A478" s="21" t="n">
        <v>45506.559791667</v>
      </c>
      <c r="B478" s="17" t="s">
        <v>384</v>
      </c>
      <c r="C478" s="17" t="s">
        <v>541</v>
      </c>
      <c r="D478" s="17" t="s">
        <v>340</v>
      </c>
      <c r="E478" s="17" t="s">
        <v>18</v>
      </c>
      <c r="F478" s="17" t="s">
        <v>20</v>
      </c>
      <c r="G478" s="7" t="n">
        <v>30000</v>
      </c>
      <c r="H478" s="6" t="n">
        <v>0.2976</v>
      </c>
      <c r="I478" s="6" t="n">
        <v>-8928</v>
      </c>
      <c r="J478" s="6" t="n">
        <v>0</v>
      </c>
      <c r="K478" s="6" t="n">
        <v>-6.25</v>
      </c>
      <c r="L478" s="6" t="n">
        <v>0</v>
      </c>
      <c r="M478" s="6" t="s">
        <f>=I478+J478+K478+L478</f>
      </c>
      <c r="N478" s="6"/>
      <c r="O478" s="17"/>
      <c r="P478" s="17" t="s">
        <v>420</v>
      </c>
    </row>
    <row collapsed="false" customFormat="false" customHeight="false" hidden="false" ht="12.1" outlineLevel="0" r="479">
      <c r="A479" s="21" t="n">
        <v>45506.559791667</v>
      </c>
      <c r="B479" s="17" t="s">
        <v>384</v>
      </c>
      <c r="C479" s="17" t="s">
        <v>541</v>
      </c>
      <c r="D479" s="17" t="s">
        <v>340</v>
      </c>
      <c r="E479" s="17" t="s">
        <v>18</v>
      </c>
      <c r="F479" s="17" t="s">
        <v>20</v>
      </c>
      <c r="G479" s="7" t="n">
        <v>30000</v>
      </c>
      <c r="H479" s="6" t="n">
        <v>0.2977</v>
      </c>
      <c r="I479" s="6" t="n">
        <v>-8931</v>
      </c>
      <c r="J479" s="6" t="n">
        <v>0</v>
      </c>
      <c r="K479" s="6" t="n">
        <v>-6.25</v>
      </c>
      <c r="L479" s="6" t="n">
        <v>0</v>
      </c>
      <c r="M479" s="6" t="s">
        <f>=I479+J479+K479+L479</f>
      </c>
      <c r="N479" s="6"/>
      <c r="O479" s="17"/>
      <c r="P479" s="17" t="s">
        <v>420</v>
      </c>
    </row>
    <row collapsed="false" customFormat="false" customHeight="false" hidden="false" ht="12.1" outlineLevel="0" r="480">
      <c r="A480" s="21" t="n">
        <v>45506.587719907</v>
      </c>
      <c r="B480" s="17" t="s">
        <v>80</v>
      </c>
      <c r="C480" s="17" t="s">
        <v>436</v>
      </c>
      <c r="D480" s="17" t="s">
        <v>340</v>
      </c>
      <c r="E480" s="17" t="s">
        <v>81</v>
      </c>
      <c r="F480" s="17" t="s">
        <v>20</v>
      </c>
      <c r="G480" s="7" t="n">
        <v>17050</v>
      </c>
      <c r="H480" s="6" t="n">
        <v>1.4473</v>
      </c>
      <c r="I480" s="6" t="n">
        <v>-24676.47</v>
      </c>
      <c r="J480" s="6" t="n">
        <v>0</v>
      </c>
      <c r="K480" s="6" t="n">
        <v>0</v>
      </c>
      <c r="L480" s="6" t="n">
        <v>0</v>
      </c>
      <c r="M480" s="6" t="s">
        <f>=I480+J480+K480+L480</f>
      </c>
      <c r="N480" s="6"/>
      <c r="O480" s="17"/>
      <c r="P480" s="17" t="s">
        <v>525</v>
      </c>
    </row>
    <row collapsed="false" customFormat="false" customHeight="false" hidden="false" ht="12.1" outlineLevel="0" r="481">
      <c r="A481" s="26" t="n">
        <v>45513.494872685</v>
      </c>
      <c r="B481" s="27" t="s">
        <v>80</v>
      </c>
      <c r="C481" s="27" t="s">
        <v>436</v>
      </c>
      <c r="D481" s="27" t="s">
        <v>341</v>
      </c>
      <c r="E481" s="27" t="s">
        <v>81</v>
      </c>
      <c r="F481" s="27" t="s">
        <v>20</v>
      </c>
      <c r="G481" s="28" t="n">
        <v>-100000</v>
      </c>
      <c r="H481" s="29" t="n">
        <v>1.4521</v>
      </c>
      <c r="I481" s="29" t="n">
        <v>145210</v>
      </c>
      <c r="J481" s="29" t="n">
        <v>0</v>
      </c>
      <c r="K481" s="29" t="n">
        <v>0</v>
      </c>
      <c r="L481" s="29" t="n">
        <v>0</v>
      </c>
      <c r="M481" s="6" t="s">
        <f>=I481+J481+K481+L481</f>
      </c>
      <c r="N481" s="29"/>
      <c r="O481" s="27"/>
      <c r="P481" s="27" t="s">
        <v>525</v>
      </c>
    </row>
    <row collapsed="false" customFormat="false" customHeight="false" hidden="false" ht="12.1" outlineLevel="0" r="482">
      <c r="A482" s="21" t="n">
        <v>45513.496215278</v>
      </c>
      <c r="B482" s="17" t="s">
        <v>39</v>
      </c>
      <c r="C482" s="17" t="s">
        <v>536</v>
      </c>
      <c r="D482" s="17" t="s">
        <v>340</v>
      </c>
      <c r="E482" s="17" t="s">
        <v>18</v>
      </c>
      <c r="F482" s="17" t="s">
        <v>20</v>
      </c>
      <c r="G482" s="7" t="n">
        <v>10</v>
      </c>
      <c r="H482" s="6" t="n">
        <v>2603</v>
      </c>
      <c r="I482" s="6" t="n">
        <v>-26030</v>
      </c>
      <c r="J482" s="6" t="n">
        <v>0</v>
      </c>
      <c r="K482" s="6" t="n">
        <v>-13.02</v>
      </c>
      <c r="L482" s="6" t="n">
        <v>0</v>
      </c>
      <c r="M482" s="6" t="s">
        <f>=I482+J482+K482+L482</f>
      </c>
      <c r="N482" s="6"/>
      <c r="O482" s="17"/>
      <c r="P482" s="17" t="s">
        <v>525</v>
      </c>
    </row>
    <row collapsed="false" customFormat="false" customHeight="false" hidden="false" ht="12.1" outlineLevel="0" r="483">
      <c r="A483" s="21" t="n">
        <v>45513.553368056</v>
      </c>
      <c r="B483" s="17" t="s">
        <v>39</v>
      </c>
      <c r="C483" s="17" t="s">
        <v>536</v>
      </c>
      <c r="D483" s="17" t="s">
        <v>340</v>
      </c>
      <c r="E483" s="17" t="s">
        <v>18</v>
      </c>
      <c r="F483" s="17" t="s">
        <v>20</v>
      </c>
      <c r="G483" s="7" t="n">
        <v>3</v>
      </c>
      <c r="H483" s="6" t="n">
        <v>2596</v>
      </c>
      <c r="I483" s="6" t="n">
        <v>-7788</v>
      </c>
      <c r="J483" s="6" t="n">
        <v>0</v>
      </c>
      <c r="K483" s="6" t="n">
        <v>-3.89</v>
      </c>
      <c r="L483" s="6" t="n">
        <v>0</v>
      </c>
      <c r="M483" s="6" t="s">
        <f>=I483+J483+K483+L483</f>
      </c>
      <c r="N483" s="6"/>
      <c r="O483" s="17"/>
      <c r="P483" s="17" t="s">
        <v>525</v>
      </c>
    </row>
    <row collapsed="false" customFormat="false" customHeight="false" hidden="false" ht="12.1" outlineLevel="0" r="484">
      <c r="A484" s="26" t="n">
        <v>45516.768391204</v>
      </c>
      <c r="B484" s="27" t="s">
        <v>361</v>
      </c>
      <c r="C484" s="27" t="s">
        <v>445</v>
      </c>
      <c r="D484" s="27" t="s">
        <v>341</v>
      </c>
      <c r="E484" s="27" t="s">
        <v>81</v>
      </c>
      <c r="F484" s="27" t="s">
        <v>20</v>
      </c>
      <c r="G484" s="28" t="n">
        <v>-72</v>
      </c>
      <c r="H484" s="29" t="n">
        <v>87.64</v>
      </c>
      <c r="I484" s="29" t="n">
        <v>6310.08</v>
      </c>
      <c r="J484" s="29" t="n">
        <v>0</v>
      </c>
      <c r="K484" s="29" t="n">
        <v>0</v>
      </c>
      <c r="L484" s="29" t="n">
        <v>0</v>
      </c>
      <c r="M484" s="6" t="s">
        <f>=I484+J484+K484+L484</f>
      </c>
      <c r="N484" s="29"/>
      <c r="O484" s="27"/>
      <c r="P484" s="27" t="s">
        <v>420</v>
      </c>
    </row>
    <row collapsed="false" customFormat="false" customHeight="false" hidden="false" ht="12.1" outlineLevel="0" r="485">
      <c r="A485" s="26" t="n">
        <v>45516.768391204</v>
      </c>
      <c r="B485" s="27" t="s">
        <v>364</v>
      </c>
      <c r="C485" s="27" t="s">
        <v>453</v>
      </c>
      <c r="D485" s="27" t="s">
        <v>341</v>
      </c>
      <c r="E485" s="27" t="s">
        <v>81</v>
      </c>
      <c r="F485" s="27" t="s">
        <v>20</v>
      </c>
      <c r="G485" s="28" t="n">
        <v>-1</v>
      </c>
      <c r="H485" s="29" t="n">
        <v>2448.42</v>
      </c>
      <c r="I485" s="29" t="n">
        <v>2448.42</v>
      </c>
      <c r="J485" s="29" t="n">
        <v>0</v>
      </c>
      <c r="K485" s="29" t="n">
        <v>0</v>
      </c>
      <c r="L485" s="29" t="n">
        <v>0</v>
      </c>
      <c r="M485" s="6" t="s">
        <f>=I485+J485+K485+L485</f>
      </c>
      <c r="N485" s="29"/>
      <c r="O485" s="27"/>
      <c r="P485" s="27" t="s">
        <v>420</v>
      </c>
    </row>
    <row collapsed="false" customFormat="false" customHeight="false" hidden="false" ht="12.1" outlineLevel="0" r="486">
      <c r="A486" s="21" t="n">
        <v>45516.930347222</v>
      </c>
      <c r="B486" s="17" t="s">
        <v>39</v>
      </c>
      <c r="C486" s="17" t="s">
        <v>536</v>
      </c>
      <c r="D486" s="17" t="s">
        <v>340</v>
      </c>
      <c r="E486" s="17" t="s">
        <v>18</v>
      </c>
      <c r="F486" s="17" t="s">
        <v>20</v>
      </c>
      <c r="G486" s="7" t="n">
        <v>3</v>
      </c>
      <c r="H486" s="6" t="n">
        <v>2622.5</v>
      </c>
      <c r="I486" s="6" t="n">
        <v>-7867.5</v>
      </c>
      <c r="J486" s="6" t="n">
        <v>0</v>
      </c>
      <c r="K486" s="6" t="n">
        <v>-5.51</v>
      </c>
      <c r="L486" s="6" t="n">
        <v>0</v>
      </c>
      <c r="M486" s="6" t="s">
        <f>=I486+J486+K486+L486</f>
      </c>
      <c r="N486" s="6"/>
      <c r="O486" s="17"/>
      <c r="P486" s="17" t="s">
        <v>420</v>
      </c>
    </row>
    <row collapsed="false" customFormat="false" customHeight="false" hidden="false" ht="12.1" outlineLevel="0" r="487">
      <c r="A487" s="21" t="n">
        <v>45516.992384259</v>
      </c>
      <c r="B487" s="17" t="s">
        <v>377</v>
      </c>
      <c r="C487" s="17" t="s">
        <v>502</v>
      </c>
      <c r="D487" s="17" t="s">
        <v>340</v>
      </c>
      <c r="E487" s="17" t="s">
        <v>18</v>
      </c>
      <c r="F487" s="17" t="s">
        <v>20</v>
      </c>
      <c r="G487" s="7" t="n">
        <v>2</v>
      </c>
      <c r="H487" s="6" t="n">
        <v>500.65</v>
      </c>
      <c r="I487" s="6" t="n">
        <v>-1001.3</v>
      </c>
      <c r="J487" s="6" t="n">
        <v>0</v>
      </c>
      <c r="K487" s="6" t="n">
        <v>-0.7</v>
      </c>
      <c r="L487" s="6" t="n">
        <v>0</v>
      </c>
      <c r="M487" s="6" t="s">
        <f>=I487+J487+K487+L487</f>
      </c>
      <c r="N487" s="6"/>
      <c r="O487" s="17"/>
      <c r="P487" s="17" t="s">
        <v>420</v>
      </c>
    </row>
    <row collapsed="false" customFormat="false" customHeight="false" hidden="false" ht="12.1" outlineLevel="0" r="488">
      <c r="A488" s="21" t="n">
        <v>45518.542731481</v>
      </c>
      <c r="B488" s="17" t="s">
        <v>39</v>
      </c>
      <c r="C488" s="17" t="s">
        <v>536</v>
      </c>
      <c r="D488" s="17" t="s">
        <v>340</v>
      </c>
      <c r="E488" s="17" t="s">
        <v>18</v>
      </c>
      <c r="F488" s="17" t="s">
        <v>20</v>
      </c>
      <c r="G488" s="7" t="n">
        <v>5</v>
      </c>
      <c r="H488" s="6" t="n">
        <v>2641.5</v>
      </c>
      <c r="I488" s="6" t="n">
        <v>-13207.5</v>
      </c>
      <c r="J488" s="6" t="n">
        <v>0</v>
      </c>
      <c r="K488" s="6" t="n">
        <v>-10.56</v>
      </c>
      <c r="L488" s="6" t="n">
        <v>0</v>
      </c>
      <c r="M488" s="6" t="s">
        <f>=I488+J488+K488+L488</f>
      </c>
      <c r="N488" s="6"/>
      <c r="O488" s="17"/>
      <c r="P488" s="17" t="s">
        <v>525</v>
      </c>
    </row>
    <row collapsed="false" customFormat="false" customHeight="false" hidden="false" ht="12.1" outlineLevel="0" r="489">
      <c r="A489" s="21" t="n">
        <v>45519.461203704</v>
      </c>
      <c r="B489" s="17" t="s">
        <v>39</v>
      </c>
      <c r="C489" s="17" t="s">
        <v>536</v>
      </c>
      <c r="D489" s="17" t="s">
        <v>340</v>
      </c>
      <c r="E489" s="17" t="s">
        <v>18</v>
      </c>
      <c r="F489" s="17" t="s">
        <v>20</v>
      </c>
      <c r="G489" s="7" t="n">
        <v>8</v>
      </c>
      <c r="H489" s="6" t="n">
        <v>2594</v>
      </c>
      <c r="I489" s="6" t="n">
        <v>-20752</v>
      </c>
      <c r="J489" s="6" t="n">
        <v>0</v>
      </c>
      <c r="K489" s="6" t="n">
        <v>-10.38</v>
      </c>
      <c r="L489" s="6" t="n">
        <v>0</v>
      </c>
      <c r="M489" s="6" t="s">
        <f>=I489+J489+K489+L489</f>
      </c>
      <c r="N489" s="6"/>
      <c r="O489" s="17"/>
      <c r="P489" s="17" t="s">
        <v>525</v>
      </c>
    </row>
    <row collapsed="false" customFormat="false" customHeight="false" hidden="false" ht="12.1" outlineLevel="0" r="490">
      <c r="A490" s="21" t="n">
        <v>45519.754189815</v>
      </c>
      <c r="B490" s="17" t="s">
        <v>39</v>
      </c>
      <c r="C490" s="17" t="s">
        <v>536</v>
      </c>
      <c r="D490" s="17" t="s">
        <v>340</v>
      </c>
      <c r="E490" s="17" t="s">
        <v>18</v>
      </c>
      <c r="F490" s="17" t="s">
        <v>20</v>
      </c>
      <c r="G490" s="7" t="n">
        <v>10</v>
      </c>
      <c r="H490" s="6" t="n">
        <v>2579.5</v>
      </c>
      <c r="I490" s="6" t="n">
        <v>-25795</v>
      </c>
      <c r="J490" s="6" t="n">
        <v>0</v>
      </c>
      <c r="K490" s="6" t="n">
        <v>-20.64</v>
      </c>
      <c r="L490" s="6" t="n">
        <v>0</v>
      </c>
      <c r="M490" s="6" t="s">
        <f>=I490+J490+K490+L490</f>
      </c>
      <c r="N490" s="6"/>
      <c r="O490" s="17"/>
      <c r="P490" s="17" t="s">
        <v>525</v>
      </c>
    </row>
    <row collapsed="false" customFormat="false" customHeight="false" hidden="false" ht="12.1" outlineLevel="0" r="491">
      <c r="A491" s="21" t="n">
        <v>45520.787928241</v>
      </c>
      <c r="B491" s="17" t="s">
        <v>39</v>
      </c>
      <c r="C491" s="17" t="s">
        <v>536</v>
      </c>
      <c r="D491" s="17" t="s">
        <v>340</v>
      </c>
      <c r="E491" s="17" t="s">
        <v>18</v>
      </c>
      <c r="F491" s="17" t="s">
        <v>20</v>
      </c>
      <c r="G491" s="7" t="n">
        <v>10</v>
      </c>
      <c r="H491" s="6" t="n">
        <v>2587</v>
      </c>
      <c r="I491" s="6" t="n">
        <v>-25870</v>
      </c>
      <c r="J491" s="6" t="n">
        <v>0</v>
      </c>
      <c r="K491" s="6" t="n">
        <v>-20.7</v>
      </c>
      <c r="L491" s="6" t="n">
        <v>0</v>
      </c>
      <c r="M491" s="6" t="s">
        <f>=I491+J491+K491+L491</f>
      </c>
      <c r="N491" s="6"/>
      <c r="O491" s="17"/>
      <c r="P491" s="17" t="s">
        <v>525</v>
      </c>
    </row>
    <row collapsed="false" customFormat="false" customHeight="false" hidden="false" ht="12.1" outlineLevel="0" r="492">
      <c r="A492" s="26" t="n">
        <v>45523.828761574</v>
      </c>
      <c r="B492" s="27" t="s">
        <v>375</v>
      </c>
      <c r="C492" s="27" t="s">
        <v>498</v>
      </c>
      <c r="D492" s="27" t="s">
        <v>341</v>
      </c>
      <c r="E492" s="27" t="s">
        <v>86</v>
      </c>
      <c r="F492" s="27" t="s">
        <v>20</v>
      </c>
      <c r="G492" s="28" t="n">
        <v>-10</v>
      </c>
      <c r="H492" s="29" t="n">
        <v>100.042</v>
      </c>
      <c r="I492" s="29" t="n">
        <v>10004.2</v>
      </c>
      <c r="J492" s="29" t="n">
        <v>93.1</v>
      </c>
      <c r="K492" s="29" t="n">
        <v>-7</v>
      </c>
      <c r="L492" s="29" t="n">
        <v>0</v>
      </c>
      <c r="M492" s="6" t="s">
        <f>=I492+J492+K492+L492</f>
      </c>
      <c r="N492" s="29"/>
      <c r="O492" s="27"/>
      <c r="P492" s="27" t="s">
        <v>420</v>
      </c>
    </row>
    <row collapsed="false" customFormat="false" customHeight="false" hidden="false" ht="12.1" outlineLevel="0" r="493">
      <c r="A493" s="26" t="n">
        <v>45523.846585648</v>
      </c>
      <c r="B493" s="27" t="s">
        <v>375</v>
      </c>
      <c r="C493" s="27" t="s">
        <v>498</v>
      </c>
      <c r="D493" s="27" t="s">
        <v>341</v>
      </c>
      <c r="E493" s="27" t="s">
        <v>86</v>
      </c>
      <c r="F493" s="27" t="s">
        <v>20</v>
      </c>
      <c r="G493" s="28" t="n">
        <v>-10</v>
      </c>
      <c r="H493" s="29" t="n">
        <v>100.044</v>
      </c>
      <c r="I493" s="29" t="n">
        <v>10004.4</v>
      </c>
      <c r="J493" s="29" t="n">
        <v>93.1</v>
      </c>
      <c r="K493" s="29" t="n">
        <v>-7</v>
      </c>
      <c r="L493" s="29" t="n">
        <v>0</v>
      </c>
      <c r="M493" s="6" t="s">
        <f>=I493+J493+K493+L493</f>
      </c>
      <c r="N493" s="29"/>
      <c r="O493" s="27"/>
      <c r="P493" s="27" t="s">
        <v>420</v>
      </c>
    </row>
    <row collapsed="false" customFormat="false" customHeight="false" hidden="false" ht="12.1" outlineLevel="0" r="494">
      <c r="A494" s="21" t="n">
        <v>45523.932013889</v>
      </c>
      <c r="B494" s="17" t="s">
        <v>39</v>
      </c>
      <c r="C494" s="17" t="s">
        <v>536</v>
      </c>
      <c r="D494" s="17" t="s">
        <v>340</v>
      </c>
      <c r="E494" s="17" t="s">
        <v>18</v>
      </c>
      <c r="F494" s="17" t="s">
        <v>20</v>
      </c>
      <c r="G494" s="7" t="n">
        <v>7</v>
      </c>
      <c r="H494" s="6" t="n">
        <v>2599</v>
      </c>
      <c r="I494" s="6" t="n">
        <v>-18193</v>
      </c>
      <c r="J494" s="6" t="n">
        <v>0</v>
      </c>
      <c r="K494" s="6" t="n">
        <v>-12.74</v>
      </c>
      <c r="L494" s="6" t="n">
        <v>0</v>
      </c>
      <c r="M494" s="6" t="s">
        <f>=I494+J494+K494+L494</f>
      </c>
      <c r="N494" s="6"/>
      <c r="O494" s="17"/>
      <c r="P494" s="17" t="s">
        <v>420</v>
      </c>
    </row>
    <row collapsed="false" customFormat="false" customHeight="false" hidden="false" ht="12.1" outlineLevel="0" r="495">
      <c r="A495" s="21" t="n">
        <v>45523.933668981</v>
      </c>
      <c r="B495" s="17" t="s">
        <v>377</v>
      </c>
      <c r="C495" s="17" t="s">
        <v>502</v>
      </c>
      <c r="D495" s="17" t="s">
        <v>340</v>
      </c>
      <c r="E495" s="17" t="s">
        <v>18</v>
      </c>
      <c r="F495" s="17" t="s">
        <v>20</v>
      </c>
      <c r="G495" s="7" t="n">
        <v>4</v>
      </c>
      <c r="H495" s="6" t="n">
        <v>482.65</v>
      </c>
      <c r="I495" s="6" t="n">
        <v>-1930.6</v>
      </c>
      <c r="J495" s="6" t="n">
        <v>0</v>
      </c>
      <c r="K495" s="6" t="n">
        <v>-1.35</v>
      </c>
      <c r="L495" s="6" t="n">
        <v>0</v>
      </c>
      <c r="M495" s="6" t="s">
        <f>=I495+J495+K495+L495</f>
      </c>
      <c r="N495" s="6"/>
      <c r="O495" s="17"/>
      <c r="P495" s="17" t="s">
        <v>420</v>
      </c>
    </row>
    <row collapsed="false" customFormat="false" customHeight="false" hidden="false" ht="12.1" outlineLevel="0" r="496">
      <c r="A496" s="21" t="n">
        <v>45523.956041667</v>
      </c>
      <c r="B496" s="17" t="s">
        <v>39</v>
      </c>
      <c r="C496" s="17" t="s">
        <v>536</v>
      </c>
      <c r="D496" s="17" t="s">
        <v>340</v>
      </c>
      <c r="E496" s="17" t="s">
        <v>18</v>
      </c>
      <c r="F496" s="17" t="s">
        <v>20</v>
      </c>
      <c r="G496" s="7" t="n">
        <v>9</v>
      </c>
      <c r="H496" s="6" t="n">
        <v>2599</v>
      </c>
      <c r="I496" s="6" t="n">
        <v>-23391</v>
      </c>
      <c r="J496" s="6" t="n">
        <v>0</v>
      </c>
      <c r="K496" s="6" t="n">
        <v>-18.71</v>
      </c>
      <c r="L496" s="6" t="n">
        <v>0</v>
      </c>
      <c r="M496" s="6" t="s">
        <f>=I496+J496+K496+L496</f>
      </c>
      <c r="N496" s="6"/>
      <c r="O496" s="17"/>
      <c r="P496" s="17" t="s">
        <v>525</v>
      </c>
    </row>
    <row collapsed="false" customFormat="false" customHeight="false" hidden="false" ht="12.1" outlineLevel="0" r="497">
      <c r="A497" s="26" t="n">
        <v>45524.416481481</v>
      </c>
      <c r="B497" s="27" t="s">
        <v>375</v>
      </c>
      <c r="C497" s="27" t="s">
        <v>498</v>
      </c>
      <c r="D497" s="27" t="s">
        <v>341</v>
      </c>
      <c r="E497" s="27" t="s">
        <v>86</v>
      </c>
      <c r="F497" s="27" t="s">
        <v>20</v>
      </c>
      <c r="G497" s="28" t="n">
        <v>-5</v>
      </c>
      <c r="H497" s="29" t="n">
        <v>100.048</v>
      </c>
      <c r="I497" s="29" t="n">
        <v>5002.4</v>
      </c>
      <c r="J497" s="29" t="n">
        <v>48.9</v>
      </c>
      <c r="K497" s="29" t="n">
        <v>-3.5</v>
      </c>
      <c r="L497" s="29" t="n">
        <v>0</v>
      </c>
      <c r="M497" s="6" t="s">
        <f>=I497+J497+K497+L497</f>
      </c>
      <c r="N497" s="29"/>
      <c r="O497" s="27"/>
      <c r="P497" s="27" t="s">
        <v>420</v>
      </c>
    </row>
    <row collapsed="false" customFormat="false" customHeight="false" hidden="false" ht="12.1" outlineLevel="0" r="498">
      <c r="A498" s="26" t="n">
        <v>45524.421458333</v>
      </c>
      <c r="B498" s="27" t="s">
        <v>375</v>
      </c>
      <c r="C498" s="27" t="s">
        <v>498</v>
      </c>
      <c r="D498" s="27" t="s">
        <v>341</v>
      </c>
      <c r="E498" s="27" t="s">
        <v>86</v>
      </c>
      <c r="F498" s="27" t="s">
        <v>20</v>
      </c>
      <c r="G498" s="28" t="n">
        <v>-1</v>
      </c>
      <c r="H498" s="29" t="n">
        <v>100.048</v>
      </c>
      <c r="I498" s="29" t="n">
        <v>1000.48</v>
      </c>
      <c r="J498" s="29" t="n">
        <v>9.78</v>
      </c>
      <c r="K498" s="29" t="n">
        <v>-0.7</v>
      </c>
      <c r="L498" s="29" t="n">
        <v>0</v>
      </c>
      <c r="M498" s="6" t="s">
        <f>=I498+J498+K498+L498</f>
      </c>
      <c r="N498" s="29"/>
      <c r="O498" s="27"/>
      <c r="P498" s="27" t="s">
        <v>420</v>
      </c>
    </row>
    <row collapsed="false" customFormat="false" customHeight="false" hidden="false" ht="12.1" outlineLevel="0" r="499">
      <c r="A499" s="26" t="n">
        <v>45524.42150463</v>
      </c>
      <c r="B499" s="27" t="s">
        <v>375</v>
      </c>
      <c r="C499" s="27" t="s">
        <v>498</v>
      </c>
      <c r="D499" s="27" t="s">
        <v>341</v>
      </c>
      <c r="E499" s="27" t="s">
        <v>86</v>
      </c>
      <c r="F499" s="27" t="s">
        <v>20</v>
      </c>
      <c r="G499" s="28" t="n">
        <v>-1</v>
      </c>
      <c r="H499" s="29" t="n">
        <v>100.048</v>
      </c>
      <c r="I499" s="29" t="n">
        <v>1000.48</v>
      </c>
      <c r="J499" s="29" t="n">
        <v>9.78</v>
      </c>
      <c r="K499" s="29" t="n">
        <v>-0.7</v>
      </c>
      <c r="L499" s="29" t="n">
        <v>0</v>
      </c>
      <c r="M499" s="6" t="s">
        <f>=I499+J499+K499+L499</f>
      </c>
      <c r="N499" s="29"/>
      <c r="O499" s="27"/>
      <c r="P499" s="27" t="s">
        <v>420</v>
      </c>
    </row>
    <row collapsed="false" customFormat="false" customHeight="false" hidden="false" ht="12.1" outlineLevel="0" r="500">
      <c r="A500" s="26" t="n">
        <v>45524.421516204</v>
      </c>
      <c r="B500" s="27" t="s">
        <v>375</v>
      </c>
      <c r="C500" s="27" t="s">
        <v>498</v>
      </c>
      <c r="D500" s="27" t="s">
        <v>341</v>
      </c>
      <c r="E500" s="27" t="s">
        <v>86</v>
      </c>
      <c r="F500" s="27" t="s">
        <v>20</v>
      </c>
      <c r="G500" s="28" t="n">
        <v>-1</v>
      </c>
      <c r="H500" s="29" t="n">
        <v>100.048</v>
      </c>
      <c r="I500" s="29" t="n">
        <v>1000.48</v>
      </c>
      <c r="J500" s="29" t="n">
        <v>9.78</v>
      </c>
      <c r="K500" s="29" t="n">
        <v>-0.7</v>
      </c>
      <c r="L500" s="29" t="n">
        <v>0</v>
      </c>
      <c r="M500" s="6" t="s">
        <f>=I500+J500+K500+L500</f>
      </c>
      <c r="N500" s="29"/>
      <c r="O500" s="27"/>
      <c r="P500" s="27" t="s">
        <v>420</v>
      </c>
    </row>
    <row collapsed="false" customFormat="false" customHeight="false" hidden="false" ht="12.1" outlineLevel="0" r="501">
      <c r="A501" s="26" t="n">
        <v>45524.421527778</v>
      </c>
      <c r="B501" s="27" t="s">
        <v>375</v>
      </c>
      <c r="C501" s="27" t="s">
        <v>498</v>
      </c>
      <c r="D501" s="27" t="s">
        <v>341</v>
      </c>
      <c r="E501" s="27" t="s">
        <v>86</v>
      </c>
      <c r="F501" s="27" t="s">
        <v>20</v>
      </c>
      <c r="G501" s="28" t="n">
        <v>-1</v>
      </c>
      <c r="H501" s="29" t="n">
        <v>100.048</v>
      </c>
      <c r="I501" s="29" t="n">
        <v>1000.48</v>
      </c>
      <c r="J501" s="29" t="n">
        <v>9.78</v>
      </c>
      <c r="K501" s="29" t="n">
        <v>-0.7</v>
      </c>
      <c r="L501" s="29" t="n">
        <v>0</v>
      </c>
      <c r="M501" s="6" t="s">
        <f>=I501+J501+K501+L501</f>
      </c>
      <c r="N501" s="29"/>
      <c r="O501" s="27"/>
      <c r="P501" s="27" t="s">
        <v>420</v>
      </c>
    </row>
    <row collapsed="false" customFormat="false" customHeight="false" hidden="false" ht="12.1" outlineLevel="0" r="502">
      <c r="A502" s="26" t="n">
        <v>45524.4215625</v>
      </c>
      <c r="B502" s="27" t="s">
        <v>375</v>
      </c>
      <c r="C502" s="27" t="s">
        <v>498</v>
      </c>
      <c r="D502" s="27" t="s">
        <v>341</v>
      </c>
      <c r="E502" s="27" t="s">
        <v>86</v>
      </c>
      <c r="F502" s="27" t="s">
        <v>20</v>
      </c>
      <c r="G502" s="28" t="n">
        <v>-1</v>
      </c>
      <c r="H502" s="29" t="n">
        <v>100.048</v>
      </c>
      <c r="I502" s="29" t="n">
        <v>1000.48</v>
      </c>
      <c r="J502" s="29" t="n">
        <v>9.78</v>
      </c>
      <c r="K502" s="29" t="n">
        <v>-0.7</v>
      </c>
      <c r="L502" s="29" t="n">
        <v>0</v>
      </c>
      <c r="M502" s="6" t="s">
        <f>=I502+J502+K502+L502</f>
      </c>
      <c r="N502" s="29"/>
      <c r="O502" s="27"/>
      <c r="P502" s="27" t="s">
        <v>420</v>
      </c>
    </row>
    <row collapsed="false" customFormat="false" customHeight="false" hidden="false" ht="12.1" outlineLevel="0" r="503">
      <c r="A503" s="21" t="n">
        <v>45524.49556713</v>
      </c>
      <c r="B503" s="17" t="s">
        <v>39</v>
      </c>
      <c r="C503" s="17" t="s">
        <v>536</v>
      </c>
      <c r="D503" s="17" t="s">
        <v>340</v>
      </c>
      <c r="E503" s="17" t="s">
        <v>18</v>
      </c>
      <c r="F503" s="17" t="s">
        <v>20</v>
      </c>
      <c r="G503" s="7" t="n">
        <v>3</v>
      </c>
      <c r="H503" s="6" t="n">
        <v>2622.5</v>
      </c>
      <c r="I503" s="6" t="n">
        <v>-7867.5</v>
      </c>
      <c r="J503" s="6" t="n">
        <v>0</v>
      </c>
      <c r="K503" s="6" t="n">
        <v>-5.51</v>
      </c>
      <c r="L503" s="6" t="n">
        <v>0</v>
      </c>
      <c r="M503" s="6" t="s">
        <f>=I503+J503+K503+L503</f>
      </c>
      <c r="N503" s="6"/>
      <c r="O503" s="17"/>
      <c r="P503" s="17" t="s">
        <v>420</v>
      </c>
    </row>
    <row collapsed="false" customFormat="false" customHeight="false" hidden="false" ht="12.1" outlineLevel="0" r="504">
      <c r="A504" s="21" t="n">
        <v>45524.496041667</v>
      </c>
      <c r="B504" s="17" t="s">
        <v>377</v>
      </c>
      <c r="C504" s="17" t="s">
        <v>502</v>
      </c>
      <c r="D504" s="17" t="s">
        <v>340</v>
      </c>
      <c r="E504" s="17" t="s">
        <v>18</v>
      </c>
      <c r="F504" s="17" t="s">
        <v>20</v>
      </c>
      <c r="G504" s="7" t="n">
        <v>5</v>
      </c>
      <c r="H504" s="6" t="n">
        <v>481.2</v>
      </c>
      <c r="I504" s="6" t="n">
        <v>-2406</v>
      </c>
      <c r="J504" s="6" t="n">
        <v>0</v>
      </c>
      <c r="K504" s="6" t="n">
        <v>-1.68</v>
      </c>
      <c r="L504" s="6" t="n">
        <v>0</v>
      </c>
      <c r="M504" s="6" t="s">
        <f>=I504+J504+K504+L504</f>
      </c>
      <c r="N504" s="6"/>
      <c r="O504" s="17"/>
      <c r="P504" s="17" t="s">
        <v>420</v>
      </c>
    </row>
    <row collapsed="false" customFormat="false" customHeight="false" hidden="false" ht="12.1" outlineLevel="0" r="505">
      <c r="A505" s="21" t="n">
        <v>45524.60412037</v>
      </c>
      <c r="B505" s="17" t="s">
        <v>27</v>
      </c>
      <c r="C505" s="17" t="s">
        <v>534</v>
      </c>
      <c r="D505" s="17" t="s">
        <v>340</v>
      </c>
      <c r="E505" s="17" t="s">
        <v>18</v>
      </c>
      <c r="F505" s="17" t="s">
        <v>20</v>
      </c>
      <c r="G505" s="7" t="n">
        <v>1</v>
      </c>
      <c r="H505" s="6" t="n">
        <v>1362</v>
      </c>
      <c r="I505" s="6" t="n">
        <v>-1362</v>
      </c>
      <c r="J505" s="6" t="n">
        <v>0</v>
      </c>
      <c r="K505" s="6" t="n">
        <v>-1.08</v>
      </c>
      <c r="L505" s="6" t="n">
        <v>0</v>
      </c>
      <c r="M505" s="6" t="s">
        <f>=I505+J505+K505+L505</f>
      </c>
      <c r="N505" s="6"/>
      <c r="O505" s="17"/>
      <c r="P505" s="17" t="s">
        <v>525</v>
      </c>
    </row>
    <row collapsed="false" customFormat="false" customHeight="false" hidden="false" ht="12.1" outlineLevel="0" r="506">
      <c r="A506" s="26" t="n">
        <v>45524.805613426</v>
      </c>
      <c r="B506" s="27" t="s">
        <v>375</v>
      </c>
      <c r="C506" s="27" t="s">
        <v>498</v>
      </c>
      <c r="D506" s="27" t="s">
        <v>341</v>
      </c>
      <c r="E506" s="27" t="s">
        <v>86</v>
      </c>
      <c r="F506" s="27" t="s">
        <v>20</v>
      </c>
      <c r="G506" s="28" t="n">
        <v>-1</v>
      </c>
      <c r="H506" s="29" t="n">
        <v>100.022</v>
      </c>
      <c r="I506" s="29" t="n">
        <v>1000.22</v>
      </c>
      <c r="J506" s="29" t="n">
        <v>9.78</v>
      </c>
      <c r="K506" s="29" t="n">
        <v>-0.7</v>
      </c>
      <c r="L506" s="29" t="n">
        <v>0</v>
      </c>
      <c r="M506" s="6" t="s">
        <f>=I506+J506+K506+L506</f>
      </c>
      <c r="N506" s="29"/>
      <c r="O506" s="27"/>
      <c r="P506" s="27" t="s">
        <v>420</v>
      </c>
    </row>
    <row collapsed="false" customFormat="false" customHeight="false" hidden="false" ht="12.1" outlineLevel="0" r="507">
      <c r="A507" s="26" t="n">
        <v>45524.810173611</v>
      </c>
      <c r="B507" s="27" t="s">
        <v>375</v>
      </c>
      <c r="C507" s="27" t="s">
        <v>498</v>
      </c>
      <c r="D507" s="27" t="s">
        <v>341</v>
      </c>
      <c r="E507" s="27" t="s">
        <v>86</v>
      </c>
      <c r="F507" s="27" t="s">
        <v>20</v>
      </c>
      <c r="G507" s="28" t="n">
        <v>-1</v>
      </c>
      <c r="H507" s="29" t="n">
        <v>100.022</v>
      </c>
      <c r="I507" s="29" t="n">
        <v>1000.22</v>
      </c>
      <c r="J507" s="29" t="n">
        <v>9.78</v>
      </c>
      <c r="K507" s="29" t="n">
        <v>-0.7</v>
      </c>
      <c r="L507" s="29" t="n">
        <v>0</v>
      </c>
      <c r="M507" s="6" t="s">
        <f>=I507+J507+K507+L507</f>
      </c>
      <c r="N507" s="29"/>
      <c r="O507" s="27"/>
      <c r="P507" s="27" t="s">
        <v>420</v>
      </c>
    </row>
    <row collapsed="false" customFormat="false" customHeight="false" hidden="false" ht="12.1" outlineLevel="0" r="508">
      <c r="A508" s="26" t="n">
        <v>45524.810416667</v>
      </c>
      <c r="B508" s="27" t="s">
        <v>375</v>
      </c>
      <c r="C508" s="27" t="s">
        <v>498</v>
      </c>
      <c r="D508" s="27" t="s">
        <v>341</v>
      </c>
      <c r="E508" s="27" t="s">
        <v>86</v>
      </c>
      <c r="F508" s="27" t="s">
        <v>20</v>
      </c>
      <c r="G508" s="28" t="n">
        <v>-8</v>
      </c>
      <c r="H508" s="29" t="n">
        <v>100.022</v>
      </c>
      <c r="I508" s="29" t="n">
        <v>8001.76</v>
      </c>
      <c r="J508" s="29" t="n">
        <v>78.24</v>
      </c>
      <c r="K508" s="29" t="n">
        <v>-5.6</v>
      </c>
      <c r="L508" s="29" t="n">
        <v>0</v>
      </c>
      <c r="M508" s="6" t="s">
        <f>=I508+J508+K508+L508</f>
      </c>
      <c r="N508" s="29"/>
      <c r="O508" s="27"/>
      <c r="P508" s="27" t="s">
        <v>420</v>
      </c>
    </row>
    <row collapsed="false" customFormat="false" customHeight="false" hidden="false" ht="12.1" outlineLevel="0" r="509">
      <c r="A509" s="21" t="n">
        <v>45524.812824074</v>
      </c>
      <c r="B509" s="17" t="s">
        <v>39</v>
      </c>
      <c r="C509" s="17" t="s">
        <v>536</v>
      </c>
      <c r="D509" s="17" t="s">
        <v>340</v>
      </c>
      <c r="E509" s="17" t="s">
        <v>18</v>
      </c>
      <c r="F509" s="17" t="s">
        <v>20</v>
      </c>
      <c r="G509" s="7" t="n">
        <v>3</v>
      </c>
      <c r="H509" s="6" t="n">
        <v>2620.5</v>
      </c>
      <c r="I509" s="6" t="n">
        <v>-7861.5</v>
      </c>
      <c r="J509" s="6" t="n">
        <v>0</v>
      </c>
      <c r="K509" s="6" t="n">
        <v>-5.5</v>
      </c>
      <c r="L509" s="6" t="n">
        <v>0</v>
      </c>
      <c r="M509" s="6" t="s">
        <f>=I509+J509+K509+L509</f>
      </c>
      <c r="N509" s="6"/>
      <c r="O509" s="17"/>
      <c r="P509" s="17" t="s">
        <v>420</v>
      </c>
    </row>
    <row collapsed="false" customFormat="false" customHeight="false" hidden="false" ht="12.1" outlineLevel="0" r="510">
      <c r="A510" s="21" t="n">
        <v>45524.826122685</v>
      </c>
      <c r="B510" s="17" t="s">
        <v>369</v>
      </c>
      <c r="C510" s="17" t="s">
        <v>471</v>
      </c>
      <c r="D510" s="17" t="s">
        <v>340</v>
      </c>
      <c r="E510" s="17" t="s">
        <v>18</v>
      </c>
      <c r="F510" s="17" t="s">
        <v>20</v>
      </c>
      <c r="G510" s="7" t="n">
        <v>1</v>
      </c>
      <c r="H510" s="6" t="n">
        <v>1000.8</v>
      </c>
      <c r="I510" s="6" t="n">
        <v>-1000.8</v>
      </c>
      <c r="J510" s="6" t="n">
        <v>0</v>
      </c>
      <c r="K510" s="6" t="n">
        <v>-0.7</v>
      </c>
      <c r="L510" s="6" t="n">
        <v>0</v>
      </c>
      <c r="M510" s="6" t="s">
        <f>=I510+J510+K510+L510</f>
      </c>
      <c r="N510" s="6"/>
      <c r="O510" s="17"/>
      <c r="P510" s="17" t="s">
        <v>420</v>
      </c>
    </row>
    <row collapsed="false" customFormat="false" customHeight="false" hidden="false" ht="12.1" outlineLevel="0" r="511">
      <c r="A511" s="21" t="n">
        <v>45524.937488426</v>
      </c>
      <c r="B511" s="17" t="s">
        <v>369</v>
      </c>
      <c r="C511" s="17" t="s">
        <v>471</v>
      </c>
      <c r="D511" s="17" t="s">
        <v>340</v>
      </c>
      <c r="E511" s="17" t="s">
        <v>18</v>
      </c>
      <c r="F511" s="17" t="s">
        <v>20</v>
      </c>
      <c r="G511" s="7" t="n">
        <v>1</v>
      </c>
      <c r="H511" s="6" t="n">
        <v>998.8</v>
      </c>
      <c r="I511" s="6" t="n">
        <v>-998.8</v>
      </c>
      <c r="J511" s="6" t="n">
        <v>0</v>
      </c>
      <c r="K511" s="6" t="n">
        <v>-0.7</v>
      </c>
      <c r="L511" s="6" t="n">
        <v>0</v>
      </c>
      <c r="M511" s="6" t="s">
        <f>=I511+J511+K511+L511</f>
      </c>
      <c r="N511" s="6"/>
      <c r="O511" s="17"/>
      <c r="P511" s="17" t="s">
        <v>420</v>
      </c>
    </row>
    <row collapsed="false" customFormat="false" customHeight="false" hidden="false" ht="12.1" outlineLevel="0" r="512">
      <c r="A512" s="26" t="n">
        <v>45524.962974537</v>
      </c>
      <c r="B512" s="27" t="s">
        <v>375</v>
      </c>
      <c r="C512" s="27" t="s">
        <v>498</v>
      </c>
      <c r="D512" s="27" t="s">
        <v>341</v>
      </c>
      <c r="E512" s="27" t="s">
        <v>86</v>
      </c>
      <c r="F512" s="27" t="s">
        <v>20</v>
      </c>
      <c r="G512" s="28" t="n">
        <v>-3</v>
      </c>
      <c r="H512" s="29" t="n">
        <v>100.001</v>
      </c>
      <c r="I512" s="29" t="n">
        <v>3000.03</v>
      </c>
      <c r="J512" s="29" t="n">
        <v>29.34</v>
      </c>
      <c r="K512" s="29" t="n">
        <v>-2.1</v>
      </c>
      <c r="L512" s="29" t="n">
        <v>0</v>
      </c>
      <c r="M512" s="6" t="s">
        <f>=I512+J512+K512+L512</f>
      </c>
      <c r="N512" s="29"/>
      <c r="O512" s="27"/>
      <c r="P512" s="27" t="s">
        <v>420</v>
      </c>
    </row>
    <row collapsed="false" customFormat="false" customHeight="false" hidden="false" ht="12.1" outlineLevel="0" r="513">
      <c r="A513" s="26" t="n">
        <v>45524.962974537</v>
      </c>
      <c r="B513" s="27" t="s">
        <v>375</v>
      </c>
      <c r="C513" s="27" t="s">
        <v>498</v>
      </c>
      <c r="D513" s="27" t="s">
        <v>341</v>
      </c>
      <c r="E513" s="27" t="s">
        <v>86</v>
      </c>
      <c r="F513" s="27" t="s">
        <v>20</v>
      </c>
      <c r="G513" s="28" t="n">
        <v>-68</v>
      </c>
      <c r="H513" s="29" t="n">
        <v>100</v>
      </c>
      <c r="I513" s="29" t="n">
        <v>68000</v>
      </c>
      <c r="J513" s="29" t="n">
        <v>665.04</v>
      </c>
      <c r="K513" s="29" t="n">
        <v>-47.6</v>
      </c>
      <c r="L513" s="29" t="n">
        <v>0</v>
      </c>
      <c r="M513" s="6" t="s">
        <f>=I513+J513+K513+L513</f>
      </c>
      <c r="N513" s="29"/>
      <c r="O513" s="27"/>
      <c r="P513" s="27" t="s">
        <v>420</v>
      </c>
    </row>
    <row collapsed="false" customFormat="false" customHeight="false" hidden="false" ht="12.1" outlineLevel="0" r="514">
      <c r="A514" s="21" t="n">
        <v>45524.963831019</v>
      </c>
      <c r="B514" s="17" t="s">
        <v>376</v>
      </c>
      <c r="C514" s="17" t="s">
        <v>500</v>
      </c>
      <c r="D514" s="17" t="s">
        <v>340</v>
      </c>
      <c r="E514" s="17" t="s">
        <v>18</v>
      </c>
      <c r="F514" s="17" t="s">
        <v>20</v>
      </c>
      <c r="G514" s="7" t="n">
        <v>11</v>
      </c>
      <c r="H514" s="6" t="n">
        <v>6134.5</v>
      </c>
      <c r="I514" s="6" t="n">
        <v>-67479.5</v>
      </c>
      <c r="J514" s="6" t="n">
        <v>0</v>
      </c>
      <c r="K514" s="6" t="n">
        <v>-47.24</v>
      </c>
      <c r="L514" s="6" t="n">
        <v>0</v>
      </c>
      <c r="M514" s="6" t="s">
        <f>=I514+J514+K514+L514</f>
      </c>
      <c r="N514" s="6"/>
      <c r="O514" s="17"/>
      <c r="P514" s="17" t="s">
        <v>420</v>
      </c>
    </row>
    <row collapsed="false" customFormat="false" customHeight="false" hidden="false" ht="12.1" outlineLevel="0" r="515">
      <c r="A515" s="21" t="n">
        <v>45524.965949074</v>
      </c>
      <c r="B515" s="17" t="s">
        <v>360</v>
      </c>
      <c r="C515" s="17" t="s">
        <v>443</v>
      </c>
      <c r="D515" s="17" t="s">
        <v>340</v>
      </c>
      <c r="E515" s="17" t="s">
        <v>18</v>
      </c>
      <c r="F515" s="17" t="s">
        <v>20</v>
      </c>
      <c r="G515" s="7" t="n">
        <v>100</v>
      </c>
      <c r="H515" s="6" t="n">
        <v>25.54</v>
      </c>
      <c r="I515" s="6" t="n">
        <v>-2554</v>
      </c>
      <c r="J515" s="6" t="n">
        <v>0</v>
      </c>
      <c r="K515" s="6" t="n">
        <v>-1.79</v>
      </c>
      <c r="L515" s="6" t="n">
        <v>0</v>
      </c>
      <c r="M515" s="6" t="s">
        <f>=I515+J515+K515+L515</f>
      </c>
      <c r="N515" s="6"/>
      <c r="O515" s="17"/>
      <c r="P515" s="17" t="s">
        <v>420</v>
      </c>
    </row>
    <row collapsed="false" customFormat="false" customHeight="false" hidden="false" ht="12.1" outlineLevel="0" r="516">
      <c r="A516" s="21" t="n">
        <v>45524.966354167</v>
      </c>
      <c r="B516" s="17" t="s">
        <v>369</v>
      </c>
      <c r="C516" s="17" t="s">
        <v>471</v>
      </c>
      <c r="D516" s="17" t="s">
        <v>340</v>
      </c>
      <c r="E516" s="17" t="s">
        <v>18</v>
      </c>
      <c r="F516" s="17" t="s">
        <v>20</v>
      </c>
      <c r="G516" s="7" t="n">
        <v>1</v>
      </c>
      <c r="H516" s="6" t="n">
        <v>1002.4</v>
      </c>
      <c r="I516" s="6" t="n">
        <v>-1002.4</v>
      </c>
      <c r="J516" s="6" t="n">
        <v>0</v>
      </c>
      <c r="K516" s="6" t="n">
        <v>-0.7</v>
      </c>
      <c r="L516" s="6" t="n">
        <v>0</v>
      </c>
      <c r="M516" s="6" t="s">
        <f>=I516+J516+K516+L516</f>
      </c>
      <c r="N516" s="6"/>
      <c r="O516" s="17"/>
      <c r="P516" s="17" t="s">
        <v>420</v>
      </c>
    </row>
    <row collapsed="false" customFormat="false" customHeight="false" hidden="false" ht="12.1" outlineLevel="0" r="517">
      <c r="A517" s="21" t="n">
        <v>45524.979675926</v>
      </c>
      <c r="B517" s="17" t="s">
        <v>377</v>
      </c>
      <c r="C517" s="17" t="s">
        <v>502</v>
      </c>
      <c r="D517" s="17" t="s">
        <v>340</v>
      </c>
      <c r="E517" s="17" t="s">
        <v>18</v>
      </c>
      <c r="F517" s="17" t="s">
        <v>20</v>
      </c>
      <c r="G517" s="7" t="n">
        <v>1</v>
      </c>
      <c r="H517" s="6" t="n">
        <v>481.05</v>
      </c>
      <c r="I517" s="6" t="n">
        <v>-481.05</v>
      </c>
      <c r="J517" s="6" t="n">
        <v>0</v>
      </c>
      <c r="K517" s="6" t="n">
        <v>-0.34</v>
      </c>
      <c r="L517" s="6" t="n">
        <v>0</v>
      </c>
      <c r="M517" s="6" t="s">
        <f>=I517+J517+K517+L517</f>
      </c>
      <c r="N517" s="6"/>
      <c r="O517" s="17"/>
      <c r="P517" s="17" t="s">
        <v>420</v>
      </c>
    </row>
    <row collapsed="false" customFormat="false" customHeight="false" hidden="false" ht="12.1" outlineLevel="0" r="518">
      <c r="A518" s="26" t="n">
        <v>45530.762430556</v>
      </c>
      <c r="B518" s="27" t="s">
        <v>80</v>
      </c>
      <c r="C518" s="27" t="s">
        <v>436</v>
      </c>
      <c r="D518" s="27" t="s">
        <v>341</v>
      </c>
      <c r="E518" s="27" t="s">
        <v>81</v>
      </c>
      <c r="F518" s="27" t="s">
        <v>20</v>
      </c>
      <c r="G518" s="28" t="n">
        <v>-100000</v>
      </c>
      <c r="H518" s="29" t="n">
        <v>1.462</v>
      </c>
      <c r="I518" s="29" t="n">
        <v>146200</v>
      </c>
      <c r="J518" s="29" t="n">
        <v>0</v>
      </c>
      <c r="K518" s="29" t="n">
        <v>0</v>
      </c>
      <c r="L518" s="29" t="n">
        <v>0</v>
      </c>
      <c r="M518" s="6" t="s">
        <f>=I518+J518+K518+L518</f>
      </c>
      <c r="N518" s="29"/>
      <c r="O518" s="27"/>
      <c r="P518" s="27" t="s">
        <v>525</v>
      </c>
    </row>
    <row collapsed="false" customFormat="false" customHeight="false" hidden="false" ht="12.1" outlineLevel="0" r="519">
      <c r="A519" s="21" t="n">
        <v>45530.76275463</v>
      </c>
      <c r="B519" s="17" t="s">
        <v>27</v>
      </c>
      <c r="C519" s="17" t="s">
        <v>534</v>
      </c>
      <c r="D519" s="17" t="s">
        <v>340</v>
      </c>
      <c r="E519" s="17" t="s">
        <v>18</v>
      </c>
      <c r="F519" s="17" t="s">
        <v>20</v>
      </c>
      <c r="G519" s="7" t="n">
        <v>10</v>
      </c>
      <c r="H519" s="6" t="n">
        <v>1320.5</v>
      </c>
      <c r="I519" s="6" t="n">
        <v>-13205</v>
      </c>
      <c r="J519" s="6" t="n">
        <v>0</v>
      </c>
      <c r="K519" s="6" t="n">
        <v>-10.56</v>
      </c>
      <c r="L519" s="6" t="n">
        <v>0</v>
      </c>
      <c r="M519" s="6" t="s">
        <f>=I519+J519+K519+L519</f>
      </c>
      <c r="N519" s="6"/>
      <c r="O519" s="17"/>
      <c r="P519" s="17" t="s">
        <v>525</v>
      </c>
    </row>
    <row collapsed="false" customFormat="false" customHeight="false" hidden="false" ht="12.1" outlineLevel="0" r="520">
      <c r="A520" s="21" t="n">
        <v>45530.763043981</v>
      </c>
      <c r="B520" s="17" t="s">
        <v>27</v>
      </c>
      <c r="C520" s="17" t="s">
        <v>534</v>
      </c>
      <c r="D520" s="17" t="s">
        <v>340</v>
      </c>
      <c r="E520" s="17" t="s">
        <v>18</v>
      </c>
      <c r="F520" s="17" t="s">
        <v>20</v>
      </c>
      <c r="G520" s="7" t="n">
        <v>50</v>
      </c>
      <c r="H520" s="6" t="n">
        <v>1320.5</v>
      </c>
      <c r="I520" s="6" t="n">
        <v>-66025</v>
      </c>
      <c r="J520" s="6" t="n">
        <v>0</v>
      </c>
      <c r="K520" s="6" t="n">
        <v>-52.82</v>
      </c>
      <c r="L520" s="6" t="n">
        <v>0</v>
      </c>
      <c r="M520" s="6" t="s">
        <f>=I520+J520+K520+L520</f>
      </c>
      <c r="N520" s="6"/>
      <c r="O520" s="17"/>
      <c r="P520" s="17" t="s">
        <v>525</v>
      </c>
    </row>
    <row collapsed="false" customFormat="false" customHeight="false" hidden="false" ht="12.1" outlineLevel="0" r="521">
      <c r="A521" s="21" t="n">
        <v>45530.764895833</v>
      </c>
      <c r="B521" s="17" t="s">
        <v>27</v>
      </c>
      <c r="C521" s="17" t="s">
        <v>534</v>
      </c>
      <c r="D521" s="17" t="s">
        <v>340</v>
      </c>
      <c r="E521" s="17" t="s">
        <v>18</v>
      </c>
      <c r="F521" s="17" t="s">
        <v>20</v>
      </c>
      <c r="G521" s="7" t="n">
        <v>45</v>
      </c>
      <c r="H521" s="6" t="n">
        <v>1320</v>
      </c>
      <c r="I521" s="6" t="n">
        <v>-59400</v>
      </c>
      <c r="J521" s="6" t="n">
        <v>0</v>
      </c>
      <c r="K521" s="6" t="n">
        <v>-29.7</v>
      </c>
      <c r="L521" s="6" t="n">
        <v>0</v>
      </c>
      <c r="M521" s="6" t="s">
        <f>=I521+J521+K521+L521</f>
      </c>
      <c r="N521" s="6"/>
      <c r="O521" s="17"/>
      <c r="P521" s="17" t="s">
        <v>525</v>
      </c>
    </row>
    <row collapsed="false" customFormat="false" customHeight="false" hidden="false" ht="12.1" outlineLevel="0" r="522">
      <c r="A522" s="21" t="n">
        <v>45530.764895833</v>
      </c>
      <c r="B522" s="17" t="s">
        <v>27</v>
      </c>
      <c r="C522" s="17" t="s">
        <v>534</v>
      </c>
      <c r="D522" s="17" t="s">
        <v>340</v>
      </c>
      <c r="E522" s="17" t="s">
        <v>18</v>
      </c>
      <c r="F522" s="17" t="s">
        <v>20</v>
      </c>
      <c r="G522" s="7" t="n">
        <v>5</v>
      </c>
      <c r="H522" s="6" t="n">
        <v>1320</v>
      </c>
      <c r="I522" s="6" t="n">
        <v>-6600</v>
      </c>
      <c r="J522" s="6" t="n">
        <v>0</v>
      </c>
      <c r="K522" s="6" t="n">
        <v>-3.3</v>
      </c>
      <c r="L522" s="6" t="n">
        <v>0</v>
      </c>
      <c r="M522" s="6" t="s">
        <f>=I522+J522+K522+L522</f>
      </c>
      <c r="N522" s="6"/>
      <c r="O522" s="17"/>
      <c r="P522" s="17" t="s">
        <v>525</v>
      </c>
    </row>
    <row collapsed="false" customFormat="false" customHeight="false" hidden="false" ht="12.1" outlineLevel="0" r="523">
      <c r="A523" s="21" t="n">
        <v>45530.772025463</v>
      </c>
      <c r="B523" s="17" t="s">
        <v>27</v>
      </c>
      <c r="C523" s="17" t="s">
        <v>534</v>
      </c>
      <c r="D523" s="17" t="s">
        <v>340</v>
      </c>
      <c r="E523" s="17" t="s">
        <v>18</v>
      </c>
      <c r="F523" s="17" t="s">
        <v>20</v>
      </c>
      <c r="G523" s="7" t="n">
        <v>1</v>
      </c>
      <c r="H523" s="6" t="n">
        <v>1322.5</v>
      </c>
      <c r="I523" s="6" t="n">
        <v>-1322.5</v>
      </c>
      <c r="J523" s="6" t="n">
        <v>0</v>
      </c>
      <c r="K523" s="6" t="n">
        <v>-1.06</v>
      </c>
      <c r="L523" s="6" t="n">
        <v>0</v>
      </c>
      <c r="M523" s="6" t="s">
        <f>=I523+J523+K523+L523</f>
      </c>
      <c r="N523" s="6"/>
      <c r="O523" s="17"/>
      <c r="P523" s="17" t="s">
        <v>525</v>
      </c>
    </row>
    <row collapsed="false" customFormat="false" customHeight="false" hidden="false" ht="12.1" outlineLevel="0" r="524">
      <c r="A524" s="21" t="n">
        <v>45532.671423611</v>
      </c>
      <c r="B524" s="17" t="s">
        <v>39</v>
      </c>
      <c r="C524" s="17" t="s">
        <v>536</v>
      </c>
      <c r="D524" s="17" t="s">
        <v>340</v>
      </c>
      <c r="E524" s="17" t="s">
        <v>18</v>
      </c>
      <c r="F524" s="17" t="s">
        <v>20</v>
      </c>
      <c r="G524" s="7" t="n">
        <v>1</v>
      </c>
      <c r="H524" s="6" t="n">
        <v>2521.5</v>
      </c>
      <c r="I524" s="6" t="n">
        <v>-2521.5</v>
      </c>
      <c r="J524" s="6" t="n">
        <v>0</v>
      </c>
      <c r="K524" s="6" t="n">
        <v>-1.77</v>
      </c>
      <c r="L524" s="6" t="n">
        <v>0</v>
      </c>
      <c r="M524" s="6" t="s">
        <f>=I524+J524+K524+L524</f>
      </c>
      <c r="N524" s="6"/>
      <c r="O524" s="17"/>
      <c r="P524" s="17" t="s">
        <v>420</v>
      </c>
    </row>
    <row collapsed="false" customFormat="false" customHeight="false" hidden="false" ht="12.1" outlineLevel="0" r="525">
      <c r="A525" s="21" t="n">
        <v>45532.672002315</v>
      </c>
      <c r="B525" s="17" t="s">
        <v>23</v>
      </c>
      <c r="C525" s="17" t="s">
        <v>542</v>
      </c>
      <c r="D525" s="17" t="s">
        <v>340</v>
      </c>
      <c r="E525" s="17" t="s">
        <v>18</v>
      </c>
      <c r="F525" s="17" t="s">
        <v>20</v>
      </c>
      <c r="G525" s="7" t="n">
        <v>100</v>
      </c>
      <c r="H525" s="6" t="n">
        <v>8.195</v>
      </c>
      <c r="I525" s="6" t="n">
        <v>-819.5</v>
      </c>
      <c r="J525" s="6" t="n">
        <v>0</v>
      </c>
      <c r="K525" s="6" t="n">
        <v>-0.57</v>
      </c>
      <c r="L525" s="6" t="n">
        <v>0</v>
      </c>
      <c r="M525" s="6" t="s">
        <f>=I525+J525+K525+L525</f>
      </c>
      <c r="N525" s="6"/>
      <c r="O525" s="17"/>
      <c r="P525" s="17" t="s">
        <v>420</v>
      </c>
    </row>
    <row collapsed="false" customFormat="false" customHeight="false" hidden="false" ht="12.1" outlineLevel="0" r="526">
      <c r="A526" s="21" t="n">
        <v>45532.673912037</v>
      </c>
      <c r="B526" s="17" t="s">
        <v>23</v>
      </c>
      <c r="C526" s="17" t="s">
        <v>542</v>
      </c>
      <c r="D526" s="17" t="s">
        <v>340</v>
      </c>
      <c r="E526" s="17" t="s">
        <v>18</v>
      </c>
      <c r="F526" s="17" t="s">
        <v>20</v>
      </c>
      <c r="G526" s="7" t="n">
        <v>100</v>
      </c>
      <c r="H526" s="6" t="n">
        <v>8.185</v>
      </c>
      <c r="I526" s="6" t="n">
        <v>-818.5</v>
      </c>
      <c r="J526" s="6" t="n">
        <v>0</v>
      </c>
      <c r="K526" s="6" t="n">
        <v>-0.57</v>
      </c>
      <c r="L526" s="6" t="n">
        <v>0</v>
      </c>
      <c r="M526" s="6" t="s">
        <f>=I526+J526+K526+L526</f>
      </c>
      <c r="N526" s="6"/>
      <c r="O526" s="17"/>
      <c r="P526" s="17" t="s">
        <v>420</v>
      </c>
    </row>
    <row collapsed="false" customFormat="false" customHeight="false" hidden="false" ht="12.1" outlineLevel="0" r="527">
      <c r="A527" s="26" t="n">
        <v>45537.831087963</v>
      </c>
      <c r="B527" s="27" t="s">
        <v>80</v>
      </c>
      <c r="C527" s="27" t="s">
        <v>436</v>
      </c>
      <c r="D527" s="27" t="s">
        <v>341</v>
      </c>
      <c r="E527" s="27" t="s">
        <v>81</v>
      </c>
      <c r="F527" s="27" t="s">
        <v>20</v>
      </c>
      <c r="G527" s="28" t="n">
        <v>-130000</v>
      </c>
      <c r="H527" s="29" t="n">
        <v>1.4667</v>
      </c>
      <c r="I527" s="29" t="n">
        <v>190671</v>
      </c>
      <c r="J527" s="29" t="n">
        <v>0</v>
      </c>
      <c r="K527" s="29" t="n">
        <v>0</v>
      </c>
      <c r="L527" s="29" t="n">
        <v>0</v>
      </c>
      <c r="M527" s="6" t="s">
        <f>=I527+J527+K527+L527</f>
      </c>
      <c r="N527" s="29"/>
      <c r="O527" s="27"/>
      <c r="P527" s="27" t="s">
        <v>525</v>
      </c>
    </row>
    <row collapsed="false" customFormat="false" customHeight="false" hidden="false" ht="12.1" outlineLevel="0" r="528">
      <c r="A528" s="21" t="n">
        <v>45537.848275463</v>
      </c>
      <c r="B528" s="17" t="s">
        <v>27</v>
      </c>
      <c r="C528" s="17" t="s">
        <v>534</v>
      </c>
      <c r="D528" s="17" t="s">
        <v>340</v>
      </c>
      <c r="E528" s="17" t="s">
        <v>18</v>
      </c>
      <c r="F528" s="17" t="s">
        <v>20</v>
      </c>
      <c r="G528" s="7" t="n">
        <v>16</v>
      </c>
      <c r="H528" s="6" t="n">
        <v>1214</v>
      </c>
      <c r="I528" s="6" t="n">
        <v>-19424</v>
      </c>
      <c r="J528" s="6" t="n">
        <v>0</v>
      </c>
      <c r="K528" s="6" t="n">
        <v>-15.54</v>
      </c>
      <c r="L528" s="6" t="n">
        <v>0</v>
      </c>
      <c r="M528" s="6" t="s">
        <f>=I528+J528+K528+L528</f>
      </c>
      <c r="N528" s="6"/>
      <c r="O528" s="17"/>
      <c r="P528" s="17" t="s">
        <v>525</v>
      </c>
    </row>
    <row collapsed="false" customFormat="false" customHeight="false" hidden="false" ht="12.1" outlineLevel="0" r="529">
      <c r="A529" s="21" t="n">
        <v>45537.848275463</v>
      </c>
      <c r="B529" s="17" t="s">
        <v>27</v>
      </c>
      <c r="C529" s="17" t="s">
        <v>534</v>
      </c>
      <c r="D529" s="17" t="s">
        <v>340</v>
      </c>
      <c r="E529" s="17" t="s">
        <v>18</v>
      </c>
      <c r="F529" s="17" t="s">
        <v>20</v>
      </c>
      <c r="G529" s="7" t="n">
        <v>1</v>
      </c>
      <c r="H529" s="6" t="n">
        <v>1214</v>
      </c>
      <c r="I529" s="6" t="n">
        <v>-1214</v>
      </c>
      <c r="J529" s="6" t="n">
        <v>0</v>
      </c>
      <c r="K529" s="6" t="n">
        <v>-0.97</v>
      </c>
      <c r="L529" s="6" t="n">
        <v>0</v>
      </c>
      <c r="M529" s="6" t="s">
        <f>=I529+J529+K529+L529</f>
      </c>
      <c r="N529" s="6"/>
      <c r="O529" s="17"/>
      <c r="P529" s="17" t="s">
        <v>525</v>
      </c>
    </row>
    <row collapsed="false" customFormat="false" customHeight="false" hidden="false" ht="12.1" outlineLevel="0" r="530">
      <c r="A530" s="21" t="n">
        <v>45537.848275463</v>
      </c>
      <c r="B530" s="17" t="s">
        <v>27</v>
      </c>
      <c r="C530" s="17" t="s">
        <v>534</v>
      </c>
      <c r="D530" s="17" t="s">
        <v>340</v>
      </c>
      <c r="E530" s="17" t="s">
        <v>18</v>
      </c>
      <c r="F530" s="17" t="s">
        <v>20</v>
      </c>
      <c r="G530" s="7" t="n">
        <v>1</v>
      </c>
      <c r="H530" s="6" t="n">
        <v>1214</v>
      </c>
      <c r="I530" s="6" t="n">
        <v>-1214</v>
      </c>
      <c r="J530" s="6" t="n">
        <v>0</v>
      </c>
      <c r="K530" s="6" t="n">
        <v>-0.97</v>
      </c>
      <c r="L530" s="6" t="n">
        <v>0</v>
      </c>
      <c r="M530" s="6" t="s">
        <f>=I530+J530+K530+L530</f>
      </c>
      <c r="N530" s="6"/>
      <c r="O530" s="17"/>
      <c r="P530" s="17" t="s">
        <v>525</v>
      </c>
    </row>
    <row collapsed="false" customFormat="false" customHeight="false" hidden="false" ht="12.1" outlineLevel="0" r="531">
      <c r="A531" s="21" t="n">
        <v>45537.848275463</v>
      </c>
      <c r="B531" s="17" t="s">
        <v>27</v>
      </c>
      <c r="C531" s="17" t="s">
        <v>534</v>
      </c>
      <c r="D531" s="17" t="s">
        <v>340</v>
      </c>
      <c r="E531" s="17" t="s">
        <v>18</v>
      </c>
      <c r="F531" s="17" t="s">
        <v>20</v>
      </c>
      <c r="G531" s="7" t="n">
        <v>1</v>
      </c>
      <c r="H531" s="6" t="n">
        <v>1214</v>
      </c>
      <c r="I531" s="6" t="n">
        <v>-1214</v>
      </c>
      <c r="J531" s="6" t="n">
        <v>0</v>
      </c>
      <c r="K531" s="6" t="n">
        <v>-0.97</v>
      </c>
      <c r="L531" s="6" t="n">
        <v>0</v>
      </c>
      <c r="M531" s="6" t="s">
        <f>=I531+J531+K531+L531</f>
      </c>
      <c r="N531" s="6"/>
      <c r="O531" s="17"/>
      <c r="P531" s="17" t="s">
        <v>525</v>
      </c>
    </row>
    <row collapsed="false" customFormat="false" customHeight="false" hidden="false" ht="12.1" outlineLevel="0" r="532">
      <c r="A532" s="21" t="n">
        <v>45537.848275463</v>
      </c>
      <c r="B532" s="17" t="s">
        <v>27</v>
      </c>
      <c r="C532" s="17" t="s">
        <v>534</v>
      </c>
      <c r="D532" s="17" t="s">
        <v>340</v>
      </c>
      <c r="E532" s="17" t="s">
        <v>18</v>
      </c>
      <c r="F532" s="17" t="s">
        <v>20</v>
      </c>
      <c r="G532" s="7" t="n">
        <v>20</v>
      </c>
      <c r="H532" s="6" t="n">
        <v>1214</v>
      </c>
      <c r="I532" s="6" t="n">
        <v>-24280</v>
      </c>
      <c r="J532" s="6" t="n">
        <v>0</v>
      </c>
      <c r="K532" s="6" t="n">
        <v>-19.43</v>
      </c>
      <c r="L532" s="6" t="n">
        <v>0</v>
      </c>
      <c r="M532" s="6" t="s">
        <f>=I532+J532+K532+L532</f>
      </c>
      <c r="N532" s="6"/>
      <c r="O532" s="17"/>
      <c r="P532" s="17" t="s">
        <v>525</v>
      </c>
    </row>
    <row collapsed="false" customFormat="false" customHeight="false" hidden="false" ht="12.1" outlineLevel="0" r="533">
      <c r="A533" s="21" t="n">
        <v>45537.848275463</v>
      </c>
      <c r="B533" s="17" t="s">
        <v>27</v>
      </c>
      <c r="C533" s="17" t="s">
        <v>534</v>
      </c>
      <c r="D533" s="17" t="s">
        <v>340</v>
      </c>
      <c r="E533" s="17" t="s">
        <v>18</v>
      </c>
      <c r="F533" s="17" t="s">
        <v>20</v>
      </c>
      <c r="G533" s="7" t="n">
        <v>1</v>
      </c>
      <c r="H533" s="6" t="n">
        <v>1214</v>
      </c>
      <c r="I533" s="6" t="n">
        <v>-1214</v>
      </c>
      <c r="J533" s="6" t="n">
        <v>0</v>
      </c>
      <c r="K533" s="6" t="n">
        <v>-0.97</v>
      </c>
      <c r="L533" s="6" t="n">
        <v>0</v>
      </c>
      <c r="M533" s="6" t="s">
        <f>=I533+J533+K533+L533</f>
      </c>
      <c r="N533" s="6"/>
      <c r="O533" s="17"/>
      <c r="P533" s="17" t="s">
        <v>525</v>
      </c>
    </row>
    <row collapsed="false" customFormat="false" customHeight="false" hidden="false" ht="12.1" outlineLevel="0" r="534">
      <c r="A534" s="21" t="n">
        <v>45537.848275463</v>
      </c>
      <c r="B534" s="17" t="s">
        <v>27</v>
      </c>
      <c r="C534" s="17" t="s">
        <v>534</v>
      </c>
      <c r="D534" s="17" t="s">
        <v>340</v>
      </c>
      <c r="E534" s="17" t="s">
        <v>18</v>
      </c>
      <c r="F534" s="17" t="s">
        <v>20</v>
      </c>
      <c r="G534" s="7" t="n">
        <v>23</v>
      </c>
      <c r="H534" s="6" t="n">
        <v>1214</v>
      </c>
      <c r="I534" s="6" t="n">
        <v>-27922</v>
      </c>
      <c r="J534" s="6" t="n">
        <v>0</v>
      </c>
      <c r="K534" s="6" t="n">
        <v>-22.34</v>
      </c>
      <c r="L534" s="6" t="n">
        <v>0</v>
      </c>
      <c r="M534" s="6" t="s">
        <f>=I534+J534+K534+L534</f>
      </c>
      <c r="N534" s="6"/>
      <c r="O534" s="17"/>
      <c r="P534" s="17" t="s">
        <v>525</v>
      </c>
    </row>
    <row collapsed="false" customFormat="false" customHeight="false" hidden="false" ht="12.1" outlineLevel="0" r="535">
      <c r="A535" s="21" t="n">
        <v>45537.857013889</v>
      </c>
      <c r="B535" s="17" t="s">
        <v>377</v>
      </c>
      <c r="C535" s="17" t="s">
        <v>502</v>
      </c>
      <c r="D535" s="17" t="s">
        <v>340</v>
      </c>
      <c r="E535" s="17" t="s">
        <v>18</v>
      </c>
      <c r="F535" s="17" t="s">
        <v>20</v>
      </c>
      <c r="G535" s="7" t="n">
        <v>100</v>
      </c>
      <c r="H535" s="6" t="n">
        <v>456.7</v>
      </c>
      <c r="I535" s="6" t="n">
        <v>-45670</v>
      </c>
      <c r="J535" s="6" t="n">
        <v>0</v>
      </c>
      <c r="K535" s="6" t="n">
        <v>-22.84</v>
      </c>
      <c r="L535" s="6" t="n">
        <v>0</v>
      </c>
      <c r="M535" s="6" t="s">
        <f>=I535+J535+K535+L535</f>
      </c>
      <c r="N535" s="6"/>
      <c r="O535" s="17"/>
      <c r="P535" s="17" t="s">
        <v>525</v>
      </c>
    </row>
    <row collapsed="false" customFormat="false" customHeight="false" hidden="false" ht="12.1" outlineLevel="0" r="536">
      <c r="A536" s="21" t="n">
        <v>45537.857152778</v>
      </c>
      <c r="B536" s="17" t="s">
        <v>377</v>
      </c>
      <c r="C536" s="17" t="s">
        <v>502</v>
      </c>
      <c r="D536" s="17" t="s">
        <v>340</v>
      </c>
      <c r="E536" s="17" t="s">
        <v>18</v>
      </c>
      <c r="F536" s="17" t="s">
        <v>20</v>
      </c>
      <c r="G536" s="7" t="n">
        <v>4</v>
      </c>
      <c r="H536" s="6" t="n">
        <v>456.7</v>
      </c>
      <c r="I536" s="6" t="n">
        <v>-1826.8</v>
      </c>
      <c r="J536" s="6" t="n">
        <v>0</v>
      </c>
      <c r="K536" s="6" t="n">
        <v>-0.91</v>
      </c>
      <c r="L536" s="6" t="n">
        <v>0</v>
      </c>
      <c r="M536" s="6" t="s">
        <f>=I536+J536+K536+L536</f>
      </c>
      <c r="N536" s="6"/>
      <c r="O536" s="17"/>
      <c r="P536" s="17" t="s">
        <v>525</v>
      </c>
    </row>
    <row collapsed="false" customFormat="false" customHeight="false" hidden="false" ht="12.1" outlineLevel="0" r="537">
      <c r="A537" s="21" t="n">
        <v>45537.857164352</v>
      </c>
      <c r="B537" s="17" t="s">
        <v>377</v>
      </c>
      <c r="C537" s="17" t="s">
        <v>502</v>
      </c>
      <c r="D537" s="17" t="s">
        <v>340</v>
      </c>
      <c r="E537" s="17" t="s">
        <v>18</v>
      </c>
      <c r="F537" s="17" t="s">
        <v>20</v>
      </c>
      <c r="G537" s="7" t="n">
        <v>2</v>
      </c>
      <c r="H537" s="6" t="n">
        <v>456.7</v>
      </c>
      <c r="I537" s="6" t="n">
        <v>-913.4</v>
      </c>
      <c r="J537" s="6" t="n">
        <v>0</v>
      </c>
      <c r="K537" s="6" t="n">
        <v>-0.46</v>
      </c>
      <c r="L537" s="6" t="n">
        <v>0</v>
      </c>
      <c r="M537" s="6" t="s">
        <f>=I537+J537+K537+L537</f>
      </c>
      <c r="N537" s="6"/>
      <c r="O537" s="17"/>
      <c r="P537" s="17" t="s">
        <v>525</v>
      </c>
    </row>
    <row collapsed="false" customFormat="false" customHeight="false" hidden="false" ht="12.1" outlineLevel="0" r="538">
      <c r="A538" s="21" t="n">
        <v>45537.8571875</v>
      </c>
      <c r="B538" s="17" t="s">
        <v>377</v>
      </c>
      <c r="C538" s="17" t="s">
        <v>502</v>
      </c>
      <c r="D538" s="17" t="s">
        <v>340</v>
      </c>
      <c r="E538" s="17" t="s">
        <v>18</v>
      </c>
      <c r="F538" s="17" t="s">
        <v>20</v>
      </c>
      <c r="G538" s="7" t="n">
        <v>144</v>
      </c>
      <c r="H538" s="6" t="n">
        <v>456.7</v>
      </c>
      <c r="I538" s="6" t="n">
        <v>-65764.8</v>
      </c>
      <c r="J538" s="6" t="n">
        <v>0</v>
      </c>
      <c r="K538" s="6" t="n">
        <v>-32.88</v>
      </c>
      <c r="L538" s="6" t="n">
        <v>0</v>
      </c>
      <c r="M538" s="6" t="s">
        <f>=I538+J538+K538+L538</f>
      </c>
      <c r="N538" s="6"/>
      <c r="O538" s="17"/>
      <c r="P538" s="17" t="s">
        <v>525</v>
      </c>
    </row>
    <row collapsed="false" customFormat="false" customHeight="false" hidden="false" ht="12.1" outlineLevel="0" r="539">
      <c r="A539" s="26" t="n">
        <v>45537.945300926</v>
      </c>
      <c r="B539" s="27" t="s">
        <v>368</v>
      </c>
      <c r="C539" s="27" t="s">
        <v>464</v>
      </c>
      <c r="D539" s="27" t="s">
        <v>341</v>
      </c>
      <c r="E539" s="27" t="s">
        <v>18</v>
      </c>
      <c r="F539" s="27" t="s">
        <v>20</v>
      </c>
      <c r="G539" s="28" t="n">
        <v>-1600</v>
      </c>
      <c r="H539" s="29" t="n">
        <v>122.64</v>
      </c>
      <c r="I539" s="29" t="n">
        <v>196224</v>
      </c>
      <c r="J539" s="29" t="n">
        <v>0</v>
      </c>
      <c r="K539" s="29" t="n">
        <v>-137.36</v>
      </c>
      <c r="L539" s="29" t="n">
        <v>0</v>
      </c>
      <c r="M539" s="6" t="s">
        <f>=I539+J539+K539+L539</f>
      </c>
      <c r="N539" s="29"/>
      <c r="O539" s="27"/>
      <c r="P539" s="27" t="s">
        <v>420</v>
      </c>
    </row>
    <row collapsed="false" customFormat="false" customHeight="false" hidden="false" ht="12.1" outlineLevel="0" r="540">
      <c r="A540" s="21" t="n">
        <v>45537.948923611</v>
      </c>
      <c r="B540" s="17" t="s">
        <v>360</v>
      </c>
      <c r="C540" s="17" t="s">
        <v>443</v>
      </c>
      <c r="D540" s="17" t="s">
        <v>340</v>
      </c>
      <c r="E540" s="17" t="s">
        <v>18</v>
      </c>
      <c r="F540" s="17" t="s">
        <v>20</v>
      </c>
      <c r="G540" s="7" t="n">
        <v>100</v>
      </c>
      <c r="H540" s="6" t="n">
        <v>22.095</v>
      </c>
      <c r="I540" s="6" t="n">
        <v>-2209.5</v>
      </c>
      <c r="J540" s="6" t="n">
        <v>0</v>
      </c>
      <c r="K540" s="6" t="n">
        <v>-1.55</v>
      </c>
      <c r="L540" s="6" t="n">
        <v>0</v>
      </c>
      <c r="M540" s="6" t="s">
        <f>=I540+J540+K540+L540</f>
      </c>
      <c r="N540" s="6"/>
      <c r="O540" s="17"/>
      <c r="P540" s="17" t="s">
        <v>420</v>
      </c>
    </row>
    <row collapsed="false" customFormat="false" customHeight="false" hidden="false" ht="12.1" outlineLevel="0" r="541">
      <c r="A541" s="21" t="n">
        <v>45537.948923611</v>
      </c>
      <c r="B541" s="17" t="s">
        <v>360</v>
      </c>
      <c r="C541" s="17" t="s">
        <v>443</v>
      </c>
      <c r="D541" s="17" t="s">
        <v>340</v>
      </c>
      <c r="E541" s="17" t="s">
        <v>18</v>
      </c>
      <c r="F541" s="17" t="s">
        <v>20</v>
      </c>
      <c r="G541" s="7" t="n">
        <v>3000</v>
      </c>
      <c r="H541" s="6" t="n">
        <v>22.1</v>
      </c>
      <c r="I541" s="6" t="n">
        <v>-66300</v>
      </c>
      <c r="J541" s="6" t="n">
        <v>0</v>
      </c>
      <c r="K541" s="6" t="n">
        <v>-46.41</v>
      </c>
      <c r="L541" s="6" t="n">
        <v>0</v>
      </c>
      <c r="M541" s="6" t="s">
        <f>=I541+J541+K541+L541</f>
      </c>
      <c r="N541" s="6"/>
      <c r="O541" s="17"/>
      <c r="P541" s="17" t="s">
        <v>420</v>
      </c>
    </row>
    <row collapsed="false" customFormat="false" customHeight="false" hidden="false" ht="12.1" outlineLevel="0" r="542">
      <c r="A542" s="21" t="n">
        <v>45537.948923611</v>
      </c>
      <c r="B542" s="17" t="s">
        <v>360</v>
      </c>
      <c r="C542" s="17" t="s">
        <v>443</v>
      </c>
      <c r="D542" s="17" t="s">
        <v>340</v>
      </c>
      <c r="E542" s="17" t="s">
        <v>18</v>
      </c>
      <c r="F542" s="17" t="s">
        <v>20</v>
      </c>
      <c r="G542" s="7" t="n">
        <v>600</v>
      </c>
      <c r="H542" s="6" t="n">
        <v>22.1</v>
      </c>
      <c r="I542" s="6" t="n">
        <v>-13260</v>
      </c>
      <c r="J542" s="6" t="n">
        <v>0</v>
      </c>
      <c r="K542" s="6" t="n">
        <v>-9.28</v>
      </c>
      <c r="L542" s="6" t="n">
        <v>0</v>
      </c>
      <c r="M542" s="6" t="s">
        <f>=I542+J542+K542+L542</f>
      </c>
      <c r="N542" s="6"/>
      <c r="O542" s="17"/>
      <c r="P542" s="17" t="s">
        <v>420</v>
      </c>
    </row>
    <row collapsed="false" customFormat="false" customHeight="false" hidden="false" ht="12.1" outlineLevel="0" r="543">
      <c r="A543" s="21" t="n">
        <v>45537.948923611</v>
      </c>
      <c r="B543" s="17" t="s">
        <v>360</v>
      </c>
      <c r="C543" s="17" t="s">
        <v>443</v>
      </c>
      <c r="D543" s="17" t="s">
        <v>340</v>
      </c>
      <c r="E543" s="17" t="s">
        <v>18</v>
      </c>
      <c r="F543" s="17" t="s">
        <v>20</v>
      </c>
      <c r="G543" s="7" t="n">
        <v>3000</v>
      </c>
      <c r="H543" s="6" t="n">
        <v>22.1</v>
      </c>
      <c r="I543" s="6" t="n">
        <v>-66300</v>
      </c>
      <c r="J543" s="6" t="n">
        <v>0</v>
      </c>
      <c r="K543" s="6" t="n">
        <v>-46.41</v>
      </c>
      <c r="L543" s="6" t="n">
        <v>0</v>
      </c>
      <c r="M543" s="6" t="s">
        <f>=I543+J543+K543+L543</f>
      </c>
      <c r="N543" s="6"/>
      <c r="O543" s="17"/>
      <c r="P543" s="17" t="s">
        <v>420</v>
      </c>
    </row>
    <row collapsed="false" customFormat="false" customHeight="false" hidden="false" ht="12.1" outlineLevel="0" r="544">
      <c r="A544" s="21" t="n">
        <v>45537.948958333</v>
      </c>
      <c r="B544" s="17" t="s">
        <v>360</v>
      </c>
      <c r="C544" s="17" t="s">
        <v>443</v>
      </c>
      <c r="D544" s="17" t="s">
        <v>340</v>
      </c>
      <c r="E544" s="17" t="s">
        <v>18</v>
      </c>
      <c r="F544" s="17" t="s">
        <v>20</v>
      </c>
      <c r="G544" s="7" t="n">
        <v>100</v>
      </c>
      <c r="H544" s="6" t="n">
        <v>22.1</v>
      </c>
      <c r="I544" s="6" t="n">
        <v>-2210</v>
      </c>
      <c r="J544" s="6" t="n">
        <v>0</v>
      </c>
      <c r="K544" s="6" t="n">
        <v>-1.55</v>
      </c>
      <c r="L544" s="6" t="n">
        <v>0</v>
      </c>
      <c r="M544" s="6" t="s">
        <f>=I544+J544+K544+L544</f>
      </c>
      <c r="N544" s="6"/>
      <c r="O544" s="17"/>
      <c r="P544" s="17" t="s">
        <v>420</v>
      </c>
    </row>
    <row collapsed="false" customFormat="false" customHeight="false" hidden="false" ht="12.1" outlineLevel="0" r="545">
      <c r="A545" s="21" t="n">
        <v>45537.948958333</v>
      </c>
      <c r="B545" s="17" t="s">
        <v>360</v>
      </c>
      <c r="C545" s="17" t="s">
        <v>443</v>
      </c>
      <c r="D545" s="17" t="s">
        <v>340</v>
      </c>
      <c r="E545" s="17" t="s">
        <v>18</v>
      </c>
      <c r="F545" s="17" t="s">
        <v>20</v>
      </c>
      <c r="G545" s="7" t="n">
        <v>100</v>
      </c>
      <c r="H545" s="6" t="n">
        <v>22.1</v>
      </c>
      <c r="I545" s="6" t="n">
        <v>-2210</v>
      </c>
      <c r="J545" s="6" t="n">
        <v>0</v>
      </c>
      <c r="K545" s="6" t="n">
        <v>-1.55</v>
      </c>
      <c r="L545" s="6" t="n">
        <v>0</v>
      </c>
      <c r="M545" s="6" t="s">
        <f>=I545+J545+K545+L545</f>
      </c>
      <c r="N545" s="6"/>
      <c r="O545" s="17"/>
      <c r="P545" s="17" t="s">
        <v>420</v>
      </c>
    </row>
    <row collapsed="false" customFormat="false" customHeight="false" hidden="false" ht="12.1" outlineLevel="0" r="546">
      <c r="A546" s="21" t="n">
        <v>45537.948993056</v>
      </c>
      <c r="B546" s="17" t="s">
        <v>360</v>
      </c>
      <c r="C546" s="17" t="s">
        <v>443</v>
      </c>
      <c r="D546" s="17" t="s">
        <v>340</v>
      </c>
      <c r="E546" s="17" t="s">
        <v>18</v>
      </c>
      <c r="F546" s="17" t="s">
        <v>20</v>
      </c>
      <c r="G546" s="7" t="n">
        <v>100</v>
      </c>
      <c r="H546" s="6" t="n">
        <v>22.1</v>
      </c>
      <c r="I546" s="6" t="n">
        <v>-2210</v>
      </c>
      <c r="J546" s="6" t="n">
        <v>0</v>
      </c>
      <c r="K546" s="6" t="n">
        <v>-1.55</v>
      </c>
      <c r="L546" s="6" t="n">
        <v>0</v>
      </c>
      <c r="M546" s="6" t="s">
        <f>=I546+J546+K546+L546</f>
      </c>
      <c r="N546" s="6"/>
      <c r="O546" s="17"/>
      <c r="P546" s="17" t="s">
        <v>420</v>
      </c>
    </row>
    <row collapsed="false" customFormat="false" customHeight="false" hidden="false" ht="12.1" outlineLevel="0" r="547">
      <c r="A547" s="21" t="n">
        <v>45537.949016204</v>
      </c>
      <c r="B547" s="17" t="s">
        <v>360</v>
      </c>
      <c r="C547" s="17" t="s">
        <v>443</v>
      </c>
      <c r="D547" s="17" t="s">
        <v>340</v>
      </c>
      <c r="E547" s="17" t="s">
        <v>18</v>
      </c>
      <c r="F547" s="17" t="s">
        <v>20</v>
      </c>
      <c r="G547" s="7" t="n">
        <v>1700</v>
      </c>
      <c r="H547" s="6" t="n">
        <v>22.1</v>
      </c>
      <c r="I547" s="6" t="n">
        <v>-37570</v>
      </c>
      <c r="J547" s="6" t="n">
        <v>0</v>
      </c>
      <c r="K547" s="6" t="n">
        <v>-26.3</v>
      </c>
      <c r="L547" s="6" t="n">
        <v>0</v>
      </c>
      <c r="M547" s="6" t="s">
        <f>=I547+J547+K547+L547</f>
      </c>
      <c r="N547" s="6"/>
      <c r="O547" s="17"/>
      <c r="P547" s="17" t="s">
        <v>420</v>
      </c>
    </row>
    <row collapsed="false" customFormat="false" customHeight="false" hidden="false" ht="12.1" outlineLevel="0" r="548">
      <c r="A548" s="21" t="n">
        <v>45537.949733796</v>
      </c>
      <c r="B548" s="17" t="s">
        <v>369</v>
      </c>
      <c r="C548" s="17" t="s">
        <v>471</v>
      </c>
      <c r="D548" s="17" t="s">
        <v>340</v>
      </c>
      <c r="E548" s="17" t="s">
        <v>18</v>
      </c>
      <c r="F548" s="17" t="s">
        <v>20</v>
      </c>
      <c r="G548" s="7" t="n">
        <v>4</v>
      </c>
      <c r="H548" s="6" t="n">
        <v>951</v>
      </c>
      <c r="I548" s="6" t="n">
        <v>-3804</v>
      </c>
      <c r="J548" s="6" t="n">
        <v>0</v>
      </c>
      <c r="K548" s="6" t="n">
        <v>-2.66</v>
      </c>
      <c r="L548" s="6" t="n">
        <v>0</v>
      </c>
      <c r="M548" s="6" t="s">
        <f>=I548+J548+K548+L548</f>
      </c>
      <c r="N548" s="6"/>
      <c r="O548" s="17"/>
      <c r="P548" s="17" t="s">
        <v>420</v>
      </c>
    </row>
    <row collapsed="false" customFormat="false" customHeight="false" hidden="false" ht="12.1" outlineLevel="0" r="549">
      <c r="A549" s="22" t="n">
        <v>45546.468842593</v>
      </c>
      <c r="B549" s="23" t="s">
        <v>448</v>
      </c>
      <c r="C549" s="23" t="s">
        <v>543</v>
      </c>
      <c r="D549" s="23" t="s">
        <v>448</v>
      </c>
      <c r="E549" s="23" t="s">
        <v>448</v>
      </c>
      <c r="F549" s="23" t="s">
        <v>20</v>
      </c>
      <c r="G549" s="24" t="n">
        <v>1</v>
      </c>
      <c r="H549" s="25" t="n">
        <v>4202.92</v>
      </c>
      <c r="I549" s="25" t="n">
        <v>4202.92</v>
      </c>
      <c r="J549" s="25" t="n">
        <v>0</v>
      </c>
      <c r="K549" s="25" t="n">
        <v>0</v>
      </c>
      <c r="L549" s="25" t="n">
        <v>0</v>
      </c>
      <c r="M549" s="6" t="s">
        <f>=I549+J549+K549+L549</f>
      </c>
      <c r="N549" s="25"/>
      <c r="O549" s="23"/>
      <c r="P549" s="23" t="s">
        <v>420</v>
      </c>
    </row>
    <row collapsed="false" customFormat="false" customHeight="false" hidden="false" ht="12.1" outlineLevel="0" r="550">
      <c r="A550" s="21" t="n">
        <v>45546.573472222</v>
      </c>
      <c r="B550" s="17" t="s">
        <v>377</v>
      </c>
      <c r="C550" s="17" t="s">
        <v>502</v>
      </c>
      <c r="D550" s="17" t="s">
        <v>340</v>
      </c>
      <c r="E550" s="17" t="s">
        <v>18</v>
      </c>
      <c r="F550" s="17" t="s">
        <v>20</v>
      </c>
      <c r="G550" s="7" t="n">
        <v>9</v>
      </c>
      <c r="H550" s="6" t="n">
        <v>480.15</v>
      </c>
      <c r="I550" s="6" t="n">
        <v>-4321.35</v>
      </c>
      <c r="J550" s="6" t="n">
        <v>0</v>
      </c>
      <c r="K550" s="6" t="n">
        <v>-3.02</v>
      </c>
      <c r="L550" s="6" t="n">
        <v>0</v>
      </c>
      <c r="M550" s="6" t="s">
        <f>=I550+J550+K550+L550</f>
      </c>
      <c r="N550" s="6"/>
      <c r="O550" s="17"/>
      <c r="P550" s="17" t="s">
        <v>420</v>
      </c>
    </row>
    <row collapsed="false" customFormat="false" customHeight="false" hidden="false" ht="12.1" outlineLevel="0" r="551">
      <c r="A551" s="26" t="n">
        <v>45558.423460648</v>
      </c>
      <c r="B551" s="27" t="s">
        <v>369</v>
      </c>
      <c r="C551" s="27" t="s">
        <v>471</v>
      </c>
      <c r="D551" s="27" t="s">
        <v>341</v>
      </c>
      <c r="E551" s="27" t="s">
        <v>18</v>
      </c>
      <c r="F551" s="27" t="s">
        <v>20</v>
      </c>
      <c r="G551" s="28" t="n">
        <v>-7</v>
      </c>
      <c r="H551" s="29" t="n">
        <v>1003</v>
      </c>
      <c r="I551" s="29" t="n">
        <v>7021</v>
      </c>
      <c r="J551" s="29" t="n">
        <v>0</v>
      </c>
      <c r="K551" s="29" t="n">
        <v>-4.91</v>
      </c>
      <c r="L551" s="29" t="n">
        <v>0</v>
      </c>
      <c r="M551" s="6" t="s">
        <f>=I551+J551+K551+L551</f>
      </c>
      <c r="N551" s="29"/>
      <c r="O551" s="27"/>
      <c r="P551" s="27" t="s">
        <v>420</v>
      </c>
    </row>
    <row collapsed="false" customFormat="false" customHeight="false" hidden="false" ht="12.1" outlineLevel="0" r="552">
      <c r="A552" s="21" t="n">
        <v>45558.427800926</v>
      </c>
      <c r="B552" s="17" t="s">
        <v>380</v>
      </c>
      <c r="C552" s="17" t="s">
        <v>512</v>
      </c>
      <c r="D552" s="17" t="s">
        <v>340</v>
      </c>
      <c r="E552" s="17" t="s">
        <v>86</v>
      </c>
      <c r="F552" s="17" t="s">
        <v>20</v>
      </c>
      <c r="G552" s="7" t="n">
        <v>13</v>
      </c>
      <c r="H552" s="6" t="n">
        <v>51.9</v>
      </c>
      <c r="I552" s="6" t="n">
        <v>-6747</v>
      </c>
      <c r="J552" s="6" t="n">
        <v>-280.67</v>
      </c>
      <c r="K552" s="6" t="n">
        <v>-4.72</v>
      </c>
      <c r="L552" s="6" t="n">
        <v>0</v>
      </c>
      <c r="M552" s="6" t="s">
        <f>=I552+J552+K552+L552</f>
      </c>
      <c r="N552" s="6"/>
      <c r="O552" s="17"/>
      <c r="P552" s="17" t="s">
        <v>420</v>
      </c>
    </row>
    <row collapsed="false" customFormat="false" customHeight="false" hidden="false" ht="12.1" outlineLevel="0" r="553">
      <c r="A553" s="26" t="n">
        <v>45560.41943287</v>
      </c>
      <c r="B553" s="27" t="s">
        <v>368</v>
      </c>
      <c r="C553" s="27" t="s">
        <v>464</v>
      </c>
      <c r="D553" s="27" t="s">
        <v>341</v>
      </c>
      <c r="E553" s="27" t="s">
        <v>18</v>
      </c>
      <c r="F553" s="27" t="s">
        <v>20</v>
      </c>
      <c r="G553" s="28" t="n">
        <v>-400</v>
      </c>
      <c r="H553" s="29" t="n">
        <v>139.07</v>
      </c>
      <c r="I553" s="29" t="n">
        <v>55628</v>
      </c>
      <c r="J553" s="29" t="n">
        <v>0</v>
      </c>
      <c r="K553" s="29" t="n">
        <v>-38.94</v>
      </c>
      <c r="L553" s="29" t="n">
        <v>0</v>
      </c>
      <c r="M553" s="6" t="s">
        <f>=I553+J553+K553+L553</f>
      </c>
      <c r="N553" s="29"/>
      <c r="O553" s="27"/>
      <c r="P553" s="27" t="s">
        <v>420</v>
      </c>
    </row>
    <row collapsed="false" customFormat="false" customHeight="false" hidden="false" ht="12.1" outlineLevel="0" r="554">
      <c r="A554" s="26" t="n">
        <v>45560.41943287</v>
      </c>
      <c r="B554" s="27" t="s">
        <v>368</v>
      </c>
      <c r="C554" s="27" t="s">
        <v>464</v>
      </c>
      <c r="D554" s="27" t="s">
        <v>341</v>
      </c>
      <c r="E554" s="27" t="s">
        <v>18</v>
      </c>
      <c r="F554" s="27" t="s">
        <v>20</v>
      </c>
      <c r="G554" s="28" t="n">
        <v>-10</v>
      </c>
      <c r="H554" s="29" t="n">
        <v>139.07</v>
      </c>
      <c r="I554" s="29" t="n">
        <v>1390.7</v>
      </c>
      <c r="J554" s="29" t="n">
        <v>0</v>
      </c>
      <c r="K554" s="29" t="n">
        <v>-0.97</v>
      </c>
      <c r="L554" s="29" t="n">
        <v>0</v>
      </c>
      <c r="M554" s="6" t="s">
        <f>=I554+J554+K554+L554</f>
      </c>
      <c r="N554" s="29"/>
      <c r="O554" s="27"/>
      <c r="P554" s="27" t="s">
        <v>420</v>
      </c>
    </row>
    <row collapsed="false" customFormat="false" customHeight="false" hidden="false" ht="12.1" outlineLevel="0" r="555">
      <c r="A555" s="26" t="n">
        <v>45560.41943287</v>
      </c>
      <c r="B555" s="27" t="s">
        <v>368</v>
      </c>
      <c r="C555" s="27" t="s">
        <v>464</v>
      </c>
      <c r="D555" s="27" t="s">
        <v>341</v>
      </c>
      <c r="E555" s="27" t="s">
        <v>18</v>
      </c>
      <c r="F555" s="27" t="s">
        <v>20</v>
      </c>
      <c r="G555" s="28" t="n">
        <v>-10</v>
      </c>
      <c r="H555" s="29" t="n">
        <v>139.07</v>
      </c>
      <c r="I555" s="29" t="n">
        <v>1390.7</v>
      </c>
      <c r="J555" s="29" t="n">
        <v>0</v>
      </c>
      <c r="K555" s="29" t="n">
        <v>-0.97</v>
      </c>
      <c r="L555" s="29" t="n">
        <v>0</v>
      </c>
      <c r="M555" s="6" t="s">
        <f>=I555+J555+K555+L555</f>
      </c>
      <c r="N555" s="29"/>
      <c r="O555" s="27"/>
      <c r="P555" s="27" t="s">
        <v>420</v>
      </c>
    </row>
    <row collapsed="false" customFormat="false" customHeight="false" hidden="false" ht="12.1" outlineLevel="0" r="556">
      <c r="A556" s="26" t="n">
        <v>45560.41943287</v>
      </c>
      <c r="B556" s="27" t="s">
        <v>368</v>
      </c>
      <c r="C556" s="27" t="s">
        <v>464</v>
      </c>
      <c r="D556" s="27" t="s">
        <v>341</v>
      </c>
      <c r="E556" s="27" t="s">
        <v>18</v>
      </c>
      <c r="F556" s="27" t="s">
        <v>20</v>
      </c>
      <c r="G556" s="28" t="n">
        <v>-1000</v>
      </c>
      <c r="H556" s="29" t="n">
        <v>139.07</v>
      </c>
      <c r="I556" s="29" t="n">
        <v>139070</v>
      </c>
      <c r="J556" s="29" t="n">
        <v>0</v>
      </c>
      <c r="K556" s="29" t="n">
        <v>-97.35</v>
      </c>
      <c r="L556" s="29" t="n">
        <v>0</v>
      </c>
      <c r="M556" s="6" t="s">
        <f>=I556+J556+K556+L556</f>
      </c>
      <c r="N556" s="29"/>
      <c r="O556" s="27"/>
      <c r="P556" s="27" t="s">
        <v>420</v>
      </c>
    </row>
    <row collapsed="false" customFormat="false" customHeight="false" hidden="false" ht="12.1" outlineLevel="0" r="557">
      <c r="A557" s="26" t="n">
        <v>45560.41943287</v>
      </c>
      <c r="B557" s="27" t="s">
        <v>368</v>
      </c>
      <c r="C557" s="27" t="s">
        <v>464</v>
      </c>
      <c r="D557" s="27" t="s">
        <v>341</v>
      </c>
      <c r="E557" s="27" t="s">
        <v>18</v>
      </c>
      <c r="F557" s="27" t="s">
        <v>20</v>
      </c>
      <c r="G557" s="28" t="n">
        <v>-400</v>
      </c>
      <c r="H557" s="29" t="n">
        <v>139.07</v>
      </c>
      <c r="I557" s="29" t="n">
        <v>55628</v>
      </c>
      <c r="J557" s="29" t="n">
        <v>0</v>
      </c>
      <c r="K557" s="29" t="n">
        <v>-38.94</v>
      </c>
      <c r="L557" s="29" t="n">
        <v>0</v>
      </c>
      <c r="M557" s="6" t="s">
        <f>=I557+J557+K557+L557</f>
      </c>
      <c r="N557" s="29"/>
      <c r="O557" s="27"/>
      <c r="P557" s="27" t="s">
        <v>420</v>
      </c>
    </row>
    <row collapsed="false" customFormat="false" customHeight="false" hidden="false" ht="12.1" outlineLevel="0" r="558">
      <c r="A558" s="26" t="n">
        <v>45560.41943287</v>
      </c>
      <c r="B558" s="27" t="s">
        <v>368</v>
      </c>
      <c r="C558" s="27" t="s">
        <v>464</v>
      </c>
      <c r="D558" s="27" t="s">
        <v>341</v>
      </c>
      <c r="E558" s="27" t="s">
        <v>18</v>
      </c>
      <c r="F558" s="27" t="s">
        <v>20</v>
      </c>
      <c r="G558" s="28" t="n">
        <v>-100</v>
      </c>
      <c r="H558" s="29" t="n">
        <v>139.06</v>
      </c>
      <c r="I558" s="29" t="n">
        <v>13906</v>
      </c>
      <c r="J558" s="29" t="n">
        <v>0</v>
      </c>
      <c r="K558" s="29" t="n">
        <v>-9.73</v>
      </c>
      <c r="L558" s="29" t="n">
        <v>0</v>
      </c>
      <c r="M558" s="6" t="s">
        <f>=I558+J558+K558+L558</f>
      </c>
      <c r="N558" s="29"/>
      <c r="O558" s="27"/>
      <c r="P558" s="27" t="s">
        <v>420</v>
      </c>
    </row>
    <row collapsed="false" customFormat="false" customHeight="false" hidden="false" ht="12.1" outlineLevel="0" r="559">
      <c r="A559" s="26" t="n">
        <v>45560.41943287</v>
      </c>
      <c r="B559" s="27" t="s">
        <v>368</v>
      </c>
      <c r="C559" s="27" t="s">
        <v>464</v>
      </c>
      <c r="D559" s="27" t="s">
        <v>341</v>
      </c>
      <c r="E559" s="27" t="s">
        <v>18</v>
      </c>
      <c r="F559" s="27" t="s">
        <v>20</v>
      </c>
      <c r="G559" s="28" t="n">
        <v>-240</v>
      </c>
      <c r="H559" s="29" t="n">
        <v>139.06</v>
      </c>
      <c r="I559" s="29" t="n">
        <v>33374.4</v>
      </c>
      <c r="J559" s="29" t="n">
        <v>0</v>
      </c>
      <c r="K559" s="29" t="n">
        <v>-23.36</v>
      </c>
      <c r="L559" s="29" t="n">
        <v>0</v>
      </c>
      <c r="M559" s="6" t="s">
        <f>=I559+J559+K559+L559</f>
      </c>
      <c r="N559" s="29"/>
      <c r="O559" s="27"/>
      <c r="P559" s="27" t="s">
        <v>420</v>
      </c>
    </row>
    <row collapsed="false" customFormat="false" customHeight="false" hidden="false" ht="12.1" outlineLevel="0" r="560">
      <c r="A560" s="21" t="n">
        <v>45560.477951389</v>
      </c>
      <c r="B560" s="17" t="s">
        <v>382</v>
      </c>
      <c r="C560" s="17" t="s">
        <v>514</v>
      </c>
      <c r="D560" s="17" t="s">
        <v>340</v>
      </c>
      <c r="E560" s="17" t="s">
        <v>81</v>
      </c>
      <c r="F560" s="17" t="s">
        <v>20</v>
      </c>
      <c r="G560" s="7" t="n">
        <v>574</v>
      </c>
      <c r="H560" s="6" t="n">
        <v>127.11</v>
      </c>
      <c r="I560" s="6" t="n">
        <v>-72961.14</v>
      </c>
      <c r="J560" s="6" t="n">
        <v>0</v>
      </c>
      <c r="K560" s="6" t="n">
        <v>0</v>
      </c>
      <c r="L560" s="6" t="n">
        <v>0</v>
      </c>
      <c r="M560" s="6" t="s">
        <f>=I560+J560+K560+L560</f>
      </c>
      <c r="N560" s="6"/>
      <c r="O560" s="17"/>
      <c r="P560" s="17" t="s">
        <v>420</v>
      </c>
    </row>
    <row collapsed="false" customFormat="false" customHeight="false" hidden="false" ht="12.1" outlineLevel="0" r="561">
      <c r="A561" s="21" t="n">
        <v>45560.478240741</v>
      </c>
      <c r="B561" s="17" t="s">
        <v>382</v>
      </c>
      <c r="C561" s="17" t="s">
        <v>514</v>
      </c>
      <c r="D561" s="17" t="s">
        <v>340</v>
      </c>
      <c r="E561" s="17" t="s">
        <v>81</v>
      </c>
      <c r="F561" s="17" t="s">
        <v>20</v>
      </c>
      <c r="G561" s="7" t="n">
        <v>39</v>
      </c>
      <c r="H561" s="6" t="n">
        <v>127.11</v>
      </c>
      <c r="I561" s="6" t="n">
        <v>-4957.29</v>
      </c>
      <c r="J561" s="6" t="n">
        <v>0</v>
      </c>
      <c r="K561" s="6" t="n">
        <v>0</v>
      </c>
      <c r="L561" s="6" t="n">
        <v>0</v>
      </c>
      <c r="M561" s="6" t="s">
        <f>=I561+J561+K561+L561</f>
      </c>
      <c r="N561" s="6"/>
      <c r="O561" s="17"/>
      <c r="P561" s="17" t="s">
        <v>420</v>
      </c>
    </row>
    <row collapsed="false" customFormat="false" customHeight="false" hidden="false" ht="12.1" outlineLevel="0" r="562">
      <c r="A562" s="21" t="n">
        <v>45560.479097222</v>
      </c>
      <c r="B562" s="17" t="s">
        <v>382</v>
      </c>
      <c r="C562" s="17" t="s">
        <v>514</v>
      </c>
      <c r="D562" s="17" t="s">
        <v>340</v>
      </c>
      <c r="E562" s="17" t="s">
        <v>81</v>
      </c>
      <c r="F562" s="17" t="s">
        <v>20</v>
      </c>
      <c r="G562" s="7" t="n">
        <v>75</v>
      </c>
      <c r="H562" s="6" t="n">
        <v>127.11</v>
      </c>
      <c r="I562" s="6" t="n">
        <v>-9533.25</v>
      </c>
      <c r="J562" s="6" t="n">
        <v>0</v>
      </c>
      <c r="K562" s="6" t="n">
        <v>0</v>
      </c>
      <c r="L562" s="6" t="n">
        <v>0</v>
      </c>
      <c r="M562" s="6" t="s">
        <f>=I562+J562+K562+L562</f>
      </c>
      <c r="N562" s="6"/>
      <c r="O562" s="17"/>
      <c r="P562" s="17" t="s">
        <v>420</v>
      </c>
    </row>
    <row collapsed="false" customFormat="false" customHeight="false" hidden="false" ht="12.1" outlineLevel="0" r="563">
      <c r="A563" s="21" t="n">
        <v>45560.479861111</v>
      </c>
      <c r="B563" s="17" t="s">
        <v>382</v>
      </c>
      <c r="C563" s="17" t="s">
        <v>514</v>
      </c>
      <c r="D563" s="17" t="s">
        <v>340</v>
      </c>
      <c r="E563" s="17" t="s">
        <v>81</v>
      </c>
      <c r="F563" s="17" t="s">
        <v>20</v>
      </c>
      <c r="G563" s="7" t="n">
        <v>1672</v>
      </c>
      <c r="H563" s="6" t="n">
        <v>127.11</v>
      </c>
      <c r="I563" s="6" t="n">
        <v>-212527.92</v>
      </c>
      <c r="J563" s="6" t="n">
        <v>0</v>
      </c>
      <c r="K563" s="6" t="n">
        <v>0</v>
      </c>
      <c r="L563" s="6" t="n">
        <v>0</v>
      </c>
      <c r="M563" s="6" t="s">
        <f>=I563+J563+K563+L563</f>
      </c>
      <c r="N563" s="6"/>
      <c r="O563" s="17"/>
      <c r="P563" s="17" t="s">
        <v>420</v>
      </c>
    </row>
    <row collapsed="false" customFormat="false" customHeight="false" hidden="false" ht="12.1" outlineLevel="0" r="564">
      <c r="A564" s="22" t="n">
        <v>45560.566168981</v>
      </c>
      <c r="B564" s="23" t="s">
        <v>448</v>
      </c>
      <c r="C564" s="23" t="s">
        <v>544</v>
      </c>
      <c r="D564" s="23" t="s">
        <v>448</v>
      </c>
      <c r="E564" s="23" t="s">
        <v>448</v>
      </c>
      <c r="F564" s="23" t="s">
        <v>20</v>
      </c>
      <c r="G564" s="24" t="n">
        <v>1</v>
      </c>
      <c r="H564" s="25" t="n">
        <v>1356.16</v>
      </c>
      <c r="I564" s="25" t="n">
        <v>1356.16</v>
      </c>
      <c r="J564" s="25" t="n">
        <v>0</v>
      </c>
      <c r="K564" s="25" t="n">
        <v>0</v>
      </c>
      <c r="L564" s="25" t="n">
        <v>0</v>
      </c>
      <c r="M564" s="6" t="s">
        <f>=I564+J564+K564+L564</f>
      </c>
      <c r="N564" s="25"/>
      <c r="O564" s="23"/>
      <c r="P564" s="23" t="s">
        <v>420</v>
      </c>
    </row>
    <row collapsed="false" customFormat="false" customHeight="false" hidden="false" ht="12.1" outlineLevel="0" r="565">
      <c r="A565" s="26" t="n">
        <v>45561.457349537</v>
      </c>
      <c r="B565" s="27" t="s">
        <v>80</v>
      </c>
      <c r="C565" s="27" t="s">
        <v>436</v>
      </c>
      <c r="D565" s="27" t="s">
        <v>341</v>
      </c>
      <c r="E565" s="27" t="s">
        <v>81</v>
      </c>
      <c r="F565" s="27" t="s">
        <v>20</v>
      </c>
      <c r="G565" s="28" t="n">
        <v>-100000</v>
      </c>
      <c r="H565" s="29" t="n">
        <v>1.4847</v>
      </c>
      <c r="I565" s="29" t="n">
        <v>148470</v>
      </c>
      <c r="J565" s="29" t="n">
        <v>0</v>
      </c>
      <c r="K565" s="29" t="n">
        <v>0</v>
      </c>
      <c r="L565" s="29" t="n">
        <v>0</v>
      </c>
      <c r="M565" s="6" t="s">
        <f>=I565+J565+K565+L565</f>
      </c>
      <c r="N565" s="29"/>
      <c r="O565" s="27"/>
      <c r="P565" s="27" t="s">
        <v>525</v>
      </c>
    </row>
    <row collapsed="false" customFormat="false" customHeight="false" hidden="false" ht="12.1" outlineLevel="0" r="566">
      <c r="A566" s="21" t="n">
        <v>45561.459085648</v>
      </c>
      <c r="B566" s="17" t="s">
        <v>385</v>
      </c>
      <c r="C566" s="17" t="s">
        <v>545</v>
      </c>
      <c r="D566" s="17" t="s">
        <v>340</v>
      </c>
      <c r="E566" s="17" t="s">
        <v>18</v>
      </c>
      <c r="F566" s="17" t="s">
        <v>20</v>
      </c>
      <c r="G566" s="7" t="n">
        <v>39</v>
      </c>
      <c r="H566" s="6" t="n">
        <v>3733</v>
      </c>
      <c r="I566" s="6" t="n">
        <v>-145587</v>
      </c>
      <c r="J566" s="6" t="n">
        <v>0</v>
      </c>
      <c r="K566" s="6" t="n">
        <v>-72.79</v>
      </c>
      <c r="L566" s="6" t="n">
        <v>0</v>
      </c>
      <c r="M566" s="6" t="s">
        <f>=I566+J566+K566+L566</f>
      </c>
      <c r="N566" s="6"/>
      <c r="O566" s="17"/>
      <c r="P566" s="17" t="s">
        <v>525</v>
      </c>
    </row>
    <row collapsed="false" customFormat="false" customHeight="false" hidden="false" ht="12.1" outlineLevel="0" r="567">
      <c r="A567" s="21" t="n">
        <v>45561.621319444</v>
      </c>
      <c r="B567" s="17" t="s">
        <v>382</v>
      </c>
      <c r="C567" s="17" t="s">
        <v>514</v>
      </c>
      <c r="D567" s="17" t="s">
        <v>340</v>
      </c>
      <c r="E567" s="17" t="s">
        <v>81</v>
      </c>
      <c r="F567" s="17" t="s">
        <v>20</v>
      </c>
      <c r="G567" s="7" t="n">
        <v>12</v>
      </c>
      <c r="H567" s="6" t="n">
        <v>127.18</v>
      </c>
      <c r="I567" s="6" t="n">
        <v>-1526.16</v>
      </c>
      <c r="J567" s="6" t="n">
        <v>0</v>
      </c>
      <c r="K567" s="6" t="n">
        <v>0</v>
      </c>
      <c r="L567" s="6" t="n">
        <v>0</v>
      </c>
      <c r="M567" s="6" t="s">
        <f>=I567+J567+K567+L567</f>
      </c>
      <c r="N567" s="6"/>
      <c r="O567" s="17"/>
      <c r="P567" s="17" t="s">
        <v>420</v>
      </c>
    </row>
    <row collapsed="false" customFormat="false" customHeight="false" hidden="false" ht="12.1" outlineLevel="0" r="568">
      <c r="A568" s="26" t="n">
        <v>45573.805844907</v>
      </c>
      <c r="B568" s="27" t="s">
        <v>376</v>
      </c>
      <c r="C568" s="27" t="s">
        <v>500</v>
      </c>
      <c r="D568" s="27" t="s">
        <v>341</v>
      </c>
      <c r="E568" s="27" t="s">
        <v>18</v>
      </c>
      <c r="F568" s="27" t="s">
        <v>20</v>
      </c>
      <c r="G568" s="28" t="n">
        <v>-11</v>
      </c>
      <c r="H568" s="29" t="n">
        <v>6993</v>
      </c>
      <c r="I568" s="29" t="n">
        <v>76923</v>
      </c>
      <c r="J568" s="29" t="n">
        <v>0</v>
      </c>
      <c r="K568" s="29" t="n">
        <v>-53.85</v>
      </c>
      <c r="L568" s="29" t="n">
        <v>0</v>
      </c>
      <c r="M568" s="6" t="s">
        <f>=I568+J568+K568+L568</f>
      </c>
      <c r="N568" s="29"/>
      <c r="O568" s="27"/>
      <c r="P568" s="27" t="s">
        <v>420</v>
      </c>
    </row>
    <row collapsed="false" customFormat="false" customHeight="false" hidden="false" ht="12.1" outlineLevel="0" r="569">
      <c r="A569" s="21" t="n">
        <v>45573.809872685</v>
      </c>
      <c r="B569" s="17" t="s">
        <v>382</v>
      </c>
      <c r="C569" s="17" t="s">
        <v>514</v>
      </c>
      <c r="D569" s="17" t="s">
        <v>340</v>
      </c>
      <c r="E569" s="17" t="s">
        <v>81</v>
      </c>
      <c r="F569" s="17" t="s">
        <v>20</v>
      </c>
      <c r="G569" s="7" t="n">
        <v>601</v>
      </c>
      <c r="H569" s="6" t="n">
        <v>127.91</v>
      </c>
      <c r="I569" s="6" t="n">
        <v>-76873.91</v>
      </c>
      <c r="J569" s="6" t="n">
        <v>0</v>
      </c>
      <c r="K569" s="6" t="n">
        <v>0</v>
      </c>
      <c r="L569" s="6" t="n">
        <v>0</v>
      </c>
      <c r="M569" s="6" t="s">
        <f>=I569+J569+K569+L569</f>
      </c>
      <c r="N569" s="6"/>
      <c r="O569" s="17"/>
      <c r="P569" s="17" t="s">
        <v>420</v>
      </c>
    </row>
    <row collapsed="false" customFormat="false" customHeight="false" hidden="false" ht="12.1" outlineLevel="0" r="570">
      <c r="A570" s="26" t="n">
        <v>45576.685069444</v>
      </c>
      <c r="B570" s="27" t="s">
        <v>361</v>
      </c>
      <c r="C570" s="27" t="s">
        <v>445</v>
      </c>
      <c r="D570" s="27" t="s">
        <v>341</v>
      </c>
      <c r="E570" s="27" t="s">
        <v>81</v>
      </c>
      <c r="F570" s="27" t="s">
        <v>20</v>
      </c>
      <c r="G570" s="28" t="n">
        <v>-24</v>
      </c>
      <c r="H570" s="29" t="n">
        <v>92.02</v>
      </c>
      <c r="I570" s="29" t="n">
        <v>2208.48</v>
      </c>
      <c r="J570" s="29" t="n">
        <v>0</v>
      </c>
      <c r="K570" s="29" t="n">
        <v>0</v>
      </c>
      <c r="L570" s="29" t="n">
        <v>0</v>
      </c>
      <c r="M570" s="6" t="s">
        <f>=I570+J570+K570+L570</f>
      </c>
      <c r="N570" s="29"/>
      <c r="O570" s="27"/>
      <c r="P570" s="27" t="s">
        <v>420</v>
      </c>
    </row>
    <row collapsed="false" customFormat="false" customHeight="false" hidden="false" ht="12.1" outlineLevel="0" r="571">
      <c r="A571" s="21" t="n">
        <v>45576.806840278</v>
      </c>
      <c r="B571" s="17" t="s">
        <v>382</v>
      </c>
      <c r="C571" s="17" t="s">
        <v>514</v>
      </c>
      <c r="D571" s="17" t="s">
        <v>340</v>
      </c>
      <c r="E571" s="17" t="s">
        <v>81</v>
      </c>
      <c r="F571" s="17" t="s">
        <v>20</v>
      </c>
      <c r="G571" s="7" t="n">
        <v>17</v>
      </c>
      <c r="H571" s="6" t="n">
        <v>128.22</v>
      </c>
      <c r="I571" s="6" t="n">
        <v>-2179.74</v>
      </c>
      <c r="J571" s="6" t="n">
        <v>0</v>
      </c>
      <c r="K571" s="6" t="n">
        <v>0</v>
      </c>
      <c r="L571" s="6" t="n">
        <v>0</v>
      </c>
      <c r="M571" s="6" t="s">
        <f>=I571+J571+K571+L571</f>
      </c>
      <c r="N571" s="6"/>
      <c r="O571" s="17"/>
      <c r="P571" s="17" t="s">
        <v>420</v>
      </c>
    </row>
    <row collapsed="false" customFormat="false" customHeight="false" hidden="false" ht="12.1" outlineLevel="0" r="572">
      <c r="A572" s="26" t="n">
        <v>45579.440208333</v>
      </c>
      <c r="B572" s="27" t="s">
        <v>80</v>
      </c>
      <c r="C572" s="27" t="s">
        <v>436</v>
      </c>
      <c r="D572" s="27" t="s">
        <v>341</v>
      </c>
      <c r="E572" s="27" t="s">
        <v>81</v>
      </c>
      <c r="F572" s="27" t="s">
        <v>20</v>
      </c>
      <c r="G572" s="28" t="n">
        <v>-100000</v>
      </c>
      <c r="H572" s="29" t="n">
        <v>1.4981</v>
      </c>
      <c r="I572" s="29" t="n">
        <v>149810</v>
      </c>
      <c r="J572" s="29" t="n">
        <v>0</v>
      </c>
      <c r="K572" s="29" t="n">
        <v>0</v>
      </c>
      <c r="L572" s="29" t="n">
        <v>0</v>
      </c>
      <c r="M572" s="6" t="s">
        <f>=I572+J572+K572+L572</f>
      </c>
      <c r="N572" s="29"/>
      <c r="O572" s="27"/>
      <c r="P572" s="27" t="s">
        <v>525</v>
      </c>
    </row>
    <row collapsed="false" customFormat="false" customHeight="false" hidden="false" ht="12.1" outlineLevel="0" r="573">
      <c r="A573" s="30" t="n">
        <v>45580.020636574</v>
      </c>
      <c r="B573" s="31" t="s">
        <v>446</v>
      </c>
      <c r="C573" s="31" t="s">
        <v>532</v>
      </c>
      <c r="D573" s="31" t="s">
        <v>446</v>
      </c>
      <c r="E573" s="31" t="s">
        <v>446</v>
      </c>
      <c r="F573" s="31" t="s">
        <v>20</v>
      </c>
      <c r="G573" s="32" t="n">
        <v>1</v>
      </c>
      <c r="H573" s="33" t="n">
        <v>-8477</v>
      </c>
      <c r="I573" s="33" t="n">
        <v>-8477</v>
      </c>
      <c r="J573" s="33" t="n">
        <v>0</v>
      </c>
      <c r="K573" s="33" t="n">
        <v>0</v>
      </c>
      <c r="L573" s="33" t="n">
        <v>0</v>
      </c>
      <c r="M573" s="6" t="s">
        <f>=I573+J573+K573+L573</f>
      </c>
      <c r="N573" s="33"/>
      <c r="O573" s="31"/>
      <c r="P573" s="31" t="s">
        <v>525</v>
      </c>
    </row>
    <row collapsed="false" customFormat="false" customHeight="false" hidden="false" ht="12.1" outlineLevel="0" r="574">
      <c r="A574" s="34" t="n">
        <v>45580.020636574</v>
      </c>
      <c r="B574" s="35" t="s">
        <v>456</v>
      </c>
      <c r="C574" s="35" t="s">
        <v>207</v>
      </c>
      <c r="D574" s="35" t="s">
        <v>456</v>
      </c>
      <c r="E574" s="35" t="s">
        <v>456</v>
      </c>
      <c r="F574" s="35" t="s">
        <v>20</v>
      </c>
      <c r="G574" s="36" t="n">
        <v>1</v>
      </c>
      <c r="H574" s="37" t="n">
        <v>-144575</v>
      </c>
      <c r="I574" s="37" t="n">
        <v>-144575</v>
      </c>
      <c r="J574" s="37" t="n">
        <v>0</v>
      </c>
      <c r="K574" s="37" t="n">
        <v>0</v>
      </c>
      <c r="L574" s="37" t="n">
        <v>0</v>
      </c>
      <c r="M574" s="6" t="s">
        <f>=I574+J574+K574+L574</f>
      </c>
      <c r="N574" s="37"/>
      <c r="O574" s="35"/>
      <c r="P574" s="35" t="s">
        <v>525</v>
      </c>
    </row>
    <row collapsed="false" customFormat="false" customHeight="false" hidden="false" ht="12.1" outlineLevel="0" r="575">
      <c r="A575" s="26" t="n">
        <v>45583.597766204</v>
      </c>
      <c r="B575" s="27" t="s">
        <v>80</v>
      </c>
      <c r="C575" s="27" t="s">
        <v>436</v>
      </c>
      <c r="D575" s="27" t="s">
        <v>341</v>
      </c>
      <c r="E575" s="27" t="s">
        <v>81</v>
      </c>
      <c r="F575" s="27" t="s">
        <v>20</v>
      </c>
      <c r="G575" s="28" t="n">
        <v>-101440</v>
      </c>
      <c r="H575" s="29" t="n">
        <v>1.5025</v>
      </c>
      <c r="I575" s="29" t="n">
        <v>152413.6</v>
      </c>
      <c r="J575" s="29" t="n">
        <v>0</v>
      </c>
      <c r="K575" s="29" t="n">
        <v>0</v>
      </c>
      <c r="L575" s="29" t="n">
        <v>0</v>
      </c>
      <c r="M575" s="6" t="s">
        <f>=I575+J575+K575+L575</f>
      </c>
      <c r="N575" s="29"/>
      <c r="O575" s="27"/>
      <c r="P575" s="27" t="s">
        <v>525</v>
      </c>
    </row>
    <row collapsed="false" customFormat="false" customHeight="false" hidden="false" ht="12.1" outlineLevel="0" r="576">
      <c r="A576" s="30" t="n">
        <v>45586.020636574</v>
      </c>
      <c r="B576" s="31" t="s">
        <v>446</v>
      </c>
      <c r="C576" s="31" t="s">
        <v>532</v>
      </c>
      <c r="D576" s="31" t="s">
        <v>446</v>
      </c>
      <c r="E576" s="31" t="s">
        <v>446</v>
      </c>
      <c r="F576" s="31" t="s">
        <v>20</v>
      </c>
      <c r="G576" s="32" t="n">
        <v>1</v>
      </c>
      <c r="H576" s="33" t="n">
        <v>-1789</v>
      </c>
      <c r="I576" s="33" t="n">
        <v>-1789</v>
      </c>
      <c r="J576" s="33" t="n">
        <v>0</v>
      </c>
      <c r="K576" s="33" t="n">
        <v>0</v>
      </c>
      <c r="L576" s="33" t="n">
        <v>0</v>
      </c>
      <c r="M576" s="6" t="s">
        <f>=I576+J576+K576+L576</f>
      </c>
      <c r="N576" s="33"/>
      <c r="O576" s="31"/>
      <c r="P576" s="31" t="s">
        <v>525</v>
      </c>
    </row>
    <row collapsed="false" customFormat="false" customHeight="false" hidden="false" ht="12.1" outlineLevel="0" r="577">
      <c r="A577" s="34" t="n">
        <v>45586.020636574</v>
      </c>
      <c r="B577" s="35" t="s">
        <v>456</v>
      </c>
      <c r="C577" s="35" t="s">
        <v>208</v>
      </c>
      <c r="D577" s="35" t="s">
        <v>456</v>
      </c>
      <c r="E577" s="35" t="s">
        <v>456</v>
      </c>
      <c r="F577" s="35" t="s">
        <v>20</v>
      </c>
      <c r="G577" s="36" t="n">
        <v>1</v>
      </c>
      <c r="H577" s="37" t="n">
        <v>-150625.21</v>
      </c>
      <c r="I577" s="37" t="n">
        <v>-150625.21</v>
      </c>
      <c r="J577" s="37" t="n">
        <v>0</v>
      </c>
      <c r="K577" s="37" t="n">
        <v>0</v>
      </c>
      <c r="L577" s="37" t="n">
        <v>0</v>
      </c>
      <c r="M577" s="6" t="s">
        <f>=I577+J577+K577+L577</f>
      </c>
      <c r="N577" s="37"/>
      <c r="O577" s="35"/>
      <c r="P577" s="35" t="s">
        <v>525</v>
      </c>
    </row>
    <row collapsed="false" customFormat="false" customHeight="false" hidden="false" ht="12.1" outlineLevel="0" r="578">
      <c r="A578" s="26" t="n">
        <v>45595.489872685</v>
      </c>
      <c r="B578" s="27" t="s">
        <v>382</v>
      </c>
      <c r="C578" s="27" t="s">
        <v>514</v>
      </c>
      <c r="D578" s="27" t="s">
        <v>341</v>
      </c>
      <c r="E578" s="27" t="s">
        <v>81</v>
      </c>
      <c r="F578" s="27" t="s">
        <v>20</v>
      </c>
      <c r="G578" s="28" t="n">
        <v>-773</v>
      </c>
      <c r="H578" s="29" t="n">
        <v>129.3</v>
      </c>
      <c r="I578" s="29" t="n">
        <v>99948.9</v>
      </c>
      <c r="J578" s="29" t="n">
        <v>0</v>
      </c>
      <c r="K578" s="29" t="n">
        <v>0</v>
      </c>
      <c r="L578" s="29" t="n">
        <v>0</v>
      </c>
      <c r="M578" s="6" t="s">
        <f>=I578+J578+K578+L578</f>
      </c>
      <c r="N578" s="29"/>
      <c r="O578" s="27"/>
      <c r="P578" s="27" t="s">
        <v>420</v>
      </c>
    </row>
    <row collapsed="false" customFormat="false" customHeight="false" hidden="false" ht="12.1" outlineLevel="0" r="579">
      <c r="A579" s="21" t="n">
        <v>45595.492465278</v>
      </c>
      <c r="B579" s="17" t="s">
        <v>377</v>
      </c>
      <c r="C579" s="17" t="s">
        <v>502</v>
      </c>
      <c r="D579" s="17" t="s">
        <v>340</v>
      </c>
      <c r="E579" s="17" t="s">
        <v>18</v>
      </c>
      <c r="F579" s="17" t="s">
        <v>20</v>
      </c>
      <c r="G579" s="7" t="n">
        <v>37</v>
      </c>
      <c r="H579" s="6" t="n">
        <v>444.3</v>
      </c>
      <c r="I579" s="6" t="n">
        <v>-16439.1</v>
      </c>
      <c r="J579" s="6" t="n">
        <v>0</v>
      </c>
      <c r="K579" s="6" t="n">
        <v>-11.51</v>
      </c>
      <c r="L579" s="6" t="n">
        <v>0</v>
      </c>
      <c r="M579" s="6" t="s">
        <f>=I579+J579+K579+L579</f>
      </c>
      <c r="N579" s="6"/>
      <c r="O579" s="17"/>
      <c r="P579" s="17" t="s">
        <v>420</v>
      </c>
    </row>
    <row collapsed="false" customFormat="false" customHeight="false" hidden="false" ht="12.1" outlineLevel="0" r="580">
      <c r="A580" s="21" t="n">
        <v>45595.492465278</v>
      </c>
      <c r="B580" s="17" t="s">
        <v>377</v>
      </c>
      <c r="C580" s="17" t="s">
        <v>502</v>
      </c>
      <c r="D580" s="17" t="s">
        <v>340</v>
      </c>
      <c r="E580" s="17" t="s">
        <v>18</v>
      </c>
      <c r="F580" s="17" t="s">
        <v>20</v>
      </c>
      <c r="G580" s="7" t="n">
        <v>28</v>
      </c>
      <c r="H580" s="6" t="n">
        <v>444.3</v>
      </c>
      <c r="I580" s="6" t="n">
        <v>-12440.4</v>
      </c>
      <c r="J580" s="6" t="n">
        <v>0</v>
      </c>
      <c r="K580" s="6" t="n">
        <v>-8.71</v>
      </c>
      <c r="L580" s="6" t="n">
        <v>0</v>
      </c>
      <c r="M580" s="6" t="s">
        <f>=I580+J580+K580+L580</f>
      </c>
      <c r="N580" s="6"/>
      <c r="O580" s="17"/>
      <c r="P580" s="17" t="s">
        <v>420</v>
      </c>
    </row>
    <row collapsed="false" customFormat="false" customHeight="false" hidden="false" ht="12.1" outlineLevel="0" r="581">
      <c r="A581" s="21" t="n">
        <v>45595.492476852</v>
      </c>
      <c r="B581" s="17" t="s">
        <v>377</v>
      </c>
      <c r="C581" s="17" t="s">
        <v>502</v>
      </c>
      <c r="D581" s="17" t="s">
        <v>340</v>
      </c>
      <c r="E581" s="17" t="s">
        <v>18</v>
      </c>
      <c r="F581" s="17" t="s">
        <v>20</v>
      </c>
      <c r="G581" s="7" t="n">
        <v>25</v>
      </c>
      <c r="H581" s="6" t="n">
        <v>444.3</v>
      </c>
      <c r="I581" s="6" t="n">
        <v>-11107.5</v>
      </c>
      <c r="J581" s="6" t="n">
        <v>0</v>
      </c>
      <c r="K581" s="6" t="n">
        <v>-7.78</v>
      </c>
      <c r="L581" s="6" t="n">
        <v>0</v>
      </c>
      <c r="M581" s="6" t="s">
        <f>=I581+J581+K581+L581</f>
      </c>
      <c r="N581" s="6"/>
      <c r="O581" s="17"/>
      <c r="P581" s="17" t="s">
        <v>420</v>
      </c>
    </row>
    <row collapsed="false" customFormat="false" customHeight="false" hidden="false" ht="12.1" outlineLevel="0" r="582">
      <c r="A582" s="21" t="n">
        <v>45595.493819444</v>
      </c>
      <c r="B582" s="17" t="s">
        <v>43</v>
      </c>
      <c r="C582" s="17" t="s">
        <v>524</v>
      </c>
      <c r="D582" s="17" t="s">
        <v>340</v>
      </c>
      <c r="E582" s="17" t="s">
        <v>18</v>
      </c>
      <c r="F582" s="17" t="s">
        <v>20</v>
      </c>
      <c r="G582" s="7" t="n">
        <v>1</v>
      </c>
      <c r="H582" s="6" t="n">
        <v>4589</v>
      </c>
      <c r="I582" s="6" t="n">
        <v>-4589</v>
      </c>
      <c r="J582" s="6" t="n">
        <v>0</v>
      </c>
      <c r="K582" s="6" t="n">
        <v>-3.21</v>
      </c>
      <c r="L582" s="6" t="n">
        <v>0</v>
      </c>
      <c r="M582" s="6" t="s">
        <f>=I582+J582+K582+L582</f>
      </c>
      <c r="N582" s="6"/>
      <c r="O582" s="17"/>
      <c r="P582" s="17" t="s">
        <v>420</v>
      </c>
    </row>
    <row collapsed="false" customFormat="false" customHeight="false" hidden="false" ht="12.1" outlineLevel="0" r="583">
      <c r="A583" s="21" t="n">
        <v>45595.493819444</v>
      </c>
      <c r="B583" s="17" t="s">
        <v>43</v>
      </c>
      <c r="C583" s="17" t="s">
        <v>524</v>
      </c>
      <c r="D583" s="17" t="s">
        <v>340</v>
      </c>
      <c r="E583" s="17" t="s">
        <v>18</v>
      </c>
      <c r="F583" s="17" t="s">
        <v>20</v>
      </c>
      <c r="G583" s="7" t="n">
        <v>10</v>
      </c>
      <c r="H583" s="6" t="n">
        <v>4589.5</v>
      </c>
      <c r="I583" s="6" t="n">
        <v>-45895</v>
      </c>
      <c r="J583" s="6" t="n">
        <v>0</v>
      </c>
      <c r="K583" s="6" t="n">
        <v>-32.13</v>
      </c>
      <c r="L583" s="6" t="n">
        <v>0</v>
      </c>
      <c r="M583" s="6" t="s">
        <f>=I583+J583+K583+L583</f>
      </c>
      <c r="N583" s="6"/>
      <c r="O583" s="17"/>
      <c r="P583" s="17" t="s">
        <v>420</v>
      </c>
    </row>
    <row collapsed="false" customFormat="false" customHeight="false" hidden="false" ht="12.1" outlineLevel="0" r="584">
      <c r="A584" s="21" t="n">
        <v>45595.49443287</v>
      </c>
      <c r="B584" s="17" t="s">
        <v>39</v>
      </c>
      <c r="C584" s="17" t="s">
        <v>536</v>
      </c>
      <c r="D584" s="17" t="s">
        <v>340</v>
      </c>
      <c r="E584" s="17" t="s">
        <v>18</v>
      </c>
      <c r="F584" s="17" t="s">
        <v>20</v>
      </c>
      <c r="G584" s="7" t="n">
        <v>3</v>
      </c>
      <c r="H584" s="6" t="n">
        <v>2387</v>
      </c>
      <c r="I584" s="6" t="n">
        <v>-7161</v>
      </c>
      <c r="J584" s="6" t="n">
        <v>0</v>
      </c>
      <c r="K584" s="6" t="n">
        <v>-5.01</v>
      </c>
      <c r="L584" s="6" t="n">
        <v>0</v>
      </c>
      <c r="M584" s="6" t="s">
        <f>=I584+J584+K584+L584</f>
      </c>
      <c r="N584" s="6"/>
      <c r="O584" s="17"/>
      <c r="P584" s="17" t="s">
        <v>420</v>
      </c>
    </row>
    <row collapsed="false" customFormat="false" customHeight="false" hidden="false" ht="12.1" outlineLevel="0" r="585">
      <c r="A585" s="21" t="n">
        <v>45595.500115741</v>
      </c>
      <c r="B585" s="17" t="s">
        <v>360</v>
      </c>
      <c r="C585" s="17" t="s">
        <v>443</v>
      </c>
      <c r="D585" s="17" t="s">
        <v>340</v>
      </c>
      <c r="E585" s="17" t="s">
        <v>18</v>
      </c>
      <c r="F585" s="17" t="s">
        <v>20</v>
      </c>
      <c r="G585" s="7" t="n">
        <v>100</v>
      </c>
      <c r="H585" s="6" t="n">
        <v>23.04</v>
      </c>
      <c r="I585" s="6" t="n">
        <v>-2304</v>
      </c>
      <c r="J585" s="6" t="n">
        <v>0</v>
      </c>
      <c r="K585" s="6" t="n">
        <v>-1.61</v>
      </c>
      <c r="L585" s="6" t="n">
        <v>0</v>
      </c>
      <c r="M585" s="6" t="s">
        <f>=I585+J585+K585+L585</f>
      </c>
      <c r="N585" s="6"/>
      <c r="O585" s="17"/>
      <c r="P585" s="17" t="s">
        <v>420</v>
      </c>
    </row>
    <row collapsed="false" customFormat="false" customHeight="false" hidden="false" ht="12.1" outlineLevel="0" r="586">
      <c r="A586" s="26" t="n">
        <v>45603.946921296</v>
      </c>
      <c r="B586" s="27" t="s">
        <v>380</v>
      </c>
      <c r="C586" s="27" t="s">
        <v>512</v>
      </c>
      <c r="D586" s="27" t="s">
        <v>341</v>
      </c>
      <c r="E586" s="27" t="s">
        <v>86</v>
      </c>
      <c r="F586" s="27" t="s">
        <v>20</v>
      </c>
      <c r="G586" s="28" t="n">
        <v>-2</v>
      </c>
      <c r="H586" s="29" t="n">
        <v>51.02</v>
      </c>
      <c r="I586" s="29" t="n">
        <v>1020.4</v>
      </c>
      <c r="J586" s="29" t="n">
        <v>60.68</v>
      </c>
      <c r="K586" s="29" t="n">
        <v>-0.71</v>
      </c>
      <c r="L586" s="29" t="n">
        <v>0</v>
      </c>
      <c r="M586" s="6" t="s">
        <f>=I586+J586+K586+L586</f>
      </c>
      <c r="N586" s="29"/>
      <c r="O586" s="27"/>
      <c r="P586" s="27" t="s">
        <v>420</v>
      </c>
    </row>
    <row collapsed="false" customFormat="false" customHeight="false" hidden="false" ht="12.1" outlineLevel="0" r="587">
      <c r="A587" s="26" t="n">
        <v>45603.947141204</v>
      </c>
      <c r="B587" s="27" t="s">
        <v>380</v>
      </c>
      <c r="C587" s="27" t="s">
        <v>512</v>
      </c>
      <c r="D587" s="27" t="s">
        <v>341</v>
      </c>
      <c r="E587" s="27" t="s">
        <v>86</v>
      </c>
      <c r="F587" s="27" t="s">
        <v>20</v>
      </c>
      <c r="G587" s="28" t="n">
        <v>-400</v>
      </c>
      <c r="H587" s="29" t="n">
        <v>51.02</v>
      </c>
      <c r="I587" s="29" t="n">
        <v>204080</v>
      </c>
      <c r="J587" s="29" t="n">
        <v>12136</v>
      </c>
      <c r="K587" s="29" t="n">
        <v>-142.86</v>
      </c>
      <c r="L587" s="29" t="n">
        <v>0</v>
      </c>
      <c r="M587" s="6" t="s">
        <f>=I587+J587+K587+L587</f>
      </c>
      <c r="N587" s="29"/>
      <c r="O587" s="27"/>
      <c r="P587" s="27" t="s">
        <v>420</v>
      </c>
    </row>
    <row collapsed="false" customFormat="false" customHeight="false" hidden="false" ht="12.1" outlineLevel="0" r="588">
      <c r="A588" s="26" t="n">
        <v>45604.430439815</v>
      </c>
      <c r="B588" s="27" t="s">
        <v>380</v>
      </c>
      <c r="C588" s="27" t="s">
        <v>512</v>
      </c>
      <c r="D588" s="27" t="s">
        <v>341</v>
      </c>
      <c r="E588" s="27" t="s">
        <v>86</v>
      </c>
      <c r="F588" s="27" t="s">
        <v>20</v>
      </c>
      <c r="G588" s="28" t="n">
        <v>-50</v>
      </c>
      <c r="H588" s="29" t="n">
        <v>51.303</v>
      </c>
      <c r="I588" s="29" t="n">
        <v>25651.5</v>
      </c>
      <c r="J588" s="29" t="n">
        <v>1546.5</v>
      </c>
      <c r="K588" s="29" t="n">
        <v>-17.96</v>
      </c>
      <c r="L588" s="29" t="n">
        <v>0</v>
      </c>
      <c r="M588" s="6" t="s">
        <f>=I588+J588+K588+L588</f>
      </c>
      <c r="N588" s="29"/>
      <c r="O588" s="27"/>
      <c r="P588" s="27" t="s">
        <v>420</v>
      </c>
    </row>
    <row collapsed="false" customFormat="false" customHeight="false" hidden="false" ht="12.1" outlineLevel="0" r="589">
      <c r="A589" s="26" t="n">
        <v>45604.430439815</v>
      </c>
      <c r="B589" s="27" t="s">
        <v>380</v>
      </c>
      <c r="C589" s="27" t="s">
        <v>512</v>
      </c>
      <c r="D589" s="27" t="s">
        <v>341</v>
      </c>
      <c r="E589" s="27" t="s">
        <v>86</v>
      </c>
      <c r="F589" s="27" t="s">
        <v>20</v>
      </c>
      <c r="G589" s="28" t="n">
        <v>-6</v>
      </c>
      <c r="H589" s="29" t="n">
        <v>51.302</v>
      </c>
      <c r="I589" s="29" t="n">
        <v>3078.12</v>
      </c>
      <c r="J589" s="29" t="n">
        <v>185.58</v>
      </c>
      <c r="K589" s="29" t="n">
        <v>-2.15</v>
      </c>
      <c r="L589" s="29" t="n">
        <v>0</v>
      </c>
      <c r="M589" s="6" t="s">
        <f>=I589+J589+K589+L589</f>
      </c>
      <c r="N589" s="29"/>
      <c r="O589" s="27"/>
      <c r="P589" s="27" t="s">
        <v>420</v>
      </c>
    </row>
    <row collapsed="false" customFormat="false" customHeight="false" hidden="false" ht="12.1" outlineLevel="0" r="590">
      <c r="A590" s="26" t="n">
        <v>45604.430439815</v>
      </c>
      <c r="B590" s="27" t="s">
        <v>380</v>
      </c>
      <c r="C590" s="27" t="s">
        <v>512</v>
      </c>
      <c r="D590" s="27" t="s">
        <v>341</v>
      </c>
      <c r="E590" s="27" t="s">
        <v>86</v>
      </c>
      <c r="F590" s="27" t="s">
        <v>20</v>
      </c>
      <c r="G590" s="28" t="n">
        <v>-2</v>
      </c>
      <c r="H590" s="29" t="n">
        <v>51.302</v>
      </c>
      <c r="I590" s="29" t="n">
        <v>1026.04</v>
      </c>
      <c r="J590" s="29" t="n">
        <v>61.86</v>
      </c>
      <c r="K590" s="29" t="n">
        <v>-0.72</v>
      </c>
      <c r="L590" s="29" t="n">
        <v>0</v>
      </c>
      <c r="M590" s="6" t="s">
        <f>=I590+J590+K590+L590</f>
      </c>
      <c r="N590" s="29"/>
      <c r="O590" s="27"/>
      <c r="P590" s="27" t="s">
        <v>420</v>
      </c>
    </row>
    <row collapsed="false" customFormat="false" customHeight="false" hidden="false" ht="12.1" outlineLevel="0" r="591">
      <c r="A591" s="26" t="n">
        <v>45604.430439815</v>
      </c>
      <c r="B591" s="27" t="s">
        <v>380</v>
      </c>
      <c r="C591" s="27" t="s">
        <v>512</v>
      </c>
      <c r="D591" s="27" t="s">
        <v>341</v>
      </c>
      <c r="E591" s="27" t="s">
        <v>86</v>
      </c>
      <c r="F591" s="27" t="s">
        <v>20</v>
      </c>
      <c r="G591" s="28" t="n">
        <v>-95</v>
      </c>
      <c r="H591" s="29" t="n">
        <v>51.301</v>
      </c>
      <c r="I591" s="29" t="n">
        <v>48735.95</v>
      </c>
      <c r="J591" s="29" t="n">
        <v>2938.35</v>
      </c>
      <c r="K591" s="29" t="n">
        <v>-34.12</v>
      </c>
      <c r="L591" s="29" t="n">
        <v>0</v>
      </c>
      <c r="M591" s="6" t="s">
        <f>=I591+J591+K591+L591</f>
      </c>
      <c r="N591" s="29"/>
      <c r="O591" s="27"/>
      <c r="P591" s="27" t="s">
        <v>420</v>
      </c>
    </row>
    <row collapsed="false" customFormat="false" customHeight="false" hidden="false" ht="12.1" outlineLevel="0" r="592">
      <c r="A592" s="26" t="n">
        <v>45604.430439815</v>
      </c>
      <c r="B592" s="27" t="s">
        <v>380</v>
      </c>
      <c r="C592" s="27" t="s">
        <v>512</v>
      </c>
      <c r="D592" s="27" t="s">
        <v>341</v>
      </c>
      <c r="E592" s="27" t="s">
        <v>86</v>
      </c>
      <c r="F592" s="27" t="s">
        <v>20</v>
      </c>
      <c r="G592" s="28" t="n">
        <v>-3</v>
      </c>
      <c r="H592" s="29" t="n">
        <v>51.301</v>
      </c>
      <c r="I592" s="29" t="n">
        <v>1539.03</v>
      </c>
      <c r="J592" s="29" t="n">
        <v>92.79</v>
      </c>
      <c r="K592" s="29" t="n">
        <v>-1.08</v>
      </c>
      <c r="L592" s="29" t="n">
        <v>0</v>
      </c>
      <c r="M592" s="6" t="s">
        <f>=I592+J592+K592+L592</f>
      </c>
      <c r="N592" s="29"/>
      <c r="O592" s="27"/>
      <c r="P592" s="27" t="s">
        <v>420</v>
      </c>
    </row>
    <row collapsed="false" customFormat="false" customHeight="false" hidden="false" ht="12.1" outlineLevel="0" r="593">
      <c r="A593" s="26" t="n">
        <v>45604.430439815</v>
      </c>
      <c r="B593" s="27" t="s">
        <v>380</v>
      </c>
      <c r="C593" s="27" t="s">
        <v>512</v>
      </c>
      <c r="D593" s="27" t="s">
        <v>341</v>
      </c>
      <c r="E593" s="27" t="s">
        <v>86</v>
      </c>
      <c r="F593" s="27" t="s">
        <v>20</v>
      </c>
      <c r="G593" s="28" t="n">
        <v>-2</v>
      </c>
      <c r="H593" s="29" t="n">
        <v>51.3</v>
      </c>
      <c r="I593" s="29" t="n">
        <v>1026</v>
      </c>
      <c r="J593" s="29" t="n">
        <v>61.86</v>
      </c>
      <c r="K593" s="29" t="n">
        <v>-0.72</v>
      </c>
      <c r="L593" s="29" t="n">
        <v>0</v>
      </c>
      <c r="M593" s="6" t="s">
        <f>=I593+J593+K593+L593</f>
      </c>
      <c r="N593" s="29"/>
      <c r="O593" s="27"/>
      <c r="P593" s="27" t="s">
        <v>420</v>
      </c>
    </row>
    <row collapsed="false" customFormat="false" customHeight="false" hidden="false" ht="12.1" outlineLevel="0" r="594">
      <c r="A594" s="26" t="n">
        <v>45604.430439815</v>
      </c>
      <c r="B594" s="27" t="s">
        <v>380</v>
      </c>
      <c r="C594" s="27" t="s">
        <v>512</v>
      </c>
      <c r="D594" s="27" t="s">
        <v>341</v>
      </c>
      <c r="E594" s="27" t="s">
        <v>86</v>
      </c>
      <c r="F594" s="27" t="s">
        <v>20</v>
      </c>
      <c r="G594" s="28" t="n">
        <v>-21</v>
      </c>
      <c r="H594" s="29" t="n">
        <v>51.3</v>
      </c>
      <c r="I594" s="29" t="n">
        <v>10773</v>
      </c>
      <c r="J594" s="29" t="n">
        <v>649.53</v>
      </c>
      <c r="K594" s="29" t="n">
        <v>-7.54</v>
      </c>
      <c r="L594" s="29" t="n">
        <v>0</v>
      </c>
      <c r="M594" s="6" t="s">
        <f>=I594+J594+K594+L594</f>
      </c>
      <c r="N594" s="29"/>
      <c r="O594" s="27"/>
      <c r="P594" s="27" t="s">
        <v>420</v>
      </c>
    </row>
    <row collapsed="false" customFormat="false" customHeight="false" hidden="false" ht="12.1" outlineLevel="0" r="595">
      <c r="A595" s="26" t="n">
        <v>45604.430439815</v>
      </c>
      <c r="B595" s="27" t="s">
        <v>380</v>
      </c>
      <c r="C595" s="27" t="s">
        <v>512</v>
      </c>
      <c r="D595" s="27" t="s">
        <v>341</v>
      </c>
      <c r="E595" s="27" t="s">
        <v>86</v>
      </c>
      <c r="F595" s="27" t="s">
        <v>20</v>
      </c>
      <c r="G595" s="28" t="n">
        <v>-1</v>
      </c>
      <c r="H595" s="29" t="n">
        <v>51.3</v>
      </c>
      <c r="I595" s="29" t="n">
        <v>513</v>
      </c>
      <c r="J595" s="29" t="n">
        <v>30.93</v>
      </c>
      <c r="K595" s="29" t="n">
        <v>-0.36</v>
      </c>
      <c r="L595" s="29" t="n">
        <v>0</v>
      </c>
      <c r="M595" s="6" t="s">
        <f>=I595+J595+K595+L595</f>
      </c>
      <c r="N595" s="29"/>
      <c r="O595" s="27"/>
      <c r="P595" s="27" t="s">
        <v>420</v>
      </c>
    </row>
    <row collapsed="false" customFormat="false" customHeight="false" hidden="false" ht="12.1" outlineLevel="0" r="596">
      <c r="A596" s="26" t="n">
        <v>45604.430439815</v>
      </c>
      <c r="B596" s="27" t="s">
        <v>380</v>
      </c>
      <c r="C596" s="27" t="s">
        <v>512</v>
      </c>
      <c r="D596" s="27" t="s">
        <v>341</v>
      </c>
      <c r="E596" s="27" t="s">
        <v>86</v>
      </c>
      <c r="F596" s="27" t="s">
        <v>20</v>
      </c>
      <c r="G596" s="28" t="n">
        <v>-1</v>
      </c>
      <c r="H596" s="29" t="n">
        <v>51.3</v>
      </c>
      <c r="I596" s="29" t="n">
        <v>513</v>
      </c>
      <c r="J596" s="29" t="n">
        <v>30.93</v>
      </c>
      <c r="K596" s="29" t="n">
        <v>-0.36</v>
      </c>
      <c r="L596" s="29" t="n">
        <v>0</v>
      </c>
      <c r="M596" s="6" t="s">
        <f>=I596+J596+K596+L596</f>
      </c>
      <c r="N596" s="29"/>
      <c r="O596" s="27"/>
      <c r="P596" s="27" t="s">
        <v>420</v>
      </c>
    </row>
    <row collapsed="false" customFormat="false" customHeight="false" hidden="false" ht="12.1" outlineLevel="0" r="597">
      <c r="A597" s="26" t="n">
        <v>45604.430439815</v>
      </c>
      <c r="B597" s="27" t="s">
        <v>380</v>
      </c>
      <c r="C597" s="27" t="s">
        <v>512</v>
      </c>
      <c r="D597" s="27" t="s">
        <v>341</v>
      </c>
      <c r="E597" s="27" t="s">
        <v>86</v>
      </c>
      <c r="F597" s="27" t="s">
        <v>20</v>
      </c>
      <c r="G597" s="28" t="n">
        <v>-1</v>
      </c>
      <c r="H597" s="29" t="n">
        <v>51.287</v>
      </c>
      <c r="I597" s="29" t="n">
        <v>512.87</v>
      </c>
      <c r="J597" s="29" t="n">
        <v>30.93</v>
      </c>
      <c r="K597" s="29" t="n">
        <v>-0.36</v>
      </c>
      <c r="L597" s="29" t="n">
        <v>0</v>
      </c>
      <c r="M597" s="6" t="s">
        <f>=I597+J597+K597+L597</f>
      </c>
      <c r="N597" s="29"/>
      <c r="O597" s="27"/>
      <c r="P597" s="27" t="s">
        <v>420</v>
      </c>
    </row>
    <row collapsed="false" customFormat="false" customHeight="false" hidden="false" ht="12.1" outlineLevel="0" r="598">
      <c r="A598" s="26" t="n">
        <v>45604.430439815</v>
      </c>
      <c r="B598" s="27" t="s">
        <v>380</v>
      </c>
      <c r="C598" s="27" t="s">
        <v>512</v>
      </c>
      <c r="D598" s="27" t="s">
        <v>341</v>
      </c>
      <c r="E598" s="27" t="s">
        <v>86</v>
      </c>
      <c r="F598" s="27" t="s">
        <v>20</v>
      </c>
      <c r="G598" s="28" t="n">
        <v>-1</v>
      </c>
      <c r="H598" s="29" t="n">
        <v>51.287</v>
      </c>
      <c r="I598" s="29" t="n">
        <v>512.87</v>
      </c>
      <c r="J598" s="29" t="n">
        <v>30.93</v>
      </c>
      <c r="K598" s="29" t="n">
        <v>-0.36</v>
      </c>
      <c r="L598" s="29" t="n">
        <v>0</v>
      </c>
      <c r="M598" s="6" t="s">
        <f>=I598+J598+K598+L598</f>
      </c>
      <c r="N598" s="29"/>
      <c r="O598" s="27"/>
      <c r="P598" s="27" t="s">
        <v>420</v>
      </c>
    </row>
    <row collapsed="false" customFormat="false" customHeight="false" hidden="false" ht="12.1" outlineLevel="0" r="599">
      <c r="A599" s="26" t="n">
        <v>45604.430439815</v>
      </c>
      <c r="B599" s="27" t="s">
        <v>380</v>
      </c>
      <c r="C599" s="27" t="s">
        <v>512</v>
      </c>
      <c r="D599" s="27" t="s">
        <v>341</v>
      </c>
      <c r="E599" s="27" t="s">
        <v>86</v>
      </c>
      <c r="F599" s="27" t="s">
        <v>20</v>
      </c>
      <c r="G599" s="28" t="n">
        <v>-1</v>
      </c>
      <c r="H599" s="29" t="n">
        <v>51.28</v>
      </c>
      <c r="I599" s="29" t="n">
        <v>512.8</v>
      </c>
      <c r="J599" s="29" t="n">
        <v>30.93</v>
      </c>
      <c r="K599" s="29" t="n">
        <v>-0.36</v>
      </c>
      <c r="L599" s="29" t="n">
        <v>0</v>
      </c>
      <c r="M599" s="6" t="s">
        <f>=I599+J599+K599+L599</f>
      </c>
      <c r="N599" s="29"/>
      <c r="O599" s="27"/>
      <c r="P599" s="27" t="s">
        <v>420</v>
      </c>
    </row>
    <row collapsed="false" customFormat="false" customHeight="false" hidden="false" ht="12.1" outlineLevel="0" r="600">
      <c r="A600" s="26" t="n">
        <v>45604.430439815</v>
      </c>
      <c r="B600" s="27" t="s">
        <v>380</v>
      </c>
      <c r="C600" s="27" t="s">
        <v>512</v>
      </c>
      <c r="D600" s="27" t="s">
        <v>341</v>
      </c>
      <c r="E600" s="27" t="s">
        <v>86</v>
      </c>
      <c r="F600" s="27" t="s">
        <v>20</v>
      </c>
      <c r="G600" s="28" t="n">
        <v>-1</v>
      </c>
      <c r="H600" s="29" t="n">
        <v>51.277</v>
      </c>
      <c r="I600" s="29" t="n">
        <v>512.77</v>
      </c>
      <c r="J600" s="29" t="n">
        <v>30.93</v>
      </c>
      <c r="K600" s="29" t="n">
        <v>-0.36</v>
      </c>
      <c r="L600" s="29" t="n">
        <v>0</v>
      </c>
      <c r="M600" s="6" t="s">
        <f>=I600+J600+K600+L600</f>
      </c>
      <c r="N600" s="29"/>
      <c r="O600" s="27"/>
      <c r="P600" s="27" t="s">
        <v>420</v>
      </c>
    </row>
    <row collapsed="false" customFormat="false" customHeight="false" hidden="false" ht="12.1" outlineLevel="0" r="601">
      <c r="A601" s="26" t="n">
        <v>45604.430439815</v>
      </c>
      <c r="B601" s="27" t="s">
        <v>380</v>
      </c>
      <c r="C601" s="27" t="s">
        <v>512</v>
      </c>
      <c r="D601" s="27" t="s">
        <v>341</v>
      </c>
      <c r="E601" s="27" t="s">
        <v>86</v>
      </c>
      <c r="F601" s="27" t="s">
        <v>20</v>
      </c>
      <c r="G601" s="28" t="n">
        <v>-4</v>
      </c>
      <c r="H601" s="29" t="n">
        <v>51.274</v>
      </c>
      <c r="I601" s="29" t="n">
        <v>2050.96</v>
      </c>
      <c r="J601" s="29" t="n">
        <v>123.72</v>
      </c>
      <c r="K601" s="29" t="n">
        <v>-1.44</v>
      </c>
      <c r="L601" s="29" t="n">
        <v>0</v>
      </c>
      <c r="M601" s="6" t="s">
        <f>=I601+J601+K601+L601</f>
      </c>
      <c r="N601" s="29"/>
      <c r="O601" s="27"/>
      <c r="P601" s="27" t="s">
        <v>420</v>
      </c>
    </row>
    <row collapsed="false" customFormat="false" customHeight="false" hidden="false" ht="12.1" outlineLevel="0" r="602">
      <c r="A602" s="26" t="n">
        <v>45604.430439815</v>
      </c>
      <c r="B602" s="27" t="s">
        <v>380</v>
      </c>
      <c r="C602" s="27" t="s">
        <v>512</v>
      </c>
      <c r="D602" s="27" t="s">
        <v>341</v>
      </c>
      <c r="E602" s="27" t="s">
        <v>86</v>
      </c>
      <c r="F602" s="27" t="s">
        <v>20</v>
      </c>
      <c r="G602" s="28" t="n">
        <v>-1</v>
      </c>
      <c r="H602" s="29" t="n">
        <v>51.274</v>
      </c>
      <c r="I602" s="29" t="n">
        <v>512.74</v>
      </c>
      <c r="J602" s="29" t="n">
        <v>30.93</v>
      </c>
      <c r="K602" s="29" t="n">
        <v>-0.36</v>
      </c>
      <c r="L602" s="29" t="n">
        <v>0</v>
      </c>
      <c r="M602" s="6" t="s">
        <f>=I602+J602+K602+L602</f>
      </c>
      <c r="N602" s="29"/>
      <c r="O602" s="27"/>
      <c r="P602" s="27" t="s">
        <v>420</v>
      </c>
    </row>
    <row collapsed="false" customFormat="false" customHeight="false" hidden="false" ht="12.1" outlineLevel="0" r="603">
      <c r="A603" s="26" t="n">
        <v>45604.430439815</v>
      </c>
      <c r="B603" s="27" t="s">
        <v>380</v>
      </c>
      <c r="C603" s="27" t="s">
        <v>512</v>
      </c>
      <c r="D603" s="27" t="s">
        <v>341</v>
      </c>
      <c r="E603" s="27" t="s">
        <v>86</v>
      </c>
      <c r="F603" s="27" t="s">
        <v>20</v>
      </c>
      <c r="G603" s="28" t="n">
        <v>-1</v>
      </c>
      <c r="H603" s="29" t="n">
        <v>51.266</v>
      </c>
      <c r="I603" s="29" t="n">
        <v>512.66</v>
      </c>
      <c r="J603" s="29" t="n">
        <v>30.93</v>
      </c>
      <c r="K603" s="29" t="n">
        <v>-0.36</v>
      </c>
      <c r="L603" s="29" t="n">
        <v>0</v>
      </c>
      <c r="M603" s="6" t="s">
        <f>=I603+J603+K603+L603</f>
      </c>
      <c r="N603" s="29"/>
      <c r="O603" s="27"/>
      <c r="P603" s="27" t="s">
        <v>420</v>
      </c>
    </row>
    <row collapsed="false" customFormat="false" customHeight="false" hidden="false" ht="12.1" outlineLevel="0" r="604">
      <c r="A604" s="26" t="n">
        <v>45604.430439815</v>
      </c>
      <c r="B604" s="27" t="s">
        <v>380</v>
      </c>
      <c r="C604" s="27" t="s">
        <v>512</v>
      </c>
      <c r="D604" s="27" t="s">
        <v>341</v>
      </c>
      <c r="E604" s="27" t="s">
        <v>86</v>
      </c>
      <c r="F604" s="27" t="s">
        <v>20</v>
      </c>
      <c r="G604" s="28" t="n">
        <v>-1</v>
      </c>
      <c r="H604" s="29" t="n">
        <v>51.264</v>
      </c>
      <c r="I604" s="29" t="n">
        <v>512.64</v>
      </c>
      <c r="J604" s="29" t="n">
        <v>30.93</v>
      </c>
      <c r="K604" s="29" t="n">
        <v>-0.36</v>
      </c>
      <c r="L604" s="29" t="n">
        <v>0</v>
      </c>
      <c r="M604" s="6" t="s">
        <f>=I604+J604+K604+L604</f>
      </c>
      <c r="N604" s="29"/>
      <c r="O604" s="27"/>
      <c r="P604" s="27" t="s">
        <v>420</v>
      </c>
    </row>
    <row collapsed="false" customFormat="false" customHeight="false" hidden="false" ht="12.1" outlineLevel="0" r="605">
      <c r="A605" s="26" t="n">
        <v>45604.430439815</v>
      </c>
      <c r="B605" s="27" t="s">
        <v>380</v>
      </c>
      <c r="C605" s="27" t="s">
        <v>512</v>
      </c>
      <c r="D605" s="27" t="s">
        <v>341</v>
      </c>
      <c r="E605" s="27" t="s">
        <v>86</v>
      </c>
      <c r="F605" s="27" t="s">
        <v>20</v>
      </c>
      <c r="G605" s="28" t="n">
        <v>-3</v>
      </c>
      <c r="H605" s="29" t="n">
        <v>51.264</v>
      </c>
      <c r="I605" s="29" t="n">
        <v>1537.92</v>
      </c>
      <c r="J605" s="29" t="n">
        <v>92.79</v>
      </c>
      <c r="K605" s="29" t="n">
        <v>-1.08</v>
      </c>
      <c r="L605" s="29" t="n">
        <v>0</v>
      </c>
      <c r="M605" s="6" t="s">
        <f>=I605+J605+K605+L605</f>
      </c>
      <c r="N605" s="29"/>
      <c r="O605" s="27"/>
      <c r="P605" s="27" t="s">
        <v>420</v>
      </c>
    </row>
    <row collapsed="false" customFormat="false" customHeight="false" hidden="false" ht="12.1" outlineLevel="0" r="606">
      <c r="A606" s="26" t="n">
        <v>45604.430439815</v>
      </c>
      <c r="B606" s="27" t="s">
        <v>380</v>
      </c>
      <c r="C606" s="27" t="s">
        <v>512</v>
      </c>
      <c r="D606" s="27" t="s">
        <v>341</v>
      </c>
      <c r="E606" s="27" t="s">
        <v>86</v>
      </c>
      <c r="F606" s="27" t="s">
        <v>20</v>
      </c>
      <c r="G606" s="28" t="n">
        <v>-4</v>
      </c>
      <c r="H606" s="29" t="n">
        <v>51.261</v>
      </c>
      <c r="I606" s="29" t="n">
        <v>2050.44</v>
      </c>
      <c r="J606" s="29" t="n">
        <v>123.72</v>
      </c>
      <c r="K606" s="29" t="n">
        <v>-1.44</v>
      </c>
      <c r="L606" s="29" t="n">
        <v>0</v>
      </c>
      <c r="M606" s="6" t="s">
        <f>=I606+J606+K606+L606</f>
      </c>
      <c r="N606" s="29"/>
      <c r="O606" s="27"/>
      <c r="P606" s="27" t="s">
        <v>420</v>
      </c>
    </row>
    <row collapsed="false" customFormat="false" customHeight="false" hidden="false" ht="12.1" outlineLevel="0" r="607">
      <c r="A607" s="26" t="n">
        <v>45604.430439815</v>
      </c>
      <c r="B607" s="27" t="s">
        <v>380</v>
      </c>
      <c r="C607" s="27" t="s">
        <v>512</v>
      </c>
      <c r="D607" s="27" t="s">
        <v>341</v>
      </c>
      <c r="E607" s="27" t="s">
        <v>86</v>
      </c>
      <c r="F607" s="27" t="s">
        <v>20</v>
      </c>
      <c r="G607" s="28" t="n">
        <v>-202</v>
      </c>
      <c r="H607" s="29" t="n">
        <v>51.252</v>
      </c>
      <c r="I607" s="29" t="n">
        <v>103529.04</v>
      </c>
      <c r="J607" s="29" t="n">
        <v>6247.86</v>
      </c>
      <c r="K607" s="29" t="n">
        <v>-72.47</v>
      </c>
      <c r="L607" s="29" t="n">
        <v>0</v>
      </c>
      <c r="M607" s="6" t="s">
        <f>=I607+J607+K607+L607</f>
      </c>
      <c r="N607" s="29"/>
      <c r="O607" s="27"/>
      <c r="P607" s="27" t="s">
        <v>420</v>
      </c>
    </row>
    <row collapsed="false" customFormat="false" customHeight="false" hidden="false" ht="12.1" outlineLevel="0" r="608">
      <c r="A608" s="26" t="n">
        <v>45604.430439815</v>
      </c>
      <c r="B608" s="27" t="s">
        <v>380</v>
      </c>
      <c r="C608" s="27" t="s">
        <v>512</v>
      </c>
      <c r="D608" s="27" t="s">
        <v>341</v>
      </c>
      <c r="E608" s="27" t="s">
        <v>86</v>
      </c>
      <c r="F608" s="27" t="s">
        <v>20</v>
      </c>
      <c r="G608" s="28" t="n">
        <v>-43</v>
      </c>
      <c r="H608" s="29" t="n">
        <v>51.251</v>
      </c>
      <c r="I608" s="29" t="n">
        <v>22037.93</v>
      </c>
      <c r="J608" s="29" t="n">
        <v>1329.99</v>
      </c>
      <c r="K608" s="29" t="n">
        <v>-15.43</v>
      </c>
      <c r="L608" s="29" t="n">
        <v>0</v>
      </c>
      <c r="M608" s="6" t="s">
        <f>=I608+J608+K608+L608</f>
      </c>
      <c r="N608" s="29"/>
      <c r="O608" s="27"/>
      <c r="P608" s="27" t="s">
        <v>420</v>
      </c>
    </row>
    <row collapsed="false" customFormat="false" customHeight="false" hidden="false" ht="12.1" outlineLevel="0" r="609">
      <c r="A609" s="26" t="n">
        <v>45604.430648148</v>
      </c>
      <c r="B609" s="27" t="s">
        <v>378</v>
      </c>
      <c r="C609" s="27" t="s">
        <v>509</v>
      </c>
      <c r="D609" s="27" t="s">
        <v>341</v>
      </c>
      <c r="E609" s="27" t="s">
        <v>86</v>
      </c>
      <c r="F609" s="27" t="s">
        <v>20</v>
      </c>
      <c r="G609" s="28" t="n">
        <v>-20</v>
      </c>
      <c r="H609" s="29" t="n">
        <v>51.07</v>
      </c>
      <c r="I609" s="29" t="n">
        <v>10214</v>
      </c>
      <c r="J609" s="29" t="n">
        <v>344.4</v>
      </c>
      <c r="K609" s="29" t="n">
        <v>-7.15</v>
      </c>
      <c r="L609" s="29" t="n">
        <v>0</v>
      </c>
      <c r="M609" s="6" t="s">
        <f>=I609+J609+K609+L609</f>
      </c>
      <c r="N609" s="29"/>
      <c r="O609" s="27"/>
      <c r="P609" s="27" t="s">
        <v>420</v>
      </c>
    </row>
    <row collapsed="false" customFormat="false" customHeight="false" hidden="false" ht="12.1" outlineLevel="0" r="610">
      <c r="A610" s="26" t="n">
        <v>45604.430648148</v>
      </c>
      <c r="B610" s="27" t="s">
        <v>378</v>
      </c>
      <c r="C610" s="27" t="s">
        <v>509</v>
      </c>
      <c r="D610" s="27" t="s">
        <v>341</v>
      </c>
      <c r="E610" s="27" t="s">
        <v>86</v>
      </c>
      <c r="F610" s="27" t="s">
        <v>20</v>
      </c>
      <c r="G610" s="28" t="n">
        <v>-293</v>
      </c>
      <c r="H610" s="29" t="n">
        <v>51.06</v>
      </c>
      <c r="I610" s="29" t="n">
        <v>149605.8</v>
      </c>
      <c r="J610" s="29" t="n">
        <v>5045.46</v>
      </c>
      <c r="K610" s="29" t="n">
        <v>-104.72</v>
      </c>
      <c r="L610" s="29" t="n">
        <v>0</v>
      </c>
      <c r="M610" s="6" t="s">
        <f>=I610+J610+K610+L610</f>
      </c>
      <c r="N610" s="29"/>
      <c r="O610" s="27"/>
      <c r="P610" s="27" t="s">
        <v>420</v>
      </c>
    </row>
    <row collapsed="false" customFormat="false" customHeight="false" hidden="false" ht="12.1" outlineLevel="0" r="611">
      <c r="A611" s="26" t="n">
        <v>45604.430972222</v>
      </c>
      <c r="B611" s="27" t="s">
        <v>346</v>
      </c>
      <c r="C611" s="27" t="s">
        <v>424</v>
      </c>
      <c r="D611" s="27" t="s">
        <v>341</v>
      </c>
      <c r="E611" s="27" t="s">
        <v>86</v>
      </c>
      <c r="F611" s="27" t="s">
        <v>20</v>
      </c>
      <c r="G611" s="28" t="n">
        <v>-12</v>
      </c>
      <c r="H611" s="29" t="n">
        <v>65.805</v>
      </c>
      <c r="I611" s="29" t="n">
        <v>7896.6</v>
      </c>
      <c r="J611" s="29" t="n">
        <v>131.28</v>
      </c>
      <c r="K611" s="29" t="n">
        <v>-5.53</v>
      </c>
      <c r="L611" s="29" t="n">
        <v>0</v>
      </c>
      <c r="M611" s="6" t="s">
        <f>=I611+J611+K611+L611</f>
      </c>
      <c r="N611" s="29"/>
      <c r="O611" s="27"/>
      <c r="P611" s="27" t="s">
        <v>420</v>
      </c>
    </row>
    <row collapsed="false" customFormat="false" customHeight="false" hidden="false" ht="12.1" outlineLevel="0" r="612">
      <c r="A612" s="26" t="n">
        <v>45604.430972222</v>
      </c>
      <c r="B612" s="27" t="s">
        <v>346</v>
      </c>
      <c r="C612" s="27" t="s">
        <v>424</v>
      </c>
      <c r="D612" s="27" t="s">
        <v>341</v>
      </c>
      <c r="E612" s="27" t="s">
        <v>86</v>
      </c>
      <c r="F612" s="27" t="s">
        <v>20</v>
      </c>
      <c r="G612" s="28" t="n">
        <v>-17</v>
      </c>
      <c r="H612" s="29" t="n">
        <v>65.804</v>
      </c>
      <c r="I612" s="29" t="n">
        <v>11186.68</v>
      </c>
      <c r="J612" s="29" t="n">
        <v>185.98</v>
      </c>
      <c r="K612" s="29" t="n">
        <v>-7.83</v>
      </c>
      <c r="L612" s="29" t="n">
        <v>0</v>
      </c>
      <c r="M612" s="6" t="s">
        <f>=I612+J612+K612+L612</f>
      </c>
      <c r="N612" s="29"/>
      <c r="O612" s="27"/>
      <c r="P612" s="27" t="s">
        <v>420</v>
      </c>
    </row>
    <row collapsed="false" customFormat="false" customHeight="false" hidden="false" ht="12.1" outlineLevel="0" r="613">
      <c r="A613" s="26" t="n">
        <v>45604.430972222</v>
      </c>
      <c r="B613" s="27" t="s">
        <v>346</v>
      </c>
      <c r="C613" s="27" t="s">
        <v>424</v>
      </c>
      <c r="D613" s="27" t="s">
        <v>341</v>
      </c>
      <c r="E613" s="27" t="s">
        <v>86</v>
      </c>
      <c r="F613" s="27" t="s">
        <v>20</v>
      </c>
      <c r="G613" s="28" t="n">
        <v>-3</v>
      </c>
      <c r="H613" s="29" t="n">
        <v>65.8</v>
      </c>
      <c r="I613" s="29" t="n">
        <v>1974</v>
      </c>
      <c r="J613" s="29" t="n">
        <v>32.82</v>
      </c>
      <c r="K613" s="29" t="n">
        <v>-1.38</v>
      </c>
      <c r="L613" s="29" t="n">
        <v>0</v>
      </c>
      <c r="M613" s="6" t="s">
        <f>=I613+J613+K613+L613</f>
      </c>
      <c r="N613" s="29"/>
      <c r="O613" s="27"/>
      <c r="P613" s="27" t="s">
        <v>420</v>
      </c>
    </row>
    <row collapsed="false" customFormat="false" customHeight="false" hidden="false" ht="12.1" outlineLevel="0" r="614">
      <c r="A614" s="21" t="n">
        <v>45604.438321759</v>
      </c>
      <c r="B614" s="17" t="s">
        <v>43</v>
      </c>
      <c r="C614" s="17" t="s">
        <v>524</v>
      </c>
      <c r="D614" s="17" t="s">
        <v>340</v>
      </c>
      <c r="E614" s="17" t="s">
        <v>18</v>
      </c>
      <c r="F614" s="17" t="s">
        <v>20</v>
      </c>
      <c r="G614" s="7" t="n">
        <v>3</v>
      </c>
      <c r="H614" s="6" t="n">
        <v>4548.5</v>
      </c>
      <c r="I614" s="6" t="n">
        <v>-13645.5</v>
      </c>
      <c r="J614" s="6" t="n">
        <v>0</v>
      </c>
      <c r="K614" s="6" t="n">
        <v>-9.55</v>
      </c>
      <c r="L614" s="6" t="n">
        <v>0</v>
      </c>
      <c r="M614" s="6" t="s">
        <f>=I614+J614+K614+L614</f>
      </c>
      <c r="N614" s="6"/>
      <c r="O614" s="17"/>
      <c r="P614" s="17" t="s">
        <v>420</v>
      </c>
    </row>
    <row collapsed="false" customFormat="false" customHeight="false" hidden="false" ht="12.1" outlineLevel="0" r="615">
      <c r="A615" s="21" t="n">
        <v>45604.438321759</v>
      </c>
      <c r="B615" s="17" t="s">
        <v>43</v>
      </c>
      <c r="C615" s="17" t="s">
        <v>524</v>
      </c>
      <c r="D615" s="17" t="s">
        <v>340</v>
      </c>
      <c r="E615" s="17" t="s">
        <v>18</v>
      </c>
      <c r="F615" s="17" t="s">
        <v>20</v>
      </c>
      <c r="G615" s="7" t="n">
        <v>35</v>
      </c>
      <c r="H615" s="6" t="n">
        <v>4548.5</v>
      </c>
      <c r="I615" s="6" t="n">
        <v>-159197.5</v>
      </c>
      <c r="J615" s="6" t="n">
        <v>0</v>
      </c>
      <c r="K615" s="6" t="n">
        <v>-111.44</v>
      </c>
      <c r="L615" s="6" t="n">
        <v>0</v>
      </c>
      <c r="M615" s="6" t="s">
        <f>=I615+J615+K615+L615</f>
      </c>
      <c r="N615" s="6"/>
      <c r="O615" s="17"/>
      <c r="P615" s="17" t="s">
        <v>420</v>
      </c>
    </row>
    <row collapsed="false" customFormat="false" customHeight="false" hidden="false" ht="12.1" outlineLevel="0" r="616">
      <c r="A616" s="21" t="n">
        <v>45604.970231481</v>
      </c>
      <c r="B616" s="17" t="s">
        <v>382</v>
      </c>
      <c r="C616" s="17" t="s">
        <v>514</v>
      </c>
      <c r="D616" s="17" t="s">
        <v>340</v>
      </c>
      <c r="E616" s="17" t="s">
        <v>81</v>
      </c>
      <c r="F616" s="17" t="s">
        <v>20</v>
      </c>
      <c r="G616" s="7" t="n">
        <v>3629</v>
      </c>
      <c r="H616" s="6" t="n">
        <v>130.04</v>
      </c>
      <c r="I616" s="6" t="n">
        <v>-471915.16</v>
      </c>
      <c r="J616" s="6" t="n">
        <v>0</v>
      </c>
      <c r="K616" s="6" t="n">
        <v>0</v>
      </c>
      <c r="L616" s="6" t="n">
        <v>0</v>
      </c>
      <c r="M616" s="6" t="s">
        <f>=I616+J616+K616+L616</f>
      </c>
      <c r="N616" s="6"/>
      <c r="O616" s="17"/>
      <c r="P616" s="17" t="s">
        <v>420</v>
      </c>
    </row>
    <row collapsed="false" customFormat="false" customHeight="false" hidden="false" ht="12.1" outlineLevel="0" r="617">
      <c r="A617" s="26" t="n">
        <v>45610.421759259</v>
      </c>
      <c r="B617" s="27" t="s">
        <v>382</v>
      </c>
      <c r="C617" s="27" t="s">
        <v>514</v>
      </c>
      <c r="D617" s="27" t="s">
        <v>341</v>
      </c>
      <c r="E617" s="27" t="s">
        <v>81</v>
      </c>
      <c r="F617" s="27" t="s">
        <v>20</v>
      </c>
      <c r="G617" s="28" t="n">
        <v>-19</v>
      </c>
      <c r="H617" s="29" t="n">
        <v>130.35</v>
      </c>
      <c r="I617" s="29" t="n">
        <v>2476.65</v>
      </c>
      <c r="J617" s="29" t="n">
        <v>0</v>
      </c>
      <c r="K617" s="29" t="n">
        <v>0</v>
      </c>
      <c r="L617" s="29" t="n">
        <v>0</v>
      </c>
      <c r="M617" s="6" t="s">
        <f>=I617+J617+K617+L617</f>
      </c>
      <c r="N617" s="29"/>
      <c r="O617" s="27"/>
      <c r="P617" s="27" t="s">
        <v>420</v>
      </c>
    </row>
    <row collapsed="false" customFormat="false" customHeight="false" hidden="false" ht="12.1" outlineLevel="0" r="618">
      <c r="A618" s="26" t="n">
        <v>45610.421898148</v>
      </c>
      <c r="B618" s="27" t="s">
        <v>382</v>
      </c>
      <c r="C618" s="27" t="s">
        <v>514</v>
      </c>
      <c r="D618" s="27" t="s">
        <v>341</v>
      </c>
      <c r="E618" s="27" t="s">
        <v>81</v>
      </c>
      <c r="F618" s="27" t="s">
        <v>20</v>
      </c>
      <c r="G618" s="28" t="n">
        <v>-2</v>
      </c>
      <c r="H618" s="29" t="n">
        <v>130.35</v>
      </c>
      <c r="I618" s="29" t="n">
        <v>260.7</v>
      </c>
      <c r="J618" s="29" t="n">
        <v>0</v>
      </c>
      <c r="K618" s="29" t="n">
        <v>0</v>
      </c>
      <c r="L618" s="29" t="n">
        <v>0</v>
      </c>
      <c r="M618" s="6" t="s">
        <f>=I618+J618+K618+L618</f>
      </c>
      <c r="N618" s="29"/>
      <c r="O618" s="27"/>
      <c r="P618" s="27" t="s">
        <v>420</v>
      </c>
    </row>
    <row collapsed="false" customFormat="false" customHeight="false" hidden="false" ht="12.1" outlineLevel="0" r="619">
      <c r="A619" s="21" t="n">
        <v>45610.446226852</v>
      </c>
      <c r="B619" s="17" t="s">
        <v>39</v>
      </c>
      <c r="C619" s="17" t="s">
        <v>536</v>
      </c>
      <c r="D619" s="17" t="s">
        <v>340</v>
      </c>
      <c r="E619" s="17" t="s">
        <v>18</v>
      </c>
      <c r="F619" s="17" t="s">
        <v>20</v>
      </c>
      <c r="G619" s="7" t="n">
        <v>1</v>
      </c>
      <c r="H619" s="6" t="n">
        <v>2541</v>
      </c>
      <c r="I619" s="6" t="n">
        <v>-2541</v>
      </c>
      <c r="J619" s="6" t="n">
        <v>0</v>
      </c>
      <c r="K619" s="6" t="n">
        <v>-1.78</v>
      </c>
      <c r="L619" s="6" t="n">
        <v>0</v>
      </c>
      <c r="M619" s="6" t="s">
        <f>=I619+J619+K619+L619</f>
      </c>
      <c r="N619" s="6"/>
      <c r="O619" s="17"/>
      <c r="P619" s="17" t="s">
        <v>420</v>
      </c>
    </row>
    <row collapsed="false" customFormat="false" customHeight="false" hidden="false" ht="12.1" outlineLevel="0" r="620">
      <c r="A620" s="26" t="n">
        <v>45610.964270833</v>
      </c>
      <c r="B620" s="27" t="s">
        <v>382</v>
      </c>
      <c r="C620" s="27" t="s">
        <v>514</v>
      </c>
      <c r="D620" s="27" t="s">
        <v>341</v>
      </c>
      <c r="E620" s="27" t="s">
        <v>81</v>
      </c>
      <c r="F620" s="27" t="s">
        <v>20</v>
      </c>
      <c r="G620" s="28" t="n">
        <v>-383</v>
      </c>
      <c r="H620" s="29" t="n">
        <v>130.32</v>
      </c>
      <c r="I620" s="29" t="n">
        <v>49912.56</v>
      </c>
      <c r="J620" s="29" t="n">
        <v>0</v>
      </c>
      <c r="K620" s="29" t="n">
        <v>0</v>
      </c>
      <c r="L620" s="29" t="n">
        <v>0</v>
      </c>
      <c r="M620" s="6" t="s">
        <f>=I620+J620+K620+L620</f>
      </c>
      <c r="N620" s="29"/>
      <c r="O620" s="27"/>
      <c r="P620" s="27" t="s">
        <v>420</v>
      </c>
    </row>
    <row collapsed="false" customFormat="false" customHeight="false" hidden="false" ht="12.1" outlineLevel="0" r="621">
      <c r="A621" s="21" t="n">
        <v>45610.964953704</v>
      </c>
      <c r="B621" s="17" t="s">
        <v>31</v>
      </c>
      <c r="C621" s="17" t="s">
        <v>422</v>
      </c>
      <c r="D621" s="17" t="s">
        <v>340</v>
      </c>
      <c r="E621" s="17" t="s">
        <v>18</v>
      </c>
      <c r="F621" s="17" t="s">
        <v>20</v>
      </c>
      <c r="G621" s="7" t="n">
        <v>90</v>
      </c>
      <c r="H621" s="6" t="n">
        <v>249.65</v>
      </c>
      <c r="I621" s="6" t="n">
        <v>-22468.5</v>
      </c>
      <c r="J621" s="6" t="n">
        <v>0</v>
      </c>
      <c r="K621" s="6" t="n">
        <v>-15.73</v>
      </c>
      <c r="L621" s="6" t="n">
        <v>0</v>
      </c>
      <c r="M621" s="6" t="s">
        <f>=I621+J621+K621+L621</f>
      </c>
      <c r="N621" s="6"/>
      <c r="O621" s="17"/>
      <c r="P621" s="17" t="s">
        <v>420</v>
      </c>
    </row>
    <row collapsed="false" customFormat="false" customHeight="false" hidden="false" ht="12.1" outlineLevel="0" r="622">
      <c r="A622" s="21" t="n">
        <v>45610.964988426</v>
      </c>
      <c r="B622" s="17" t="s">
        <v>31</v>
      </c>
      <c r="C622" s="17" t="s">
        <v>422</v>
      </c>
      <c r="D622" s="17" t="s">
        <v>340</v>
      </c>
      <c r="E622" s="17" t="s">
        <v>18</v>
      </c>
      <c r="F622" s="17" t="s">
        <v>20</v>
      </c>
      <c r="G622" s="7" t="n">
        <v>110</v>
      </c>
      <c r="H622" s="6" t="n">
        <v>249.65</v>
      </c>
      <c r="I622" s="6" t="n">
        <v>-27461.5</v>
      </c>
      <c r="J622" s="6" t="n">
        <v>0</v>
      </c>
      <c r="K622" s="6" t="n">
        <v>-19.22</v>
      </c>
      <c r="L622" s="6" t="n">
        <v>0</v>
      </c>
      <c r="M622" s="6" t="s">
        <f>=I622+J622+K622+L622</f>
      </c>
      <c r="N622" s="6"/>
      <c r="O622" s="17"/>
      <c r="P622" s="17" t="s">
        <v>420</v>
      </c>
    </row>
    <row collapsed="false" customFormat="false" customHeight="false" hidden="false" ht="12.1" outlineLevel="0" r="623">
      <c r="A623" s="26" t="n">
        <v>45610.970960648</v>
      </c>
      <c r="B623" s="27" t="s">
        <v>382</v>
      </c>
      <c r="C623" s="27" t="s">
        <v>514</v>
      </c>
      <c r="D623" s="27" t="s">
        <v>341</v>
      </c>
      <c r="E623" s="27" t="s">
        <v>81</v>
      </c>
      <c r="F623" s="27" t="s">
        <v>20</v>
      </c>
      <c r="G623" s="28" t="n">
        <v>-383</v>
      </c>
      <c r="H623" s="29" t="n">
        <v>130.32</v>
      </c>
      <c r="I623" s="29" t="n">
        <v>49912.56</v>
      </c>
      <c r="J623" s="29" t="n">
        <v>0</v>
      </c>
      <c r="K623" s="29" t="n">
        <v>0</v>
      </c>
      <c r="L623" s="29" t="n">
        <v>0</v>
      </c>
      <c r="M623" s="6" t="s">
        <f>=I623+J623+K623+L623</f>
      </c>
      <c r="N623" s="29"/>
      <c r="O623" s="27"/>
      <c r="P623" s="27" t="s">
        <v>420</v>
      </c>
    </row>
    <row collapsed="false" customFormat="false" customHeight="false" hidden="false" ht="12.1" outlineLevel="0" r="624">
      <c r="A624" s="21" t="n">
        <v>45610.975648148</v>
      </c>
      <c r="B624" s="17" t="s">
        <v>17</v>
      </c>
      <c r="C624" s="17" t="s">
        <v>533</v>
      </c>
      <c r="D624" s="17" t="s">
        <v>340</v>
      </c>
      <c r="E624" s="17" t="s">
        <v>18</v>
      </c>
      <c r="F624" s="17" t="s">
        <v>20</v>
      </c>
      <c r="G624" s="7" t="n">
        <v>13</v>
      </c>
      <c r="H624" s="6" t="n">
        <v>3668.5</v>
      </c>
      <c r="I624" s="6" t="n">
        <v>-47690.5</v>
      </c>
      <c r="J624" s="6" t="n">
        <v>0</v>
      </c>
      <c r="K624" s="6" t="n">
        <v>-33.38</v>
      </c>
      <c r="L624" s="6" t="n">
        <v>0</v>
      </c>
      <c r="M624" s="6" t="s">
        <f>=I624+J624+K624+L624</f>
      </c>
      <c r="N624" s="6"/>
      <c r="O624" s="17"/>
      <c r="P624" s="17" t="s">
        <v>420</v>
      </c>
    </row>
    <row collapsed="false" customFormat="false" customHeight="false" hidden="false" ht="12.1" outlineLevel="0" r="625">
      <c r="A625" s="21" t="n">
        <v>45610.979675926</v>
      </c>
      <c r="B625" s="17" t="s">
        <v>377</v>
      </c>
      <c r="C625" s="17" t="s">
        <v>502</v>
      </c>
      <c r="D625" s="17" t="s">
        <v>340</v>
      </c>
      <c r="E625" s="17" t="s">
        <v>18</v>
      </c>
      <c r="F625" s="17" t="s">
        <v>20</v>
      </c>
      <c r="G625" s="7" t="n">
        <v>4</v>
      </c>
      <c r="H625" s="6" t="n">
        <v>472.8</v>
      </c>
      <c r="I625" s="6" t="n">
        <v>-1891.2</v>
      </c>
      <c r="J625" s="6" t="n">
        <v>0</v>
      </c>
      <c r="K625" s="6" t="n">
        <v>-1.32</v>
      </c>
      <c r="L625" s="6" t="n">
        <v>0</v>
      </c>
      <c r="M625" s="6" t="s">
        <f>=I625+J625+K625+L625</f>
      </c>
      <c r="N625" s="6"/>
      <c r="O625" s="17"/>
      <c r="P625" s="17" t="s">
        <v>420</v>
      </c>
    </row>
    <row collapsed="false" customFormat="false" customHeight="false" hidden="false" ht="12.1" outlineLevel="0" r="626">
      <c r="A626" s="26" t="n">
        <v>45614.772118056</v>
      </c>
      <c r="B626" s="27" t="s">
        <v>382</v>
      </c>
      <c r="C626" s="27" t="s">
        <v>514</v>
      </c>
      <c r="D626" s="27" t="s">
        <v>341</v>
      </c>
      <c r="E626" s="27" t="s">
        <v>81</v>
      </c>
      <c r="F626" s="27" t="s">
        <v>20</v>
      </c>
      <c r="G626" s="28" t="n">
        <v>-765</v>
      </c>
      <c r="H626" s="29" t="n">
        <v>130.63</v>
      </c>
      <c r="I626" s="29" t="n">
        <v>99931.95</v>
      </c>
      <c r="J626" s="29" t="n">
        <v>0</v>
      </c>
      <c r="K626" s="29" t="n">
        <v>0</v>
      </c>
      <c r="L626" s="29" t="n">
        <v>0</v>
      </c>
      <c r="M626" s="6" t="s">
        <f>=I626+J626+K626+L626</f>
      </c>
      <c r="N626" s="29"/>
      <c r="O626" s="27"/>
      <c r="P626" s="27" t="s">
        <v>420</v>
      </c>
    </row>
    <row collapsed="false" customFormat="false" customHeight="false" hidden="false" ht="12.1" outlineLevel="0" r="627">
      <c r="A627" s="21" t="n">
        <v>45614.776898148</v>
      </c>
      <c r="B627" s="17" t="s">
        <v>27</v>
      </c>
      <c r="C627" s="17" t="s">
        <v>534</v>
      </c>
      <c r="D627" s="17" t="s">
        <v>340</v>
      </c>
      <c r="E627" s="17" t="s">
        <v>18</v>
      </c>
      <c r="F627" s="17" t="s">
        <v>20</v>
      </c>
      <c r="G627" s="7" t="n">
        <v>43</v>
      </c>
      <c r="H627" s="6" t="n">
        <v>1224</v>
      </c>
      <c r="I627" s="6" t="n">
        <v>-52632</v>
      </c>
      <c r="J627" s="6" t="n">
        <v>0</v>
      </c>
      <c r="K627" s="6" t="n">
        <v>-36.84</v>
      </c>
      <c r="L627" s="6" t="n">
        <v>0</v>
      </c>
      <c r="M627" s="6" t="s">
        <f>=I627+J627+K627+L627</f>
      </c>
      <c r="N627" s="6"/>
      <c r="O627" s="17"/>
      <c r="P627" s="17" t="s">
        <v>420</v>
      </c>
    </row>
    <row collapsed="false" customFormat="false" customHeight="false" hidden="false" ht="12.1" outlineLevel="0" r="628">
      <c r="A628" s="21" t="n">
        <v>45614.776909722</v>
      </c>
      <c r="B628" s="17" t="s">
        <v>27</v>
      </c>
      <c r="C628" s="17" t="s">
        <v>534</v>
      </c>
      <c r="D628" s="17" t="s">
        <v>340</v>
      </c>
      <c r="E628" s="17" t="s">
        <v>18</v>
      </c>
      <c r="F628" s="17" t="s">
        <v>20</v>
      </c>
      <c r="G628" s="7" t="n">
        <v>6</v>
      </c>
      <c r="H628" s="6" t="n">
        <v>1224</v>
      </c>
      <c r="I628" s="6" t="n">
        <v>-7344</v>
      </c>
      <c r="J628" s="6" t="n">
        <v>0</v>
      </c>
      <c r="K628" s="6" t="n">
        <v>-5.14</v>
      </c>
      <c r="L628" s="6" t="n">
        <v>0</v>
      </c>
      <c r="M628" s="6" t="s">
        <f>=I628+J628+K628+L628</f>
      </c>
      <c r="N628" s="6"/>
      <c r="O628" s="17"/>
      <c r="P628" s="17" t="s">
        <v>420</v>
      </c>
    </row>
    <row collapsed="false" customFormat="false" customHeight="false" hidden="false" ht="12.1" outlineLevel="0" r="629">
      <c r="A629" s="21" t="n">
        <v>45615.52162037</v>
      </c>
      <c r="B629" s="17" t="s">
        <v>27</v>
      </c>
      <c r="C629" s="17" t="s">
        <v>534</v>
      </c>
      <c r="D629" s="17" t="s">
        <v>340</v>
      </c>
      <c r="E629" s="17" t="s">
        <v>18</v>
      </c>
      <c r="F629" s="17" t="s">
        <v>20</v>
      </c>
      <c r="G629" s="7" t="n">
        <v>7</v>
      </c>
      <c r="H629" s="6" t="n">
        <v>1166.5</v>
      </c>
      <c r="I629" s="6" t="n">
        <v>-8165.5</v>
      </c>
      <c r="J629" s="6" t="n">
        <v>0</v>
      </c>
      <c r="K629" s="6" t="n">
        <v>-5.72</v>
      </c>
      <c r="L629" s="6" t="n">
        <v>0</v>
      </c>
      <c r="M629" s="6" t="s">
        <f>=I629+J629+K629+L629</f>
      </c>
      <c r="N629" s="6"/>
      <c r="O629" s="17"/>
      <c r="P629" s="17" t="s">
        <v>420</v>
      </c>
    </row>
    <row collapsed="false" customFormat="false" customHeight="false" hidden="false" ht="12.1" outlineLevel="0" r="630">
      <c r="A630" s="21" t="n">
        <v>45615.52162037</v>
      </c>
      <c r="B630" s="17" t="s">
        <v>27</v>
      </c>
      <c r="C630" s="17" t="s">
        <v>534</v>
      </c>
      <c r="D630" s="17" t="s">
        <v>340</v>
      </c>
      <c r="E630" s="17" t="s">
        <v>18</v>
      </c>
      <c r="F630" s="17" t="s">
        <v>20</v>
      </c>
      <c r="G630" s="7" t="n">
        <v>19</v>
      </c>
      <c r="H630" s="6" t="n">
        <v>1166.5</v>
      </c>
      <c r="I630" s="6" t="n">
        <v>-22163.5</v>
      </c>
      <c r="J630" s="6" t="n">
        <v>0</v>
      </c>
      <c r="K630" s="6" t="n">
        <v>-15.51</v>
      </c>
      <c r="L630" s="6" t="n">
        <v>0</v>
      </c>
      <c r="M630" s="6" t="s">
        <f>=I630+J630+K630+L630</f>
      </c>
      <c r="N630" s="6"/>
      <c r="O630" s="17"/>
      <c r="P630" s="17" t="s">
        <v>420</v>
      </c>
    </row>
    <row collapsed="false" customFormat="false" customHeight="false" hidden="false" ht="12.1" outlineLevel="0" r="631">
      <c r="A631" s="21" t="n">
        <v>45615.52162037</v>
      </c>
      <c r="B631" s="17" t="s">
        <v>27</v>
      </c>
      <c r="C631" s="17" t="s">
        <v>534</v>
      </c>
      <c r="D631" s="17" t="s">
        <v>340</v>
      </c>
      <c r="E631" s="17" t="s">
        <v>18</v>
      </c>
      <c r="F631" s="17" t="s">
        <v>20</v>
      </c>
      <c r="G631" s="7" t="n">
        <v>8</v>
      </c>
      <c r="H631" s="6" t="n">
        <v>1166.5</v>
      </c>
      <c r="I631" s="6" t="n">
        <v>-9332</v>
      </c>
      <c r="J631" s="6" t="n">
        <v>0</v>
      </c>
      <c r="K631" s="6" t="n">
        <v>-6.53</v>
      </c>
      <c r="L631" s="6" t="n">
        <v>0</v>
      </c>
      <c r="M631" s="6" t="s">
        <f>=I631+J631+K631+L631</f>
      </c>
      <c r="N631" s="6"/>
      <c r="O631" s="17"/>
      <c r="P631" s="17" t="s">
        <v>420</v>
      </c>
    </row>
    <row collapsed="false" customFormat="false" customHeight="false" hidden="false" ht="12.1" outlineLevel="0" r="632">
      <c r="A632" s="26" t="n">
        <v>45615.523217593</v>
      </c>
      <c r="B632" s="27" t="s">
        <v>384</v>
      </c>
      <c r="C632" s="27" t="s">
        <v>541</v>
      </c>
      <c r="D632" s="27" t="s">
        <v>341</v>
      </c>
      <c r="E632" s="27" t="s">
        <v>18</v>
      </c>
      <c r="F632" s="27" t="s">
        <v>20</v>
      </c>
      <c r="G632" s="28" t="n">
        <v>-130000</v>
      </c>
      <c r="H632" s="29" t="n">
        <v>0.3404</v>
      </c>
      <c r="I632" s="29" t="n">
        <v>44252</v>
      </c>
      <c r="J632" s="29" t="n">
        <v>0</v>
      </c>
      <c r="K632" s="29" t="n">
        <v>-30.98</v>
      </c>
      <c r="L632" s="29" t="n">
        <v>0</v>
      </c>
      <c r="M632" s="6" t="s">
        <f>=I632+J632+K632+L632</f>
      </c>
      <c r="N632" s="29"/>
      <c r="O632" s="27"/>
      <c r="P632" s="27" t="s">
        <v>420</v>
      </c>
    </row>
    <row collapsed="false" customFormat="false" customHeight="false" hidden="false" ht="12.1" outlineLevel="0" r="633">
      <c r="A633" s="21" t="n">
        <v>45615.558541667</v>
      </c>
      <c r="B633" s="17" t="s">
        <v>31</v>
      </c>
      <c r="C633" s="17" t="s">
        <v>422</v>
      </c>
      <c r="D633" s="17" t="s">
        <v>340</v>
      </c>
      <c r="E633" s="17" t="s">
        <v>18</v>
      </c>
      <c r="F633" s="17" t="s">
        <v>20</v>
      </c>
      <c r="G633" s="7" t="n">
        <v>180</v>
      </c>
      <c r="H633" s="6" t="n">
        <v>245.85</v>
      </c>
      <c r="I633" s="6" t="n">
        <v>-44253</v>
      </c>
      <c r="J633" s="6" t="n">
        <v>0</v>
      </c>
      <c r="K633" s="6" t="n">
        <v>-30.98</v>
      </c>
      <c r="L633" s="6" t="n">
        <v>0</v>
      </c>
      <c r="M633" s="6" t="s">
        <f>=I633+J633+K633+L633</f>
      </c>
      <c r="N633" s="6"/>
      <c r="O633" s="17"/>
      <c r="P633" s="17" t="s">
        <v>420</v>
      </c>
    </row>
    <row collapsed="false" customFormat="false" customHeight="false" hidden="false" ht="12.1" outlineLevel="0" r="634">
      <c r="A634" s="26" t="n">
        <v>45615.560324074</v>
      </c>
      <c r="B634" s="27" t="s">
        <v>382</v>
      </c>
      <c r="C634" s="27" t="s">
        <v>514</v>
      </c>
      <c r="D634" s="27" t="s">
        <v>341</v>
      </c>
      <c r="E634" s="27" t="s">
        <v>81</v>
      </c>
      <c r="F634" s="27" t="s">
        <v>20</v>
      </c>
      <c r="G634" s="28" t="n">
        <v>-765</v>
      </c>
      <c r="H634" s="29" t="n">
        <v>130.71</v>
      </c>
      <c r="I634" s="29" t="n">
        <v>99993.15</v>
      </c>
      <c r="J634" s="29" t="n">
        <v>0</v>
      </c>
      <c r="K634" s="29" t="n">
        <v>0</v>
      </c>
      <c r="L634" s="29" t="n">
        <v>0</v>
      </c>
      <c r="M634" s="6" t="s">
        <f>=I634+J634+K634+L634</f>
      </c>
      <c r="N634" s="29"/>
      <c r="O634" s="27"/>
      <c r="P634" s="27" t="s">
        <v>420</v>
      </c>
    </row>
    <row collapsed="false" customFormat="false" customHeight="false" hidden="false" ht="12.1" outlineLevel="0" r="635">
      <c r="A635" s="21" t="n">
        <v>45615.560856481</v>
      </c>
      <c r="B635" s="17" t="s">
        <v>27</v>
      </c>
      <c r="C635" s="17" t="s">
        <v>534</v>
      </c>
      <c r="D635" s="17" t="s">
        <v>340</v>
      </c>
      <c r="E635" s="17" t="s">
        <v>18</v>
      </c>
      <c r="F635" s="17" t="s">
        <v>20</v>
      </c>
      <c r="G635" s="7" t="n">
        <v>1</v>
      </c>
      <c r="H635" s="6" t="n">
        <v>1183</v>
      </c>
      <c r="I635" s="6" t="n">
        <v>-1183</v>
      </c>
      <c r="J635" s="6" t="n">
        <v>0</v>
      </c>
      <c r="K635" s="6" t="n">
        <v>-0.83</v>
      </c>
      <c r="L635" s="6" t="n">
        <v>0</v>
      </c>
      <c r="M635" s="6" t="s">
        <f>=I635+J635+K635+L635</f>
      </c>
      <c r="N635" s="6"/>
      <c r="O635" s="17"/>
      <c r="P635" s="17" t="s">
        <v>420</v>
      </c>
    </row>
    <row collapsed="false" customFormat="false" customHeight="false" hidden="false" ht="12.1" outlineLevel="0" r="636">
      <c r="A636" s="21" t="n">
        <v>45615.562511574</v>
      </c>
      <c r="B636" s="17" t="s">
        <v>27</v>
      </c>
      <c r="C636" s="17" t="s">
        <v>534</v>
      </c>
      <c r="D636" s="17" t="s">
        <v>340</v>
      </c>
      <c r="E636" s="17" t="s">
        <v>18</v>
      </c>
      <c r="F636" s="17" t="s">
        <v>20</v>
      </c>
      <c r="G636" s="7" t="n">
        <v>40</v>
      </c>
      <c r="H636" s="6" t="n">
        <v>1186.5</v>
      </c>
      <c r="I636" s="6" t="n">
        <v>-47460</v>
      </c>
      <c r="J636" s="6" t="n">
        <v>0</v>
      </c>
      <c r="K636" s="6" t="n">
        <v>-33.22</v>
      </c>
      <c r="L636" s="6" t="n">
        <v>0</v>
      </c>
      <c r="M636" s="6" t="s">
        <f>=I636+J636+K636+L636</f>
      </c>
      <c r="N636" s="6"/>
      <c r="O636" s="17"/>
      <c r="P636" s="17" t="s">
        <v>420</v>
      </c>
    </row>
    <row collapsed="false" customFormat="false" customHeight="false" hidden="false" ht="12.1" outlineLevel="0" r="637">
      <c r="A637" s="21" t="n">
        <v>45615.565173611</v>
      </c>
      <c r="B637" s="17" t="s">
        <v>17</v>
      </c>
      <c r="C637" s="17" t="s">
        <v>533</v>
      </c>
      <c r="D637" s="17" t="s">
        <v>340</v>
      </c>
      <c r="E637" s="17" t="s">
        <v>18</v>
      </c>
      <c r="F637" s="17" t="s">
        <v>20</v>
      </c>
      <c r="G637" s="7" t="n">
        <v>14</v>
      </c>
      <c r="H637" s="6" t="n">
        <v>3644</v>
      </c>
      <c r="I637" s="6" t="n">
        <v>-51016</v>
      </c>
      <c r="J637" s="6" t="n">
        <v>0</v>
      </c>
      <c r="K637" s="6" t="n">
        <v>-35.71</v>
      </c>
      <c r="L637" s="6" t="n">
        <v>0</v>
      </c>
      <c r="M637" s="6" t="s">
        <f>=I637+J637+K637+L637</f>
      </c>
      <c r="N637" s="6"/>
      <c r="O637" s="17"/>
      <c r="P637" s="17" t="s">
        <v>420</v>
      </c>
    </row>
    <row collapsed="false" customFormat="false" customHeight="false" hidden="false" ht="12.1" outlineLevel="0" r="638">
      <c r="A638" s="26" t="n">
        <v>45615.769837963</v>
      </c>
      <c r="B638" s="27" t="s">
        <v>382</v>
      </c>
      <c r="C638" s="27" t="s">
        <v>514</v>
      </c>
      <c r="D638" s="27" t="s">
        <v>341</v>
      </c>
      <c r="E638" s="27" t="s">
        <v>81</v>
      </c>
      <c r="F638" s="27" t="s">
        <v>20</v>
      </c>
      <c r="G638" s="28" t="n">
        <v>-765</v>
      </c>
      <c r="H638" s="29" t="n">
        <v>130.71</v>
      </c>
      <c r="I638" s="29" t="n">
        <v>99993.15</v>
      </c>
      <c r="J638" s="29" t="n">
        <v>0</v>
      </c>
      <c r="K638" s="29" t="n">
        <v>0</v>
      </c>
      <c r="L638" s="29" t="n">
        <v>0</v>
      </c>
      <c r="M638" s="6" t="s">
        <f>=I638+J638+K638+L638</f>
      </c>
      <c r="N638" s="29"/>
      <c r="O638" s="27"/>
      <c r="P638" s="27" t="s">
        <v>420</v>
      </c>
    </row>
    <row collapsed="false" customFormat="false" customHeight="false" hidden="false" ht="12.1" outlineLevel="0" r="639">
      <c r="A639" s="21" t="n">
        <v>45615.772685185</v>
      </c>
      <c r="B639" s="17" t="s">
        <v>31</v>
      </c>
      <c r="C639" s="17" t="s">
        <v>422</v>
      </c>
      <c r="D639" s="17" t="s">
        <v>340</v>
      </c>
      <c r="E639" s="17" t="s">
        <v>18</v>
      </c>
      <c r="F639" s="17" t="s">
        <v>20</v>
      </c>
      <c r="G639" s="7" t="n">
        <v>410</v>
      </c>
      <c r="H639" s="6" t="n">
        <v>240.91</v>
      </c>
      <c r="I639" s="6" t="n">
        <v>-98773.1</v>
      </c>
      <c r="J639" s="6" t="n">
        <v>0</v>
      </c>
      <c r="K639" s="6" t="n">
        <v>-69.14</v>
      </c>
      <c r="L639" s="6" t="n">
        <v>0</v>
      </c>
      <c r="M639" s="6" t="s">
        <f>=I639+J639+K639+L639</f>
      </c>
      <c r="N639" s="6"/>
      <c r="O639" s="17"/>
      <c r="P639" s="17" t="s">
        <v>420</v>
      </c>
    </row>
    <row collapsed="false" customFormat="false" customHeight="false" hidden="false" ht="12.1" outlineLevel="0" r="640">
      <c r="A640" s="22" t="n">
        <v>45616.020636574</v>
      </c>
      <c r="B640" s="23" t="s">
        <v>419</v>
      </c>
      <c r="C640" s="23" t="s">
        <v>110</v>
      </c>
      <c r="D640" s="23" t="s">
        <v>419</v>
      </c>
      <c r="E640" s="23" t="s">
        <v>419</v>
      </c>
      <c r="F640" s="23" t="s">
        <v>20</v>
      </c>
      <c r="G640" s="24" t="n">
        <v>1</v>
      </c>
      <c r="H640" s="25" t="n">
        <v>100000</v>
      </c>
      <c r="I640" s="25" t="n">
        <v>100000</v>
      </c>
      <c r="J640" s="25" t="n">
        <v>0</v>
      </c>
      <c r="K640" s="25" t="n">
        <v>0</v>
      </c>
      <c r="L640" s="25" t="n">
        <v>0</v>
      </c>
      <c r="M640" s="6" t="s">
        <f>=I640+J640+K640+L640</f>
      </c>
      <c r="N640" s="25"/>
      <c r="O640" s="23"/>
      <c r="P640" s="23" t="s">
        <v>525</v>
      </c>
    </row>
    <row collapsed="false" customFormat="false" customHeight="false" hidden="false" ht="12.1" outlineLevel="0" r="641">
      <c r="A641" s="26" t="n">
        <v>45616.578553241</v>
      </c>
      <c r="B641" s="27" t="s">
        <v>382</v>
      </c>
      <c r="C641" s="27" t="s">
        <v>514</v>
      </c>
      <c r="D641" s="27" t="s">
        <v>341</v>
      </c>
      <c r="E641" s="27" t="s">
        <v>81</v>
      </c>
      <c r="F641" s="27" t="s">
        <v>20</v>
      </c>
      <c r="G641" s="28" t="n">
        <v>-2764</v>
      </c>
      <c r="H641" s="29" t="n">
        <v>130.78</v>
      </c>
      <c r="I641" s="29" t="n">
        <v>361475.92</v>
      </c>
      <c r="J641" s="29" t="n">
        <v>0</v>
      </c>
      <c r="K641" s="29" t="n">
        <v>0</v>
      </c>
      <c r="L641" s="29" t="n">
        <v>0</v>
      </c>
      <c r="M641" s="6" t="s">
        <f>=I641+J641+K641+L641</f>
      </c>
      <c r="N641" s="29"/>
      <c r="O641" s="27"/>
      <c r="P641" s="27" t="s">
        <v>420</v>
      </c>
    </row>
    <row collapsed="false" customFormat="false" customHeight="false" hidden="false" ht="12.1" outlineLevel="0" r="642">
      <c r="A642" s="21" t="n">
        <v>45616.580162037</v>
      </c>
      <c r="B642" s="17" t="s">
        <v>27</v>
      </c>
      <c r="C642" s="17" t="s">
        <v>534</v>
      </c>
      <c r="D642" s="17" t="s">
        <v>340</v>
      </c>
      <c r="E642" s="17" t="s">
        <v>18</v>
      </c>
      <c r="F642" s="17" t="s">
        <v>20</v>
      </c>
      <c r="G642" s="7" t="n">
        <v>85</v>
      </c>
      <c r="H642" s="6" t="n">
        <v>1174.5</v>
      </c>
      <c r="I642" s="6" t="n">
        <v>-99832.5</v>
      </c>
      <c r="J642" s="6" t="n">
        <v>0</v>
      </c>
      <c r="K642" s="6" t="n">
        <v>-69.88</v>
      </c>
      <c r="L642" s="6" t="n">
        <v>0</v>
      </c>
      <c r="M642" s="6" t="s">
        <f>=I642+J642+K642+L642</f>
      </c>
      <c r="N642" s="6"/>
      <c r="O642" s="17"/>
      <c r="P642" s="17" t="s">
        <v>420</v>
      </c>
    </row>
    <row collapsed="false" customFormat="false" customHeight="false" hidden="false" ht="12.1" outlineLevel="0" r="643">
      <c r="A643" s="21" t="n">
        <v>45616.580648148</v>
      </c>
      <c r="B643" s="17" t="s">
        <v>368</v>
      </c>
      <c r="C643" s="17" t="s">
        <v>464</v>
      </c>
      <c r="D643" s="17" t="s">
        <v>340</v>
      </c>
      <c r="E643" s="17" t="s">
        <v>18</v>
      </c>
      <c r="F643" s="17" t="s">
        <v>20</v>
      </c>
      <c r="G643" s="7" t="n">
        <v>1070</v>
      </c>
      <c r="H643" s="6" t="n">
        <v>125.34</v>
      </c>
      <c r="I643" s="6" t="n">
        <v>-134113.8</v>
      </c>
      <c r="J643" s="6" t="n">
        <v>0</v>
      </c>
      <c r="K643" s="6" t="n">
        <v>-93.88</v>
      </c>
      <c r="L643" s="6" t="n">
        <v>0</v>
      </c>
      <c r="M643" s="6" t="s">
        <f>=I643+J643+K643+L643</f>
      </c>
      <c r="N643" s="6"/>
      <c r="O643" s="17"/>
      <c r="P643" s="17" t="s">
        <v>420</v>
      </c>
    </row>
    <row collapsed="false" customFormat="false" customHeight="false" hidden="false" ht="12.1" outlineLevel="0" r="644">
      <c r="A644" s="21" t="n">
        <v>45616.580648148</v>
      </c>
      <c r="B644" s="17" t="s">
        <v>368</v>
      </c>
      <c r="C644" s="17" t="s">
        <v>464</v>
      </c>
      <c r="D644" s="17" t="s">
        <v>340</v>
      </c>
      <c r="E644" s="17" t="s">
        <v>18</v>
      </c>
      <c r="F644" s="17" t="s">
        <v>20</v>
      </c>
      <c r="G644" s="7" t="n">
        <v>230</v>
      </c>
      <c r="H644" s="6" t="n">
        <v>125.34</v>
      </c>
      <c r="I644" s="6" t="n">
        <v>-28828.2</v>
      </c>
      <c r="J644" s="6" t="n">
        <v>0</v>
      </c>
      <c r="K644" s="6" t="n">
        <v>-20.18</v>
      </c>
      <c r="L644" s="6" t="n">
        <v>0</v>
      </c>
      <c r="M644" s="6" t="s">
        <f>=I644+J644+K644+L644</f>
      </c>
      <c r="N644" s="6"/>
      <c r="O644" s="17"/>
      <c r="P644" s="17" t="s">
        <v>420</v>
      </c>
    </row>
    <row collapsed="false" customFormat="false" customHeight="false" hidden="false" ht="12.1" outlineLevel="0" r="645">
      <c r="A645" s="21" t="n">
        <v>45616.580763889</v>
      </c>
      <c r="B645" s="17" t="s">
        <v>386</v>
      </c>
      <c r="C645" s="17" t="s">
        <v>546</v>
      </c>
      <c r="D645" s="17" t="s">
        <v>340</v>
      </c>
      <c r="E645" s="17" t="s">
        <v>18</v>
      </c>
      <c r="F645" s="17" t="s">
        <v>20</v>
      </c>
      <c r="G645" s="7" t="n">
        <v>1970</v>
      </c>
      <c r="H645" s="6" t="n">
        <v>50.76</v>
      </c>
      <c r="I645" s="6" t="n">
        <v>-99997.2</v>
      </c>
      <c r="J645" s="6" t="n">
        <v>0</v>
      </c>
      <c r="K645" s="6" t="n">
        <v>-70</v>
      </c>
      <c r="L645" s="6" t="n">
        <v>0</v>
      </c>
      <c r="M645" s="6" t="s">
        <f>=I645+J645+K645+L645</f>
      </c>
      <c r="N645" s="6"/>
      <c r="O645" s="17"/>
      <c r="P645" s="17" t="s">
        <v>420</v>
      </c>
    </row>
    <row collapsed="false" customFormat="false" customHeight="false" hidden="false" ht="12.1" outlineLevel="0" r="646">
      <c r="A646" s="21" t="n">
        <v>45616.84962963</v>
      </c>
      <c r="B646" s="17" t="s">
        <v>368</v>
      </c>
      <c r="C646" s="17" t="s">
        <v>464</v>
      </c>
      <c r="D646" s="17" t="s">
        <v>340</v>
      </c>
      <c r="E646" s="17" t="s">
        <v>18</v>
      </c>
      <c r="F646" s="17" t="s">
        <v>20</v>
      </c>
      <c r="G646" s="7" t="n">
        <v>820</v>
      </c>
      <c r="H646" s="6" t="n">
        <v>121.18</v>
      </c>
      <c r="I646" s="6" t="n">
        <v>-99367.6</v>
      </c>
      <c r="J646" s="6" t="n">
        <v>0</v>
      </c>
      <c r="K646" s="6" t="n">
        <v>-79.49</v>
      </c>
      <c r="L646" s="6" t="n">
        <v>0</v>
      </c>
      <c r="M646" s="6" t="s">
        <f>=I646+J646+K646+L646</f>
      </c>
      <c r="N646" s="6"/>
      <c r="O646" s="17"/>
      <c r="P646" s="17" t="s">
        <v>525</v>
      </c>
    </row>
    <row collapsed="false" customFormat="false" customHeight="false" hidden="false" ht="12.1" outlineLevel="0" r="647">
      <c r="A647" s="22" t="n">
        <v>45617.020636574</v>
      </c>
      <c r="B647" s="23" t="s">
        <v>419</v>
      </c>
      <c r="C647" s="23" t="s">
        <v>110</v>
      </c>
      <c r="D647" s="23" t="s">
        <v>419</v>
      </c>
      <c r="E647" s="23" t="s">
        <v>419</v>
      </c>
      <c r="F647" s="23" t="s">
        <v>20</v>
      </c>
      <c r="G647" s="24" t="n">
        <v>1</v>
      </c>
      <c r="H647" s="25" t="n">
        <v>229000</v>
      </c>
      <c r="I647" s="25" t="n">
        <v>229000</v>
      </c>
      <c r="J647" s="25" t="n">
        <v>0</v>
      </c>
      <c r="K647" s="25" t="n">
        <v>0</v>
      </c>
      <c r="L647" s="25" t="n">
        <v>0</v>
      </c>
      <c r="M647" s="6" t="s">
        <f>=I647+J647+K647+L647</f>
      </c>
      <c r="N647" s="25"/>
      <c r="O647" s="23"/>
      <c r="P647" s="23" t="s">
        <v>525</v>
      </c>
    </row>
    <row collapsed="false" customFormat="false" customHeight="false" hidden="false" ht="12.1" outlineLevel="0" r="648">
      <c r="A648" s="22" t="n">
        <v>45617.020636574</v>
      </c>
      <c r="B648" s="23" t="s">
        <v>419</v>
      </c>
      <c r="C648" s="23" t="s">
        <v>110</v>
      </c>
      <c r="D648" s="23" t="s">
        <v>419</v>
      </c>
      <c r="E648" s="23" t="s">
        <v>419</v>
      </c>
      <c r="F648" s="23" t="s">
        <v>20</v>
      </c>
      <c r="G648" s="24" t="n">
        <v>1</v>
      </c>
      <c r="H648" s="25" t="n">
        <v>400000</v>
      </c>
      <c r="I648" s="25" t="n">
        <v>400000</v>
      </c>
      <c r="J648" s="25" t="n">
        <v>0</v>
      </c>
      <c r="K648" s="25" t="n">
        <v>0</v>
      </c>
      <c r="L648" s="25" t="n">
        <v>0</v>
      </c>
      <c r="M648" s="6" t="s">
        <f>=I648+J648+K648+L648</f>
      </c>
      <c r="N648" s="25"/>
      <c r="O648" s="23"/>
      <c r="P648" s="23" t="s">
        <v>525</v>
      </c>
    </row>
    <row collapsed="false" customFormat="false" customHeight="false" hidden="false" ht="12.1" outlineLevel="0" r="649">
      <c r="A649" s="22" t="n">
        <v>45617.77306713</v>
      </c>
      <c r="B649" s="23" t="s">
        <v>419</v>
      </c>
      <c r="C649" s="23" t="s">
        <v>131</v>
      </c>
      <c r="D649" s="23" t="s">
        <v>419</v>
      </c>
      <c r="E649" s="23" t="s">
        <v>419</v>
      </c>
      <c r="F649" s="23" t="s">
        <v>20</v>
      </c>
      <c r="G649" s="24" t="n">
        <v>1</v>
      </c>
      <c r="H649" s="25" t="n">
        <v>150000</v>
      </c>
      <c r="I649" s="25" t="n">
        <v>150000</v>
      </c>
      <c r="J649" s="25" t="n">
        <v>0</v>
      </c>
      <c r="K649" s="25" t="n">
        <v>0</v>
      </c>
      <c r="L649" s="25" t="n">
        <v>0</v>
      </c>
      <c r="M649" s="6" t="s">
        <f>=I649+J649+K649+L649</f>
      </c>
      <c r="N649" s="25"/>
      <c r="O649" s="23"/>
      <c r="P649" s="23" t="s">
        <v>420</v>
      </c>
    </row>
    <row collapsed="false" customFormat="false" customHeight="false" hidden="false" ht="12.1" outlineLevel="0" r="650">
      <c r="A650" s="21" t="n">
        <v>45617.773912037</v>
      </c>
      <c r="B650" s="17" t="s">
        <v>17</v>
      </c>
      <c r="C650" s="17" t="s">
        <v>533</v>
      </c>
      <c r="D650" s="17" t="s">
        <v>340</v>
      </c>
      <c r="E650" s="17" t="s">
        <v>18</v>
      </c>
      <c r="F650" s="17" t="s">
        <v>20</v>
      </c>
      <c r="G650" s="7" t="n">
        <v>12</v>
      </c>
      <c r="H650" s="6" t="n">
        <v>3398</v>
      </c>
      <c r="I650" s="6" t="n">
        <v>-40776</v>
      </c>
      <c r="J650" s="6" t="n">
        <v>0</v>
      </c>
      <c r="K650" s="6" t="n">
        <v>-28.54</v>
      </c>
      <c r="L650" s="6" t="n">
        <v>0</v>
      </c>
      <c r="M650" s="6" t="s">
        <f>=I650+J650+K650+L650</f>
      </c>
      <c r="N650" s="6"/>
      <c r="O650" s="17"/>
      <c r="P650" s="17" t="s">
        <v>420</v>
      </c>
    </row>
    <row collapsed="false" customFormat="false" customHeight="false" hidden="false" ht="12.1" outlineLevel="0" r="651">
      <c r="A651" s="21" t="n">
        <v>45617.773912037</v>
      </c>
      <c r="B651" s="17" t="s">
        <v>17</v>
      </c>
      <c r="C651" s="17" t="s">
        <v>533</v>
      </c>
      <c r="D651" s="17" t="s">
        <v>340</v>
      </c>
      <c r="E651" s="17" t="s">
        <v>18</v>
      </c>
      <c r="F651" s="17" t="s">
        <v>20</v>
      </c>
      <c r="G651" s="7" t="n">
        <v>13</v>
      </c>
      <c r="H651" s="6" t="n">
        <v>3398</v>
      </c>
      <c r="I651" s="6" t="n">
        <v>-44174</v>
      </c>
      <c r="J651" s="6" t="n">
        <v>0</v>
      </c>
      <c r="K651" s="6" t="n">
        <v>-30.92</v>
      </c>
      <c r="L651" s="6" t="n">
        <v>0</v>
      </c>
      <c r="M651" s="6" t="s">
        <f>=I651+J651+K651+L651</f>
      </c>
      <c r="N651" s="6"/>
      <c r="O651" s="17"/>
      <c r="P651" s="17" t="s">
        <v>420</v>
      </c>
    </row>
    <row collapsed="false" customFormat="false" customHeight="false" hidden="false" ht="12.1" outlineLevel="0" r="652">
      <c r="A652" s="21" t="n">
        <v>45617.773912037</v>
      </c>
      <c r="B652" s="17" t="s">
        <v>17</v>
      </c>
      <c r="C652" s="17" t="s">
        <v>533</v>
      </c>
      <c r="D652" s="17" t="s">
        <v>340</v>
      </c>
      <c r="E652" s="17" t="s">
        <v>18</v>
      </c>
      <c r="F652" s="17" t="s">
        <v>20</v>
      </c>
      <c r="G652" s="7" t="n">
        <v>1</v>
      </c>
      <c r="H652" s="6" t="n">
        <v>3398</v>
      </c>
      <c r="I652" s="6" t="n">
        <v>-3398</v>
      </c>
      <c r="J652" s="6" t="n">
        <v>0</v>
      </c>
      <c r="K652" s="6" t="n">
        <v>-2.38</v>
      </c>
      <c r="L652" s="6" t="n">
        <v>0</v>
      </c>
      <c r="M652" s="6" t="s">
        <f>=I652+J652+K652+L652</f>
      </c>
      <c r="N652" s="6"/>
      <c r="O652" s="17"/>
      <c r="P652" s="17" t="s">
        <v>420</v>
      </c>
    </row>
    <row collapsed="false" customFormat="false" customHeight="false" hidden="false" ht="12.1" outlineLevel="0" r="653">
      <c r="A653" s="21" t="n">
        <v>45617.773912037</v>
      </c>
      <c r="B653" s="17" t="s">
        <v>17</v>
      </c>
      <c r="C653" s="17" t="s">
        <v>533</v>
      </c>
      <c r="D653" s="17" t="s">
        <v>340</v>
      </c>
      <c r="E653" s="17" t="s">
        <v>18</v>
      </c>
      <c r="F653" s="17" t="s">
        <v>20</v>
      </c>
      <c r="G653" s="7" t="n">
        <v>18</v>
      </c>
      <c r="H653" s="6" t="n">
        <v>3398</v>
      </c>
      <c r="I653" s="6" t="n">
        <v>-61164</v>
      </c>
      <c r="J653" s="6" t="n">
        <v>0</v>
      </c>
      <c r="K653" s="6" t="n">
        <v>-42.81</v>
      </c>
      <c r="L653" s="6" t="n">
        <v>0</v>
      </c>
      <c r="M653" s="6" t="s">
        <f>=I653+J653+K653+L653</f>
      </c>
      <c r="N653" s="6"/>
      <c r="O653" s="17"/>
      <c r="P653" s="17" t="s">
        <v>420</v>
      </c>
    </row>
    <row collapsed="false" customFormat="false" customHeight="false" hidden="false" ht="12.1" outlineLevel="0" r="654">
      <c r="A654" s="21" t="n">
        <v>45617.782453704</v>
      </c>
      <c r="B654" s="17" t="s">
        <v>27</v>
      </c>
      <c r="C654" s="17" t="s">
        <v>534</v>
      </c>
      <c r="D654" s="17" t="s">
        <v>340</v>
      </c>
      <c r="E654" s="17" t="s">
        <v>18</v>
      </c>
      <c r="F654" s="17" t="s">
        <v>20</v>
      </c>
      <c r="G654" s="7" t="n">
        <v>200</v>
      </c>
      <c r="H654" s="6" t="n">
        <v>1055.5</v>
      </c>
      <c r="I654" s="6" t="n">
        <v>-211100</v>
      </c>
      <c r="J654" s="6" t="n">
        <v>0</v>
      </c>
      <c r="K654" s="6" t="n">
        <v>-105.55</v>
      </c>
      <c r="L654" s="6" t="n">
        <v>0</v>
      </c>
      <c r="M654" s="6" t="s">
        <f>=I654+J654+K654+L654</f>
      </c>
      <c r="N654" s="6"/>
      <c r="O654" s="17"/>
      <c r="P654" s="17" t="s">
        <v>525</v>
      </c>
    </row>
    <row collapsed="false" customFormat="false" customHeight="false" hidden="false" ht="12.1" outlineLevel="0" r="655">
      <c r="A655" s="21" t="n">
        <v>45617.78744213</v>
      </c>
      <c r="B655" s="17" t="s">
        <v>17</v>
      </c>
      <c r="C655" s="17" t="s">
        <v>533</v>
      </c>
      <c r="D655" s="17" t="s">
        <v>340</v>
      </c>
      <c r="E655" s="17" t="s">
        <v>18</v>
      </c>
      <c r="F655" s="17" t="s">
        <v>20</v>
      </c>
      <c r="G655" s="7" t="n">
        <v>4</v>
      </c>
      <c r="H655" s="6" t="n">
        <v>3391.5</v>
      </c>
      <c r="I655" s="6" t="n">
        <v>-13566</v>
      </c>
      <c r="J655" s="6" t="n">
        <v>0</v>
      </c>
      <c r="K655" s="6" t="n">
        <v>-6.78</v>
      </c>
      <c r="L655" s="6" t="n">
        <v>0</v>
      </c>
      <c r="M655" s="6" t="s">
        <f>=I655+J655+K655+L655</f>
      </c>
      <c r="N655" s="6"/>
      <c r="O655" s="17"/>
      <c r="P655" s="17" t="s">
        <v>525</v>
      </c>
    </row>
    <row collapsed="false" customFormat="false" customHeight="false" hidden="false" ht="12.1" outlineLevel="0" r="656">
      <c r="A656" s="21" t="n">
        <v>45617.787453704</v>
      </c>
      <c r="B656" s="17" t="s">
        <v>17</v>
      </c>
      <c r="C656" s="17" t="s">
        <v>533</v>
      </c>
      <c r="D656" s="17" t="s">
        <v>340</v>
      </c>
      <c r="E656" s="17" t="s">
        <v>18</v>
      </c>
      <c r="F656" s="17" t="s">
        <v>20</v>
      </c>
      <c r="G656" s="7" t="n">
        <v>15</v>
      </c>
      <c r="H656" s="6" t="n">
        <v>3391.5</v>
      </c>
      <c r="I656" s="6" t="n">
        <v>-50872.5</v>
      </c>
      <c r="J656" s="6" t="n">
        <v>0</v>
      </c>
      <c r="K656" s="6" t="n">
        <v>-25.44</v>
      </c>
      <c r="L656" s="6" t="n">
        <v>0</v>
      </c>
      <c r="M656" s="6" t="s">
        <f>=I656+J656+K656+L656</f>
      </c>
      <c r="N656" s="6"/>
      <c r="O656" s="17"/>
      <c r="P656" s="17" t="s">
        <v>525</v>
      </c>
    </row>
    <row collapsed="false" customFormat="false" customHeight="false" hidden="false" ht="12.1" outlineLevel="0" r="657">
      <c r="A657" s="21" t="n">
        <v>45617.787465278</v>
      </c>
      <c r="B657" s="17" t="s">
        <v>17</v>
      </c>
      <c r="C657" s="17" t="s">
        <v>533</v>
      </c>
      <c r="D657" s="17" t="s">
        <v>340</v>
      </c>
      <c r="E657" s="17" t="s">
        <v>18</v>
      </c>
      <c r="F657" s="17" t="s">
        <v>20</v>
      </c>
      <c r="G657" s="7" t="n">
        <v>8</v>
      </c>
      <c r="H657" s="6" t="n">
        <v>3391.5</v>
      </c>
      <c r="I657" s="6" t="n">
        <v>-27132</v>
      </c>
      <c r="J657" s="6" t="n">
        <v>0</v>
      </c>
      <c r="K657" s="6" t="n">
        <v>-13.57</v>
      </c>
      <c r="L657" s="6" t="n">
        <v>0</v>
      </c>
      <c r="M657" s="6" t="s">
        <f>=I657+J657+K657+L657</f>
      </c>
      <c r="N657" s="6"/>
      <c r="O657" s="17"/>
      <c r="P657" s="17" t="s">
        <v>525</v>
      </c>
    </row>
    <row collapsed="false" customFormat="false" customHeight="false" hidden="false" ht="12.1" outlineLevel="0" r="658">
      <c r="A658" s="21" t="n">
        <v>45617.787488426</v>
      </c>
      <c r="B658" s="17" t="s">
        <v>17</v>
      </c>
      <c r="C658" s="17" t="s">
        <v>533</v>
      </c>
      <c r="D658" s="17" t="s">
        <v>340</v>
      </c>
      <c r="E658" s="17" t="s">
        <v>18</v>
      </c>
      <c r="F658" s="17" t="s">
        <v>20</v>
      </c>
      <c r="G658" s="7" t="n">
        <v>1</v>
      </c>
      <c r="H658" s="6" t="n">
        <v>3391.5</v>
      </c>
      <c r="I658" s="6" t="n">
        <v>-3391.5</v>
      </c>
      <c r="J658" s="6" t="n">
        <v>0</v>
      </c>
      <c r="K658" s="6" t="n">
        <v>-1.7</v>
      </c>
      <c r="L658" s="6" t="n">
        <v>0</v>
      </c>
      <c r="M658" s="6" t="s">
        <f>=I658+J658+K658+L658</f>
      </c>
      <c r="N658" s="6"/>
      <c r="O658" s="17"/>
      <c r="P658" s="17" t="s">
        <v>525</v>
      </c>
    </row>
    <row collapsed="false" customFormat="false" customHeight="false" hidden="false" ht="12.1" outlineLevel="0" r="659">
      <c r="A659" s="21" t="n">
        <v>45617.7875</v>
      </c>
      <c r="B659" s="17" t="s">
        <v>17</v>
      </c>
      <c r="C659" s="17" t="s">
        <v>533</v>
      </c>
      <c r="D659" s="17" t="s">
        <v>340</v>
      </c>
      <c r="E659" s="17" t="s">
        <v>18</v>
      </c>
      <c r="F659" s="17" t="s">
        <v>20</v>
      </c>
      <c r="G659" s="7" t="n">
        <v>2</v>
      </c>
      <c r="H659" s="6" t="n">
        <v>3391.5</v>
      </c>
      <c r="I659" s="6" t="n">
        <v>-6783</v>
      </c>
      <c r="J659" s="6" t="n">
        <v>0</v>
      </c>
      <c r="K659" s="6" t="n">
        <v>-3.39</v>
      </c>
      <c r="L659" s="6" t="n">
        <v>0</v>
      </c>
      <c r="M659" s="6" t="s">
        <f>=I659+J659+K659+L659</f>
      </c>
      <c r="N659" s="6"/>
      <c r="O659" s="17"/>
      <c r="P659" s="17" t="s">
        <v>525</v>
      </c>
    </row>
    <row collapsed="false" customFormat="false" customHeight="false" hidden="false" ht="12.1" outlineLevel="0" r="660">
      <c r="A660" s="21" t="n">
        <v>45617.787511574</v>
      </c>
      <c r="B660" s="17" t="s">
        <v>17</v>
      </c>
      <c r="C660" s="17" t="s">
        <v>533</v>
      </c>
      <c r="D660" s="17" t="s">
        <v>340</v>
      </c>
      <c r="E660" s="17" t="s">
        <v>18</v>
      </c>
      <c r="F660" s="17" t="s">
        <v>20</v>
      </c>
      <c r="G660" s="7" t="n">
        <v>4</v>
      </c>
      <c r="H660" s="6" t="n">
        <v>3391.5</v>
      </c>
      <c r="I660" s="6" t="n">
        <v>-13566</v>
      </c>
      <c r="J660" s="6" t="n">
        <v>0</v>
      </c>
      <c r="K660" s="6" t="n">
        <v>-6.78</v>
      </c>
      <c r="L660" s="6" t="n">
        <v>0</v>
      </c>
      <c r="M660" s="6" t="s">
        <f>=I660+J660+K660+L660</f>
      </c>
      <c r="N660" s="6"/>
      <c r="O660" s="17"/>
      <c r="P660" s="17" t="s">
        <v>525</v>
      </c>
    </row>
    <row collapsed="false" customFormat="false" customHeight="false" hidden="false" ht="12.1" outlineLevel="0" r="661">
      <c r="A661" s="21" t="n">
        <v>45617.787604167</v>
      </c>
      <c r="B661" s="17" t="s">
        <v>17</v>
      </c>
      <c r="C661" s="17" t="s">
        <v>533</v>
      </c>
      <c r="D661" s="17" t="s">
        <v>340</v>
      </c>
      <c r="E661" s="17" t="s">
        <v>18</v>
      </c>
      <c r="F661" s="17" t="s">
        <v>20</v>
      </c>
      <c r="G661" s="7" t="n">
        <v>1</v>
      </c>
      <c r="H661" s="6" t="n">
        <v>3391.5</v>
      </c>
      <c r="I661" s="6" t="n">
        <v>-3391.5</v>
      </c>
      <c r="J661" s="6" t="n">
        <v>0</v>
      </c>
      <c r="K661" s="6" t="n">
        <v>-1.7</v>
      </c>
      <c r="L661" s="6" t="n">
        <v>0</v>
      </c>
      <c r="M661" s="6" t="s">
        <f>=I661+J661+K661+L661</f>
      </c>
      <c r="N661" s="6"/>
      <c r="O661" s="17"/>
      <c r="P661" s="17" t="s">
        <v>525</v>
      </c>
    </row>
    <row collapsed="false" customFormat="false" customHeight="false" hidden="false" ht="12.1" outlineLevel="0" r="662">
      <c r="A662" s="21" t="n">
        <v>45617.787627315</v>
      </c>
      <c r="B662" s="17" t="s">
        <v>17</v>
      </c>
      <c r="C662" s="17" t="s">
        <v>533</v>
      </c>
      <c r="D662" s="17" t="s">
        <v>340</v>
      </c>
      <c r="E662" s="17" t="s">
        <v>18</v>
      </c>
      <c r="F662" s="17" t="s">
        <v>20</v>
      </c>
      <c r="G662" s="7" t="n">
        <v>20</v>
      </c>
      <c r="H662" s="6" t="n">
        <v>3391.5</v>
      </c>
      <c r="I662" s="6" t="n">
        <v>-67830</v>
      </c>
      <c r="J662" s="6" t="n">
        <v>0</v>
      </c>
      <c r="K662" s="6" t="n">
        <v>-33.92</v>
      </c>
      <c r="L662" s="6" t="n">
        <v>0</v>
      </c>
      <c r="M662" s="6" t="s">
        <f>=I662+J662+K662+L662</f>
      </c>
      <c r="N662" s="6"/>
      <c r="O662" s="17"/>
      <c r="P662" s="17" t="s">
        <v>525</v>
      </c>
    </row>
    <row collapsed="false" customFormat="false" customHeight="false" hidden="false" ht="12.1" outlineLevel="0" r="663">
      <c r="A663" s="26" t="n">
        <v>45617.901377315</v>
      </c>
      <c r="B663" s="27" t="s">
        <v>383</v>
      </c>
      <c r="C663" s="27" t="s">
        <v>518</v>
      </c>
      <c r="D663" s="27" t="s">
        <v>341</v>
      </c>
      <c r="E663" s="27" t="s">
        <v>86</v>
      </c>
      <c r="F663" s="27" t="s">
        <v>20</v>
      </c>
      <c r="G663" s="28" t="n">
        <v>-1</v>
      </c>
      <c r="H663" s="29" t="n">
        <v>81.8206</v>
      </c>
      <c r="I663" s="29" t="n">
        <v>81999.95</v>
      </c>
      <c r="J663" s="29" t="n">
        <v>932.04</v>
      </c>
      <c r="K663" s="29" t="n">
        <v>-57.4</v>
      </c>
      <c r="L663" s="29" t="n">
        <v>0</v>
      </c>
      <c r="M663" s="6" t="s">
        <f>=I663+J663+K663+L663</f>
      </c>
      <c r="N663" s="29"/>
      <c r="O663" s="27"/>
      <c r="P663" s="27" t="s">
        <v>420</v>
      </c>
    </row>
    <row collapsed="false" customFormat="false" customHeight="false" hidden="false" ht="12.1" outlineLevel="0" r="664">
      <c r="A664" s="26" t="n">
        <v>45617.901377315</v>
      </c>
      <c r="B664" s="27" t="s">
        <v>383</v>
      </c>
      <c r="C664" s="27" t="s">
        <v>518</v>
      </c>
      <c r="D664" s="27" t="s">
        <v>341</v>
      </c>
      <c r="E664" s="27" t="s">
        <v>86</v>
      </c>
      <c r="F664" s="27" t="s">
        <v>20</v>
      </c>
      <c r="G664" s="28" t="n">
        <v>-1</v>
      </c>
      <c r="H664" s="29" t="n">
        <v>81.5104</v>
      </c>
      <c r="I664" s="29" t="n">
        <v>81689.07</v>
      </c>
      <c r="J664" s="29" t="n">
        <v>932.04</v>
      </c>
      <c r="K664" s="29" t="n">
        <v>-57.18</v>
      </c>
      <c r="L664" s="29" t="n">
        <v>0</v>
      </c>
      <c r="M664" s="6" t="s">
        <f>=I664+J664+K664+L664</f>
      </c>
      <c r="N664" s="29"/>
      <c r="O664" s="27"/>
      <c r="P664" s="27" t="s">
        <v>420</v>
      </c>
    </row>
    <row collapsed="false" customFormat="false" customHeight="false" hidden="false" ht="12.1" outlineLevel="0" r="665">
      <c r="A665" s="21" t="n">
        <v>45617.901944444</v>
      </c>
      <c r="B665" s="17" t="s">
        <v>31</v>
      </c>
      <c r="C665" s="17" t="s">
        <v>422</v>
      </c>
      <c r="D665" s="17" t="s">
        <v>340</v>
      </c>
      <c r="E665" s="17" t="s">
        <v>18</v>
      </c>
      <c r="F665" s="17" t="s">
        <v>20</v>
      </c>
      <c r="G665" s="7" t="n">
        <v>370</v>
      </c>
      <c r="H665" s="6" t="n">
        <v>237.19</v>
      </c>
      <c r="I665" s="6" t="n">
        <v>-87760.3</v>
      </c>
      <c r="J665" s="6" t="n">
        <v>0</v>
      </c>
      <c r="K665" s="6" t="n">
        <v>-61.43</v>
      </c>
      <c r="L665" s="6" t="n">
        <v>0</v>
      </c>
      <c r="M665" s="6" t="s">
        <f>=I665+J665+K665+L665</f>
      </c>
      <c r="N665" s="6"/>
      <c r="O665" s="17"/>
      <c r="P665" s="17" t="s">
        <v>420</v>
      </c>
    </row>
    <row collapsed="false" customFormat="false" customHeight="false" hidden="false" ht="12.1" outlineLevel="0" r="666">
      <c r="A666" s="21" t="n">
        <v>45617.901944444</v>
      </c>
      <c r="B666" s="17" t="s">
        <v>31</v>
      </c>
      <c r="C666" s="17" t="s">
        <v>422</v>
      </c>
      <c r="D666" s="17" t="s">
        <v>340</v>
      </c>
      <c r="E666" s="17" t="s">
        <v>18</v>
      </c>
      <c r="F666" s="17" t="s">
        <v>20</v>
      </c>
      <c r="G666" s="7" t="n">
        <v>270</v>
      </c>
      <c r="H666" s="6" t="n">
        <v>237.19</v>
      </c>
      <c r="I666" s="6" t="n">
        <v>-64041.3</v>
      </c>
      <c r="J666" s="6" t="n">
        <v>0</v>
      </c>
      <c r="K666" s="6" t="n">
        <v>-44.83</v>
      </c>
      <c r="L666" s="6" t="n">
        <v>0</v>
      </c>
      <c r="M666" s="6" t="s">
        <f>=I666+J666+K666+L666</f>
      </c>
      <c r="N666" s="6"/>
      <c r="O666" s="17"/>
      <c r="P666" s="17" t="s">
        <v>420</v>
      </c>
    </row>
    <row collapsed="false" customFormat="false" customHeight="false" hidden="false" ht="12.1" outlineLevel="0" r="667">
      <c r="A667" s="21" t="n">
        <v>45617.92875</v>
      </c>
      <c r="B667" s="17" t="s">
        <v>31</v>
      </c>
      <c r="C667" s="17" t="s">
        <v>422</v>
      </c>
      <c r="D667" s="17" t="s">
        <v>340</v>
      </c>
      <c r="E667" s="17" t="s">
        <v>18</v>
      </c>
      <c r="F667" s="17" t="s">
        <v>20</v>
      </c>
      <c r="G667" s="7" t="n">
        <v>60</v>
      </c>
      <c r="H667" s="6" t="n">
        <v>238.21</v>
      </c>
      <c r="I667" s="6" t="n">
        <v>-14292.6</v>
      </c>
      <c r="J667" s="6" t="n">
        <v>0</v>
      </c>
      <c r="K667" s="6" t="n">
        <v>-10</v>
      </c>
      <c r="L667" s="6" t="n">
        <v>0</v>
      </c>
      <c r="M667" s="6" t="s">
        <f>=I667+J667+K667+L667</f>
      </c>
      <c r="N667" s="6"/>
      <c r="O667" s="17"/>
      <c r="P667" s="17" t="s">
        <v>420</v>
      </c>
    </row>
    <row collapsed="false" customFormat="false" customHeight="false" hidden="false" ht="12.1" outlineLevel="0" r="668">
      <c r="A668" s="21" t="n">
        <v>45617.946400463</v>
      </c>
      <c r="B668" s="17" t="s">
        <v>27</v>
      </c>
      <c r="C668" s="17" t="s">
        <v>534</v>
      </c>
      <c r="D668" s="17" t="s">
        <v>340</v>
      </c>
      <c r="E668" s="17" t="s">
        <v>18</v>
      </c>
      <c r="F668" s="17" t="s">
        <v>20</v>
      </c>
      <c r="G668" s="7" t="n">
        <v>34</v>
      </c>
      <c r="H668" s="6" t="n">
        <v>1096.5</v>
      </c>
      <c r="I668" s="6" t="n">
        <v>-37281</v>
      </c>
      <c r="J668" s="6" t="n">
        <v>0</v>
      </c>
      <c r="K668" s="6" t="n">
        <v>-29.82</v>
      </c>
      <c r="L668" s="6" t="n">
        <v>0</v>
      </c>
      <c r="M668" s="6" t="s">
        <f>=I668+J668+K668+L668</f>
      </c>
      <c r="N668" s="6"/>
      <c r="O668" s="17"/>
      <c r="P668" s="17" t="s">
        <v>525</v>
      </c>
    </row>
    <row collapsed="false" customFormat="false" customHeight="false" hidden="false" ht="12.1" outlineLevel="0" r="669">
      <c r="A669" s="21" t="n">
        <v>45617.946400463</v>
      </c>
      <c r="B669" s="17" t="s">
        <v>27</v>
      </c>
      <c r="C669" s="17" t="s">
        <v>534</v>
      </c>
      <c r="D669" s="17" t="s">
        <v>340</v>
      </c>
      <c r="E669" s="17" t="s">
        <v>18</v>
      </c>
      <c r="F669" s="17" t="s">
        <v>20</v>
      </c>
      <c r="G669" s="7" t="n">
        <v>1</v>
      </c>
      <c r="H669" s="6" t="n">
        <v>1096.5</v>
      </c>
      <c r="I669" s="6" t="n">
        <v>-1096.5</v>
      </c>
      <c r="J669" s="6" t="n">
        <v>0</v>
      </c>
      <c r="K669" s="6" t="n">
        <v>-0.88</v>
      </c>
      <c r="L669" s="6" t="n">
        <v>0</v>
      </c>
      <c r="M669" s="6" t="s">
        <f>=I669+J669+K669+L669</f>
      </c>
      <c r="N669" s="6"/>
      <c r="O669" s="17"/>
      <c r="P669" s="17" t="s">
        <v>525</v>
      </c>
    </row>
    <row collapsed="false" customFormat="false" customHeight="false" hidden="false" ht="12.1" outlineLevel="0" r="670">
      <c r="A670" s="21" t="n">
        <v>45617.946400463</v>
      </c>
      <c r="B670" s="17" t="s">
        <v>27</v>
      </c>
      <c r="C670" s="17" t="s">
        <v>534</v>
      </c>
      <c r="D670" s="17" t="s">
        <v>340</v>
      </c>
      <c r="E670" s="17" t="s">
        <v>18</v>
      </c>
      <c r="F670" s="17" t="s">
        <v>20</v>
      </c>
      <c r="G670" s="7" t="n">
        <v>75</v>
      </c>
      <c r="H670" s="6" t="n">
        <v>1096.5</v>
      </c>
      <c r="I670" s="6" t="n">
        <v>-82237.5</v>
      </c>
      <c r="J670" s="6" t="n">
        <v>0</v>
      </c>
      <c r="K670" s="6" t="n">
        <v>-65.8</v>
      </c>
      <c r="L670" s="6" t="n">
        <v>0</v>
      </c>
      <c r="M670" s="6" t="s">
        <f>=I670+J670+K670+L670</f>
      </c>
      <c r="N670" s="6"/>
      <c r="O670" s="17"/>
      <c r="P670" s="17" t="s">
        <v>525</v>
      </c>
    </row>
    <row collapsed="false" customFormat="false" customHeight="false" hidden="false" ht="12.1" outlineLevel="0" r="671">
      <c r="A671" s="21" t="n">
        <v>45617.947418981</v>
      </c>
      <c r="B671" s="17" t="s">
        <v>17</v>
      </c>
      <c r="C671" s="17" t="s">
        <v>533</v>
      </c>
      <c r="D671" s="17" t="s">
        <v>340</v>
      </c>
      <c r="E671" s="17" t="s">
        <v>18</v>
      </c>
      <c r="F671" s="17" t="s">
        <v>20</v>
      </c>
      <c r="G671" s="7" t="n">
        <v>31</v>
      </c>
      <c r="H671" s="6" t="n">
        <v>3469</v>
      </c>
      <c r="I671" s="6" t="n">
        <v>-107539</v>
      </c>
      <c r="J671" s="6" t="n">
        <v>0</v>
      </c>
      <c r="K671" s="6" t="n">
        <v>-86.03</v>
      </c>
      <c r="L671" s="6" t="n">
        <v>0</v>
      </c>
      <c r="M671" s="6" t="s">
        <f>=I671+J671+K671+L671</f>
      </c>
      <c r="N671" s="6"/>
      <c r="O671" s="17"/>
      <c r="P671" s="17" t="s">
        <v>525</v>
      </c>
    </row>
    <row collapsed="false" customFormat="false" customHeight="false" hidden="false" ht="12.1" outlineLevel="0" r="672">
      <c r="A672" s="22" t="n">
        <v>45623.020636574</v>
      </c>
      <c r="B672" s="23" t="s">
        <v>419</v>
      </c>
      <c r="C672" s="23" t="s">
        <v>110</v>
      </c>
      <c r="D672" s="23" t="s">
        <v>419</v>
      </c>
      <c r="E672" s="23" t="s">
        <v>419</v>
      </c>
      <c r="F672" s="23" t="s">
        <v>20</v>
      </c>
      <c r="G672" s="24" t="n">
        <v>1</v>
      </c>
      <c r="H672" s="25" t="n">
        <v>150000</v>
      </c>
      <c r="I672" s="25" t="n">
        <v>150000</v>
      </c>
      <c r="J672" s="25" t="n">
        <v>0</v>
      </c>
      <c r="K672" s="25" t="n">
        <v>0</v>
      </c>
      <c r="L672" s="25" t="n">
        <v>0</v>
      </c>
      <c r="M672" s="6" t="s">
        <f>=I672+J672+K672+L672</f>
      </c>
      <c r="N672" s="25"/>
      <c r="O672" s="23"/>
      <c r="P672" s="23" t="s">
        <v>547</v>
      </c>
    </row>
    <row collapsed="false" customFormat="false" customHeight="false" hidden="false" ht="12.1" outlineLevel="0" r="673">
      <c r="A673" s="21" t="n">
        <v>45623.925300926</v>
      </c>
      <c r="B673" s="17" t="s">
        <v>31</v>
      </c>
      <c r="C673" s="17" t="s">
        <v>422</v>
      </c>
      <c r="D673" s="17" t="s">
        <v>340</v>
      </c>
      <c r="E673" s="17" t="s">
        <v>18</v>
      </c>
      <c r="F673" s="17" t="s">
        <v>20</v>
      </c>
      <c r="G673" s="7" t="n">
        <v>10</v>
      </c>
      <c r="H673" s="6" t="n">
        <v>225.09</v>
      </c>
      <c r="I673" s="6" t="n">
        <v>-2250.9</v>
      </c>
      <c r="J673" s="6" t="n">
        <v>0</v>
      </c>
      <c r="K673" s="6" t="n">
        <v>-1.13</v>
      </c>
      <c r="L673" s="6" t="n">
        <v>0</v>
      </c>
      <c r="M673" s="6" t="s">
        <f>=I673+J673+K673+L673</f>
      </c>
      <c r="N673" s="6"/>
      <c r="O673" s="17"/>
      <c r="P673" s="17" t="s">
        <v>547</v>
      </c>
    </row>
    <row collapsed="false" customFormat="false" customHeight="false" hidden="false" ht="12.1" outlineLevel="0" r="674">
      <c r="A674" s="21" t="n">
        <v>45623.9253125</v>
      </c>
      <c r="B674" s="17" t="s">
        <v>31</v>
      </c>
      <c r="C674" s="17" t="s">
        <v>422</v>
      </c>
      <c r="D674" s="17" t="s">
        <v>340</v>
      </c>
      <c r="E674" s="17" t="s">
        <v>18</v>
      </c>
      <c r="F674" s="17" t="s">
        <v>20</v>
      </c>
      <c r="G674" s="7" t="n">
        <v>90</v>
      </c>
      <c r="H674" s="6" t="n">
        <v>225.09</v>
      </c>
      <c r="I674" s="6" t="n">
        <v>-20258.1</v>
      </c>
      <c r="J674" s="6" t="n">
        <v>0</v>
      </c>
      <c r="K674" s="6" t="n">
        <v>-10.13</v>
      </c>
      <c r="L674" s="6" t="n">
        <v>0</v>
      </c>
      <c r="M674" s="6" t="s">
        <f>=I674+J674+K674+L674</f>
      </c>
      <c r="N674" s="6"/>
      <c r="O674" s="17"/>
      <c r="P674" s="17" t="s">
        <v>547</v>
      </c>
    </row>
    <row collapsed="false" customFormat="false" customHeight="false" hidden="false" ht="12.1" outlineLevel="0" r="675">
      <c r="A675" s="21" t="n">
        <v>45623.925740741</v>
      </c>
      <c r="B675" s="17" t="s">
        <v>387</v>
      </c>
      <c r="C675" s="17" t="s">
        <v>548</v>
      </c>
      <c r="D675" s="17" t="s">
        <v>340</v>
      </c>
      <c r="E675" s="17" t="s">
        <v>18</v>
      </c>
      <c r="F675" s="17" t="s">
        <v>20</v>
      </c>
      <c r="G675" s="7" t="n">
        <v>2000</v>
      </c>
      <c r="H675" s="6" t="n">
        <v>12.99</v>
      </c>
      <c r="I675" s="6" t="n">
        <v>-25980</v>
      </c>
      <c r="J675" s="6" t="n">
        <v>0</v>
      </c>
      <c r="K675" s="6" t="n">
        <v>-20.78</v>
      </c>
      <c r="L675" s="6" t="n">
        <v>0</v>
      </c>
      <c r="M675" s="6" t="s">
        <f>=I675+J675+K675+L675</f>
      </c>
      <c r="N675" s="6"/>
      <c r="O675" s="17"/>
      <c r="P675" s="17" t="s">
        <v>547</v>
      </c>
    </row>
    <row collapsed="false" customFormat="false" customHeight="false" hidden="false" ht="12.1" outlineLevel="0" r="676">
      <c r="A676" s="21" t="n">
        <v>45623.926435185</v>
      </c>
      <c r="B676" s="17" t="s">
        <v>17</v>
      </c>
      <c r="C676" s="17" t="s">
        <v>533</v>
      </c>
      <c r="D676" s="17" t="s">
        <v>340</v>
      </c>
      <c r="E676" s="17" t="s">
        <v>18</v>
      </c>
      <c r="F676" s="17" t="s">
        <v>20</v>
      </c>
      <c r="G676" s="7" t="n">
        <v>6</v>
      </c>
      <c r="H676" s="6" t="n">
        <v>3350.5</v>
      </c>
      <c r="I676" s="6" t="n">
        <v>-20103</v>
      </c>
      <c r="J676" s="6" t="n">
        <v>0</v>
      </c>
      <c r="K676" s="6" t="n">
        <v>-16.08</v>
      </c>
      <c r="L676" s="6" t="n">
        <v>0</v>
      </c>
      <c r="M676" s="6" t="s">
        <f>=I676+J676+K676+L676</f>
      </c>
      <c r="N676" s="6"/>
      <c r="O676" s="17"/>
      <c r="P676" s="17" t="s">
        <v>547</v>
      </c>
    </row>
    <row collapsed="false" customFormat="false" customHeight="false" hidden="false" ht="12.1" outlineLevel="0" r="677">
      <c r="A677" s="21" t="n">
        <v>45623.928553241</v>
      </c>
      <c r="B677" s="17" t="s">
        <v>27</v>
      </c>
      <c r="C677" s="17" t="s">
        <v>534</v>
      </c>
      <c r="D677" s="17" t="s">
        <v>340</v>
      </c>
      <c r="E677" s="17" t="s">
        <v>18</v>
      </c>
      <c r="F677" s="17" t="s">
        <v>20</v>
      </c>
      <c r="G677" s="7" t="n">
        <v>21</v>
      </c>
      <c r="H677" s="6" t="n">
        <v>1034</v>
      </c>
      <c r="I677" s="6" t="n">
        <v>-21714</v>
      </c>
      <c r="J677" s="6" t="n">
        <v>0</v>
      </c>
      <c r="K677" s="6" t="n">
        <v>-17.38</v>
      </c>
      <c r="L677" s="6" t="n">
        <v>0</v>
      </c>
      <c r="M677" s="6" t="s">
        <f>=I677+J677+K677+L677</f>
      </c>
      <c r="N677" s="6"/>
      <c r="O677" s="17"/>
      <c r="P677" s="17" t="s">
        <v>547</v>
      </c>
    </row>
    <row collapsed="false" customFormat="false" customHeight="false" hidden="false" ht="12.1" outlineLevel="0" r="678">
      <c r="A678" s="21" t="n">
        <v>45623.929259259</v>
      </c>
      <c r="B678" s="17" t="s">
        <v>55</v>
      </c>
      <c r="C678" s="17" t="s">
        <v>435</v>
      </c>
      <c r="D678" s="17" t="s">
        <v>340</v>
      </c>
      <c r="E678" s="17" t="s">
        <v>18</v>
      </c>
      <c r="F678" s="17" t="s">
        <v>20</v>
      </c>
      <c r="G678" s="7" t="n">
        <v>200</v>
      </c>
      <c r="H678" s="6" t="n">
        <v>123.5</v>
      </c>
      <c r="I678" s="6" t="n">
        <v>-24700</v>
      </c>
      <c r="J678" s="6" t="n">
        <v>0</v>
      </c>
      <c r="K678" s="6" t="n">
        <v>-19.76</v>
      </c>
      <c r="L678" s="6" t="n">
        <v>0</v>
      </c>
      <c r="M678" s="6" t="s">
        <f>=I678+J678+K678+L678</f>
      </c>
      <c r="N678" s="6"/>
      <c r="O678" s="17"/>
      <c r="P678" s="17" t="s">
        <v>547</v>
      </c>
    </row>
    <row collapsed="false" customFormat="false" customHeight="false" hidden="false" ht="12.1" outlineLevel="0" r="679">
      <c r="A679" s="21" t="n">
        <v>45623.930659722</v>
      </c>
      <c r="B679" s="17" t="s">
        <v>366</v>
      </c>
      <c r="C679" s="17" t="s">
        <v>461</v>
      </c>
      <c r="D679" s="17" t="s">
        <v>340</v>
      </c>
      <c r="E679" s="17" t="s">
        <v>18</v>
      </c>
      <c r="F679" s="17" t="s">
        <v>20</v>
      </c>
      <c r="G679" s="7" t="n">
        <v>70</v>
      </c>
      <c r="H679" s="6" t="n">
        <v>84.73</v>
      </c>
      <c r="I679" s="6" t="n">
        <v>-5931.1</v>
      </c>
      <c r="J679" s="6" t="n">
        <v>0</v>
      </c>
      <c r="K679" s="6" t="n">
        <v>-2.97</v>
      </c>
      <c r="L679" s="6" t="n">
        <v>0</v>
      </c>
      <c r="M679" s="6" t="s">
        <f>=I679+J679+K679+L679</f>
      </c>
      <c r="N679" s="6"/>
      <c r="O679" s="17"/>
      <c r="P679" s="17" t="s">
        <v>547</v>
      </c>
    </row>
    <row collapsed="false" customFormat="false" customHeight="false" hidden="false" ht="12.1" outlineLevel="0" r="680">
      <c r="A680" s="21" t="n">
        <v>45623.931388889</v>
      </c>
      <c r="B680" s="17" t="s">
        <v>366</v>
      </c>
      <c r="C680" s="17" t="s">
        <v>461</v>
      </c>
      <c r="D680" s="17" t="s">
        <v>340</v>
      </c>
      <c r="E680" s="17" t="s">
        <v>18</v>
      </c>
      <c r="F680" s="17" t="s">
        <v>20</v>
      </c>
      <c r="G680" s="7" t="n">
        <v>180</v>
      </c>
      <c r="H680" s="6" t="n">
        <v>84.62</v>
      </c>
      <c r="I680" s="6" t="n">
        <v>-15231.6</v>
      </c>
      <c r="J680" s="6" t="n">
        <v>0</v>
      </c>
      <c r="K680" s="6" t="n">
        <v>-12.19</v>
      </c>
      <c r="L680" s="6" t="n">
        <v>0</v>
      </c>
      <c r="M680" s="6" t="s">
        <f>=I680+J680+K680+L680</f>
      </c>
      <c r="N680" s="6"/>
      <c r="O680" s="17"/>
      <c r="P680" s="17" t="s">
        <v>547</v>
      </c>
    </row>
    <row collapsed="false" customFormat="false" customHeight="false" hidden="false" ht="12.1" outlineLevel="0" r="681">
      <c r="A681" s="21" t="n">
        <v>45623.936458333</v>
      </c>
      <c r="B681" s="17" t="s">
        <v>388</v>
      </c>
      <c r="C681" s="17" t="s">
        <v>549</v>
      </c>
      <c r="D681" s="17" t="s">
        <v>340</v>
      </c>
      <c r="E681" s="17" t="s">
        <v>18</v>
      </c>
      <c r="F681" s="17" t="s">
        <v>20</v>
      </c>
      <c r="G681" s="7" t="n">
        <v>1</v>
      </c>
      <c r="H681" s="6" t="n">
        <v>5384</v>
      </c>
      <c r="I681" s="6" t="n">
        <v>-5384</v>
      </c>
      <c r="J681" s="6" t="n">
        <v>0</v>
      </c>
      <c r="K681" s="6" t="n">
        <v>-4.31</v>
      </c>
      <c r="L681" s="6" t="n">
        <v>0</v>
      </c>
      <c r="M681" s="6" t="s">
        <f>=I681+J681+K681+L681</f>
      </c>
      <c r="N681" s="6"/>
      <c r="O681" s="17"/>
      <c r="P681" s="17" t="s">
        <v>547</v>
      </c>
    </row>
    <row collapsed="false" customFormat="false" customHeight="false" hidden="false" ht="12.1" outlineLevel="0" r="682">
      <c r="A682" s="21" t="n">
        <v>45623.936458333</v>
      </c>
      <c r="B682" s="17" t="s">
        <v>388</v>
      </c>
      <c r="C682" s="17" t="s">
        <v>549</v>
      </c>
      <c r="D682" s="17" t="s">
        <v>340</v>
      </c>
      <c r="E682" s="17" t="s">
        <v>18</v>
      </c>
      <c r="F682" s="17" t="s">
        <v>20</v>
      </c>
      <c r="G682" s="7" t="n">
        <v>1</v>
      </c>
      <c r="H682" s="6" t="n">
        <v>5382</v>
      </c>
      <c r="I682" s="6" t="n">
        <v>-5382</v>
      </c>
      <c r="J682" s="6" t="n">
        <v>0</v>
      </c>
      <c r="K682" s="6" t="n">
        <v>-4.31</v>
      </c>
      <c r="L682" s="6" t="n">
        <v>0</v>
      </c>
      <c r="M682" s="6" t="s">
        <f>=I682+J682+K682+L682</f>
      </c>
      <c r="N682" s="6"/>
      <c r="O682" s="17"/>
      <c r="P682" s="17" t="s">
        <v>547</v>
      </c>
    </row>
    <row collapsed="false" customFormat="false" customHeight="false" hidden="false" ht="12.1" outlineLevel="0" r="683">
      <c r="A683" s="21" t="n">
        <v>45623.937280093</v>
      </c>
      <c r="B683" s="17" t="s">
        <v>31</v>
      </c>
      <c r="C683" s="17" t="s">
        <v>422</v>
      </c>
      <c r="D683" s="17" t="s">
        <v>340</v>
      </c>
      <c r="E683" s="17" t="s">
        <v>18</v>
      </c>
      <c r="F683" s="17" t="s">
        <v>20</v>
      </c>
      <c r="G683" s="7" t="n">
        <v>10</v>
      </c>
      <c r="H683" s="6" t="n">
        <v>224.99</v>
      </c>
      <c r="I683" s="6" t="n">
        <v>-2249.9</v>
      </c>
      <c r="J683" s="6" t="n">
        <v>0</v>
      </c>
      <c r="K683" s="6" t="n">
        <v>-1.8</v>
      </c>
      <c r="L683" s="6" t="n">
        <v>0</v>
      </c>
      <c r="M683" s="6" t="s">
        <f>=I683+J683+K683+L683</f>
      </c>
      <c r="N683" s="6"/>
      <c r="O683" s="17"/>
      <c r="P683" s="17" t="s">
        <v>547</v>
      </c>
    </row>
    <row collapsed="false" customFormat="false" customHeight="false" hidden="false" ht="12.1" outlineLevel="0" r="684">
      <c r="A684" s="21" t="n">
        <v>45631.931180556</v>
      </c>
      <c r="B684" s="17" t="s">
        <v>27</v>
      </c>
      <c r="C684" s="17" t="s">
        <v>534</v>
      </c>
      <c r="D684" s="17" t="s">
        <v>340</v>
      </c>
      <c r="E684" s="17" t="s">
        <v>18</v>
      </c>
      <c r="F684" s="17" t="s">
        <v>20</v>
      </c>
      <c r="G684" s="7" t="n">
        <v>3</v>
      </c>
      <c r="H684" s="6" t="n">
        <v>943</v>
      </c>
      <c r="I684" s="6" t="n">
        <v>-2829</v>
      </c>
      <c r="J684" s="6" t="n">
        <v>0</v>
      </c>
      <c r="K684" s="6" t="n">
        <v>-2.26</v>
      </c>
      <c r="L684" s="6" t="n">
        <v>0</v>
      </c>
      <c r="M684" s="6" t="s">
        <f>=I684+J684+K684+L684</f>
      </c>
      <c r="N684" s="6"/>
      <c r="O684" s="17"/>
      <c r="P684" s="17" t="s">
        <v>525</v>
      </c>
    </row>
    <row collapsed="false" customFormat="false" customHeight="false" hidden="false" ht="12.1" outlineLevel="0" r="685">
      <c r="A685" s="22" t="n">
        <v>45636.020636574</v>
      </c>
      <c r="B685" s="23" t="s">
        <v>448</v>
      </c>
      <c r="C685" s="23" t="s">
        <v>550</v>
      </c>
      <c r="D685" s="23" t="s">
        <v>448</v>
      </c>
      <c r="E685" s="23" t="s">
        <v>448</v>
      </c>
      <c r="F685" s="23" t="s">
        <v>20</v>
      </c>
      <c r="G685" s="24" t="n">
        <v>1</v>
      </c>
      <c r="H685" s="25" t="n">
        <v>4426.5</v>
      </c>
      <c r="I685" s="25" t="n">
        <v>4426.5</v>
      </c>
      <c r="J685" s="25" t="n">
        <v>0</v>
      </c>
      <c r="K685" s="25" t="n">
        <v>0</v>
      </c>
      <c r="L685" s="25" t="n">
        <v>0</v>
      </c>
      <c r="M685" s="6" t="s">
        <f>=I685+J685+K685+L685</f>
      </c>
      <c r="N685" s="25"/>
      <c r="O685" s="23"/>
      <c r="P685" s="23" t="s">
        <v>525</v>
      </c>
    </row>
    <row collapsed="false" customFormat="false" customHeight="false" hidden="false" ht="12.1" outlineLevel="0" r="686">
      <c r="A686" s="22" t="n">
        <v>45636.548877315</v>
      </c>
      <c r="B686" s="23" t="s">
        <v>448</v>
      </c>
      <c r="C686" s="23" t="s">
        <v>551</v>
      </c>
      <c r="D686" s="23" t="s">
        <v>448</v>
      </c>
      <c r="E686" s="23" t="s">
        <v>448</v>
      </c>
      <c r="F686" s="23" t="s">
        <v>20</v>
      </c>
      <c r="G686" s="24" t="n">
        <v>1</v>
      </c>
      <c r="H686" s="25" t="n">
        <v>1931</v>
      </c>
      <c r="I686" s="25" t="n">
        <v>1931</v>
      </c>
      <c r="J686" s="25" t="n">
        <v>0</v>
      </c>
      <c r="K686" s="25" t="n">
        <v>0</v>
      </c>
      <c r="L686" s="25" t="n">
        <v>0</v>
      </c>
      <c r="M686" s="6" t="s">
        <f>=I686+J686+K686+L686</f>
      </c>
      <c r="N686" s="25"/>
      <c r="O686" s="23"/>
      <c r="P686" s="23" t="s">
        <v>420</v>
      </c>
    </row>
    <row collapsed="false" customFormat="false" customHeight="false" hidden="false" ht="12.1" outlineLevel="0" r="687">
      <c r="A687" s="21" t="n">
        <v>45636.840671296</v>
      </c>
      <c r="B687" s="17" t="s">
        <v>17</v>
      </c>
      <c r="C687" s="17" t="s">
        <v>533</v>
      </c>
      <c r="D687" s="17" t="s">
        <v>340</v>
      </c>
      <c r="E687" s="17" t="s">
        <v>18</v>
      </c>
      <c r="F687" s="17" t="s">
        <v>20</v>
      </c>
      <c r="G687" s="7" t="n">
        <v>1</v>
      </c>
      <c r="H687" s="6" t="n">
        <v>3399.5</v>
      </c>
      <c r="I687" s="6" t="n">
        <v>-3399.5</v>
      </c>
      <c r="J687" s="6" t="n">
        <v>0</v>
      </c>
      <c r="K687" s="6" t="n">
        <v>-2.72</v>
      </c>
      <c r="L687" s="6" t="n">
        <v>0</v>
      </c>
      <c r="M687" s="6" t="s">
        <f>=I687+J687+K687+L687</f>
      </c>
      <c r="N687" s="6"/>
      <c r="O687" s="17"/>
      <c r="P687" s="17" t="s">
        <v>525</v>
      </c>
    </row>
    <row collapsed="false" customFormat="false" customHeight="false" hidden="false" ht="12.1" outlineLevel="0" r="688">
      <c r="A688" s="21" t="n">
        <v>45636.918344907</v>
      </c>
      <c r="B688" s="17" t="s">
        <v>387</v>
      </c>
      <c r="C688" s="17" t="s">
        <v>548</v>
      </c>
      <c r="D688" s="17" t="s">
        <v>340</v>
      </c>
      <c r="E688" s="17" t="s">
        <v>18</v>
      </c>
      <c r="F688" s="17" t="s">
        <v>20</v>
      </c>
      <c r="G688" s="7" t="n">
        <v>100</v>
      </c>
      <c r="H688" s="6" t="n">
        <v>12.495</v>
      </c>
      <c r="I688" s="6" t="n">
        <v>-1249.5</v>
      </c>
      <c r="J688" s="6" t="n">
        <v>0</v>
      </c>
      <c r="K688" s="6" t="n">
        <v>-0.87</v>
      </c>
      <c r="L688" s="6" t="n">
        <v>0</v>
      </c>
      <c r="M688" s="6" t="s">
        <f>=I688+J688+K688+L688</f>
      </c>
      <c r="N688" s="6"/>
      <c r="O688" s="17"/>
      <c r="P688" s="17" t="s">
        <v>420</v>
      </c>
    </row>
    <row collapsed="false" customFormat="false" customHeight="false" hidden="false" ht="12.1" outlineLevel="0" r="689">
      <c r="A689" s="21" t="n">
        <v>45637.528310185</v>
      </c>
      <c r="B689" s="17" t="s">
        <v>377</v>
      </c>
      <c r="C689" s="17" t="s">
        <v>502</v>
      </c>
      <c r="D689" s="17" t="s">
        <v>340</v>
      </c>
      <c r="E689" s="17" t="s">
        <v>18</v>
      </c>
      <c r="F689" s="17" t="s">
        <v>20</v>
      </c>
      <c r="G689" s="7" t="n">
        <v>1</v>
      </c>
      <c r="H689" s="6" t="n">
        <v>484.8</v>
      </c>
      <c r="I689" s="6" t="n">
        <v>-484.8</v>
      </c>
      <c r="J689" s="6" t="n">
        <v>0</v>
      </c>
      <c r="K689" s="6" t="n">
        <v>-0.34</v>
      </c>
      <c r="L689" s="6" t="n">
        <v>0</v>
      </c>
      <c r="M689" s="6" t="s">
        <f>=I689+J689+K689+L689</f>
      </c>
      <c r="N689" s="6"/>
      <c r="O689" s="17"/>
      <c r="P689" s="17" t="s">
        <v>420</v>
      </c>
    </row>
    <row collapsed="false" customFormat="false" customHeight="false" hidden="false" ht="12.1" outlineLevel="0" r="690">
      <c r="A690" s="21" t="n">
        <v>45637.549502315</v>
      </c>
      <c r="B690" s="17" t="s">
        <v>27</v>
      </c>
      <c r="C690" s="17" t="s">
        <v>534</v>
      </c>
      <c r="D690" s="17" t="s">
        <v>340</v>
      </c>
      <c r="E690" s="17" t="s">
        <v>18</v>
      </c>
      <c r="F690" s="17" t="s">
        <v>20</v>
      </c>
      <c r="G690" s="7" t="n">
        <v>1</v>
      </c>
      <c r="H690" s="6" t="n">
        <v>947.5</v>
      </c>
      <c r="I690" s="6" t="n">
        <v>-947.5</v>
      </c>
      <c r="J690" s="6" t="n">
        <v>0</v>
      </c>
      <c r="K690" s="6" t="n">
        <v>-0.75</v>
      </c>
      <c r="L690" s="6" t="n">
        <v>0</v>
      </c>
      <c r="M690" s="6" t="s">
        <f>=I690+J690+K690+L690</f>
      </c>
      <c r="N690" s="6"/>
      <c r="O690" s="17"/>
      <c r="P690" s="17" t="s">
        <v>525</v>
      </c>
    </row>
    <row collapsed="false" customFormat="false" customHeight="false" hidden="false" ht="12.1" outlineLevel="0" r="691">
      <c r="A691" s="21" t="n">
        <v>45637.611122685</v>
      </c>
      <c r="B691" s="17" t="s">
        <v>365</v>
      </c>
      <c r="C691" s="17" t="s">
        <v>457</v>
      </c>
      <c r="D691" s="17" t="s">
        <v>340</v>
      </c>
      <c r="E691" s="17" t="s">
        <v>18</v>
      </c>
      <c r="F691" s="17" t="s">
        <v>20</v>
      </c>
      <c r="G691" s="7" t="n">
        <v>3</v>
      </c>
      <c r="H691" s="6" t="n">
        <v>67.16</v>
      </c>
      <c r="I691" s="6" t="n">
        <v>-201.48</v>
      </c>
      <c r="J691" s="6" t="n">
        <v>0</v>
      </c>
      <c r="K691" s="6" t="n">
        <v>-0.14</v>
      </c>
      <c r="L691" s="6" t="n">
        <v>0</v>
      </c>
      <c r="M691" s="6" t="s">
        <f>=I691+J691+K691+L691</f>
      </c>
      <c r="N691" s="6"/>
      <c r="O691" s="17"/>
      <c r="P691" s="17" t="s">
        <v>420</v>
      </c>
    </row>
    <row collapsed="false" customFormat="false" customHeight="false" hidden="false" ht="12.1" outlineLevel="0" r="692">
      <c r="A692" s="26" t="n">
        <v>45649.49994213</v>
      </c>
      <c r="B692" s="27" t="s">
        <v>377</v>
      </c>
      <c r="C692" s="27" t="s">
        <v>502</v>
      </c>
      <c r="D692" s="27" t="s">
        <v>341</v>
      </c>
      <c r="E692" s="27" t="s">
        <v>18</v>
      </c>
      <c r="F692" s="27" t="s">
        <v>20</v>
      </c>
      <c r="G692" s="28" t="n">
        <v>-386</v>
      </c>
      <c r="H692" s="29" t="n">
        <v>574.85</v>
      </c>
      <c r="I692" s="29" t="n">
        <v>221892.1</v>
      </c>
      <c r="J692" s="29" t="n">
        <v>0</v>
      </c>
      <c r="K692" s="29" t="n">
        <v>-155.32</v>
      </c>
      <c r="L692" s="29" t="n">
        <v>0</v>
      </c>
      <c r="M692" s="6" t="s">
        <f>=I692+J692+K692+L692</f>
      </c>
      <c r="N692" s="29"/>
      <c r="O692" s="27"/>
      <c r="P692" s="27" t="s">
        <v>420</v>
      </c>
    </row>
    <row collapsed="false" customFormat="false" customHeight="false" hidden="false" ht="12.1" outlineLevel="0" r="693">
      <c r="A693" s="26" t="n">
        <v>45649.49994213</v>
      </c>
      <c r="B693" s="27" t="s">
        <v>377</v>
      </c>
      <c r="C693" s="27" t="s">
        <v>502</v>
      </c>
      <c r="D693" s="27" t="s">
        <v>341</v>
      </c>
      <c r="E693" s="27" t="s">
        <v>18</v>
      </c>
      <c r="F693" s="27" t="s">
        <v>20</v>
      </c>
      <c r="G693" s="28" t="n">
        <v>-20</v>
      </c>
      <c r="H693" s="29" t="n">
        <v>574.85</v>
      </c>
      <c r="I693" s="29" t="n">
        <v>11497</v>
      </c>
      <c r="J693" s="29" t="n">
        <v>0</v>
      </c>
      <c r="K693" s="29" t="n">
        <v>-8.05</v>
      </c>
      <c r="L693" s="29" t="n">
        <v>0</v>
      </c>
      <c r="M693" s="6" t="s">
        <f>=I693+J693+K693+L693</f>
      </c>
      <c r="N693" s="29"/>
      <c r="O693" s="27"/>
      <c r="P693" s="27" t="s">
        <v>420</v>
      </c>
    </row>
    <row collapsed="false" customFormat="false" customHeight="false" hidden="false" ht="12.1" outlineLevel="0" r="694">
      <c r="A694" s="26" t="n">
        <v>45649.58337963</v>
      </c>
      <c r="B694" s="27" t="s">
        <v>377</v>
      </c>
      <c r="C694" s="27" t="s">
        <v>502</v>
      </c>
      <c r="D694" s="27" t="s">
        <v>341</v>
      </c>
      <c r="E694" s="27" t="s">
        <v>18</v>
      </c>
      <c r="F694" s="27" t="s">
        <v>20</v>
      </c>
      <c r="G694" s="28" t="n">
        <v>-250</v>
      </c>
      <c r="H694" s="29" t="n">
        <v>577.65</v>
      </c>
      <c r="I694" s="29" t="n">
        <v>144412.5</v>
      </c>
      <c r="J694" s="29" t="n">
        <v>0</v>
      </c>
      <c r="K694" s="29" t="n">
        <v>-72.21</v>
      </c>
      <c r="L694" s="29" t="n">
        <v>0</v>
      </c>
      <c r="M694" s="6" t="s">
        <f>=I694+J694+K694+L694</f>
      </c>
      <c r="N694" s="29"/>
      <c r="O694" s="27"/>
      <c r="P694" s="27" t="s">
        <v>525</v>
      </c>
    </row>
    <row collapsed="false" customFormat="false" customHeight="false" hidden="false" ht="12.1" outlineLevel="0" r="695">
      <c r="A695" s="21" t="n">
        <v>45650.515474537</v>
      </c>
      <c r="B695" s="17" t="s">
        <v>43</v>
      </c>
      <c r="C695" s="17" t="s">
        <v>524</v>
      </c>
      <c r="D695" s="17" t="s">
        <v>340</v>
      </c>
      <c r="E695" s="17" t="s">
        <v>18</v>
      </c>
      <c r="F695" s="17" t="s">
        <v>20</v>
      </c>
      <c r="G695" s="7" t="n">
        <v>14</v>
      </c>
      <c r="H695" s="6" t="n">
        <v>3878</v>
      </c>
      <c r="I695" s="6" t="n">
        <v>-54292</v>
      </c>
      <c r="J695" s="6" t="n">
        <v>0</v>
      </c>
      <c r="K695" s="6" t="n">
        <v>-38</v>
      </c>
      <c r="L695" s="6" t="n">
        <v>0</v>
      </c>
      <c r="M695" s="6" t="s">
        <f>=I695+J695+K695+L695</f>
      </c>
      <c r="N695" s="6"/>
      <c r="O695" s="17"/>
      <c r="P695" s="17" t="s">
        <v>420</v>
      </c>
    </row>
    <row collapsed="false" customFormat="false" customHeight="false" hidden="false" ht="12.1" outlineLevel="0" r="696">
      <c r="A696" s="21" t="n">
        <v>45650.919768519</v>
      </c>
      <c r="B696" s="17" t="s">
        <v>382</v>
      </c>
      <c r="C696" s="17" t="s">
        <v>514</v>
      </c>
      <c r="D696" s="17" t="s">
        <v>340</v>
      </c>
      <c r="E696" s="17" t="s">
        <v>81</v>
      </c>
      <c r="F696" s="17" t="s">
        <v>20</v>
      </c>
      <c r="G696" s="7" t="n">
        <v>1342</v>
      </c>
      <c r="H696" s="6" t="n">
        <v>133.28</v>
      </c>
      <c r="I696" s="6" t="n">
        <v>-178861.76</v>
      </c>
      <c r="J696" s="6" t="n">
        <v>0</v>
      </c>
      <c r="K696" s="6" t="n">
        <v>0</v>
      </c>
      <c r="L696" s="6" t="n">
        <v>0</v>
      </c>
      <c r="M696" s="6" t="s">
        <f>=I696+J696+K696+L696</f>
      </c>
      <c r="N696" s="6"/>
      <c r="O696" s="17"/>
      <c r="P696" s="17" t="s">
        <v>420</v>
      </c>
    </row>
    <row collapsed="false" customFormat="false" customHeight="false" hidden="false" ht="12.1" outlineLevel="0" r="697">
      <c r="A697" s="21" t="n">
        <v>45650.941736111</v>
      </c>
      <c r="B697" s="17" t="s">
        <v>80</v>
      </c>
      <c r="C697" s="17" t="s">
        <v>436</v>
      </c>
      <c r="D697" s="17" t="s">
        <v>340</v>
      </c>
      <c r="E697" s="17" t="s">
        <v>81</v>
      </c>
      <c r="F697" s="17" t="s">
        <v>20</v>
      </c>
      <c r="G697" s="7" t="n">
        <v>89999</v>
      </c>
      <c r="H697" s="6" t="n">
        <v>1.5571</v>
      </c>
      <c r="I697" s="6" t="n">
        <v>-140137.44</v>
      </c>
      <c r="J697" s="6" t="n">
        <v>0</v>
      </c>
      <c r="K697" s="6" t="n">
        <v>0</v>
      </c>
      <c r="L697" s="6" t="n">
        <v>0</v>
      </c>
      <c r="M697" s="6" t="s">
        <f>=I697+J697+K697+L697</f>
      </c>
      <c r="N697" s="6"/>
      <c r="O697" s="17"/>
      <c r="P697" s="17" t="s">
        <v>525</v>
      </c>
    </row>
    <row collapsed="false" customFormat="false" customHeight="false" hidden="false" ht="12.1" outlineLevel="0" r="698">
      <c r="A698" s="21" t="n">
        <v>45650.94212963</v>
      </c>
      <c r="B698" s="17" t="s">
        <v>80</v>
      </c>
      <c r="C698" s="17" t="s">
        <v>436</v>
      </c>
      <c r="D698" s="17" t="s">
        <v>340</v>
      </c>
      <c r="E698" s="17" t="s">
        <v>81</v>
      </c>
      <c r="F698" s="17" t="s">
        <v>20</v>
      </c>
      <c r="G698" s="7" t="n">
        <v>3100</v>
      </c>
      <c r="H698" s="6" t="n">
        <v>1.5571</v>
      </c>
      <c r="I698" s="6" t="n">
        <v>-4827.01</v>
      </c>
      <c r="J698" s="6" t="n">
        <v>0</v>
      </c>
      <c r="K698" s="6" t="n">
        <v>0</v>
      </c>
      <c r="L698" s="6" t="n">
        <v>0</v>
      </c>
      <c r="M698" s="6" t="s">
        <f>=I698+J698+K698+L698</f>
      </c>
      <c r="N698" s="6"/>
      <c r="O698" s="17"/>
      <c r="P698" s="17" t="s">
        <v>525</v>
      </c>
    </row>
    <row collapsed="false" customFormat="false" customHeight="false" hidden="false" ht="12.1" outlineLevel="0" r="699">
      <c r="A699" s="22" t="n">
        <v>45653.020636574</v>
      </c>
      <c r="B699" s="23" t="s">
        <v>448</v>
      </c>
      <c r="C699" s="23" t="s">
        <v>552</v>
      </c>
      <c r="D699" s="23" t="s">
        <v>448</v>
      </c>
      <c r="E699" s="23" t="s">
        <v>448</v>
      </c>
      <c r="F699" s="23" t="s">
        <v>20</v>
      </c>
      <c r="G699" s="24" t="n">
        <v>1</v>
      </c>
      <c r="H699" s="25" t="n">
        <v>30775</v>
      </c>
      <c r="I699" s="25" t="n">
        <v>30775</v>
      </c>
      <c r="J699" s="25" t="n">
        <v>0</v>
      </c>
      <c r="K699" s="25" t="n">
        <v>0</v>
      </c>
      <c r="L699" s="25" t="n">
        <v>0</v>
      </c>
      <c r="M699" s="6" t="s">
        <f>=I699+J699+K699+L699</f>
      </c>
      <c r="N699" s="25"/>
      <c r="O699" s="23"/>
      <c r="P699" s="23" t="s">
        <v>525</v>
      </c>
    </row>
    <row collapsed="false" customFormat="false" customHeight="false" hidden="false" ht="12.1" outlineLevel="0" r="700">
      <c r="A700" s="22" t="n">
        <v>45653.020636574</v>
      </c>
      <c r="B700" s="23" t="s">
        <v>448</v>
      </c>
      <c r="C700" s="23" t="s">
        <v>216</v>
      </c>
      <c r="D700" s="23" t="s">
        <v>448</v>
      </c>
      <c r="E700" s="23" t="s">
        <v>448</v>
      </c>
      <c r="F700" s="23" t="s">
        <v>20</v>
      </c>
      <c r="G700" s="24" t="n">
        <v>1</v>
      </c>
      <c r="H700" s="25" t="n">
        <v>219</v>
      </c>
      <c r="I700" s="25" t="n">
        <v>219</v>
      </c>
      <c r="J700" s="25" t="n">
        <v>0</v>
      </c>
      <c r="K700" s="25" t="n">
        <v>0</v>
      </c>
      <c r="L700" s="25" t="n">
        <v>0</v>
      </c>
      <c r="M700" s="6" t="s">
        <f>=I700+J700+K700+L700</f>
      </c>
      <c r="N700" s="25"/>
      <c r="O700" s="23"/>
      <c r="P700" s="23" t="s">
        <v>525</v>
      </c>
    </row>
    <row collapsed="false" customFormat="false" customHeight="false" hidden="false" ht="12.1" outlineLevel="0" r="701">
      <c r="A701" s="34" t="n">
        <v>45653.020636574</v>
      </c>
      <c r="B701" s="35" t="s">
        <v>456</v>
      </c>
      <c r="C701" s="35" t="s">
        <v>216</v>
      </c>
      <c r="D701" s="35" t="s">
        <v>456</v>
      </c>
      <c r="E701" s="35" t="s">
        <v>456</v>
      </c>
      <c r="F701" s="35" t="s">
        <v>20</v>
      </c>
      <c r="G701" s="36" t="n">
        <v>1</v>
      </c>
      <c r="H701" s="37" t="n">
        <v>-219</v>
      </c>
      <c r="I701" s="37" t="n">
        <v>-219</v>
      </c>
      <c r="J701" s="37" t="n">
        <v>0</v>
      </c>
      <c r="K701" s="37" t="n">
        <v>0</v>
      </c>
      <c r="L701" s="37" t="n">
        <v>0</v>
      </c>
      <c r="M701" s="6" t="s">
        <f>=I701+J701+K701+L701</f>
      </c>
      <c r="N701" s="37"/>
      <c r="O701" s="35"/>
      <c r="P701" s="35" t="s">
        <v>525</v>
      </c>
    </row>
    <row collapsed="false" customFormat="false" customHeight="false" hidden="false" ht="12.1" outlineLevel="0" r="702">
      <c r="A702" s="22" t="n">
        <v>45653.020636574</v>
      </c>
      <c r="B702" s="23" t="s">
        <v>448</v>
      </c>
      <c r="C702" s="23" t="s">
        <v>216</v>
      </c>
      <c r="D702" s="23" t="s">
        <v>448</v>
      </c>
      <c r="E702" s="23" t="s">
        <v>448</v>
      </c>
      <c r="F702" s="23" t="s">
        <v>20</v>
      </c>
      <c r="G702" s="24" t="n">
        <v>1</v>
      </c>
      <c r="H702" s="25" t="n">
        <v>219</v>
      </c>
      <c r="I702" s="25" t="n">
        <v>219</v>
      </c>
      <c r="J702" s="25" t="n">
        <v>0</v>
      </c>
      <c r="K702" s="25" t="n">
        <v>0</v>
      </c>
      <c r="L702" s="25" t="n">
        <v>0</v>
      </c>
      <c r="M702" s="6" t="s">
        <f>=I702+J702+K702+L702</f>
      </c>
      <c r="N702" s="25"/>
      <c r="O702" s="23"/>
      <c r="P702" s="23" t="s">
        <v>547</v>
      </c>
    </row>
    <row collapsed="false" customFormat="false" customHeight="false" hidden="false" ht="12.1" outlineLevel="0" r="703">
      <c r="A703" s="21" t="n">
        <v>45653.844652778</v>
      </c>
      <c r="B703" s="17" t="s">
        <v>80</v>
      </c>
      <c r="C703" s="17" t="s">
        <v>436</v>
      </c>
      <c r="D703" s="17" t="s">
        <v>340</v>
      </c>
      <c r="E703" s="17" t="s">
        <v>81</v>
      </c>
      <c r="F703" s="17" t="s">
        <v>20</v>
      </c>
      <c r="G703" s="7" t="n">
        <v>19700</v>
      </c>
      <c r="H703" s="6" t="n">
        <v>1.5596</v>
      </c>
      <c r="I703" s="6" t="n">
        <v>-30724.12</v>
      </c>
      <c r="J703" s="6" t="n">
        <v>0</v>
      </c>
      <c r="K703" s="6" t="n">
        <v>0</v>
      </c>
      <c r="L703" s="6" t="n">
        <v>0</v>
      </c>
      <c r="M703" s="6" t="s">
        <f>=I703+J703+K703+L703</f>
      </c>
      <c r="N703" s="6"/>
      <c r="O703" s="17"/>
      <c r="P703" s="17" t="s">
        <v>525</v>
      </c>
    </row>
    <row collapsed="false" customFormat="false" customHeight="false" hidden="false" ht="12.1" outlineLevel="0" r="704">
      <c r="A704" s="21" t="n">
        <v>45653.846018519</v>
      </c>
      <c r="B704" s="17" t="s">
        <v>389</v>
      </c>
      <c r="C704" s="17" t="s">
        <v>553</v>
      </c>
      <c r="D704" s="17" t="s">
        <v>340</v>
      </c>
      <c r="E704" s="17" t="s">
        <v>18</v>
      </c>
      <c r="F704" s="17" t="s">
        <v>20</v>
      </c>
      <c r="G704" s="7" t="n">
        <v>1</v>
      </c>
      <c r="H704" s="6" t="n">
        <v>448.9</v>
      </c>
      <c r="I704" s="6" t="n">
        <v>-448.9</v>
      </c>
      <c r="J704" s="6" t="n">
        <v>0</v>
      </c>
      <c r="K704" s="6" t="n">
        <v>-0.36</v>
      </c>
      <c r="L704" s="6" t="n">
        <v>0</v>
      </c>
      <c r="M704" s="6" t="s">
        <f>=I704+J704+K704+L704</f>
      </c>
      <c r="N704" s="6"/>
      <c r="O704" s="17"/>
      <c r="P704" s="17" t="s">
        <v>547</v>
      </c>
    </row>
    <row collapsed="false" customFormat="false" customHeight="false" hidden="false" ht="12.1" outlineLevel="0" r="705">
      <c r="A705" s="21" t="n">
        <v>45653.846018519</v>
      </c>
      <c r="B705" s="17" t="s">
        <v>389</v>
      </c>
      <c r="C705" s="17" t="s">
        <v>553</v>
      </c>
      <c r="D705" s="17" t="s">
        <v>340</v>
      </c>
      <c r="E705" s="17" t="s">
        <v>18</v>
      </c>
      <c r="F705" s="17" t="s">
        <v>20</v>
      </c>
      <c r="G705" s="7" t="n">
        <v>1</v>
      </c>
      <c r="H705" s="6" t="n">
        <v>448.9</v>
      </c>
      <c r="I705" s="6" t="n">
        <v>-448.9</v>
      </c>
      <c r="J705" s="6" t="n">
        <v>0</v>
      </c>
      <c r="K705" s="6" t="n">
        <v>-0.36</v>
      </c>
      <c r="L705" s="6" t="n">
        <v>0</v>
      </c>
      <c r="M705" s="6" t="s">
        <f>=I705+J705+K705+L705</f>
      </c>
      <c r="N705" s="6"/>
      <c r="O705" s="17"/>
      <c r="P705" s="17" t="s">
        <v>547</v>
      </c>
    </row>
    <row collapsed="false" customFormat="false" customHeight="false" hidden="false" ht="12.1" outlineLevel="0" r="706">
      <c r="A706" s="26" t="n">
        <v>45656.755787037</v>
      </c>
      <c r="B706" s="27" t="s">
        <v>388</v>
      </c>
      <c r="C706" s="27" t="s">
        <v>549</v>
      </c>
      <c r="D706" s="27" t="s">
        <v>341</v>
      </c>
      <c r="E706" s="27" t="s">
        <v>18</v>
      </c>
      <c r="F706" s="27" t="s">
        <v>20</v>
      </c>
      <c r="G706" s="28" t="n">
        <v>-1</v>
      </c>
      <c r="H706" s="29" t="n">
        <v>6390</v>
      </c>
      <c r="I706" s="29" t="n">
        <v>6390</v>
      </c>
      <c r="J706" s="29" t="n">
        <v>0</v>
      </c>
      <c r="K706" s="29" t="n">
        <v>-5.11</v>
      </c>
      <c r="L706" s="29" t="n">
        <v>0</v>
      </c>
      <c r="M706" s="6" t="s">
        <f>=I706+J706+K706+L706</f>
      </c>
      <c r="N706" s="29"/>
      <c r="O706" s="27"/>
      <c r="P706" s="27" t="s">
        <v>547</v>
      </c>
    </row>
    <row collapsed="false" customFormat="false" customHeight="false" hidden="false" ht="12.1" outlineLevel="0" r="707">
      <c r="A707" s="26" t="n">
        <v>45656.755787037</v>
      </c>
      <c r="B707" s="27" t="s">
        <v>388</v>
      </c>
      <c r="C707" s="27" t="s">
        <v>549</v>
      </c>
      <c r="D707" s="27" t="s">
        <v>341</v>
      </c>
      <c r="E707" s="27" t="s">
        <v>18</v>
      </c>
      <c r="F707" s="27" t="s">
        <v>20</v>
      </c>
      <c r="G707" s="28" t="n">
        <v>-1</v>
      </c>
      <c r="H707" s="29" t="n">
        <v>6391</v>
      </c>
      <c r="I707" s="29" t="n">
        <v>6391</v>
      </c>
      <c r="J707" s="29" t="n">
        <v>0</v>
      </c>
      <c r="K707" s="29" t="n">
        <v>-5.11</v>
      </c>
      <c r="L707" s="29" t="n">
        <v>0</v>
      </c>
      <c r="M707" s="6" t="s">
        <f>=I707+J707+K707+L707</f>
      </c>
      <c r="N707" s="29"/>
      <c r="O707" s="27"/>
      <c r="P707" s="27" t="s">
        <v>547</v>
      </c>
    </row>
    <row collapsed="false" customFormat="false" customHeight="false" hidden="false" ht="12.1" outlineLevel="0" r="708">
      <c r="A708" s="21" t="n">
        <v>45656.759363426</v>
      </c>
      <c r="B708" s="17" t="s">
        <v>80</v>
      </c>
      <c r="C708" s="17" t="s">
        <v>436</v>
      </c>
      <c r="D708" s="17" t="s">
        <v>340</v>
      </c>
      <c r="E708" s="17" t="s">
        <v>81</v>
      </c>
      <c r="F708" s="17" t="s">
        <v>20</v>
      </c>
      <c r="G708" s="7" t="n">
        <v>8172</v>
      </c>
      <c r="H708" s="6" t="n">
        <v>1.5647</v>
      </c>
      <c r="I708" s="6" t="n">
        <v>-12786.73</v>
      </c>
      <c r="J708" s="6" t="n">
        <v>0</v>
      </c>
      <c r="K708" s="6" t="n">
        <v>0</v>
      </c>
      <c r="L708" s="6" t="n">
        <v>0</v>
      </c>
      <c r="M708" s="6" t="s">
        <f>=I708+J708+K708+L708</f>
      </c>
      <c r="N708" s="6"/>
      <c r="O708" s="17"/>
      <c r="P708" s="17" t="s">
        <v>547</v>
      </c>
    </row>
    <row collapsed="false" customFormat="false" customHeight="false" hidden="false" ht="12.1" outlineLevel="0" r="709">
      <c r="A709" s="30" t="n">
        <v>45666.020636574</v>
      </c>
      <c r="B709" s="31" t="s">
        <v>446</v>
      </c>
      <c r="C709" s="31" t="s">
        <v>554</v>
      </c>
      <c r="D709" s="31" t="s">
        <v>446</v>
      </c>
      <c r="E709" s="31" t="s">
        <v>446</v>
      </c>
      <c r="F709" s="31" t="s">
        <v>20</v>
      </c>
      <c r="G709" s="32" t="n">
        <v>1</v>
      </c>
      <c r="H709" s="33" t="n">
        <v>-65</v>
      </c>
      <c r="I709" s="33" t="n">
        <v>-65</v>
      </c>
      <c r="J709" s="33" t="n">
        <v>0</v>
      </c>
      <c r="K709" s="33" t="n">
        <v>0</v>
      </c>
      <c r="L709" s="33" t="n">
        <v>0</v>
      </c>
      <c r="M709" s="6" t="s">
        <f>=I709+J709+K709+L709</f>
      </c>
      <c r="N709" s="33"/>
      <c r="O709" s="31"/>
      <c r="P709" s="31" t="s">
        <v>525</v>
      </c>
    </row>
    <row collapsed="false" customFormat="false" customHeight="false" hidden="false" ht="12.1" outlineLevel="0" r="710">
      <c r="A710" s="22" t="n">
        <v>45666.020636574</v>
      </c>
      <c r="B710" s="23" t="s">
        <v>419</v>
      </c>
      <c r="C710" s="23" t="s">
        <v>220</v>
      </c>
      <c r="D710" s="23" t="s">
        <v>419</v>
      </c>
      <c r="E710" s="23" t="s">
        <v>419</v>
      </c>
      <c r="F710" s="23" t="s">
        <v>20</v>
      </c>
      <c r="G710" s="24" t="n">
        <v>1</v>
      </c>
      <c r="H710" s="25" t="n">
        <v>9.09</v>
      </c>
      <c r="I710" s="25" t="n">
        <v>9.09</v>
      </c>
      <c r="J710" s="25" t="n">
        <v>0</v>
      </c>
      <c r="K710" s="25" t="n">
        <v>0</v>
      </c>
      <c r="L710" s="25" t="n">
        <v>0</v>
      </c>
      <c r="M710" s="6" t="s">
        <f>=I710+J710+K710+L710</f>
      </c>
      <c r="N710" s="25"/>
      <c r="O710" s="23"/>
      <c r="P710" s="23" t="s">
        <v>525</v>
      </c>
    </row>
    <row collapsed="false" customFormat="false" customHeight="false" hidden="false" ht="12.1" outlineLevel="0" r="711">
      <c r="A711" s="34" t="n">
        <v>45666.020636574</v>
      </c>
      <c r="B711" s="35" t="s">
        <v>456</v>
      </c>
      <c r="C711" s="35" t="s">
        <v>220</v>
      </c>
      <c r="D711" s="35" t="s">
        <v>456</v>
      </c>
      <c r="E711" s="35" t="s">
        <v>456</v>
      </c>
      <c r="F711" s="35" t="s">
        <v>20</v>
      </c>
      <c r="G711" s="36" t="n">
        <v>1</v>
      </c>
      <c r="H711" s="37" t="n">
        <v>-9.09</v>
      </c>
      <c r="I711" s="37" t="n">
        <v>-9.09</v>
      </c>
      <c r="J711" s="37" t="n">
        <v>0</v>
      </c>
      <c r="K711" s="37" t="n">
        <v>0</v>
      </c>
      <c r="L711" s="37" t="n">
        <v>0</v>
      </c>
      <c r="M711" s="6" t="s">
        <f>=I711+J711+K711+L711</f>
      </c>
      <c r="N711" s="37"/>
      <c r="O711" s="35"/>
      <c r="P711" s="35" t="s">
        <v>547</v>
      </c>
    </row>
    <row collapsed="false" customFormat="false" customHeight="false" hidden="false" ht="12.1" outlineLevel="0" r="712">
      <c r="A712" s="26" t="n">
        <v>45674.950717593</v>
      </c>
      <c r="B712" s="27" t="s">
        <v>27</v>
      </c>
      <c r="C712" s="27" t="s">
        <v>534</v>
      </c>
      <c r="D712" s="27" t="s">
        <v>341</v>
      </c>
      <c r="E712" s="27" t="s">
        <v>18</v>
      </c>
      <c r="F712" s="27" t="s">
        <v>20</v>
      </c>
      <c r="G712" s="28" t="n">
        <v>-50</v>
      </c>
      <c r="H712" s="29" t="n">
        <v>1189.5</v>
      </c>
      <c r="I712" s="29" t="n">
        <v>59475</v>
      </c>
      <c r="J712" s="29" t="n">
        <v>0</v>
      </c>
      <c r="K712" s="29" t="n">
        <v>-47.58</v>
      </c>
      <c r="L712" s="29" t="n">
        <v>0</v>
      </c>
      <c r="M712" s="6" t="s">
        <f>=I712+J712+K712+L712</f>
      </c>
      <c r="N712" s="29"/>
      <c r="O712" s="27"/>
      <c r="P712" s="27" t="s">
        <v>525</v>
      </c>
    </row>
    <row collapsed="false" customFormat="false" customHeight="false" hidden="false" ht="12.1" outlineLevel="0" r="713">
      <c r="A713" s="26" t="n">
        <v>45674.951261574</v>
      </c>
      <c r="B713" s="27" t="s">
        <v>27</v>
      </c>
      <c r="C713" s="27" t="s">
        <v>534</v>
      </c>
      <c r="D713" s="27" t="s">
        <v>341</v>
      </c>
      <c r="E713" s="27" t="s">
        <v>18</v>
      </c>
      <c r="F713" s="27" t="s">
        <v>20</v>
      </c>
      <c r="G713" s="28" t="n">
        <v>-24</v>
      </c>
      <c r="H713" s="29" t="n">
        <v>1189.5</v>
      </c>
      <c r="I713" s="29" t="n">
        <v>28548</v>
      </c>
      <c r="J713" s="29" t="n">
        <v>0</v>
      </c>
      <c r="K713" s="29" t="n">
        <v>-22.83</v>
      </c>
      <c r="L713" s="29" t="n">
        <v>0</v>
      </c>
      <c r="M713" s="6" t="s">
        <f>=I713+J713+K713+L713</f>
      </c>
      <c r="N713" s="29"/>
      <c r="O713" s="27"/>
      <c r="P713" s="27" t="s">
        <v>525</v>
      </c>
    </row>
    <row collapsed="false" customFormat="false" customHeight="false" hidden="false" ht="12.1" outlineLevel="0" r="714">
      <c r="A714" s="26" t="n">
        <v>45674.951261574</v>
      </c>
      <c r="B714" s="27" t="s">
        <v>27</v>
      </c>
      <c r="C714" s="27" t="s">
        <v>534</v>
      </c>
      <c r="D714" s="27" t="s">
        <v>341</v>
      </c>
      <c r="E714" s="27" t="s">
        <v>18</v>
      </c>
      <c r="F714" s="27" t="s">
        <v>20</v>
      </c>
      <c r="G714" s="28" t="n">
        <v>-26</v>
      </c>
      <c r="H714" s="29" t="n">
        <v>1189.5</v>
      </c>
      <c r="I714" s="29" t="n">
        <v>30927</v>
      </c>
      <c r="J714" s="29" t="n">
        <v>0</v>
      </c>
      <c r="K714" s="29" t="n">
        <v>-24.73</v>
      </c>
      <c r="L714" s="29" t="n">
        <v>0</v>
      </c>
      <c r="M714" s="6" t="s">
        <f>=I714+J714+K714+L714</f>
      </c>
      <c r="N714" s="29"/>
      <c r="O714" s="27"/>
      <c r="P714" s="27" t="s">
        <v>525</v>
      </c>
    </row>
    <row collapsed="false" customFormat="false" customHeight="false" hidden="false" ht="12.1" outlineLevel="0" r="715">
      <c r="A715" s="26" t="n">
        <v>45674.952118056</v>
      </c>
      <c r="B715" s="27" t="s">
        <v>27</v>
      </c>
      <c r="C715" s="27" t="s">
        <v>534</v>
      </c>
      <c r="D715" s="27" t="s">
        <v>341</v>
      </c>
      <c r="E715" s="27" t="s">
        <v>18</v>
      </c>
      <c r="F715" s="27" t="s">
        <v>20</v>
      </c>
      <c r="G715" s="28" t="n">
        <v>-50</v>
      </c>
      <c r="H715" s="29" t="n">
        <v>1189.5</v>
      </c>
      <c r="I715" s="29" t="n">
        <v>59475</v>
      </c>
      <c r="J715" s="29" t="n">
        <v>0</v>
      </c>
      <c r="K715" s="29" t="n">
        <v>-47.58</v>
      </c>
      <c r="L715" s="29" t="n">
        <v>0</v>
      </c>
      <c r="M715" s="6" t="s">
        <f>=I715+J715+K715+L715</f>
      </c>
      <c r="N715" s="29"/>
      <c r="O715" s="27"/>
      <c r="P715" s="27" t="s">
        <v>525</v>
      </c>
    </row>
    <row collapsed="false" customFormat="false" customHeight="false" hidden="false" ht="12.1" outlineLevel="0" r="716">
      <c r="A716" s="26" t="n">
        <v>45674.952569444</v>
      </c>
      <c r="B716" s="27" t="s">
        <v>27</v>
      </c>
      <c r="C716" s="27" t="s">
        <v>534</v>
      </c>
      <c r="D716" s="27" t="s">
        <v>341</v>
      </c>
      <c r="E716" s="27" t="s">
        <v>18</v>
      </c>
      <c r="F716" s="27" t="s">
        <v>20</v>
      </c>
      <c r="G716" s="28" t="n">
        <v>-50</v>
      </c>
      <c r="H716" s="29" t="n">
        <v>1189.5</v>
      </c>
      <c r="I716" s="29" t="n">
        <v>59475</v>
      </c>
      <c r="J716" s="29" t="n">
        <v>0</v>
      </c>
      <c r="K716" s="29" t="n">
        <v>-47.58</v>
      </c>
      <c r="L716" s="29" t="n">
        <v>0</v>
      </c>
      <c r="M716" s="6" t="s">
        <f>=I716+J716+K716+L716</f>
      </c>
      <c r="N716" s="29"/>
      <c r="O716" s="27"/>
      <c r="P716" s="27" t="s">
        <v>525</v>
      </c>
    </row>
    <row collapsed="false" customFormat="false" customHeight="false" hidden="false" ht="12.1" outlineLevel="0" r="717">
      <c r="A717" s="26" t="n">
        <v>45674.952824074</v>
      </c>
      <c r="B717" s="27" t="s">
        <v>27</v>
      </c>
      <c r="C717" s="27" t="s">
        <v>534</v>
      </c>
      <c r="D717" s="27" t="s">
        <v>341</v>
      </c>
      <c r="E717" s="27" t="s">
        <v>18</v>
      </c>
      <c r="F717" s="27" t="s">
        <v>20</v>
      </c>
      <c r="G717" s="28" t="n">
        <v>-6</v>
      </c>
      <c r="H717" s="29" t="n">
        <v>1189.5</v>
      </c>
      <c r="I717" s="29" t="n">
        <v>7137</v>
      </c>
      <c r="J717" s="29" t="n">
        <v>0</v>
      </c>
      <c r="K717" s="29" t="n">
        <v>-5.71</v>
      </c>
      <c r="L717" s="29" t="n">
        <v>0</v>
      </c>
      <c r="M717" s="6" t="s">
        <f>=I717+J717+K717+L717</f>
      </c>
      <c r="N717" s="29"/>
      <c r="O717" s="27"/>
      <c r="P717" s="27" t="s">
        <v>525</v>
      </c>
    </row>
    <row collapsed="false" customFormat="false" customHeight="false" hidden="false" ht="12.1" outlineLevel="0" r="718">
      <c r="A718" s="26" t="n">
        <v>45674.952824074</v>
      </c>
      <c r="B718" s="27" t="s">
        <v>27</v>
      </c>
      <c r="C718" s="27" t="s">
        <v>534</v>
      </c>
      <c r="D718" s="27" t="s">
        <v>341</v>
      </c>
      <c r="E718" s="27" t="s">
        <v>18</v>
      </c>
      <c r="F718" s="27" t="s">
        <v>20</v>
      </c>
      <c r="G718" s="28" t="n">
        <v>-1</v>
      </c>
      <c r="H718" s="29" t="n">
        <v>1189.5</v>
      </c>
      <c r="I718" s="29" t="n">
        <v>1189.5</v>
      </c>
      <c r="J718" s="29" t="n">
        <v>0</v>
      </c>
      <c r="K718" s="29" t="n">
        <v>-0.95</v>
      </c>
      <c r="L718" s="29" t="n">
        <v>0</v>
      </c>
      <c r="M718" s="6" t="s">
        <f>=I718+J718+K718+L718</f>
      </c>
      <c r="N718" s="29"/>
      <c r="O718" s="27"/>
      <c r="P718" s="27" t="s">
        <v>525</v>
      </c>
    </row>
    <row collapsed="false" customFormat="false" customHeight="false" hidden="false" ht="12.1" outlineLevel="0" r="719">
      <c r="A719" s="26" t="n">
        <v>45674.952824074</v>
      </c>
      <c r="B719" s="27" t="s">
        <v>27</v>
      </c>
      <c r="C719" s="27" t="s">
        <v>534</v>
      </c>
      <c r="D719" s="27" t="s">
        <v>341</v>
      </c>
      <c r="E719" s="27" t="s">
        <v>18</v>
      </c>
      <c r="F719" s="27" t="s">
        <v>20</v>
      </c>
      <c r="G719" s="28" t="n">
        <v>-43</v>
      </c>
      <c r="H719" s="29" t="n">
        <v>1189.5</v>
      </c>
      <c r="I719" s="29" t="n">
        <v>51148.5</v>
      </c>
      <c r="J719" s="29" t="n">
        <v>0</v>
      </c>
      <c r="K719" s="29" t="n">
        <v>-40.91</v>
      </c>
      <c r="L719" s="29" t="n">
        <v>0</v>
      </c>
      <c r="M719" s="6" t="s">
        <f>=I719+J719+K719+L719</f>
      </c>
      <c r="N719" s="29"/>
      <c r="O719" s="27"/>
      <c r="P719" s="27" t="s">
        <v>525</v>
      </c>
    </row>
    <row collapsed="false" customFormat="false" customHeight="false" hidden="false" ht="12.1" outlineLevel="0" r="720">
      <c r="A720" s="26" t="n">
        <v>45674.953101852</v>
      </c>
      <c r="B720" s="27" t="s">
        <v>27</v>
      </c>
      <c r="C720" s="27" t="s">
        <v>534</v>
      </c>
      <c r="D720" s="27" t="s">
        <v>341</v>
      </c>
      <c r="E720" s="27" t="s">
        <v>18</v>
      </c>
      <c r="F720" s="27" t="s">
        <v>20</v>
      </c>
      <c r="G720" s="28" t="n">
        <v>-50</v>
      </c>
      <c r="H720" s="29" t="n">
        <v>1189.5</v>
      </c>
      <c r="I720" s="29" t="n">
        <v>59475</v>
      </c>
      <c r="J720" s="29" t="n">
        <v>0</v>
      </c>
      <c r="K720" s="29" t="n">
        <v>-47.58</v>
      </c>
      <c r="L720" s="29" t="n">
        <v>0</v>
      </c>
      <c r="M720" s="6" t="s">
        <f>=I720+J720+K720+L720</f>
      </c>
      <c r="N720" s="29"/>
      <c r="O720" s="27"/>
      <c r="P720" s="27" t="s">
        <v>525</v>
      </c>
    </row>
    <row collapsed="false" customFormat="false" customHeight="false" hidden="false" ht="12.1" outlineLevel="0" r="721">
      <c r="A721" s="26" t="n">
        <v>45674.953541667</v>
      </c>
      <c r="B721" s="27" t="s">
        <v>27</v>
      </c>
      <c r="C721" s="27" t="s">
        <v>534</v>
      </c>
      <c r="D721" s="27" t="s">
        <v>341</v>
      </c>
      <c r="E721" s="27" t="s">
        <v>18</v>
      </c>
      <c r="F721" s="27" t="s">
        <v>20</v>
      </c>
      <c r="G721" s="28" t="n">
        <v>-50</v>
      </c>
      <c r="H721" s="29" t="n">
        <v>1189.5</v>
      </c>
      <c r="I721" s="29" t="n">
        <v>59475</v>
      </c>
      <c r="J721" s="29" t="n">
        <v>0</v>
      </c>
      <c r="K721" s="29" t="n">
        <v>-47.58</v>
      </c>
      <c r="L721" s="29" t="n">
        <v>0</v>
      </c>
      <c r="M721" s="6" t="s">
        <f>=I721+J721+K721+L721</f>
      </c>
      <c r="N721" s="29"/>
      <c r="O721" s="27"/>
      <c r="P721" s="27" t="s">
        <v>525</v>
      </c>
    </row>
    <row collapsed="false" customFormat="false" customHeight="false" hidden="false" ht="12.1" outlineLevel="0" r="722">
      <c r="A722" s="26" t="n">
        <v>45674.954259259</v>
      </c>
      <c r="B722" s="27" t="s">
        <v>27</v>
      </c>
      <c r="C722" s="27" t="s">
        <v>534</v>
      </c>
      <c r="D722" s="27" t="s">
        <v>341</v>
      </c>
      <c r="E722" s="27" t="s">
        <v>18</v>
      </c>
      <c r="F722" s="27" t="s">
        <v>20</v>
      </c>
      <c r="G722" s="28" t="n">
        <v>-10</v>
      </c>
      <c r="H722" s="29" t="n">
        <v>1190</v>
      </c>
      <c r="I722" s="29" t="n">
        <v>11900</v>
      </c>
      <c r="J722" s="29" t="n">
        <v>0</v>
      </c>
      <c r="K722" s="29" t="n">
        <v>-5.95</v>
      </c>
      <c r="L722" s="29" t="n">
        <v>0</v>
      </c>
      <c r="M722" s="6" t="s">
        <f>=I722+J722+K722+L722</f>
      </c>
      <c r="N722" s="29"/>
      <c r="O722" s="27"/>
      <c r="P722" s="27" t="s">
        <v>525</v>
      </c>
    </row>
    <row collapsed="false" customFormat="false" customHeight="false" hidden="false" ht="12.1" outlineLevel="0" r="723">
      <c r="A723" s="26" t="n">
        <v>45674.954652778</v>
      </c>
      <c r="B723" s="27" t="s">
        <v>27</v>
      </c>
      <c r="C723" s="27" t="s">
        <v>534</v>
      </c>
      <c r="D723" s="27" t="s">
        <v>341</v>
      </c>
      <c r="E723" s="27" t="s">
        <v>18</v>
      </c>
      <c r="F723" s="27" t="s">
        <v>20</v>
      </c>
      <c r="G723" s="28" t="n">
        <v>-6</v>
      </c>
      <c r="H723" s="29" t="n">
        <v>1190</v>
      </c>
      <c r="I723" s="29" t="n">
        <v>7140</v>
      </c>
      <c r="J723" s="29" t="n">
        <v>0</v>
      </c>
      <c r="K723" s="29" t="n">
        <v>-3.57</v>
      </c>
      <c r="L723" s="29" t="n">
        <v>0</v>
      </c>
      <c r="M723" s="6" t="s">
        <f>=I723+J723+K723+L723</f>
      </c>
      <c r="N723" s="29"/>
      <c r="O723" s="27"/>
      <c r="P723" s="27" t="s">
        <v>525</v>
      </c>
    </row>
    <row collapsed="false" customFormat="false" customHeight="false" hidden="false" ht="12.1" outlineLevel="0" r="724">
      <c r="A724" s="26" t="n">
        <v>45674.954733796</v>
      </c>
      <c r="B724" s="27" t="s">
        <v>27</v>
      </c>
      <c r="C724" s="27" t="s">
        <v>534</v>
      </c>
      <c r="D724" s="27" t="s">
        <v>341</v>
      </c>
      <c r="E724" s="27" t="s">
        <v>18</v>
      </c>
      <c r="F724" s="27" t="s">
        <v>20</v>
      </c>
      <c r="G724" s="28" t="n">
        <v>-7</v>
      </c>
      <c r="H724" s="29" t="n">
        <v>1189.5</v>
      </c>
      <c r="I724" s="29" t="n">
        <v>8326.5</v>
      </c>
      <c r="J724" s="29" t="n">
        <v>0</v>
      </c>
      <c r="K724" s="29" t="n">
        <v>-6.66</v>
      </c>
      <c r="L724" s="29" t="n">
        <v>0</v>
      </c>
      <c r="M724" s="6" t="s">
        <f>=I724+J724+K724+L724</f>
      </c>
      <c r="N724" s="29"/>
      <c r="O724" s="27"/>
      <c r="P724" s="27" t="s">
        <v>525</v>
      </c>
    </row>
    <row collapsed="false" customFormat="false" customHeight="false" hidden="false" ht="12.1" outlineLevel="0" r="725">
      <c r="A725" s="26" t="n">
        <v>45674.954733796</v>
      </c>
      <c r="B725" s="27" t="s">
        <v>27</v>
      </c>
      <c r="C725" s="27" t="s">
        <v>534</v>
      </c>
      <c r="D725" s="27" t="s">
        <v>341</v>
      </c>
      <c r="E725" s="27" t="s">
        <v>18</v>
      </c>
      <c r="F725" s="27" t="s">
        <v>20</v>
      </c>
      <c r="G725" s="28" t="n">
        <v>-1</v>
      </c>
      <c r="H725" s="29" t="n">
        <v>1189.5</v>
      </c>
      <c r="I725" s="29" t="n">
        <v>1189.5</v>
      </c>
      <c r="J725" s="29" t="n">
        <v>0</v>
      </c>
      <c r="K725" s="29" t="n">
        <v>-0.95</v>
      </c>
      <c r="L725" s="29" t="n">
        <v>0</v>
      </c>
      <c r="M725" s="6" t="s">
        <f>=I725+J725+K725+L725</f>
      </c>
      <c r="N725" s="29"/>
      <c r="O725" s="27"/>
      <c r="P725" s="27" t="s">
        <v>525</v>
      </c>
    </row>
    <row collapsed="false" customFormat="false" customHeight="false" hidden="false" ht="12.1" outlineLevel="0" r="726">
      <c r="A726" s="26" t="n">
        <v>45674.954733796</v>
      </c>
      <c r="B726" s="27" t="s">
        <v>27</v>
      </c>
      <c r="C726" s="27" t="s">
        <v>534</v>
      </c>
      <c r="D726" s="27" t="s">
        <v>341</v>
      </c>
      <c r="E726" s="27" t="s">
        <v>18</v>
      </c>
      <c r="F726" s="27" t="s">
        <v>20</v>
      </c>
      <c r="G726" s="28" t="n">
        <v>-10</v>
      </c>
      <c r="H726" s="29" t="n">
        <v>1189.5</v>
      </c>
      <c r="I726" s="29" t="n">
        <v>11895</v>
      </c>
      <c r="J726" s="29" t="n">
        <v>0</v>
      </c>
      <c r="K726" s="29" t="n">
        <v>-9.52</v>
      </c>
      <c r="L726" s="29" t="n">
        <v>0</v>
      </c>
      <c r="M726" s="6" t="s">
        <f>=I726+J726+K726+L726</f>
      </c>
      <c r="N726" s="29"/>
      <c r="O726" s="27"/>
      <c r="P726" s="27" t="s">
        <v>525</v>
      </c>
    </row>
    <row collapsed="false" customFormat="false" customHeight="false" hidden="false" ht="12.1" outlineLevel="0" r="727">
      <c r="A727" s="26" t="n">
        <v>45674.954733796</v>
      </c>
      <c r="B727" s="27" t="s">
        <v>27</v>
      </c>
      <c r="C727" s="27" t="s">
        <v>534</v>
      </c>
      <c r="D727" s="27" t="s">
        <v>341</v>
      </c>
      <c r="E727" s="27" t="s">
        <v>18</v>
      </c>
      <c r="F727" s="27" t="s">
        <v>20</v>
      </c>
      <c r="G727" s="28" t="n">
        <v>-1</v>
      </c>
      <c r="H727" s="29" t="n">
        <v>1189.5</v>
      </c>
      <c r="I727" s="29" t="n">
        <v>1189.5</v>
      </c>
      <c r="J727" s="29" t="n">
        <v>0</v>
      </c>
      <c r="K727" s="29" t="n">
        <v>-0.95</v>
      </c>
      <c r="L727" s="29" t="n">
        <v>0</v>
      </c>
      <c r="M727" s="6" t="s">
        <f>=I727+J727+K727+L727</f>
      </c>
      <c r="N727" s="29"/>
      <c r="O727" s="27"/>
      <c r="P727" s="27" t="s">
        <v>525</v>
      </c>
    </row>
    <row collapsed="false" customFormat="false" customHeight="false" hidden="false" ht="12.1" outlineLevel="0" r="728">
      <c r="A728" s="26" t="n">
        <v>45674.954733796</v>
      </c>
      <c r="B728" s="27" t="s">
        <v>27</v>
      </c>
      <c r="C728" s="27" t="s">
        <v>534</v>
      </c>
      <c r="D728" s="27" t="s">
        <v>341</v>
      </c>
      <c r="E728" s="27" t="s">
        <v>18</v>
      </c>
      <c r="F728" s="27" t="s">
        <v>20</v>
      </c>
      <c r="G728" s="28" t="n">
        <v>-10</v>
      </c>
      <c r="H728" s="29" t="n">
        <v>1189.5</v>
      </c>
      <c r="I728" s="29" t="n">
        <v>11895</v>
      </c>
      <c r="J728" s="29" t="n">
        <v>0</v>
      </c>
      <c r="K728" s="29" t="n">
        <v>-9.52</v>
      </c>
      <c r="L728" s="29" t="n">
        <v>0</v>
      </c>
      <c r="M728" s="6" t="s">
        <f>=I728+J728+K728+L728</f>
      </c>
      <c r="N728" s="29"/>
      <c r="O728" s="27"/>
      <c r="P728" s="27" t="s">
        <v>525</v>
      </c>
    </row>
    <row collapsed="false" customFormat="false" customHeight="false" hidden="false" ht="12.1" outlineLevel="0" r="729">
      <c r="A729" s="26" t="n">
        <v>45674.954733796</v>
      </c>
      <c r="B729" s="27" t="s">
        <v>27</v>
      </c>
      <c r="C729" s="27" t="s">
        <v>534</v>
      </c>
      <c r="D729" s="27" t="s">
        <v>341</v>
      </c>
      <c r="E729" s="27" t="s">
        <v>18</v>
      </c>
      <c r="F729" s="27" t="s">
        <v>20</v>
      </c>
      <c r="G729" s="28" t="n">
        <v>-21</v>
      </c>
      <c r="H729" s="29" t="n">
        <v>1189.5</v>
      </c>
      <c r="I729" s="29" t="n">
        <v>24979.5</v>
      </c>
      <c r="J729" s="29" t="n">
        <v>0</v>
      </c>
      <c r="K729" s="29" t="n">
        <v>-19.98</v>
      </c>
      <c r="L729" s="29" t="n">
        <v>0</v>
      </c>
      <c r="M729" s="6" t="s">
        <f>=I729+J729+K729+L729</f>
      </c>
      <c r="N729" s="29"/>
      <c r="O729" s="27"/>
      <c r="P729" s="27" t="s">
        <v>525</v>
      </c>
    </row>
    <row collapsed="false" customFormat="false" customHeight="false" hidden="false" ht="12.1" outlineLevel="0" r="730">
      <c r="A730" s="26" t="n">
        <v>45674.955069444</v>
      </c>
      <c r="B730" s="27" t="s">
        <v>27</v>
      </c>
      <c r="C730" s="27" t="s">
        <v>534</v>
      </c>
      <c r="D730" s="27" t="s">
        <v>341</v>
      </c>
      <c r="E730" s="27" t="s">
        <v>18</v>
      </c>
      <c r="F730" s="27" t="s">
        <v>20</v>
      </c>
      <c r="G730" s="28" t="n">
        <v>-5</v>
      </c>
      <c r="H730" s="29" t="n">
        <v>1190</v>
      </c>
      <c r="I730" s="29" t="n">
        <v>5950</v>
      </c>
      <c r="J730" s="29" t="n">
        <v>0</v>
      </c>
      <c r="K730" s="29" t="n">
        <v>-2.98</v>
      </c>
      <c r="L730" s="29" t="n">
        <v>0</v>
      </c>
      <c r="M730" s="6" t="s">
        <f>=I730+J730+K730+L730</f>
      </c>
      <c r="N730" s="29"/>
      <c r="O730" s="27"/>
      <c r="P730" s="27" t="s">
        <v>525</v>
      </c>
    </row>
    <row collapsed="false" customFormat="false" customHeight="false" hidden="false" ht="12.1" outlineLevel="0" r="731">
      <c r="A731" s="26" t="n">
        <v>45674.955138889</v>
      </c>
      <c r="B731" s="27" t="s">
        <v>27</v>
      </c>
      <c r="C731" s="27" t="s">
        <v>534</v>
      </c>
      <c r="D731" s="27" t="s">
        <v>341</v>
      </c>
      <c r="E731" s="27" t="s">
        <v>18</v>
      </c>
      <c r="F731" s="27" t="s">
        <v>20</v>
      </c>
      <c r="G731" s="28" t="n">
        <v>-50</v>
      </c>
      <c r="H731" s="29" t="n">
        <v>1189.5</v>
      </c>
      <c r="I731" s="29" t="n">
        <v>59475</v>
      </c>
      <c r="J731" s="29" t="n">
        <v>0</v>
      </c>
      <c r="K731" s="29" t="n">
        <v>-47.58</v>
      </c>
      <c r="L731" s="29" t="n">
        <v>0</v>
      </c>
      <c r="M731" s="6" t="s">
        <f>=I731+J731+K731+L731</f>
      </c>
      <c r="N731" s="29"/>
      <c r="O731" s="27"/>
      <c r="P731" s="27" t="s">
        <v>525</v>
      </c>
    </row>
    <row collapsed="false" customFormat="false" customHeight="false" hidden="false" ht="12.1" outlineLevel="0" r="732">
      <c r="A732" s="26" t="n">
        <v>45674.955648148</v>
      </c>
      <c r="B732" s="27" t="s">
        <v>27</v>
      </c>
      <c r="C732" s="27" t="s">
        <v>534</v>
      </c>
      <c r="D732" s="27" t="s">
        <v>341</v>
      </c>
      <c r="E732" s="27" t="s">
        <v>18</v>
      </c>
      <c r="F732" s="27" t="s">
        <v>20</v>
      </c>
      <c r="G732" s="28" t="n">
        <v>-1</v>
      </c>
      <c r="H732" s="29" t="n">
        <v>1190</v>
      </c>
      <c r="I732" s="29" t="n">
        <v>1190</v>
      </c>
      <c r="J732" s="29" t="n">
        <v>0</v>
      </c>
      <c r="K732" s="29" t="n">
        <v>-0.6</v>
      </c>
      <c r="L732" s="29" t="n">
        <v>0</v>
      </c>
      <c r="M732" s="6" t="s">
        <f>=I732+J732+K732+L732</f>
      </c>
      <c r="N732" s="29"/>
      <c r="O732" s="27"/>
      <c r="P732" s="27" t="s">
        <v>525</v>
      </c>
    </row>
    <row collapsed="false" customFormat="false" customHeight="false" hidden="false" ht="12.1" outlineLevel="0" r="733">
      <c r="A733" s="21" t="n">
        <v>45674.955833333</v>
      </c>
      <c r="B733" s="17" t="s">
        <v>80</v>
      </c>
      <c r="C733" s="17" t="s">
        <v>436</v>
      </c>
      <c r="D733" s="17" t="s">
        <v>340</v>
      </c>
      <c r="E733" s="17" t="s">
        <v>81</v>
      </c>
      <c r="F733" s="17" t="s">
        <v>20</v>
      </c>
      <c r="G733" s="7" t="n">
        <v>350000</v>
      </c>
      <c r="H733" s="6" t="n">
        <v>1.5796</v>
      </c>
      <c r="I733" s="6" t="n">
        <v>-552860</v>
      </c>
      <c r="J733" s="6" t="n">
        <v>0</v>
      </c>
      <c r="K733" s="6" t="n">
        <v>0</v>
      </c>
      <c r="L733" s="6" t="n">
        <v>0</v>
      </c>
      <c r="M733" s="6" t="s">
        <f>=I733+J733+K733+L733</f>
      </c>
      <c r="N733" s="6"/>
      <c r="O733" s="17"/>
      <c r="P733" s="17" t="s">
        <v>525</v>
      </c>
    </row>
    <row collapsed="false" customFormat="false" customHeight="false" hidden="false" ht="12.1" outlineLevel="0" r="734">
      <c r="A734" s="26" t="n">
        <v>45674.956400463</v>
      </c>
      <c r="B734" s="27" t="s">
        <v>27</v>
      </c>
      <c r="C734" s="27" t="s">
        <v>534</v>
      </c>
      <c r="D734" s="27" t="s">
        <v>341</v>
      </c>
      <c r="E734" s="27" t="s">
        <v>18</v>
      </c>
      <c r="F734" s="27" t="s">
        <v>20</v>
      </c>
      <c r="G734" s="28" t="n">
        <v>-28</v>
      </c>
      <c r="H734" s="29" t="n">
        <v>1190</v>
      </c>
      <c r="I734" s="29" t="n">
        <v>33320</v>
      </c>
      <c r="J734" s="29" t="n">
        <v>0</v>
      </c>
      <c r="K734" s="29" t="n">
        <v>-16.66</v>
      </c>
      <c r="L734" s="29" t="n">
        <v>0</v>
      </c>
      <c r="M734" s="6" t="s">
        <f>=I734+J734+K734+L734</f>
      </c>
      <c r="N734" s="29"/>
      <c r="O734" s="27"/>
      <c r="P734" s="27" t="s">
        <v>525</v>
      </c>
    </row>
    <row collapsed="false" customFormat="false" customHeight="false" hidden="false" ht="12.1" outlineLevel="0" r="735">
      <c r="A735" s="26" t="n">
        <v>45674.957094907</v>
      </c>
      <c r="B735" s="27" t="s">
        <v>27</v>
      </c>
      <c r="C735" s="27" t="s">
        <v>534</v>
      </c>
      <c r="D735" s="27" t="s">
        <v>341</v>
      </c>
      <c r="E735" s="27" t="s">
        <v>18</v>
      </c>
      <c r="F735" s="27" t="s">
        <v>20</v>
      </c>
      <c r="G735" s="28" t="n">
        <v>-21</v>
      </c>
      <c r="H735" s="29" t="n">
        <v>1189.5</v>
      </c>
      <c r="I735" s="29" t="n">
        <v>24979.5</v>
      </c>
      <c r="J735" s="29" t="n">
        <v>0</v>
      </c>
      <c r="K735" s="29" t="n">
        <v>-19.98</v>
      </c>
      <c r="L735" s="29" t="n">
        <v>0</v>
      </c>
      <c r="M735" s="6" t="s">
        <f>=I735+J735+K735+L735</f>
      </c>
      <c r="N735" s="29"/>
      <c r="O735" s="27"/>
      <c r="P735" s="27" t="s">
        <v>547</v>
      </c>
    </row>
    <row collapsed="false" customFormat="false" customHeight="false" hidden="false" ht="12.1" outlineLevel="0" r="736">
      <c r="A736" s="21" t="n">
        <v>45674.957615741</v>
      </c>
      <c r="B736" s="17" t="s">
        <v>80</v>
      </c>
      <c r="C736" s="17" t="s">
        <v>436</v>
      </c>
      <c r="D736" s="17" t="s">
        <v>340</v>
      </c>
      <c r="E736" s="17" t="s">
        <v>81</v>
      </c>
      <c r="F736" s="17" t="s">
        <v>20</v>
      </c>
      <c r="G736" s="7" t="n">
        <v>15679</v>
      </c>
      <c r="H736" s="6" t="n">
        <v>1.5796</v>
      </c>
      <c r="I736" s="6" t="n">
        <v>-24766.55</v>
      </c>
      <c r="J736" s="6" t="n">
        <v>0</v>
      </c>
      <c r="K736" s="6" t="n">
        <v>0</v>
      </c>
      <c r="L736" s="6" t="n">
        <v>0</v>
      </c>
      <c r="M736" s="6" t="s">
        <f>=I736+J736+K736+L736</f>
      </c>
      <c r="N736" s="6"/>
      <c r="O736" s="17"/>
      <c r="P736" s="17" t="s">
        <v>547</v>
      </c>
    </row>
    <row collapsed="false" customFormat="false" customHeight="false" hidden="false" ht="12.1" outlineLevel="0" r="737">
      <c r="A737" s="21" t="n">
        <v>45674.958518519</v>
      </c>
      <c r="B737" s="17" t="s">
        <v>80</v>
      </c>
      <c r="C737" s="17" t="s">
        <v>436</v>
      </c>
      <c r="D737" s="17" t="s">
        <v>340</v>
      </c>
      <c r="E737" s="17" t="s">
        <v>81</v>
      </c>
      <c r="F737" s="17" t="s">
        <v>20</v>
      </c>
      <c r="G737" s="7" t="n">
        <v>26000</v>
      </c>
      <c r="H737" s="6" t="n">
        <v>1.5796</v>
      </c>
      <c r="I737" s="6" t="n">
        <v>-41069.6</v>
      </c>
      <c r="J737" s="6" t="n">
        <v>0</v>
      </c>
      <c r="K737" s="6" t="n">
        <v>0</v>
      </c>
      <c r="L737" s="6" t="n">
        <v>0</v>
      </c>
      <c r="M737" s="6" t="s">
        <f>=I737+J737+K737+L737</f>
      </c>
      <c r="N737" s="6"/>
      <c r="O737" s="17"/>
      <c r="P737" s="17" t="s">
        <v>525</v>
      </c>
    </row>
    <row collapsed="false" customFormat="false" customHeight="false" hidden="false" ht="12.1" outlineLevel="0" r="738">
      <c r="A738" s="26" t="n">
        <v>45674.961041667</v>
      </c>
      <c r="B738" s="27" t="s">
        <v>389</v>
      </c>
      <c r="C738" s="27" t="s">
        <v>553</v>
      </c>
      <c r="D738" s="27" t="s">
        <v>341</v>
      </c>
      <c r="E738" s="27" t="s">
        <v>18</v>
      </c>
      <c r="F738" s="27" t="s">
        <v>20</v>
      </c>
      <c r="G738" s="28" t="n">
        <v>-2</v>
      </c>
      <c r="H738" s="29" t="n">
        <v>646.6</v>
      </c>
      <c r="I738" s="29" t="n">
        <v>1293.2</v>
      </c>
      <c r="J738" s="29" t="n">
        <v>0</v>
      </c>
      <c r="K738" s="29" t="n">
        <v>-1.03</v>
      </c>
      <c r="L738" s="29" t="n">
        <v>0</v>
      </c>
      <c r="M738" s="6" t="s">
        <f>=I738+J738+K738+L738</f>
      </c>
      <c r="N738" s="29"/>
      <c r="O738" s="27"/>
      <c r="P738" s="27" t="s">
        <v>547</v>
      </c>
    </row>
    <row collapsed="false" customFormat="false" customHeight="false" hidden="false" ht="12.1" outlineLevel="0" r="739">
      <c r="A739" s="21" t="n">
        <v>45674.961527778</v>
      </c>
      <c r="B739" s="17" t="s">
        <v>80</v>
      </c>
      <c r="C739" s="17" t="s">
        <v>436</v>
      </c>
      <c r="D739" s="17" t="s">
        <v>340</v>
      </c>
      <c r="E739" s="17" t="s">
        <v>81</v>
      </c>
      <c r="F739" s="17" t="s">
        <v>20</v>
      </c>
      <c r="G739" s="7" t="n">
        <v>910</v>
      </c>
      <c r="H739" s="6" t="n">
        <v>1.579604</v>
      </c>
      <c r="I739" s="6" t="n">
        <v>-1437.44</v>
      </c>
      <c r="J739" s="6" t="n">
        <v>0</v>
      </c>
      <c r="K739" s="6" t="n">
        <v>0</v>
      </c>
      <c r="L739" s="6" t="n">
        <v>0</v>
      </c>
      <c r="M739" s="6" t="s">
        <f>=I739+J739+K739+L739</f>
      </c>
      <c r="N739" s="6"/>
      <c r="O739" s="17"/>
      <c r="P739" s="17" t="s">
        <v>547</v>
      </c>
    </row>
    <row collapsed="false" customFormat="false" customHeight="false" hidden="false" ht="12.1" outlineLevel="0" r="740">
      <c r="A740" s="30" t="n">
        <v>45677.020636574</v>
      </c>
      <c r="B740" s="31" t="s">
        <v>446</v>
      </c>
      <c r="C740" s="31" t="s">
        <v>554</v>
      </c>
      <c r="D740" s="31" t="s">
        <v>446</v>
      </c>
      <c r="E740" s="31" t="s">
        <v>446</v>
      </c>
      <c r="F740" s="31" t="s">
        <v>20</v>
      </c>
      <c r="G740" s="32" t="n">
        <v>1</v>
      </c>
      <c r="H740" s="33" t="n">
        <v>-435</v>
      </c>
      <c r="I740" s="33" t="n">
        <v>-435</v>
      </c>
      <c r="J740" s="33" t="n">
        <v>0</v>
      </c>
      <c r="K740" s="33" t="n">
        <v>0</v>
      </c>
      <c r="L740" s="33" t="n">
        <v>0</v>
      </c>
      <c r="M740" s="6" t="s">
        <f>=I740+J740+K740+L740</f>
      </c>
      <c r="N740" s="33"/>
      <c r="O740" s="31"/>
      <c r="P740" s="31" t="s">
        <v>525</v>
      </c>
    </row>
    <row collapsed="false" customFormat="false" customHeight="false" hidden="false" ht="12.1" outlineLevel="0" r="741">
      <c r="A741" s="22" t="n">
        <v>45677.020636574</v>
      </c>
      <c r="B741" s="23" t="s">
        <v>419</v>
      </c>
      <c r="C741" s="23" t="s">
        <v>220</v>
      </c>
      <c r="D741" s="23" t="s">
        <v>419</v>
      </c>
      <c r="E741" s="23" t="s">
        <v>419</v>
      </c>
      <c r="F741" s="23" t="s">
        <v>20</v>
      </c>
      <c r="G741" s="24" t="n">
        <v>1</v>
      </c>
      <c r="H741" s="25" t="n">
        <v>47.7</v>
      </c>
      <c r="I741" s="25" t="n">
        <v>47.7</v>
      </c>
      <c r="J741" s="25" t="n">
        <v>0</v>
      </c>
      <c r="K741" s="25" t="n">
        <v>0</v>
      </c>
      <c r="L741" s="25" t="n">
        <v>0</v>
      </c>
      <c r="M741" s="6" t="s">
        <f>=I741+J741+K741+L741</f>
      </c>
      <c r="N741" s="25"/>
      <c r="O741" s="23"/>
      <c r="P741" s="23" t="s">
        <v>525</v>
      </c>
    </row>
    <row collapsed="false" customFormat="false" customHeight="false" hidden="false" ht="12.1" outlineLevel="0" r="742">
      <c r="A742" s="34" t="n">
        <v>45677.020636574</v>
      </c>
      <c r="B742" s="35" t="s">
        <v>456</v>
      </c>
      <c r="C742" s="35" t="s">
        <v>220</v>
      </c>
      <c r="D742" s="35" t="s">
        <v>456</v>
      </c>
      <c r="E742" s="35" t="s">
        <v>456</v>
      </c>
      <c r="F742" s="35" t="s">
        <v>20</v>
      </c>
      <c r="G742" s="36" t="n">
        <v>1</v>
      </c>
      <c r="H742" s="37" t="n">
        <v>-47.7</v>
      </c>
      <c r="I742" s="37" t="n">
        <v>-47.7</v>
      </c>
      <c r="J742" s="37" t="n">
        <v>0</v>
      </c>
      <c r="K742" s="37" t="n">
        <v>0</v>
      </c>
      <c r="L742" s="37" t="n">
        <v>0</v>
      </c>
      <c r="M742" s="6" t="s">
        <f>=I742+J742+K742+L742</f>
      </c>
      <c r="N742" s="37"/>
      <c r="O742" s="35"/>
      <c r="P742" s="35" t="s">
        <v>547</v>
      </c>
    </row>
    <row collapsed="false" customFormat="false" customHeight="false" hidden="false" ht="12.1" outlineLevel="0" r="743">
      <c r="A743" s="22" t="n">
        <v>45677.542094907</v>
      </c>
      <c r="B743" s="23" t="s">
        <v>448</v>
      </c>
      <c r="C743" s="23" t="s">
        <v>555</v>
      </c>
      <c r="D743" s="23" t="s">
        <v>448</v>
      </c>
      <c r="E743" s="23" t="s">
        <v>448</v>
      </c>
      <c r="F743" s="23" t="s">
        <v>20</v>
      </c>
      <c r="G743" s="24" t="n">
        <v>1</v>
      </c>
      <c r="H743" s="25" t="n">
        <v>2480</v>
      </c>
      <c r="I743" s="25" t="n">
        <v>2480</v>
      </c>
      <c r="J743" s="25" t="n">
        <v>0</v>
      </c>
      <c r="K743" s="25" t="n">
        <v>0</v>
      </c>
      <c r="L743" s="25" t="n">
        <v>0</v>
      </c>
      <c r="M743" s="6" t="s">
        <f>=I743+J743+K743+L743</f>
      </c>
      <c r="N743" s="25"/>
      <c r="O743" s="23"/>
      <c r="P743" s="23" t="s">
        <v>420</v>
      </c>
    </row>
    <row collapsed="false" customFormat="false" customHeight="false" hidden="false" ht="12.1" outlineLevel="0" r="744">
      <c r="A744" s="21" t="n">
        <v>45677.649780093</v>
      </c>
      <c r="B744" s="17" t="s">
        <v>382</v>
      </c>
      <c r="C744" s="17" t="s">
        <v>514</v>
      </c>
      <c r="D744" s="17" t="s">
        <v>340</v>
      </c>
      <c r="E744" s="17" t="s">
        <v>81</v>
      </c>
      <c r="F744" s="17" t="s">
        <v>20</v>
      </c>
      <c r="G744" s="7" t="n">
        <v>19</v>
      </c>
      <c r="H744" s="6" t="n">
        <v>135.27</v>
      </c>
      <c r="I744" s="6" t="n">
        <v>-2570.13</v>
      </c>
      <c r="J744" s="6" t="n">
        <v>0</v>
      </c>
      <c r="K744" s="6" t="n">
        <v>0</v>
      </c>
      <c r="L744" s="6" t="n">
        <v>0</v>
      </c>
      <c r="M744" s="6" t="s">
        <f>=I744+J744+K744+L744</f>
      </c>
      <c r="N744" s="6"/>
      <c r="O744" s="17"/>
      <c r="P744" s="17" t="s">
        <v>420</v>
      </c>
    </row>
    <row collapsed="false" customFormat="false" customHeight="false" hidden="false" ht="12.1" outlineLevel="0" r="745">
      <c r="A745" s="26" t="n">
        <v>45677.695451389</v>
      </c>
      <c r="B745" s="27" t="s">
        <v>386</v>
      </c>
      <c r="C745" s="27" t="s">
        <v>546</v>
      </c>
      <c r="D745" s="27" t="s">
        <v>341</v>
      </c>
      <c r="E745" s="27" t="s">
        <v>18</v>
      </c>
      <c r="F745" s="27" t="s">
        <v>20</v>
      </c>
      <c r="G745" s="28" t="n">
        <v>-10</v>
      </c>
      <c r="H745" s="29" t="n">
        <v>57.12</v>
      </c>
      <c r="I745" s="29" t="n">
        <v>571.2</v>
      </c>
      <c r="J745" s="29" t="n">
        <v>0</v>
      </c>
      <c r="K745" s="29" t="n">
        <v>-0.4</v>
      </c>
      <c r="L745" s="29" t="n">
        <v>0</v>
      </c>
      <c r="M745" s="6" t="s">
        <f>=I745+J745+K745+L745</f>
      </c>
      <c r="N745" s="29"/>
      <c r="O745" s="27"/>
      <c r="P745" s="27" t="s">
        <v>420</v>
      </c>
    </row>
    <row collapsed="false" customFormat="false" customHeight="false" hidden="false" ht="12.1" outlineLevel="0" r="746">
      <c r="A746" s="26" t="n">
        <v>45677.695729167</v>
      </c>
      <c r="B746" s="27" t="s">
        <v>386</v>
      </c>
      <c r="C746" s="27" t="s">
        <v>546</v>
      </c>
      <c r="D746" s="27" t="s">
        <v>341</v>
      </c>
      <c r="E746" s="27" t="s">
        <v>18</v>
      </c>
      <c r="F746" s="27" t="s">
        <v>20</v>
      </c>
      <c r="G746" s="28" t="n">
        <v>-1960</v>
      </c>
      <c r="H746" s="29" t="n">
        <v>57.13</v>
      </c>
      <c r="I746" s="29" t="n">
        <v>111974.8</v>
      </c>
      <c r="J746" s="29" t="n">
        <v>0</v>
      </c>
      <c r="K746" s="29" t="n">
        <v>-78.38</v>
      </c>
      <c r="L746" s="29" t="n">
        <v>0</v>
      </c>
      <c r="M746" s="6" t="s">
        <f>=I746+J746+K746+L746</f>
      </c>
      <c r="N746" s="29"/>
      <c r="O746" s="27"/>
      <c r="P746" s="27" t="s">
        <v>420</v>
      </c>
    </row>
    <row collapsed="false" customFormat="false" customHeight="false" hidden="false" ht="12.1" outlineLevel="0" r="747">
      <c r="A747" s="22" t="n">
        <v>45679.700902778</v>
      </c>
      <c r="B747" s="23" t="s">
        <v>419</v>
      </c>
      <c r="C747" s="23" t="s">
        <v>131</v>
      </c>
      <c r="D747" s="23" t="s">
        <v>419</v>
      </c>
      <c r="E747" s="23" t="s">
        <v>419</v>
      </c>
      <c r="F747" s="23" t="s">
        <v>20</v>
      </c>
      <c r="G747" s="24" t="n">
        <v>1</v>
      </c>
      <c r="H747" s="25" t="n">
        <v>10000</v>
      </c>
      <c r="I747" s="25" t="n">
        <v>10000</v>
      </c>
      <c r="J747" s="25" t="n">
        <v>0</v>
      </c>
      <c r="K747" s="25" t="n">
        <v>0</v>
      </c>
      <c r="L747" s="25" t="n">
        <v>0</v>
      </c>
      <c r="M747" s="6" t="s">
        <f>=I747+J747+K747+L747</f>
      </c>
      <c r="N747" s="25"/>
      <c r="O747" s="23"/>
      <c r="P747" s="23" t="s">
        <v>420</v>
      </c>
    </row>
    <row collapsed="false" customFormat="false" customHeight="false" hidden="false" ht="12.1" outlineLevel="0" r="748">
      <c r="A748" s="21" t="n">
        <v>45680.591354167</v>
      </c>
      <c r="B748" s="17" t="s">
        <v>382</v>
      </c>
      <c r="C748" s="17" t="s">
        <v>514</v>
      </c>
      <c r="D748" s="17" t="s">
        <v>340</v>
      </c>
      <c r="E748" s="17" t="s">
        <v>81</v>
      </c>
      <c r="F748" s="17" t="s">
        <v>20</v>
      </c>
      <c r="G748" s="7" t="n">
        <v>904</v>
      </c>
      <c r="H748" s="6" t="n">
        <v>135.5</v>
      </c>
      <c r="I748" s="6" t="n">
        <v>-122492</v>
      </c>
      <c r="J748" s="6" t="n">
        <v>0</v>
      </c>
      <c r="K748" s="6" t="n">
        <v>0</v>
      </c>
      <c r="L748" s="6" t="n">
        <v>0</v>
      </c>
      <c r="M748" s="6" t="s">
        <f>=I748+J748+K748+L748</f>
      </c>
      <c r="N748" s="6"/>
      <c r="O748" s="17"/>
      <c r="P748" s="17" t="s">
        <v>420</v>
      </c>
    </row>
    <row collapsed="false" customFormat="false" customHeight="false" hidden="false" ht="12.1" outlineLevel="0" r="749">
      <c r="A749" s="26" t="n">
        <v>45684.850925926</v>
      </c>
      <c r="B749" s="27" t="s">
        <v>360</v>
      </c>
      <c r="C749" s="27" t="s">
        <v>443</v>
      </c>
      <c r="D749" s="27" t="s">
        <v>341</v>
      </c>
      <c r="E749" s="27" t="s">
        <v>18</v>
      </c>
      <c r="F749" s="27" t="s">
        <v>20</v>
      </c>
      <c r="G749" s="28" t="n">
        <v>-11600</v>
      </c>
      <c r="H749" s="29" t="n">
        <v>27.36</v>
      </c>
      <c r="I749" s="29" t="n">
        <v>317376</v>
      </c>
      <c r="J749" s="29" t="n">
        <v>0</v>
      </c>
      <c r="K749" s="29" t="n">
        <v>-222.16</v>
      </c>
      <c r="L749" s="29" t="n">
        <v>0</v>
      </c>
      <c r="M749" s="6" t="s">
        <f>=I749+J749+K749+L749</f>
      </c>
      <c r="N749" s="29"/>
      <c r="O749" s="27"/>
      <c r="P749" s="27" t="s">
        <v>420</v>
      </c>
    </row>
    <row collapsed="false" customFormat="false" customHeight="false" hidden="false" ht="12.1" outlineLevel="0" r="750">
      <c r="A750" s="21" t="n">
        <v>45684.851550926</v>
      </c>
      <c r="B750" s="17" t="s">
        <v>382</v>
      </c>
      <c r="C750" s="17" t="s">
        <v>514</v>
      </c>
      <c r="D750" s="17" t="s">
        <v>340</v>
      </c>
      <c r="E750" s="17" t="s">
        <v>81</v>
      </c>
      <c r="F750" s="17" t="s">
        <v>20</v>
      </c>
      <c r="G750" s="7" t="n">
        <v>2335</v>
      </c>
      <c r="H750" s="6" t="n">
        <v>135.79</v>
      </c>
      <c r="I750" s="6" t="n">
        <v>-317069.65</v>
      </c>
      <c r="J750" s="6" t="n">
        <v>0</v>
      </c>
      <c r="K750" s="6" t="n">
        <v>0</v>
      </c>
      <c r="L750" s="6" t="n">
        <v>0</v>
      </c>
      <c r="M750" s="6" t="s">
        <f>=I750+J750+K750+L750</f>
      </c>
      <c r="N750" s="6"/>
      <c r="O750" s="17"/>
      <c r="P750" s="17" t="s">
        <v>420</v>
      </c>
    </row>
    <row collapsed="false" customFormat="false" customHeight="false" hidden="false" ht="12.1" outlineLevel="0" r="751">
      <c r="A751" s="26" t="n">
        <v>45688.612303241</v>
      </c>
      <c r="B751" s="27" t="s">
        <v>387</v>
      </c>
      <c r="C751" s="27" t="s">
        <v>548</v>
      </c>
      <c r="D751" s="27" t="s">
        <v>341</v>
      </c>
      <c r="E751" s="27" t="s">
        <v>18</v>
      </c>
      <c r="F751" s="27" t="s">
        <v>20</v>
      </c>
      <c r="G751" s="28" t="n">
        <v>-100</v>
      </c>
      <c r="H751" s="29" t="n">
        <v>15.115</v>
      </c>
      <c r="I751" s="29" t="n">
        <v>1511.5</v>
      </c>
      <c r="J751" s="29" t="n">
        <v>0</v>
      </c>
      <c r="K751" s="29" t="n">
        <v>-0.76</v>
      </c>
      <c r="L751" s="29" t="n">
        <v>0</v>
      </c>
      <c r="M751" s="6" t="s">
        <f>=I751+J751+K751+L751</f>
      </c>
      <c r="N751" s="29"/>
      <c r="O751" s="27"/>
      <c r="P751" s="27" t="s">
        <v>547</v>
      </c>
    </row>
    <row collapsed="false" customFormat="false" customHeight="false" hidden="false" ht="12.1" outlineLevel="0" r="752">
      <c r="A752" s="26" t="n">
        <v>45688.612303241</v>
      </c>
      <c r="B752" s="27" t="s">
        <v>387</v>
      </c>
      <c r="C752" s="27" t="s">
        <v>548</v>
      </c>
      <c r="D752" s="27" t="s">
        <v>341</v>
      </c>
      <c r="E752" s="27" t="s">
        <v>18</v>
      </c>
      <c r="F752" s="27" t="s">
        <v>20</v>
      </c>
      <c r="G752" s="28" t="n">
        <v>-100</v>
      </c>
      <c r="H752" s="29" t="n">
        <v>15.115</v>
      </c>
      <c r="I752" s="29" t="n">
        <v>1511.5</v>
      </c>
      <c r="J752" s="29" t="n">
        <v>0</v>
      </c>
      <c r="K752" s="29" t="n">
        <v>-0.76</v>
      </c>
      <c r="L752" s="29" t="n">
        <v>0</v>
      </c>
      <c r="M752" s="6" t="s">
        <f>=I752+J752+K752+L752</f>
      </c>
      <c r="N752" s="29"/>
      <c r="O752" s="27"/>
      <c r="P752" s="27" t="s">
        <v>547</v>
      </c>
    </row>
    <row collapsed="false" customFormat="false" customHeight="false" hidden="false" ht="12.1" outlineLevel="0" r="753">
      <c r="A753" s="26" t="n">
        <v>45688.612303241</v>
      </c>
      <c r="B753" s="27" t="s">
        <v>387</v>
      </c>
      <c r="C753" s="27" t="s">
        <v>548</v>
      </c>
      <c r="D753" s="27" t="s">
        <v>341</v>
      </c>
      <c r="E753" s="27" t="s">
        <v>18</v>
      </c>
      <c r="F753" s="27" t="s">
        <v>20</v>
      </c>
      <c r="G753" s="28" t="n">
        <v>-200</v>
      </c>
      <c r="H753" s="29" t="n">
        <v>15.115</v>
      </c>
      <c r="I753" s="29" t="n">
        <v>3023</v>
      </c>
      <c r="J753" s="29" t="n">
        <v>0</v>
      </c>
      <c r="K753" s="29" t="n">
        <v>-1.51</v>
      </c>
      <c r="L753" s="29" t="n">
        <v>0</v>
      </c>
      <c r="M753" s="6" t="s">
        <f>=I753+J753+K753+L753</f>
      </c>
      <c r="N753" s="29"/>
      <c r="O753" s="27"/>
      <c r="P753" s="27" t="s">
        <v>547</v>
      </c>
    </row>
    <row collapsed="false" customFormat="false" customHeight="false" hidden="false" ht="12.1" outlineLevel="0" r="754">
      <c r="A754" s="26" t="n">
        <v>45688.612303241</v>
      </c>
      <c r="B754" s="27" t="s">
        <v>387</v>
      </c>
      <c r="C754" s="27" t="s">
        <v>548</v>
      </c>
      <c r="D754" s="27" t="s">
        <v>341</v>
      </c>
      <c r="E754" s="27" t="s">
        <v>18</v>
      </c>
      <c r="F754" s="27" t="s">
        <v>20</v>
      </c>
      <c r="G754" s="28" t="n">
        <v>-400</v>
      </c>
      <c r="H754" s="29" t="n">
        <v>15.115</v>
      </c>
      <c r="I754" s="29" t="n">
        <v>6046</v>
      </c>
      <c r="J754" s="29" t="n">
        <v>0</v>
      </c>
      <c r="K754" s="29" t="n">
        <v>-3.02</v>
      </c>
      <c r="L754" s="29" t="n">
        <v>0</v>
      </c>
      <c r="M754" s="6" t="s">
        <f>=I754+J754+K754+L754</f>
      </c>
      <c r="N754" s="29"/>
      <c r="O754" s="27"/>
      <c r="P754" s="27" t="s">
        <v>547</v>
      </c>
    </row>
    <row collapsed="false" customFormat="false" customHeight="false" hidden="false" ht="12.1" outlineLevel="0" r="755">
      <c r="A755" s="26" t="n">
        <v>45688.612303241</v>
      </c>
      <c r="B755" s="27" t="s">
        <v>387</v>
      </c>
      <c r="C755" s="27" t="s">
        <v>548</v>
      </c>
      <c r="D755" s="27" t="s">
        <v>341</v>
      </c>
      <c r="E755" s="27" t="s">
        <v>18</v>
      </c>
      <c r="F755" s="27" t="s">
        <v>20</v>
      </c>
      <c r="G755" s="28" t="n">
        <v>-100</v>
      </c>
      <c r="H755" s="29" t="n">
        <v>15.115</v>
      </c>
      <c r="I755" s="29" t="n">
        <v>1511.5</v>
      </c>
      <c r="J755" s="29" t="n">
        <v>0</v>
      </c>
      <c r="K755" s="29" t="n">
        <v>-0.76</v>
      </c>
      <c r="L755" s="29" t="n">
        <v>0</v>
      </c>
      <c r="M755" s="6" t="s">
        <f>=I755+J755+K755+L755</f>
      </c>
      <c r="N755" s="29"/>
      <c r="O755" s="27"/>
      <c r="P755" s="27" t="s">
        <v>547</v>
      </c>
    </row>
    <row collapsed="false" customFormat="false" customHeight="false" hidden="false" ht="12.1" outlineLevel="0" r="756">
      <c r="A756" s="26" t="n">
        <v>45688.612303241</v>
      </c>
      <c r="B756" s="27" t="s">
        <v>387</v>
      </c>
      <c r="C756" s="27" t="s">
        <v>548</v>
      </c>
      <c r="D756" s="27" t="s">
        <v>341</v>
      </c>
      <c r="E756" s="27" t="s">
        <v>18</v>
      </c>
      <c r="F756" s="27" t="s">
        <v>20</v>
      </c>
      <c r="G756" s="28" t="n">
        <v>-200</v>
      </c>
      <c r="H756" s="29" t="n">
        <v>15.115</v>
      </c>
      <c r="I756" s="29" t="n">
        <v>3023</v>
      </c>
      <c r="J756" s="29" t="n">
        <v>0</v>
      </c>
      <c r="K756" s="29" t="n">
        <v>-1.51</v>
      </c>
      <c r="L756" s="29" t="n">
        <v>0</v>
      </c>
      <c r="M756" s="6" t="s">
        <f>=I756+J756+K756+L756</f>
      </c>
      <c r="N756" s="29"/>
      <c r="O756" s="27"/>
      <c r="P756" s="27" t="s">
        <v>547</v>
      </c>
    </row>
    <row collapsed="false" customFormat="false" customHeight="false" hidden="false" ht="12.1" outlineLevel="0" r="757">
      <c r="A757" s="26" t="n">
        <v>45688.612303241</v>
      </c>
      <c r="B757" s="27" t="s">
        <v>387</v>
      </c>
      <c r="C757" s="27" t="s">
        <v>548</v>
      </c>
      <c r="D757" s="27" t="s">
        <v>341</v>
      </c>
      <c r="E757" s="27" t="s">
        <v>18</v>
      </c>
      <c r="F757" s="27" t="s">
        <v>20</v>
      </c>
      <c r="G757" s="28" t="n">
        <v>-100</v>
      </c>
      <c r="H757" s="29" t="n">
        <v>15.115</v>
      </c>
      <c r="I757" s="29" t="n">
        <v>1511.5</v>
      </c>
      <c r="J757" s="29" t="n">
        <v>0</v>
      </c>
      <c r="K757" s="29" t="n">
        <v>-0.76</v>
      </c>
      <c r="L757" s="29" t="n">
        <v>0</v>
      </c>
      <c r="M757" s="6" t="s">
        <f>=I757+J757+K757+L757</f>
      </c>
      <c r="N757" s="29"/>
      <c r="O757" s="27"/>
      <c r="P757" s="27" t="s">
        <v>547</v>
      </c>
    </row>
    <row collapsed="false" customFormat="false" customHeight="false" hidden="false" ht="12.1" outlineLevel="0" r="758">
      <c r="A758" s="26" t="n">
        <v>45688.612303241</v>
      </c>
      <c r="B758" s="27" t="s">
        <v>387</v>
      </c>
      <c r="C758" s="27" t="s">
        <v>548</v>
      </c>
      <c r="D758" s="27" t="s">
        <v>341</v>
      </c>
      <c r="E758" s="27" t="s">
        <v>18</v>
      </c>
      <c r="F758" s="27" t="s">
        <v>20</v>
      </c>
      <c r="G758" s="28" t="n">
        <v>-300</v>
      </c>
      <c r="H758" s="29" t="n">
        <v>15.115</v>
      </c>
      <c r="I758" s="29" t="n">
        <v>4534.5</v>
      </c>
      <c r="J758" s="29" t="n">
        <v>0</v>
      </c>
      <c r="K758" s="29" t="n">
        <v>-2.27</v>
      </c>
      <c r="L758" s="29" t="n">
        <v>0</v>
      </c>
      <c r="M758" s="6" t="s">
        <f>=I758+J758+K758+L758</f>
      </c>
      <c r="N758" s="29"/>
      <c r="O758" s="27"/>
      <c r="P758" s="27" t="s">
        <v>547</v>
      </c>
    </row>
    <row collapsed="false" customFormat="false" customHeight="false" hidden="false" ht="12.1" outlineLevel="0" r="759">
      <c r="A759" s="26" t="n">
        <v>45688.612303241</v>
      </c>
      <c r="B759" s="27" t="s">
        <v>387</v>
      </c>
      <c r="C759" s="27" t="s">
        <v>548</v>
      </c>
      <c r="D759" s="27" t="s">
        <v>341</v>
      </c>
      <c r="E759" s="27" t="s">
        <v>18</v>
      </c>
      <c r="F759" s="27" t="s">
        <v>20</v>
      </c>
      <c r="G759" s="28" t="n">
        <v>-500</v>
      </c>
      <c r="H759" s="29" t="n">
        <v>15.115</v>
      </c>
      <c r="I759" s="29" t="n">
        <v>7557.5</v>
      </c>
      <c r="J759" s="29" t="n">
        <v>0</v>
      </c>
      <c r="K759" s="29" t="n">
        <v>-3.78</v>
      </c>
      <c r="L759" s="29" t="n">
        <v>0</v>
      </c>
      <c r="M759" s="6" t="s">
        <f>=I759+J759+K759+L759</f>
      </c>
      <c r="N759" s="29"/>
      <c r="O759" s="27"/>
      <c r="P759" s="27" t="s">
        <v>547</v>
      </c>
    </row>
    <row collapsed="false" customFormat="false" customHeight="false" hidden="false" ht="12.1" outlineLevel="0" r="760">
      <c r="A760" s="21" t="n">
        <v>45688.765775463</v>
      </c>
      <c r="B760" s="17" t="s">
        <v>80</v>
      </c>
      <c r="C760" s="17" t="s">
        <v>436</v>
      </c>
      <c r="D760" s="17" t="s">
        <v>340</v>
      </c>
      <c r="E760" s="17" t="s">
        <v>81</v>
      </c>
      <c r="F760" s="17" t="s">
        <v>20</v>
      </c>
      <c r="G760" s="7" t="n">
        <v>18970</v>
      </c>
      <c r="H760" s="6" t="n">
        <v>1.5917</v>
      </c>
      <c r="I760" s="6" t="n">
        <v>-30194.55</v>
      </c>
      <c r="J760" s="6" t="n">
        <v>0</v>
      </c>
      <c r="K760" s="6" t="n">
        <v>0</v>
      </c>
      <c r="L760" s="6" t="n">
        <v>0</v>
      </c>
      <c r="M760" s="6" t="s">
        <f>=I760+J760+K760+L760</f>
      </c>
      <c r="N760" s="6"/>
      <c r="O760" s="17"/>
      <c r="P760" s="17" t="s">
        <v>547</v>
      </c>
    </row>
    <row collapsed="false" customFormat="false" customHeight="false" hidden="false" ht="12.1" outlineLevel="0" r="761">
      <c r="A761" s="26" t="n">
        <v>45689.000277778</v>
      </c>
      <c r="B761" s="27" t="s">
        <v>55</v>
      </c>
      <c r="C761" s="27" t="s">
        <v>435</v>
      </c>
      <c r="D761" s="27" t="s">
        <v>341</v>
      </c>
      <c r="E761" s="27" t="s">
        <v>18</v>
      </c>
      <c r="F761" s="27" t="s">
        <v>20</v>
      </c>
      <c r="G761" s="28" t="n">
        <v>-200</v>
      </c>
      <c r="H761" s="29" t="n">
        <v>146.16</v>
      </c>
      <c r="I761" s="29" t="n">
        <v>29232</v>
      </c>
      <c r="J761" s="29" t="n">
        <v>0</v>
      </c>
      <c r="K761" s="29" t="n">
        <v>-14.62</v>
      </c>
      <c r="L761" s="29" t="n">
        <v>0</v>
      </c>
      <c r="M761" s="6" t="s">
        <f>=I761+J761+K761+L761</f>
      </c>
      <c r="N761" s="29"/>
      <c r="O761" s="27"/>
      <c r="P761" s="27" t="s">
        <v>547</v>
      </c>
    </row>
    <row collapsed="false" customFormat="false" customHeight="false" hidden="false" ht="12.1" outlineLevel="0" r="762">
      <c r="A762" s="21" t="n">
        <v>45689.001921296</v>
      </c>
      <c r="B762" s="17" t="s">
        <v>80</v>
      </c>
      <c r="C762" s="17" t="s">
        <v>436</v>
      </c>
      <c r="D762" s="17" t="s">
        <v>340</v>
      </c>
      <c r="E762" s="17" t="s">
        <v>81</v>
      </c>
      <c r="F762" s="17" t="s">
        <v>20</v>
      </c>
      <c r="G762" s="7" t="n">
        <v>18350</v>
      </c>
      <c r="H762" s="6" t="n">
        <v>1.5917</v>
      </c>
      <c r="I762" s="6" t="n">
        <v>-29207.7</v>
      </c>
      <c r="J762" s="6" t="n">
        <v>0</v>
      </c>
      <c r="K762" s="6" t="n">
        <v>0</v>
      </c>
      <c r="L762" s="6" t="n">
        <v>0</v>
      </c>
      <c r="M762" s="6" t="s">
        <f>=I762+J762+K762+L762</f>
      </c>
      <c r="N762" s="6"/>
      <c r="O762" s="17"/>
      <c r="P762" s="17" t="s">
        <v>547</v>
      </c>
    </row>
    <row collapsed="false" customFormat="false" customHeight="false" hidden="false" ht="12.1" outlineLevel="0" r="763">
      <c r="A763" s="22" t="n">
        <v>45699.437650463</v>
      </c>
      <c r="B763" s="23" t="s">
        <v>448</v>
      </c>
      <c r="C763" s="23" t="s">
        <v>556</v>
      </c>
      <c r="D763" s="23" t="s">
        <v>448</v>
      </c>
      <c r="E763" s="23" t="s">
        <v>448</v>
      </c>
      <c r="F763" s="23" t="s">
        <v>20</v>
      </c>
      <c r="G763" s="24" t="n">
        <v>1</v>
      </c>
      <c r="H763" s="25" t="n">
        <v>307.14</v>
      </c>
      <c r="I763" s="25" t="n">
        <v>307.14</v>
      </c>
      <c r="J763" s="25" t="n">
        <v>0</v>
      </c>
      <c r="K763" s="25" t="n">
        <v>0</v>
      </c>
      <c r="L763" s="25" t="n">
        <v>0</v>
      </c>
      <c r="M763" s="6" t="s">
        <f>=I763+J763+K763+L763</f>
      </c>
      <c r="N763" s="25"/>
      <c r="O763" s="23"/>
      <c r="P763" s="23" t="s">
        <v>420</v>
      </c>
    </row>
    <row collapsed="false" customFormat="false" customHeight="false" hidden="false" ht="12.1" outlineLevel="0" r="764">
      <c r="A764" s="26" t="n">
        <v>45701.582650463</v>
      </c>
      <c r="B764" s="27" t="s">
        <v>368</v>
      </c>
      <c r="C764" s="27" t="s">
        <v>464</v>
      </c>
      <c r="D764" s="27" t="s">
        <v>341</v>
      </c>
      <c r="E764" s="27" t="s">
        <v>18</v>
      </c>
      <c r="F764" s="27" t="s">
        <v>20</v>
      </c>
      <c r="G764" s="28" t="n">
        <v>-400</v>
      </c>
      <c r="H764" s="29" t="n">
        <v>165.4</v>
      </c>
      <c r="I764" s="29" t="n">
        <v>66160</v>
      </c>
      <c r="J764" s="29" t="n">
        <v>0</v>
      </c>
      <c r="K764" s="29" t="n">
        <v>-46.31</v>
      </c>
      <c r="L764" s="29" t="n">
        <v>0</v>
      </c>
      <c r="M764" s="6" t="s">
        <f>=I764+J764+K764+L764</f>
      </c>
      <c r="N764" s="29"/>
      <c r="O764" s="27"/>
      <c r="P764" s="27" t="s">
        <v>420</v>
      </c>
    </row>
    <row collapsed="false" customFormat="false" customHeight="false" hidden="false" ht="12.1" outlineLevel="0" r="765">
      <c r="A765" s="26" t="n">
        <v>45701.582650463</v>
      </c>
      <c r="B765" s="27" t="s">
        <v>368</v>
      </c>
      <c r="C765" s="27" t="s">
        <v>464</v>
      </c>
      <c r="D765" s="27" t="s">
        <v>341</v>
      </c>
      <c r="E765" s="27" t="s">
        <v>18</v>
      </c>
      <c r="F765" s="27" t="s">
        <v>20</v>
      </c>
      <c r="G765" s="28" t="n">
        <v>-900</v>
      </c>
      <c r="H765" s="29" t="n">
        <v>165.39</v>
      </c>
      <c r="I765" s="29" t="n">
        <v>148851</v>
      </c>
      <c r="J765" s="29" t="n">
        <v>0</v>
      </c>
      <c r="K765" s="29" t="n">
        <v>-104.2</v>
      </c>
      <c r="L765" s="29" t="n">
        <v>0</v>
      </c>
      <c r="M765" s="6" t="s">
        <f>=I765+J765+K765+L765</f>
      </c>
      <c r="N765" s="29"/>
      <c r="O765" s="27"/>
      <c r="P765" s="27" t="s">
        <v>420</v>
      </c>
    </row>
    <row collapsed="false" customFormat="false" customHeight="false" hidden="false" ht="12.1" outlineLevel="0" r="766">
      <c r="A766" s="26" t="n">
        <v>45701.607974537</v>
      </c>
      <c r="B766" s="27" t="s">
        <v>368</v>
      </c>
      <c r="C766" s="27" t="s">
        <v>464</v>
      </c>
      <c r="D766" s="27" t="s">
        <v>341</v>
      </c>
      <c r="E766" s="27" t="s">
        <v>18</v>
      </c>
      <c r="F766" s="27" t="s">
        <v>20</v>
      </c>
      <c r="G766" s="28" t="n">
        <v>-50</v>
      </c>
      <c r="H766" s="29" t="n">
        <v>164.77</v>
      </c>
      <c r="I766" s="29" t="n">
        <v>8238.5</v>
      </c>
      <c r="J766" s="29" t="n">
        <v>0</v>
      </c>
      <c r="K766" s="29" t="n">
        <v>-6.59</v>
      </c>
      <c r="L766" s="29" t="n">
        <v>0</v>
      </c>
      <c r="M766" s="6" t="s">
        <f>=I766+J766+K766+L766</f>
      </c>
      <c r="N766" s="29"/>
      <c r="O766" s="27"/>
      <c r="P766" s="27" t="s">
        <v>525</v>
      </c>
    </row>
    <row collapsed="false" customFormat="false" customHeight="false" hidden="false" ht="12.1" outlineLevel="0" r="767">
      <c r="A767" s="26" t="n">
        <v>45701.607974537</v>
      </c>
      <c r="B767" s="27" t="s">
        <v>368</v>
      </c>
      <c r="C767" s="27" t="s">
        <v>464</v>
      </c>
      <c r="D767" s="27" t="s">
        <v>341</v>
      </c>
      <c r="E767" s="27" t="s">
        <v>18</v>
      </c>
      <c r="F767" s="27" t="s">
        <v>20</v>
      </c>
      <c r="G767" s="28" t="n">
        <v>-400</v>
      </c>
      <c r="H767" s="29" t="n">
        <v>164.78</v>
      </c>
      <c r="I767" s="29" t="n">
        <v>65912</v>
      </c>
      <c r="J767" s="29" t="n">
        <v>0</v>
      </c>
      <c r="K767" s="29" t="n">
        <v>-52.73</v>
      </c>
      <c r="L767" s="29" t="n">
        <v>0</v>
      </c>
      <c r="M767" s="6" t="s">
        <f>=I767+J767+K767+L767</f>
      </c>
      <c r="N767" s="29"/>
      <c r="O767" s="27"/>
      <c r="P767" s="27" t="s">
        <v>525</v>
      </c>
    </row>
    <row collapsed="false" customFormat="false" customHeight="false" hidden="false" ht="12.1" outlineLevel="0" r="768">
      <c r="A768" s="26" t="n">
        <v>45701.607974537</v>
      </c>
      <c r="B768" s="27" t="s">
        <v>368</v>
      </c>
      <c r="C768" s="27" t="s">
        <v>464</v>
      </c>
      <c r="D768" s="27" t="s">
        <v>341</v>
      </c>
      <c r="E768" s="27" t="s">
        <v>18</v>
      </c>
      <c r="F768" s="27" t="s">
        <v>20</v>
      </c>
      <c r="G768" s="28" t="n">
        <v>-370</v>
      </c>
      <c r="H768" s="29" t="n">
        <v>164.79</v>
      </c>
      <c r="I768" s="29" t="n">
        <v>60972.3</v>
      </c>
      <c r="J768" s="29" t="n">
        <v>0</v>
      </c>
      <c r="K768" s="29" t="n">
        <v>-48.78</v>
      </c>
      <c r="L768" s="29" t="n">
        <v>0</v>
      </c>
      <c r="M768" s="6" t="s">
        <f>=I768+J768+K768+L768</f>
      </c>
      <c r="N768" s="29"/>
      <c r="O768" s="27"/>
      <c r="P768" s="27" t="s">
        <v>525</v>
      </c>
    </row>
    <row collapsed="false" customFormat="false" customHeight="false" hidden="false" ht="12.1" outlineLevel="0" r="769">
      <c r="A769" s="21" t="n">
        <v>45702.367337963</v>
      </c>
      <c r="B769" s="17" t="s">
        <v>365</v>
      </c>
      <c r="C769" s="17" t="s">
        <v>457</v>
      </c>
      <c r="D769" s="17" t="s">
        <v>340</v>
      </c>
      <c r="E769" s="17" t="s">
        <v>18</v>
      </c>
      <c r="F769" s="17" t="s">
        <v>20</v>
      </c>
      <c r="G769" s="7" t="n">
        <v>2287</v>
      </c>
      <c r="H769" s="6" t="n">
        <v>91.82</v>
      </c>
      <c r="I769" s="6" t="n">
        <v>-209992.34</v>
      </c>
      <c r="J769" s="6" t="n">
        <v>0</v>
      </c>
      <c r="K769" s="6" t="n">
        <v>-146.99</v>
      </c>
      <c r="L769" s="6" t="n">
        <v>0</v>
      </c>
      <c r="M769" s="6" t="s">
        <f>=I769+J769+K769+L769</f>
      </c>
      <c r="N769" s="6"/>
      <c r="O769" s="17"/>
      <c r="P769" s="17" t="s">
        <v>420</v>
      </c>
    </row>
    <row collapsed="false" customFormat="false" customHeight="false" hidden="false" ht="12.1" outlineLevel="0" r="770">
      <c r="A770" s="22" t="n">
        <v>45703.805555556</v>
      </c>
      <c r="B770" s="23" t="s">
        <v>419</v>
      </c>
      <c r="C770" s="23" t="s">
        <v>223</v>
      </c>
      <c r="D770" s="23" t="s">
        <v>419</v>
      </c>
      <c r="E770" s="23" t="s">
        <v>419</v>
      </c>
      <c r="F770" s="23" t="s">
        <v>20</v>
      </c>
      <c r="G770" s="24" t="n">
        <v>4000</v>
      </c>
      <c r="H770" s="25" t="n">
        <v>1</v>
      </c>
      <c r="I770" s="25" t="n">
        <v>4000</v>
      </c>
      <c r="J770" s="25" t="n">
        <v>0</v>
      </c>
      <c r="K770" s="25" t="n">
        <v>0</v>
      </c>
      <c r="L770" s="25" t="n">
        <v>0</v>
      </c>
      <c r="M770" s="6" t="s">
        <f>=I770+J770+K770+L770</f>
      </c>
      <c r="N770" s="25"/>
      <c r="O770" s="23"/>
      <c r="P770" s="23" t="s">
        <v>420</v>
      </c>
    </row>
    <row collapsed="false" customFormat="false" customHeight="false" hidden="false" ht="12.1" outlineLevel="0" r="771">
      <c r="A771" s="21" t="n">
        <v>45705.424988426</v>
      </c>
      <c r="B771" s="17" t="s">
        <v>365</v>
      </c>
      <c r="C771" s="17" t="s">
        <v>457</v>
      </c>
      <c r="D771" s="17" t="s">
        <v>340</v>
      </c>
      <c r="E771" s="17" t="s">
        <v>18</v>
      </c>
      <c r="F771" s="17" t="s">
        <v>20</v>
      </c>
      <c r="G771" s="7" t="n">
        <v>27</v>
      </c>
      <c r="H771" s="6" t="n">
        <v>92.67</v>
      </c>
      <c r="I771" s="6" t="n">
        <v>-2502.09</v>
      </c>
      <c r="J771" s="6" t="n">
        <v>0</v>
      </c>
      <c r="K771" s="6" t="n">
        <v>-1.25</v>
      </c>
      <c r="L771" s="6" t="n">
        <v>0</v>
      </c>
      <c r="M771" s="6" t="s">
        <f>=I771+J771+K771+L771</f>
      </c>
      <c r="N771" s="6"/>
      <c r="O771" s="17"/>
      <c r="P771" s="17" t="s">
        <v>525</v>
      </c>
    </row>
    <row collapsed="false" customFormat="false" customHeight="false" hidden="false" ht="12.1" outlineLevel="0" r="772">
      <c r="A772" s="21" t="n">
        <v>45705.425</v>
      </c>
      <c r="B772" s="17" t="s">
        <v>365</v>
      </c>
      <c r="C772" s="17" t="s">
        <v>457</v>
      </c>
      <c r="D772" s="17" t="s">
        <v>340</v>
      </c>
      <c r="E772" s="17" t="s">
        <v>18</v>
      </c>
      <c r="F772" s="17" t="s">
        <v>20</v>
      </c>
      <c r="G772" s="7" t="n">
        <v>5</v>
      </c>
      <c r="H772" s="6" t="n">
        <v>92.67</v>
      </c>
      <c r="I772" s="6" t="n">
        <v>-463.35</v>
      </c>
      <c r="J772" s="6" t="n">
        <v>0</v>
      </c>
      <c r="K772" s="6" t="n">
        <v>-0.23</v>
      </c>
      <c r="L772" s="6" t="n">
        <v>0</v>
      </c>
      <c r="M772" s="6" t="s">
        <f>=I772+J772+K772+L772</f>
      </c>
      <c r="N772" s="6"/>
      <c r="O772" s="17"/>
      <c r="P772" s="17" t="s">
        <v>525</v>
      </c>
    </row>
    <row collapsed="false" customFormat="false" customHeight="false" hidden="false" ht="12.1" outlineLevel="0" r="773">
      <c r="A773" s="21" t="n">
        <v>45705.425023148</v>
      </c>
      <c r="B773" s="17" t="s">
        <v>365</v>
      </c>
      <c r="C773" s="17" t="s">
        <v>457</v>
      </c>
      <c r="D773" s="17" t="s">
        <v>340</v>
      </c>
      <c r="E773" s="17" t="s">
        <v>18</v>
      </c>
      <c r="F773" s="17" t="s">
        <v>20</v>
      </c>
      <c r="G773" s="7" t="n">
        <v>33</v>
      </c>
      <c r="H773" s="6" t="n">
        <v>92.67</v>
      </c>
      <c r="I773" s="6" t="n">
        <v>-3058.11</v>
      </c>
      <c r="J773" s="6" t="n">
        <v>0</v>
      </c>
      <c r="K773" s="6" t="n">
        <v>-1.53</v>
      </c>
      <c r="L773" s="6" t="n">
        <v>0</v>
      </c>
      <c r="M773" s="6" t="s">
        <f>=I773+J773+K773+L773</f>
      </c>
      <c r="N773" s="6"/>
      <c r="O773" s="17"/>
      <c r="P773" s="17" t="s">
        <v>525</v>
      </c>
    </row>
    <row collapsed="false" customFormat="false" customHeight="false" hidden="false" ht="12.1" outlineLevel="0" r="774">
      <c r="A774" s="21" t="n">
        <v>45705.425277778</v>
      </c>
      <c r="B774" s="17" t="s">
        <v>365</v>
      </c>
      <c r="C774" s="17" t="s">
        <v>457</v>
      </c>
      <c r="D774" s="17" t="s">
        <v>340</v>
      </c>
      <c r="E774" s="17" t="s">
        <v>18</v>
      </c>
      <c r="F774" s="17" t="s">
        <v>20</v>
      </c>
      <c r="G774" s="7" t="n">
        <v>70</v>
      </c>
      <c r="H774" s="6" t="n">
        <v>92.67</v>
      </c>
      <c r="I774" s="6" t="n">
        <v>-6486.9</v>
      </c>
      <c r="J774" s="6" t="n">
        <v>0</v>
      </c>
      <c r="K774" s="6" t="n">
        <v>-3.24</v>
      </c>
      <c r="L774" s="6" t="n">
        <v>0</v>
      </c>
      <c r="M774" s="6" t="s">
        <f>=I774+J774+K774+L774</f>
      </c>
      <c r="N774" s="6"/>
      <c r="O774" s="17"/>
      <c r="P774" s="17" t="s">
        <v>525</v>
      </c>
    </row>
    <row collapsed="false" customFormat="false" customHeight="false" hidden="false" ht="12.1" outlineLevel="0" r="775">
      <c r="A775" s="21" t="n">
        <v>45705.425405093</v>
      </c>
      <c r="B775" s="17" t="s">
        <v>365</v>
      </c>
      <c r="C775" s="17" t="s">
        <v>457</v>
      </c>
      <c r="D775" s="17" t="s">
        <v>340</v>
      </c>
      <c r="E775" s="17" t="s">
        <v>18</v>
      </c>
      <c r="F775" s="17" t="s">
        <v>20</v>
      </c>
      <c r="G775" s="7" t="n">
        <v>1315</v>
      </c>
      <c r="H775" s="6" t="n">
        <v>92.67</v>
      </c>
      <c r="I775" s="6" t="n">
        <v>-121861.05</v>
      </c>
      <c r="J775" s="6" t="n">
        <v>0</v>
      </c>
      <c r="K775" s="6" t="n">
        <v>-60.93</v>
      </c>
      <c r="L775" s="6" t="n">
        <v>0</v>
      </c>
      <c r="M775" s="6" t="s">
        <f>=I775+J775+K775+L775</f>
      </c>
      <c r="N775" s="6"/>
      <c r="O775" s="17"/>
      <c r="P775" s="17" t="s">
        <v>525</v>
      </c>
    </row>
    <row collapsed="false" customFormat="false" customHeight="false" hidden="false" ht="12.1" outlineLevel="0" r="776">
      <c r="A776" s="26" t="n">
        <v>45705.438634259</v>
      </c>
      <c r="B776" s="27" t="s">
        <v>80</v>
      </c>
      <c r="C776" s="27" t="s">
        <v>436</v>
      </c>
      <c r="D776" s="27" t="s">
        <v>341</v>
      </c>
      <c r="E776" s="27" t="s">
        <v>81</v>
      </c>
      <c r="F776" s="27" t="s">
        <v>20</v>
      </c>
      <c r="G776" s="28" t="n">
        <v>-200000</v>
      </c>
      <c r="H776" s="29" t="n">
        <v>1.6047</v>
      </c>
      <c r="I776" s="29" t="n">
        <v>320940</v>
      </c>
      <c r="J776" s="29" t="n">
        <v>0</v>
      </c>
      <c r="K776" s="29" t="n">
        <v>0</v>
      </c>
      <c r="L776" s="29" t="n">
        <v>0</v>
      </c>
      <c r="M776" s="6" t="s">
        <f>=I776+J776+K776+L776</f>
      </c>
      <c r="N776" s="29"/>
      <c r="O776" s="27"/>
      <c r="P776" s="27" t="s">
        <v>525</v>
      </c>
    </row>
    <row collapsed="false" customFormat="false" customHeight="false" hidden="false" ht="12.1" outlineLevel="0" r="777">
      <c r="A777" s="21" t="n">
        <v>45705.439490741</v>
      </c>
      <c r="B777" s="17" t="s">
        <v>365</v>
      </c>
      <c r="C777" s="17" t="s">
        <v>457</v>
      </c>
      <c r="D777" s="17" t="s">
        <v>340</v>
      </c>
      <c r="E777" s="17" t="s">
        <v>18</v>
      </c>
      <c r="F777" s="17" t="s">
        <v>20</v>
      </c>
      <c r="G777" s="7" t="n">
        <v>1000</v>
      </c>
      <c r="H777" s="6" t="n">
        <v>92.38</v>
      </c>
      <c r="I777" s="6" t="n">
        <v>-92380</v>
      </c>
      <c r="J777" s="6" t="n">
        <v>0</v>
      </c>
      <c r="K777" s="6" t="n">
        <v>-73.91</v>
      </c>
      <c r="L777" s="6" t="n">
        <v>0</v>
      </c>
      <c r="M777" s="6" t="s">
        <f>=I777+J777+K777+L777</f>
      </c>
      <c r="N777" s="6"/>
      <c r="O777" s="17"/>
      <c r="P777" s="17" t="s">
        <v>525</v>
      </c>
    </row>
    <row collapsed="false" customFormat="false" customHeight="false" hidden="false" ht="12.1" outlineLevel="0" r="778">
      <c r="A778" s="21" t="n">
        <v>45706.645752315</v>
      </c>
      <c r="B778" s="17" t="s">
        <v>365</v>
      </c>
      <c r="C778" s="17" t="s">
        <v>457</v>
      </c>
      <c r="D778" s="17" t="s">
        <v>340</v>
      </c>
      <c r="E778" s="17" t="s">
        <v>18</v>
      </c>
      <c r="F778" s="17" t="s">
        <v>20</v>
      </c>
      <c r="G778" s="7" t="n">
        <v>2100</v>
      </c>
      <c r="H778" s="6" t="n">
        <v>97.35</v>
      </c>
      <c r="I778" s="6" t="n">
        <v>-204435</v>
      </c>
      <c r="J778" s="6" t="n">
        <v>0</v>
      </c>
      <c r="K778" s="6" t="n">
        <v>-163.56</v>
      </c>
      <c r="L778" s="6" t="n">
        <v>0</v>
      </c>
      <c r="M778" s="6" t="s">
        <f>=I778+J778+K778+L778</f>
      </c>
      <c r="N778" s="6"/>
      <c r="O778" s="17"/>
      <c r="P778" s="17" t="s">
        <v>525</v>
      </c>
    </row>
    <row collapsed="false" customFormat="false" customHeight="false" hidden="false" ht="12.1" outlineLevel="0" r="779">
      <c r="A779" s="26" t="n">
        <v>45707.684710648</v>
      </c>
      <c r="B779" s="27" t="s">
        <v>382</v>
      </c>
      <c r="C779" s="27" t="s">
        <v>514</v>
      </c>
      <c r="D779" s="27" t="s">
        <v>341</v>
      </c>
      <c r="E779" s="27" t="s">
        <v>81</v>
      </c>
      <c r="F779" s="27" t="s">
        <v>20</v>
      </c>
      <c r="G779" s="28" t="n">
        <v>-1000</v>
      </c>
      <c r="H779" s="29" t="n">
        <v>137.49</v>
      </c>
      <c r="I779" s="29" t="n">
        <v>137490</v>
      </c>
      <c r="J779" s="29" t="n">
        <v>0</v>
      </c>
      <c r="K779" s="29" t="n">
        <v>0</v>
      </c>
      <c r="L779" s="29" t="n">
        <v>0</v>
      </c>
      <c r="M779" s="6" t="s">
        <f>=I779+J779+K779+L779</f>
      </c>
      <c r="N779" s="29"/>
      <c r="O779" s="27"/>
      <c r="P779" s="27" t="s">
        <v>420</v>
      </c>
    </row>
    <row collapsed="false" customFormat="false" customHeight="false" hidden="false" ht="12.1" outlineLevel="0" r="780">
      <c r="A780" s="21" t="n">
        <v>45707.685763889</v>
      </c>
      <c r="B780" s="17" t="s">
        <v>85</v>
      </c>
      <c r="C780" s="17" t="s">
        <v>557</v>
      </c>
      <c r="D780" s="17" t="s">
        <v>340</v>
      </c>
      <c r="E780" s="17" t="s">
        <v>86</v>
      </c>
      <c r="F780" s="17" t="s">
        <v>20</v>
      </c>
      <c r="G780" s="7" t="n">
        <v>15</v>
      </c>
      <c r="H780" s="6" t="n">
        <v>103.875</v>
      </c>
      <c r="I780" s="6" t="n">
        <v>-142318.83</v>
      </c>
      <c r="J780" s="6" t="n">
        <v>-41.1</v>
      </c>
      <c r="K780" s="6" t="n">
        <v>-99.62</v>
      </c>
      <c r="L780" s="6" t="n">
        <v>0</v>
      </c>
      <c r="M780" s="6" t="s">
        <f>=I780+J780+K780+L780</f>
      </c>
      <c r="N780" s="6"/>
      <c r="O780" s="17"/>
      <c r="P780" s="17" t="s">
        <v>420</v>
      </c>
    </row>
    <row collapsed="false" customFormat="false" customHeight="false" hidden="false" ht="12.1" outlineLevel="0" r="781">
      <c r="A781" s="26" t="n">
        <v>45707.686898148</v>
      </c>
      <c r="B781" s="27" t="s">
        <v>382</v>
      </c>
      <c r="C781" s="27" t="s">
        <v>514</v>
      </c>
      <c r="D781" s="27" t="s">
        <v>341</v>
      </c>
      <c r="E781" s="27" t="s">
        <v>81</v>
      </c>
      <c r="F781" s="27" t="s">
        <v>20</v>
      </c>
      <c r="G781" s="28" t="n">
        <v>-1000</v>
      </c>
      <c r="H781" s="29" t="n">
        <v>137.49</v>
      </c>
      <c r="I781" s="29" t="n">
        <v>137490</v>
      </c>
      <c r="J781" s="29" t="n">
        <v>0</v>
      </c>
      <c r="K781" s="29" t="n">
        <v>0</v>
      </c>
      <c r="L781" s="29" t="n">
        <v>0</v>
      </c>
      <c r="M781" s="6" t="s">
        <f>=I781+J781+K781+L781</f>
      </c>
      <c r="N781" s="29"/>
      <c r="O781" s="27"/>
      <c r="P781" s="27" t="s">
        <v>420</v>
      </c>
    </row>
    <row collapsed="false" customFormat="false" customHeight="false" hidden="false" ht="12.1" outlineLevel="0" r="782">
      <c r="A782" s="21" t="n">
        <v>45707.688738426</v>
      </c>
      <c r="B782" s="17" t="s">
        <v>85</v>
      </c>
      <c r="C782" s="17" t="s">
        <v>557</v>
      </c>
      <c r="D782" s="17" t="s">
        <v>340</v>
      </c>
      <c r="E782" s="17" t="s">
        <v>86</v>
      </c>
      <c r="F782" s="17" t="s">
        <v>20</v>
      </c>
      <c r="G782" s="7" t="n">
        <v>14</v>
      </c>
      <c r="H782" s="6" t="n">
        <v>103.88</v>
      </c>
      <c r="I782" s="6" t="n">
        <v>-132837.3</v>
      </c>
      <c r="J782" s="6" t="n">
        <v>-38.36</v>
      </c>
      <c r="K782" s="6" t="n">
        <v>-92.99</v>
      </c>
      <c r="L782" s="6" t="n">
        <v>0</v>
      </c>
      <c r="M782" s="6" t="s">
        <f>=I782+J782+K782+L782</f>
      </c>
      <c r="N782" s="6"/>
      <c r="O782" s="17"/>
      <c r="P782" s="17" t="s">
        <v>420</v>
      </c>
    </row>
    <row collapsed="false" customFormat="false" customHeight="false" hidden="false" ht="12.1" outlineLevel="0" r="783">
      <c r="A783" s="26" t="n">
        <v>45707.944733796</v>
      </c>
      <c r="B783" s="27" t="s">
        <v>366</v>
      </c>
      <c r="C783" s="27" t="s">
        <v>461</v>
      </c>
      <c r="D783" s="27" t="s">
        <v>341</v>
      </c>
      <c r="E783" s="27" t="s">
        <v>18</v>
      </c>
      <c r="F783" s="27" t="s">
        <v>20</v>
      </c>
      <c r="G783" s="28" t="n">
        <v>-210</v>
      </c>
      <c r="H783" s="29" t="n">
        <v>102.5</v>
      </c>
      <c r="I783" s="29" t="n">
        <v>21525</v>
      </c>
      <c r="J783" s="29" t="n">
        <v>0</v>
      </c>
      <c r="K783" s="29" t="n">
        <v>-17.21</v>
      </c>
      <c r="L783" s="29" t="n">
        <v>0</v>
      </c>
      <c r="M783" s="6" t="s">
        <f>=I783+J783+K783+L783</f>
      </c>
      <c r="N783" s="29"/>
      <c r="O783" s="27"/>
      <c r="P783" s="27" t="s">
        <v>547</v>
      </c>
    </row>
    <row collapsed="false" customFormat="false" customHeight="false" hidden="false" ht="12.1" outlineLevel="0" r="784">
      <c r="A784" s="26" t="n">
        <v>45707.944733796</v>
      </c>
      <c r="B784" s="27" t="s">
        <v>366</v>
      </c>
      <c r="C784" s="27" t="s">
        <v>461</v>
      </c>
      <c r="D784" s="27" t="s">
        <v>341</v>
      </c>
      <c r="E784" s="27" t="s">
        <v>18</v>
      </c>
      <c r="F784" s="27" t="s">
        <v>20</v>
      </c>
      <c r="G784" s="28" t="n">
        <v>-40</v>
      </c>
      <c r="H784" s="29" t="n">
        <v>102.51</v>
      </c>
      <c r="I784" s="29" t="n">
        <v>4100.4</v>
      </c>
      <c r="J784" s="29" t="n">
        <v>0</v>
      </c>
      <c r="K784" s="29" t="n">
        <v>-3.28</v>
      </c>
      <c r="L784" s="29" t="n">
        <v>0</v>
      </c>
      <c r="M784" s="6" t="s">
        <f>=I784+J784+K784+L784</f>
      </c>
      <c r="N784" s="29"/>
      <c r="O784" s="27"/>
      <c r="P784" s="27" t="s">
        <v>547</v>
      </c>
    </row>
    <row collapsed="false" customFormat="false" customHeight="false" hidden="false" ht="12.1" outlineLevel="0" r="785">
      <c r="A785" s="22" t="n">
        <v>45715.020636574</v>
      </c>
      <c r="B785" s="23" t="s">
        <v>419</v>
      </c>
      <c r="C785" s="23" t="s">
        <v>110</v>
      </c>
      <c r="D785" s="23" t="s">
        <v>419</v>
      </c>
      <c r="E785" s="23" t="s">
        <v>419</v>
      </c>
      <c r="F785" s="23" t="s">
        <v>20</v>
      </c>
      <c r="G785" s="24" t="n">
        <v>1</v>
      </c>
      <c r="H785" s="25" t="n">
        <v>250000</v>
      </c>
      <c r="I785" s="25" t="n">
        <v>250000</v>
      </c>
      <c r="J785" s="25" t="n">
        <v>0</v>
      </c>
      <c r="K785" s="25" t="n">
        <v>0</v>
      </c>
      <c r="L785" s="25" t="n">
        <v>0</v>
      </c>
      <c r="M785" s="6" t="s">
        <f>=I785+J785+K785+L785</f>
      </c>
      <c r="N785" s="25"/>
      <c r="O785" s="23"/>
      <c r="P785" s="23" t="s">
        <v>525</v>
      </c>
    </row>
    <row collapsed="false" customFormat="false" customHeight="false" hidden="false" ht="12.1" outlineLevel="0" r="786">
      <c r="A786" s="26" t="n">
        <v>45715.491909722</v>
      </c>
      <c r="B786" s="27" t="s">
        <v>80</v>
      </c>
      <c r="C786" s="27" t="s">
        <v>436</v>
      </c>
      <c r="D786" s="27" t="s">
        <v>341</v>
      </c>
      <c r="E786" s="27" t="s">
        <v>81</v>
      </c>
      <c r="F786" s="27" t="s">
        <v>20</v>
      </c>
      <c r="G786" s="28" t="n">
        <v>-200000</v>
      </c>
      <c r="H786" s="29" t="n">
        <v>1.6135</v>
      </c>
      <c r="I786" s="29" t="n">
        <v>322700</v>
      </c>
      <c r="J786" s="29" t="n">
        <v>0</v>
      </c>
      <c r="K786" s="29" t="n">
        <v>0</v>
      </c>
      <c r="L786" s="29" t="n">
        <v>0</v>
      </c>
      <c r="M786" s="6" t="s">
        <f>=I786+J786+K786+L786</f>
      </c>
      <c r="N786" s="29"/>
      <c r="O786" s="27"/>
      <c r="P786" s="27" t="s">
        <v>525</v>
      </c>
    </row>
    <row collapsed="false" customFormat="false" customHeight="false" hidden="false" ht="12.1" outlineLevel="0" r="787">
      <c r="A787" s="26" t="n">
        <v>45715.817581019</v>
      </c>
      <c r="B787" s="27" t="s">
        <v>365</v>
      </c>
      <c r="C787" s="27" t="s">
        <v>457</v>
      </c>
      <c r="D787" s="27" t="s">
        <v>341</v>
      </c>
      <c r="E787" s="27" t="s">
        <v>18</v>
      </c>
      <c r="F787" s="27" t="s">
        <v>20</v>
      </c>
      <c r="G787" s="28" t="n">
        <v>-2292</v>
      </c>
      <c r="H787" s="29" t="n">
        <v>90.61</v>
      </c>
      <c r="I787" s="29" t="n">
        <v>207678.12</v>
      </c>
      <c r="J787" s="29" t="n">
        <v>0</v>
      </c>
      <c r="K787" s="29" t="n">
        <v>-145.37</v>
      </c>
      <c r="L787" s="29" t="n">
        <v>0</v>
      </c>
      <c r="M787" s="6" t="s">
        <f>=I787+J787+K787+L787</f>
      </c>
      <c r="N787" s="29"/>
      <c r="O787" s="27"/>
      <c r="P787" s="27" t="s">
        <v>420</v>
      </c>
    </row>
    <row collapsed="false" customFormat="false" customHeight="false" hidden="false" ht="12.1" outlineLevel="0" r="788">
      <c r="A788" s="26" t="n">
        <v>45715.839282407</v>
      </c>
      <c r="B788" s="27" t="s">
        <v>365</v>
      </c>
      <c r="C788" s="27" t="s">
        <v>457</v>
      </c>
      <c r="D788" s="27" t="s">
        <v>341</v>
      </c>
      <c r="E788" s="27" t="s">
        <v>18</v>
      </c>
      <c r="F788" s="27" t="s">
        <v>20</v>
      </c>
      <c r="G788" s="28" t="n">
        <v>-1000</v>
      </c>
      <c r="H788" s="29" t="n">
        <v>90.69</v>
      </c>
      <c r="I788" s="29" t="n">
        <v>90690</v>
      </c>
      <c r="J788" s="29" t="n">
        <v>0</v>
      </c>
      <c r="K788" s="29" t="n">
        <v>-72.55</v>
      </c>
      <c r="L788" s="29" t="n">
        <v>0</v>
      </c>
      <c r="M788" s="6" t="s">
        <f>=I788+J788+K788+L788</f>
      </c>
      <c r="N788" s="29"/>
      <c r="O788" s="27"/>
      <c r="P788" s="27" t="s">
        <v>525</v>
      </c>
    </row>
    <row collapsed="false" customFormat="false" customHeight="false" hidden="false" ht="12.1" outlineLevel="0" r="789">
      <c r="A789" s="26" t="n">
        <v>45715.839282407</v>
      </c>
      <c r="B789" s="27" t="s">
        <v>365</v>
      </c>
      <c r="C789" s="27" t="s">
        <v>457</v>
      </c>
      <c r="D789" s="27" t="s">
        <v>341</v>
      </c>
      <c r="E789" s="27" t="s">
        <v>18</v>
      </c>
      <c r="F789" s="27" t="s">
        <v>20</v>
      </c>
      <c r="G789" s="28" t="n">
        <v>-200</v>
      </c>
      <c r="H789" s="29" t="n">
        <v>90.69</v>
      </c>
      <c r="I789" s="29" t="n">
        <v>18138</v>
      </c>
      <c r="J789" s="29" t="n">
        <v>0</v>
      </c>
      <c r="K789" s="29" t="n">
        <v>-14.51</v>
      </c>
      <c r="L789" s="29" t="n">
        <v>0</v>
      </c>
      <c r="M789" s="6" t="s">
        <f>=I789+J789+K789+L789</f>
      </c>
      <c r="N789" s="29"/>
      <c r="O789" s="27"/>
      <c r="P789" s="27" t="s">
        <v>525</v>
      </c>
    </row>
    <row collapsed="false" customFormat="false" customHeight="false" hidden="false" ht="12.1" outlineLevel="0" r="790">
      <c r="A790" s="26" t="n">
        <v>45715.839282407</v>
      </c>
      <c r="B790" s="27" t="s">
        <v>365</v>
      </c>
      <c r="C790" s="27" t="s">
        <v>457</v>
      </c>
      <c r="D790" s="27" t="s">
        <v>341</v>
      </c>
      <c r="E790" s="27" t="s">
        <v>18</v>
      </c>
      <c r="F790" s="27" t="s">
        <v>20</v>
      </c>
      <c r="G790" s="28" t="n">
        <v>-1</v>
      </c>
      <c r="H790" s="29" t="n">
        <v>90.69</v>
      </c>
      <c r="I790" s="29" t="n">
        <v>90.69</v>
      </c>
      <c r="J790" s="29" t="n">
        <v>0</v>
      </c>
      <c r="K790" s="29" t="n">
        <v>-0.08</v>
      </c>
      <c r="L790" s="29" t="n">
        <v>0</v>
      </c>
      <c r="M790" s="6" t="s">
        <f>=I790+J790+K790+L790</f>
      </c>
      <c r="N790" s="29"/>
      <c r="O790" s="27"/>
      <c r="P790" s="27" t="s">
        <v>525</v>
      </c>
    </row>
    <row collapsed="false" customFormat="false" customHeight="false" hidden="false" ht="12.1" outlineLevel="0" r="791">
      <c r="A791" s="26" t="n">
        <v>45715.839282407</v>
      </c>
      <c r="B791" s="27" t="s">
        <v>365</v>
      </c>
      <c r="C791" s="27" t="s">
        <v>457</v>
      </c>
      <c r="D791" s="27" t="s">
        <v>341</v>
      </c>
      <c r="E791" s="27" t="s">
        <v>18</v>
      </c>
      <c r="F791" s="27" t="s">
        <v>20</v>
      </c>
      <c r="G791" s="28" t="n">
        <v>-10</v>
      </c>
      <c r="H791" s="29" t="n">
        <v>90.68</v>
      </c>
      <c r="I791" s="29" t="n">
        <v>906.8</v>
      </c>
      <c r="J791" s="29" t="n">
        <v>0</v>
      </c>
      <c r="K791" s="29" t="n">
        <v>-0.73</v>
      </c>
      <c r="L791" s="29" t="n">
        <v>0</v>
      </c>
      <c r="M791" s="6" t="s">
        <f>=I791+J791+K791+L791</f>
      </c>
      <c r="N791" s="29"/>
      <c r="O791" s="27"/>
      <c r="P791" s="27" t="s">
        <v>525</v>
      </c>
    </row>
    <row collapsed="false" customFormat="false" customHeight="false" hidden="false" ht="12.1" outlineLevel="0" r="792">
      <c r="A792" s="26" t="n">
        <v>45715.839282407</v>
      </c>
      <c r="B792" s="27" t="s">
        <v>365</v>
      </c>
      <c r="C792" s="27" t="s">
        <v>457</v>
      </c>
      <c r="D792" s="27" t="s">
        <v>341</v>
      </c>
      <c r="E792" s="27" t="s">
        <v>18</v>
      </c>
      <c r="F792" s="27" t="s">
        <v>20</v>
      </c>
      <c r="G792" s="28" t="n">
        <v>-977</v>
      </c>
      <c r="H792" s="29" t="n">
        <v>90.71</v>
      </c>
      <c r="I792" s="29" t="n">
        <v>88623.67</v>
      </c>
      <c r="J792" s="29" t="n">
        <v>0</v>
      </c>
      <c r="K792" s="29" t="n">
        <v>-70.9</v>
      </c>
      <c r="L792" s="29" t="n">
        <v>0</v>
      </c>
      <c r="M792" s="6" t="s">
        <f>=I792+J792+K792+L792</f>
      </c>
      <c r="N792" s="29"/>
      <c r="O792" s="27"/>
      <c r="P792" s="27" t="s">
        <v>525</v>
      </c>
    </row>
    <row collapsed="false" customFormat="false" customHeight="false" hidden="false" ht="12.1" outlineLevel="0" r="793">
      <c r="A793" s="26" t="n">
        <v>45715.839282407</v>
      </c>
      <c r="B793" s="27" t="s">
        <v>365</v>
      </c>
      <c r="C793" s="27" t="s">
        <v>457</v>
      </c>
      <c r="D793" s="27" t="s">
        <v>341</v>
      </c>
      <c r="E793" s="27" t="s">
        <v>18</v>
      </c>
      <c r="F793" s="27" t="s">
        <v>20</v>
      </c>
      <c r="G793" s="28" t="n">
        <v>-15</v>
      </c>
      <c r="H793" s="29" t="n">
        <v>90.71</v>
      </c>
      <c r="I793" s="29" t="n">
        <v>1360.65</v>
      </c>
      <c r="J793" s="29" t="n">
        <v>0</v>
      </c>
      <c r="K793" s="29" t="n">
        <v>-1.08</v>
      </c>
      <c r="L793" s="29" t="n">
        <v>0</v>
      </c>
      <c r="M793" s="6" t="s">
        <f>=I793+J793+K793+L793</f>
      </c>
      <c r="N793" s="29"/>
      <c r="O793" s="27"/>
      <c r="P793" s="27" t="s">
        <v>525</v>
      </c>
    </row>
    <row collapsed="false" customFormat="false" customHeight="false" hidden="false" ht="12.1" outlineLevel="0" r="794">
      <c r="A794" s="26" t="n">
        <v>45715.839282407</v>
      </c>
      <c r="B794" s="27" t="s">
        <v>365</v>
      </c>
      <c r="C794" s="27" t="s">
        <v>457</v>
      </c>
      <c r="D794" s="27" t="s">
        <v>341</v>
      </c>
      <c r="E794" s="27" t="s">
        <v>18</v>
      </c>
      <c r="F794" s="27" t="s">
        <v>20</v>
      </c>
      <c r="G794" s="28" t="n">
        <v>-913</v>
      </c>
      <c r="H794" s="29" t="n">
        <v>90.71</v>
      </c>
      <c r="I794" s="29" t="n">
        <v>82818.23</v>
      </c>
      <c r="J794" s="29" t="n">
        <v>0</v>
      </c>
      <c r="K794" s="29" t="n">
        <v>-66.26</v>
      </c>
      <c r="L794" s="29" t="n">
        <v>0</v>
      </c>
      <c r="M794" s="6" t="s">
        <f>=I794+J794+K794+L794</f>
      </c>
      <c r="N794" s="29"/>
      <c r="O794" s="27"/>
      <c r="P794" s="27" t="s">
        <v>525</v>
      </c>
    </row>
    <row collapsed="false" customFormat="false" customHeight="false" hidden="false" ht="12.1" outlineLevel="0" r="795">
      <c r="A795" s="26" t="n">
        <v>45715.839282407</v>
      </c>
      <c r="B795" s="27" t="s">
        <v>365</v>
      </c>
      <c r="C795" s="27" t="s">
        <v>457</v>
      </c>
      <c r="D795" s="27" t="s">
        <v>341</v>
      </c>
      <c r="E795" s="27" t="s">
        <v>18</v>
      </c>
      <c r="F795" s="27" t="s">
        <v>20</v>
      </c>
      <c r="G795" s="28" t="n">
        <v>-1000</v>
      </c>
      <c r="H795" s="29" t="n">
        <v>90.7</v>
      </c>
      <c r="I795" s="29" t="n">
        <v>90700</v>
      </c>
      <c r="J795" s="29" t="n">
        <v>0</v>
      </c>
      <c r="K795" s="29" t="n">
        <v>-72.56</v>
      </c>
      <c r="L795" s="29" t="n">
        <v>0</v>
      </c>
      <c r="M795" s="6" t="s">
        <f>=I795+J795+K795+L795</f>
      </c>
      <c r="N795" s="29"/>
      <c r="O795" s="27"/>
      <c r="P795" s="27" t="s">
        <v>525</v>
      </c>
    </row>
    <row collapsed="false" customFormat="false" customHeight="false" hidden="false" ht="12.1" outlineLevel="0" r="796">
      <c r="A796" s="26" t="n">
        <v>45715.839282407</v>
      </c>
      <c r="B796" s="27" t="s">
        <v>365</v>
      </c>
      <c r="C796" s="27" t="s">
        <v>457</v>
      </c>
      <c r="D796" s="27" t="s">
        <v>341</v>
      </c>
      <c r="E796" s="27" t="s">
        <v>18</v>
      </c>
      <c r="F796" s="27" t="s">
        <v>20</v>
      </c>
      <c r="G796" s="28" t="n">
        <v>-200</v>
      </c>
      <c r="H796" s="29" t="n">
        <v>90.7</v>
      </c>
      <c r="I796" s="29" t="n">
        <v>18140</v>
      </c>
      <c r="J796" s="29" t="n">
        <v>0</v>
      </c>
      <c r="K796" s="29" t="n">
        <v>-14.51</v>
      </c>
      <c r="L796" s="29" t="n">
        <v>0</v>
      </c>
      <c r="M796" s="6" t="s">
        <f>=I796+J796+K796+L796</f>
      </c>
      <c r="N796" s="29"/>
      <c r="O796" s="27"/>
      <c r="P796" s="27" t="s">
        <v>525</v>
      </c>
    </row>
    <row collapsed="false" customFormat="false" customHeight="false" hidden="false" ht="12.1" outlineLevel="0" r="797">
      <c r="A797" s="26" t="n">
        <v>45715.839282407</v>
      </c>
      <c r="B797" s="27" t="s">
        <v>365</v>
      </c>
      <c r="C797" s="27" t="s">
        <v>457</v>
      </c>
      <c r="D797" s="27" t="s">
        <v>341</v>
      </c>
      <c r="E797" s="27" t="s">
        <v>18</v>
      </c>
      <c r="F797" s="27" t="s">
        <v>20</v>
      </c>
      <c r="G797" s="28" t="n">
        <v>-36</v>
      </c>
      <c r="H797" s="29" t="n">
        <v>90.7</v>
      </c>
      <c r="I797" s="29" t="n">
        <v>3265.2</v>
      </c>
      <c r="J797" s="29" t="n">
        <v>0</v>
      </c>
      <c r="K797" s="29" t="n">
        <v>-2.61</v>
      </c>
      <c r="L797" s="29" t="n">
        <v>0</v>
      </c>
      <c r="M797" s="6" t="s">
        <f>=I797+J797+K797+L797</f>
      </c>
      <c r="N797" s="29"/>
      <c r="O797" s="27"/>
      <c r="P797" s="27" t="s">
        <v>525</v>
      </c>
    </row>
    <row collapsed="false" customFormat="false" customHeight="false" hidden="false" ht="12.1" outlineLevel="0" r="798">
      <c r="A798" s="26" t="n">
        <v>45715.839282407</v>
      </c>
      <c r="B798" s="27" t="s">
        <v>365</v>
      </c>
      <c r="C798" s="27" t="s">
        <v>457</v>
      </c>
      <c r="D798" s="27" t="s">
        <v>341</v>
      </c>
      <c r="E798" s="27" t="s">
        <v>18</v>
      </c>
      <c r="F798" s="27" t="s">
        <v>20</v>
      </c>
      <c r="G798" s="28" t="n">
        <v>-198</v>
      </c>
      <c r="H798" s="29" t="n">
        <v>90.7</v>
      </c>
      <c r="I798" s="29" t="n">
        <v>17958.6</v>
      </c>
      <c r="J798" s="29" t="n">
        <v>0</v>
      </c>
      <c r="K798" s="29" t="n">
        <v>-14.37</v>
      </c>
      <c r="L798" s="29" t="n">
        <v>0</v>
      </c>
      <c r="M798" s="6" t="s">
        <f>=I798+J798+K798+L798</f>
      </c>
      <c r="N798" s="29"/>
      <c r="O798" s="27"/>
      <c r="P798" s="27" t="s">
        <v>525</v>
      </c>
    </row>
    <row collapsed="false" customFormat="false" customHeight="false" hidden="false" ht="12.1" outlineLevel="0" r="799">
      <c r="A799" s="21" t="n">
        <v>45716.740694444</v>
      </c>
      <c r="B799" s="17" t="s">
        <v>43</v>
      </c>
      <c r="C799" s="17" t="s">
        <v>524</v>
      </c>
      <c r="D799" s="17" t="s">
        <v>340</v>
      </c>
      <c r="E799" s="17" t="s">
        <v>18</v>
      </c>
      <c r="F799" s="17" t="s">
        <v>20</v>
      </c>
      <c r="G799" s="7" t="n">
        <v>7</v>
      </c>
      <c r="H799" s="6" t="n">
        <v>3885</v>
      </c>
      <c r="I799" s="6" t="n">
        <v>-27195</v>
      </c>
      <c r="J799" s="6" t="n">
        <v>0</v>
      </c>
      <c r="K799" s="6" t="n">
        <v>-19.04</v>
      </c>
      <c r="L799" s="6" t="n">
        <v>0</v>
      </c>
      <c r="M799" s="6" t="s">
        <f>=I799+J799+K799+L799</f>
      </c>
      <c r="N799" s="6"/>
      <c r="O799" s="17"/>
      <c r="P799" s="17" t="s">
        <v>420</v>
      </c>
    </row>
    <row collapsed="false" customFormat="false" customHeight="false" hidden="false" ht="12.1" outlineLevel="0" r="800">
      <c r="A800" s="21" t="n">
        <v>45716.740694444</v>
      </c>
      <c r="B800" s="17" t="s">
        <v>43</v>
      </c>
      <c r="C800" s="17" t="s">
        <v>524</v>
      </c>
      <c r="D800" s="17" t="s">
        <v>340</v>
      </c>
      <c r="E800" s="17" t="s">
        <v>18</v>
      </c>
      <c r="F800" s="17" t="s">
        <v>20</v>
      </c>
      <c r="G800" s="7" t="n">
        <v>13</v>
      </c>
      <c r="H800" s="6" t="n">
        <v>3885</v>
      </c>
      <c r="I800" s="6" t="n">
        <v>-50505</v>
      </c>
      <c r="J800" s="6" t="n">
        <v>0</v>
      </c>
      <c r="K800" s="6" t="n">
        <v>-35.35</v>
      </c>
      <c r="L800" s="6" t="n">
        <v>0</v>
      </c>
      <c r="M800" s="6" t="s">
        <f>=I800+J800+K800+L800</f>
      </c>
      <c r="N800" s="6"/>
      <c r="O800" s="17"/>
      <c r="P800" s="17" t="s">
        <v>420</v>
      </c>
    </row>
    <row collapsed="false" customFormat="false" customHeight="false" hidden="false" ht="12.1" outlineLevel="0" r="801">
      <c r="A801" s="21" t="n">
        <v>45716.740694444</v>
      </c>
      <c r="B801" s="17" t="s">
        <v>43</v>
      </c>
      <c r="C801" s="17" t="s">
        <v>524</v>
      </c>
      <c r="D801" s="17" t="s">
        <v>340</v>
      </c>
      <c r="E801" s="17" t="s">
        <v>18</v>
      </c>
      <c r="F801" s="17" t="s">
        <v>20</v>
      </c>
      <c r="G801" s="7" t="n">
        <v>2</v>
      </c>
      <c r="H801" s="6" t="n">
        <v>3885</v>
      </c>
      <c r="I801" s="6" t="n">
        <v>-7770</v>
      </c>
      <c r="J801" s="6" t="n">
        <v>0</v>
      </c>
      <c r="K801" s="6" t="n">
        <v>-5.44</v>
      </c>
      <c r="L801" s="6" t="n">
        <v>0</v>
      </c>
      <c r="M801" s="6" t="s">
        <f>=I801+J801+K801+L801</f>
      </c>
      <c r="N801" s="6"/>
      <c r="O801" s="17"/>
      <c r="P801" s="17" t="s">
        <v>420</v>
      </c>
    </row>
    <row collapsed="false" customFormat="false" customHeight="false" hidden="false" ht="12.1" outlineLevel="0" r="802">
      <c r="A802" s="21" t="n">
        <v>45716.755532407</v>
      </c>
      <c r="B802" s="17" t="s">
        <v>43</v>
      </c>
      <c r="C802" s="17" t="s">
        <v>524</v>
      </c>
      <c r="D802" s="17" t="s">
        <v>340</v>
      </c>
      <c r="E802" s="17" t="s">
        <v>18</v>
      </c>
      <c r="F802" s="17" t="s">
        <v>20</v>
      </c>
      <c r="G802" s="7" t="n">
        <v>3</v>
      </c>
      <c r="H802" s="6" t="n">
        <v>3885</v>
      </c>
      <c r="I802" s="6" t="n">
        <v>-11655</v>
      </c>
      <c r="J802" s="6" t="n">
        <v>0</v>
      </c>
      <c r="K802" s="6" t="n">
        <v>-8.16</v>
      </c>
      <c r="L802" s="6" t="n">
        <v>0</v>
      </c>
      <c r="M802" s="6" t="s">
        <f>=I802+J802+K802+L802</f>
      </c>
      <c r="N802" s="6"/>
      <c r="O802" s="17"/>
      <c r="P802" s="17" t="s">
        <v>420</v>
      </c>
    </row>
    <row collapsed="false" customFormat="false" customHeight="false" hidden="false" ht="12.1" outlineLevel="0" r="803">
      <c r="A803" s="21" t="n">
        <v>45716.759583333</v>
      </c>
      <c r="B803" s="17" t="s">
        <v>80</v>
      </c>
      <c r="C803" s="17" t="s">
        <v>436</v>
      </c>
      <c r="D803" s="17" t="s">
        <v>340</v>
      </c>
      <c r="E803" s="17" t="s">
        <v>81</v>
      </c>
      <c r="F803" s="17" t="s">
        <v>20</v>
      </c>
      <c r="G803" s="7" t="n">
        <v>426070</v>
      </c>
      <c r="H803" s="6" t="n">
        <v>1.6164</v>
      </c>
      <c r="I803" s="6" t="n">
        <v>-688699.55</v>
      </c>
      <c r="J803" s="6" t="n">
        <v>0</v>
      </c>
      <c r="K803" s="6" t="n">
        <v>0</v>
      </c>
      <c r="L803" s="6" t="n">
        <v>0</v>
      </c>
      <c r="M803" s="6" t="s">
        <f>=I803+J803+K803+L803</f>
      </c>
      <c r="N803" s="6"/>
      <c r="O803" s="17"/>
      <c r="P803" s="17" t="s">
        <v>525</v>
      </c>
    </row>
    <row collapsed="false" customFormat="false" customHeight="false" hidden="false" ht="12.1" outlineLevel="0" r="804">
      <c r="A804" s="21" t="n">
        <v>45719.374143519</v>
      </c>
      <c r="B804" s="17" t="s">
        <v>35</v>
      </c>
      <c r="C804" s="17" t="s">
        <v>434</v>
      </c>
      <c r="D804" s="17" t="s">
        <v>340</v>
      </c>
      <c r="E804" s="17" t="s">
        <v>18</v>
      </c>
      <c r="F804" s="17" t="s">
        <v>20</v>
      </c>
      <c r="G804" s="7" t="n">
        <v>1</v>
      </c>
      <c r="H804" s="6" t="n">
        <v>4920</v>
      </c>
      <c r="I804" s="6" t="n">
        <v>-4920</v>
      </c>
      <c r="J804" s="6" t="n">
        <v>0</v>
      </c>
      <c r="K804" s="6" t="n">
        <v>-3.44</v>
      </c>
      <c r="L804" s="6" t="n">
        <v>0</v>
      </c>
      <c r="M804" s="6" t="s">
        <f>=I804+J804+K804+L804</f>
      </c>
      <c r="N804" s="6"/>
      <c r="O804" s="17"/>
      <c r="P804" s="17" t="s">
        <v>420</v>
      </c>
    </row>
    <row collapsed="false" customFormat="false" customHeight="false" hidden="false" ht="12.1" outlineLevel="0" r="805">
      <c r="A805" s="21" t="n">
        <v>45719.374351852</v>
      </c>
      <c r="B805" s="17" t="s">
        <v>35</v>
      </c>
      <c r="C805" s="17" t="s">
        <v>434</v>
      </c>
      <c r="D805" s="17" t="s">
        <v>340</v>
      </c>
      <c r="E805" s="17" t="s">
        <v>18</v>
      </c>
      <c r="F805" s="17" t="s">
        <v>20</v>
      </c>
      <c r="G805" s="7" t="n">
        <v>8</v>
      </c>
      <c r="H805" s="6" t="n">
        <v>4920</v>
      </c>
      <c r="I805" s="6" t="n">
        <v>-39360</v>
      </c>
      <c r="J805" s="6" t="n">
        <v>0</v>
      </c>
      <c r="K805" s="6" t="n">
        <v>-27.55</v>
      </c>
      <c r="L805" s="6" t="n">
        <v>0</v>
      </c>
      <c r="M805" s="6" t="s">
        <f>=I805+J805+K805+L805</f>
      </c>
      <c r="N805" s="6"/>
      <c r="O805" s="17"/>
      <c r="P805" s="17" t="s">
        <v>420</v>
      </c>
    </row>
    <row collapsed="false" customFormat="false" customHeight="false" hidden="false" ht="12.1" outlineLevel="0" r="806">
      <c r="A806" s="21" t="n">
        <v>45719.375</v>
      </c>
      <c r="B806" s="17" t="s">
        <v>35</v>
      </c>
      <c r="C806" s="17" t="s">
        <v>434</v>
      </c>
      <c r="D806" s="17" t="s">
        <v>340</v>
      </c>
      <c r="E806" s="17" t="s">
        <v>18</v>
      </c>
      <c r="F806" s="17" t="s">
        <v>20</v>
      </c>
      <c r="G806" s="7" t="n">
        <v>1</v>
      </c>
      <c r="H806" s="6" t="n">
        <v>4920</v>
      </c>
      <c r="I806" s="6" t="n">
        <v>-4920</v>
      </c>
      <c r="J806" s="6" t="n">
        <v>0</v>
      </c>
      <c r="K806" s="6" t="n">
        <v>-3.44</v>
      </c>
      <c r="L806" s="6" t="n">
        <v>0</v>
      </c>
      <c r="M806" s="6" t="s">
        <f>=I806+J806+K806+L806</f>
      </c>
      <c r="N806" s="6"/>
      <c r="O806" s="17"/>
      <c r="P806" s="17" t="s">
        <v>420</v>
      </c>
    </row>
    <row collapsed="false" customFormat="false" customHeight="false" hidden="false" ht="12.1" outlineLevel="0" r="807">
      <c r="A807" s="21" t="n">
        <v>45720.669502315</v>
      </c>
      <c r="B807" s="17" t="s">
        <v>390</v>
      </c>
      <c r="C807" s="17" t="s">
        <v>558</v>
      </c>
      <c r="D807" s="17" t="s">
        <v>340</v>
      </c>
      <c r="E807" s="17" t="s">
        <v>86</v>
      </c>
      <c r="F807" s="17" t="s">
        <v>20</v>
      </c>
      <c r="G807" s="7" t="n">
        <v>1</v>
      </c>
      <c r="H807" s="6" t="n">
        <v>100</v>
      </c>
      <c r="I807" s="6" t="n">
        <v>-8924.97</v>
      </c>
      <c r="J807" s="6" t="n">
        <v>0</v>
      </c>
      <c r="K807" s="6" t="n">
        <v>-5.8</v>
      </c>
      <c r="L807" s="6" t="n">
        <v>0</v>
      </c>
      <c r="M807" s="6" t="s">
        <f>=I807+J807+K807+L807</f>
      </c>
      <c r="N807" s="6"/>
      <c r="O807" s="17"/>
      <c r="P807" s="17" t="s">
        <v>547</v>
      </c>
    </row>
    <row collapsed="false" customFormat="false" customHeight="false" hidden="false" ht="12.1" outlineLevel="0" r="808">
      <c r="A808" s="21" t="n">
        <v>45720.669513889</v>
      </c>
      <c r="B808" s="17" t="s">
        <v>390</v>
      </c>
      <c r="C808" s="17" t="s">
        <v>558</v>
      </c>
      <c r="D808" s="17" t="s">
        <v>340</v>
      </c>
      <c r="E808" s="17" t="s">
        <v>86</v>
      </c>
      <c r="F808" s="17" t="s">
        <v>20</v>
      </c>
      <c r="G808" s="7" t="n">
        <v>13</v>
      </c>
      <c r="H808" s="6" t="n">
        <v>100</v>
      </c>
      <c r="I808" s="6" t="n">
        <v>-116024.61</v>
      </c>
      <c r="J808" s="6" t="n">
        <v>0</v>
      </c>
      <c r="K808" s="6" t="n">
        <v>-75.42</v>
      </c>
      <c r="L808" s="6" t="n">
        <v>0</v>
      </c>
      <c r="M808" s="6" t="s">
        <f>=I808+J808+K808+L808</f>
      </c>
      <c r="N808" s="6"/>
      <c r="O808" s="17"/>
      <c r="P808" s="17" t="s">
        <v>525</v>
      </c>
    </row>
    <row collapsed="false" customFormat="false" customHeight="false" hidden="false" ht="12.1" outlineLevel="0" r="809">
      <c r="A809" s="21" t="n">
        <v>45720.672581019</v>
      </c>
      <c r="B809" s="17" t="s">
        <v>390</v>
      </c>
      <c r="C809" s="17" t="s">
        <v>558</v>
      </c>
      <c r="D809" s="17" t="s">
        <v>340</v>
      </c>
      <c r="E809" s="17" t="s">
        <v>86</v>
      </c>
      <c r="F809" s="17" t="s">
        <v>20</v>
      </c>
      <c r="G809" s="7" t="n">
        <v>2</v>
      </c>
      <c r="H809" s="6" t="n">
        <v>102.35</v>
      </c>
      <c r="I809" s="6" t="n">
        <v>-18269.41</v>
      </c>
      <c r="J809" s="6" t="n">
        <v>-5.35</v>
      </c>
      <c r="K809" s="6" t="n">
        <v>-11.87</v>
      </c>
      <c r="L809" s="6" t="n">
        <v>0</v>
      </c>
      <c r="M809" s="6" t="s">
        <f>=I809+J809+K809+L809</f>
      </c>
      <c r="N809" s="6"/>
      <c r="O809" s="17"/>
      <c r="P809" s="17" t="s">
        <v>525</v>
      </c>
    </row>
    <row collapsed="false" customFormat="false" customHeight="false" hidden="false" ht="12.1" outlineLevel="0" r="810">
      <c r="A810" s="21" t="n">
        <v>45720.672638889</v>
      </c>
      <c r="B810" s="17" t="s">
        <v>390</v>
      </c>
      <c r="C810" s="17" t="s">
        <v>558</v>
      </c>
      <c r="D810" s="17" t="s">
        <v>340</v>
      </c>
      <c r="E810" s="17" t="s">
        <v>86</v>
      </c>
      <c r="F810" s="17" t="s">
        <v>20</v>
      </c>
      <c r="G810" s="7" t="n">
        <v>4</v>
      </c>
      <c r="H810" s="6" t="n">
        <v>102.35</v>
      </c>
      <c r="I810" s="6" t="n">
        <v>-36538.83</v>
      </c>
      <c r="J810" s="6" t="n">
        <v>-10.71</v>
      </c>
      <c r="K810" s="6" t="n">
        <v>-23.75</v>
      </c>
      <c r="L810" s="6" t="n">
        <v>0</v>
      </c>
      <c r="M810" s="6" t="s">
        <f>=I810+J810+K810+L810</f>
      </c>
      <c r="N810" s="6"/>
      <c r="O810" s="17"/>
      <c r="P810" s="17" t="s">
        <v>525</v>
      </c>
    </row>
    <row collapsed="false" customFormat="false" customHeight="false" hidden="false" ht="12.1" outlineLevel="0" r="811">
      <c r="A811" s="21" t="n">
        <v>45720.839710648</v>
      </c>
      <c r="B811" s="17" t="s">
        <v>27</v>
      </c>
      <c r="C811" s="17" t="s">
        <v>534</v>
      </c>
      <c r="D811" s="17" t="s">
        <v>340</v>
      </c>
      <c r="E811" s="17" t="s">
        <v>18</v>
      </c>
      <c r="F811" s="17" t="s">
        <v>20</v>
      </c>
      <c r="G811" s="7" t="n">
        <v>56</v>
      </c>
      <c r="H811" s="6" t="n">
        <v>1162</v>
      </c>
      <c r="I811" s="6" t="n">
        <v>-65072</v>
      </c>
      <c r="J811" s="6" t="n">
        <v>0</v>
      </c>
      <c r="K811" s="6" t="n">
        <v>-45.55</v>
      </c>
      <c r="L811" s="6" t="n">
        <v>0</v>
      </c>
      <c r="M811" s="6" t="s">
        <f>=I811+J811+K811+L811</f>
      </c>
      <c r="N811" s="6"/>
      <c r="O811" s="17"/>
      <c r="P811" s="17" t="s">
        <v>420</v>
      </c>
    </row>
    <row collapsed="false" customFormat="false" customHeight="false" hidden="false" ht="12.1" outlineLevel="0" r="812">
      <c r="A812" s="26" t="n">
        <v>45721.528472222</v>
      </c>
      <c r="B812" s="27" t="s">
        <v>387</v>
      </c>
      <c r="C812" s="27" t="s">
        <v>548</v>
      </c>
      <c r="D812" s="27" t="s">
        <v>341</v>
      </c>
      <c r="E812" s="27" t="s">
        <v>18</v>
      </c>
      <c r="F812" s="27" t="s">
        <v>20</v>
      </c>
      <c r="G812" s="28" t="n">
        <v>-100</v>
      </c>
      <c r="H812" s="29" t="n">
        <v>17.75</v>
      </c>
      <c r="I812" s="29" t="n">
        <v>1775</v>
      </c>
      <c r="J812" s="29" t="n">
        <v>0</v>
      </c>
      <c r="K812" s="29" t="n">
        <v>-1.24</v>
      </c>
      <c r="L812" s="29" t="n">
        <v>0</v>
      </c>
      <c r="M812" s="6" t="s">
        <f>=I812+J812+K812+L812</f>
      </c>
      <c r="N812" s="29"/>
      <c r="O812" s="27"/>
      <c r="P812" s="27" t="s">
        <v>420</v>
      </c>
    </row>
    <row collapsed="false" customFormat="false" customHeight="false" hidden="false" ht="12.1" outlineLevel="0" r="813">
      <c r="A813" s="26" t="n">
        <v>45721.658935185</v>
      </c>
      <c r="B813" s="27" t="s">
        <v>385</v>
      </c>
      <c r="C813" s="27" t="s">
        <v>545</v>
      </c>
      <c r="D813" s="27" t="s">
        <v>341</v>
      </c>
      <c r="E813" s="27" t="s">
        <v>18</v>
      </c>
      <c r="F813" s="27" t="s">
        <v>20</v>
      </c>
      <c r="G813" s="28" t="n">
        <v>-17</v>
      </c>
      <c r="H813" s="29" t="n">
        <v>3709</v>
      </c>
      <c r="I813" s="29" t="n">
        <v>63053</v>
      </c>
      <c r="J813" s="29" t="n">
        <v>0</v>
      </c>
      <c r="K813" s="29" t="n">
        <v>-50.45</v>
      </c>
      <c r="L813" s="29" t="n">
        <v>0</v>
      </c>
      <c r="M813" s="6" t="s">
        <f>=I813+J813+K813+L813</f>
      </c>
      <c r="N813" s="29"/>
      <c r="O813" s="27"/>
      <c r="P813" s="27" t="s">
        <v>525</v>
      </c>
    </row>
    <row collapsed="false" customFormat="false" customHeight="false" hidden="false" ht="12.1" outlineLevel="0" r="814">
      <c r="A814" s="26" t="n">
        <v>45721.658935185</v>
      </c>
      <c r="B814" s="27" t="s">
        <v>385</v>
      </c>
      <c r="C814" s="27" t="s">
        <v>545</v>
      </c>
      <c r="D814" s="27" t="s">
        <v>341</v>
      </c>
      <c r="E814" s="27" t="s">
        <v>18</v>
      </c>
      <c r="F814" s="27" t="s">
        <v>20</v>
      </c>
      <c r="G814" s="28" t="n">
        <v>-5</v>
      </c>
      <c r="H814" s="29" t="n">
        <v>3709</v>
      </c>
      <c r="I814" s="29" t="n">
        <v>18545</v>
      </c>
      <c r="J814" s="29" t="n">
        <v>0</v>
      </c>
      <c r="K814" s="29" t="n">
        <v>-14.83</v>
      </c>
      <c r="L814" s="29" t="n">
        <v>0</v>
      </c>
      <c r="M814" s="6" t="s">
        <f>=I814+J814+K814+L814</f>
      </c>
      <c r="N814" s="29"/>
      <c r="O814" s="27"/>
      <c r="P814" s="27" t="s">
        <v>525</v>
      </c>
    </row>
    <row collapsed="false" customFormat="false" customHeight="false" hidden="false" ht="12.1" outlineLevel="0" r="815">
      <c r="A815" s="26" t="n">
        <v>45721.658935185</v>
      </c>
      <c r="B815" s="27" t="s">
        <v>385</v>
      </c>
      <c r="C815" s="27" t="s">
        <v>545</v>
      </c>
      <c r="D815" s="27" t="s">
        <v>341</v>
      </c>
      <c r="E815" s="27" t="s">
        <v>18</v>
      </c>
      <c r="F815" s="27" t="s">
        <v>20</v>
      </c>
      <c r="G815" s="28" t="n">
        <v>-1</v>
      </c>
      <c r="H815" s="29" t="n">
        <v>3709</v>
      </c>
      <c r="I815" s="29" t="n">
        <v>3709</v>
      </c>
      <c r="J815" s="29" t="n">
        <v>0</v>
      </c>
      <c r="K815" s="29" t="n">
        <v>-2.96</v>
      </c>
      <c r="L815" s="29" t="n">
        <v>0</v>
      </c>
      <c r="M815" s="6" t="s">
        <f>=I815+J815+K815+L815</f>
      </c>
      <c r="N815" s="29"/>
      <c r="O815" s="27"/>
      <c r="P815" s="27" t="s">
        <v>525</v>
      </c>
    </row>
    <row collapsed="false" customFormat="false" customHeight="false" hidden="false" ht="12.1" outlineLevel="0" r="816">
      <c r="A816" s="26" t="n">
        <v>45721.658935185</v>
      </c>
      <c r="B816" s="27" t="s">
        <v>385</v>
      </c>
      <c r="C816" s="27" t="s">
        <v>545</v>
      </c>
      <c r="D816" s="27" t="s">
        <v>341</v>
      </c>
      <c r="E816" s="27" t="s">
        <v>18</v>
      </c>
      <c r="F816" s="27" t="s">
        <v>20</v>
      </c>
      <c r="G816" s="28" t="n">
        <v>-3</v>
      </c>
      <c r="H816" s="29" t="n">
        <v>3709</v>
      </c>
      <c r="I816" s="29" t="n">
        <v>11127</v>
      </c>
      <c r="J816" s="29" t="n">
        <v>0</v>
      </c>
      <c r="K816" s="29" t="n">
        <v>-8.9</v>
      </c>
      <c r="L816" s="29" t="n">
        <v>0</v>
      </c>
      <c r="M816" s="6" t="s">
        <f>=I816+J816+K816+L816</f>
      </c>
      <c r="N816" s="29"/>
      <c r="O816" s="27"/>
      <c r="P816" s="27" t="s">
        <v>525</v>
      </c>
    </row>
    <row collapsed="false" customFormat="false" customHeight="false" hidden="false" ht="12.1" outlineLevel="0" r="817">
      <c r="A817" s="26" t="n">
        <v>45721.658935185</v>
      </c>
      <c r="B817" s="27" t="s">
        <v>385</v>
      </c>
      <c r="C817" s="27" t="s">
        <v>545</v>
      </c>
      <c r="D817" s="27" t="s">
        <v>341</v>
      </c>
      <c r="E817" s="27" t="s">
        <v>18</v>
      </c>
      <c r="F817" s="27" t="s">
        <v>20</v>
      </c>
      <c r="G817" s="28" t="n">
        <v>-13</v>
      </c>
      <c r="H817" s="29" t="n">
        <v>3710</v>
      </c>
      <c r="I817" s="29" t="n">
        <v>48230</v>
      </c>
      <c r="J817" s="29" t="n">
        <v>0</v>
      </c>
      <c r="K817" s="29" t="n">
        <v>-38.59</v>
      </c>
      <c r="L817" s="29" t="n">
        <v>0</v>
      </c>
      <c r="M817" s="6" t="s">
        <f>=I817+J817+K817+L817</f>
      </c>
      <c r="N817" s="29"/>
      <c r="O817" s="27"/>
      <c r="P817" s="27" t="s">
        <v>525</v>
      </c>
    </row>
    <row collapsed="false" customFormat="false" customHeight="false" hidden="false" ht="12.1" outlineLevel="0" r="818">
      <c r="A818" s="30" t="n">
        <v>45726.020636574</v>
      </c>
      <c r="B818" s="31" t="s">
        <v>446</v>
      </c>
      <c r="C818" s="31" t="s">
        <v>532</v>
      </c>
      <c r="D818" s="31" t="s">
        <v>446</v>
      </c>
      <c r="E818" s="31" t="s">
        <v>446</v>
      </c>
      <c r="F818" s="31" t="s">
        <v>20</v>
      </c>
      <c r="G818" s="32" t="n">
        <v>1</v>
      </c>
      <c r="H818" s="33" t="n">
        <v>-2459</v>
      </c>
      <c r="I818" s="33" t="n">
        <v>-2459</v>
      </c>
      <c r="J818" s="33" t="n">
        <v>0</v>
      </c>
      <c r="K818" s="33" t="n">
        <v>0</v>
      </c>
      <c r="L818" s="33" t="n">
        <v>0</v>
      </c>
      <c r="M818" s="6" t="s">
        <f>=I818+J818+K818+L818</f>
      </c>
      <c r="N818" s="33"/>
      <c r="O818" s="31"/>
      <c r="P818" s="31" t="s">
        <v>525</v>
      </c>
    </row>
    <row collapsed="false" customFormat="false" customHeight="false" hidden="false" ht="12.1" outlineLevel="0" r="819">
      <c r="A819" s="34" t="n">
        <v>45726.020636574</v>
      </c>
      <c r="B819" s="35" t="s">
        <v>456</v>
      </c>
      <c r="C819" s="35" t="s">
        <v>224</v>
      </c>
      <c r="D819" s="35" t="s">
        <v>456</v>
      </c>
      <c r="E819" s="35" t="s">
        <v>456</v>
      </c>
      <c r="F819" s="35" t="s">
        <v>20</v>
      </c>
      <c r="G819" s="36" t="n">
        <v>1</v>
      </c>
      <c r="H819" s="37" t="n">
        <v>-291955</v>
      </c>
      <c r="I819" s="37" t="n">
        <v>-291955</v>
      </c>
      <c r="J819" s="37" t="n">
        <v>0</v>
      </c>
      <c r="K819" s="37" t="n">
        <v>0</v>
      </c>
      <c r="L819" s="37" t="n">
        <v>0</v>
      </c>
      <c r="M819" s="6" t="s">
        <f>=I819+J819+K819+L819</f>
      </c>
      <c r="N819" s="37"/>
      <c r="O819" s="35"/>
      <c r="P819" s="35" t="s">
        <v>525</v>
      </c>
    </row>
    <row collapsed="false" customFormat="false" customHeight="false" hidden="false" ht="12.1" outlineLevel="0" r="820">
      <c r="A820" s="22" t="n">
        <v>45727.020636574</v>
      </c>
      <c r="B820" s="23" t="s">
        <v>419</v>
      </c>
      <c r="C820" s="23" t="s">
        <v>220</v>
      </c>
      <c r="D820" s="23" t="s">
        <v>419</v>
      </c>
      <c r="E820" s="23" t="s">
        <v>419</v>
      </c>
      <c r="F820" s="23" t="s">
        <v>20</v>
      </c>
      <c r="G820" s="24" t="n">
        <v>1</v>
      </c>
      <c r="H820" s="25" t="n">
        <v>454.22</v>
      </c>
      <c r="I820" s="25" t="n">
        <v>454.22</v>
      </c>
      <c r="J820" s="25" t="n">
        <v>0</v>
      </c>
      <c r="K820" s="25" t="n">
        <v>0</v>
      </c>
      <c r="L820" s="25" t="n">
        <v>0</v>
      </c>
      <c r="M820" s="6" t="s">
        <f>=I820+J820+K820+L820</f>
      </c>
      <c r="N820" s="25"/>
      <c r="O820" s="23"/>
      <c r="P820" s="23" t="s">
        <v>525</v>
      </c>
    </row>
    <row collapsed="false" customFormat="false" customHeight="false" hidden="false" ht="12.1" outlineLevel="0" r="821">
      <c r="A821" s="30" t="n">
        <v>45727.020636574</v>
      </c>
      <c r="B821" s="31" t="s">
        <v>474</v>
      </c>
      <c r="C821" s="31" t="s">
        <v>559</v>
      </c>
      <c r="D821" s="31" t="s">
        <v>474</v>
      </c>
      <c r="E821" s="31" t="s">
        <v>474</v>
      </c>
      <c r="F821" s="31" t="s">
        <v>20</v>
      </c>
      <c r="G821" s="32" t="n">
        <v>1</v>
      </c>
      <c r="H821" s="33" t="n">
        <v>-455</v>
      </c>
      <c r="I821" s="33" t="n">
        <v>-455</v>
      </c>
      <c r="J821" s="33" t="n">
        <v>0</v>
      </c>
      <c r="K821" s="33" t="n">
        <v>0</v>
      </c>
      <c r="L821" s="33" t="n">
        <v>0</v>
      </c>
      <c r="M821" s="6" t="s">
        <f>=I821+J821+K821+L821</f>
      </c>
      <c r="N821" s="33"/>
      <c r="O821" s="31"/>
      <c r="P821" s="31" t="s">
        <v>525</v>
      </c>
    </row>
    <row collapsed="false" customFormat="false" customHeight="false" hidden="false" ht="12.1" outlineLevel="0" r="822">
      <c r="A822" s="34" t="n">
        <v>45727.020636574</v>
      </c>
      <c r="B822" s="35" t="s">
        <v>456</v>
      </c>
      <c r="C822" s="35" t="s">
        <v>220</v>
      </c>
      <c r="D822" s="35" t="s">
        <v>456</v>
      </c>
      <c r="E822" s="35" t="s">
        <v>456</v>
      </c>
      <c r="F822" s="35" t="s">
        <v>20</v>
      </c>
      <c r="G822" s="36" t="n">
        <v>1</v>
      </c>
      <c r="H822" s="37" t="n">
        <v>-454.22</v>
      </c>
      <c r="I822" s="37" t="n">
        <v>-454.22</v>
      </c>
      <c r="J822" s="37" t="n">
        <v>0</v>
      </c>
      <c r="K822" s="37" t="n">
        <v>0</v>
      </c>
      <c r="L822" s="37" t="n">
        <v>0</v>
      </c>
      <c r="M822" s="6" t="s">
        <f>=I822+J822+K822+L822</f>
      </c>
      <c r="N822" s="37"/>
      <c r="O822" s="35"/>
      <c r="P822" s="35" t="s">
        <v>547</v>
      </c>
    </row>
    <row collapsed="false" customFormat="false" customHeight="false" hidden="false" ht="12.1" outlineLevel="0" r="823">
      <c r="A823" s="22" t="n">
        <v>45737.611273148</v>
      </c>
      <c r="B823" s="23" t="s">
        <v>448</v>
      </c>
      <c r="C823" s="23" t="s">
        <v>560</v>
      </c>
      <c r="D823" s="23" t="s">
        <v>448</v>
      </c>
      <c r="E823" s="23" t="s">
        <v>448</v>
      </c>
      <c r="F823" s="23" t="s">
        <v>20</v>
      </c>
      <c r="G823" s="24" t="n">
        <v>1</v>
      </c>
      <c r="H823" s="25" t="n">
        <v>1898.05</v>
      </c>
      <c r="I823" s="25" t="n">
        <v>1898.05</v>
      </c>
      <c r="J823" s="25" t="n">
        <v>0</v>
      </c>
      <c r="K823" s="25" t="n">
        <v>0</v>
      </c>
      <c r="L823" s="25" t="n">
        <v>0</v>
      </c>
      <c r="M823" s="6" t="s">
        <f>=I823+J823+K823+L823</f>
      </c>
      <c r="N823" s="25"/>
      <c r="O823" s="23"/>
      <c r="P823" s="23" t="s">
        <v>420</v>
      </c>
    </row>
    <row collapsed="false" customFormat="false" customHeight="false" hidden="false" ht="12.1" outlineLevel="0" r="824">
      <c r="A824" s="26" t="n">
        <v>45737.708703704</v>
      </c>
      <c r="B824" s="27" t="s">
        <v>382</v>
      </c>
      <c r="C824" s="27" t="s">
        <v>514</v>
      </c>
      <c r="D824" s="27" t="s">
        <v>341</v>
      </c>
      <c r="E824" s="27" t="s">
        <v>81</v>
      </c>
      <c r="F824" s="27" t="s">
        <v>20</v>
      </c>
      <c r="G824" s="28" t="n">
        <v>-40</v>
      </c>
      <c r="H824" s="29" t="n">
        <v>140.01</v>
      </c>
      <c r="I824" s="29" t="n">
        <v>5600.4</v>
      </c>
      <c r="J824" s="29" t="n">
        <v>0</v>
      </c>
      <c r="K824" s="29" t="n">
        <v>0</v>
      </c>
      <c r="L824" s="29" t="n">
        <v>0</v>
      </c>
      <c r="M824" s="6" t="s">
        <f>=I824+J824+K824+L824</f>
      </c>
      <c r="N824" s="29"/>
      <c r="O824" s="27"/>
      <c r="P824" s="27" t="s">
        <v>420</v>
      </c>
    </row>
    <row collapsed="false" customFormat="false" customHeight="false" hidden="false" ht="12.1" outlineLevel="0" r="825">
      <c r="A825" s="21" t="n">
        <v>45737.709791667</v>
      </c>
      <c r="B825" s="17" t="s">
        <v>94</v>
      </c>
      <c r="C825" s="17" t="s">
        <v>561</v>
      </c>
      <c r="D825" s="17" t="s">
        <v>340</v>
      </c>
      <c r="E825" s="17" t="s">
        <v>86</v>
      </c>
      <c r="F825" s="17" t="s">
        <v>20</v>
      </c>
      <c r="G825" s="7" t="n">
        <v>1</v>
      </c>
      <c r="H825" s="6" t="n">
        <v>102.2399</v>
      </c>
      <c r="I825" s="6" t="n">
        <v>-8628.59</v>
      </c>
      <c r="J825" s="6" t="n">
        <v>-13.5</v>
      </c>
      <c r="K825" s="6" t="n">
        <v>-6.04</v>
      </c>
      <c r="L825" s="6" t="n">
        <v>0</v>
      </c>
      <c r="M825" s="6" t="s">
        <f>=I825+J825+K825+L825</f>
      </c>
      <c r="N825" s="6"/>
      <c r="O825" s="17"/>
      <c r="P825" s="17" t="s">
        <v>420</v>
      </c>
    </row>
    <row collapsed="false" customFormat="false" customHeight="false" hidden="false" ht="12.1" outlineLevel="0" r="826">
      <c r="A826" s="22" t="n">
        <v>45747.489756944</v>
      </c>
      <c r="B826" s="23" t="s">
        <v>448</v>
      </c>
      <c r="C826" s="23" t="s">
        <v>562</v>
      </c>
      <c r="D826" s="23" t="s">
        <v>448</v>
      </c>
      <c r="E826" s="23" t="s">
        <v>448</v>
      </c>
      <c r="F826" s="23" t="s">
        <v>20</v>
      </c>
      <c r="G826" s="24" t="n">
        <v>1</v>
      </c>
      <c r="H826" s="25" t="n">
        <v>4080.4</v>
      </c>
      <c r="I826" s="25" t="n">
        <v>4080.4</v>
      </c>
      <c r="J826" s="25" t="n">
        <v>0</v>
      </c>
      <c r="K826" s="25" t="n">
        <v>0</v>
      </c>
      <c r="L826" s="25" t="n">
        <v>0</v>
      </c>
      <c r="M826" s="6" t="s">
        <f>=I826+J826+K826+L826</f>
      </c>
      <c r="N826" s="25"/>
      <c r="O826" s="23"/>
      <c r="P826" s="23" t="s">
        <v>420</v>
      </c>
    </row>
    <row collapsed="false" customFormat="false" customHeight="false" hidden="false" ht="12.1" outlineLevel="0" r="827">
      <c r="A827" s="21" t="n">
        <v>45747.491898148</v>
      </c>
      <c r="B827" s="17" t="s">
        <v>35</v>
      </c>
      <c r="C827" s="17" t="s">
        <v>434</v>
      </c>
      <c r="D827" s="17" t="s">
        <v>340</v>
      </c>
      <c r="E827" s="17" t="s">
        <v>18</v>
      </c>
      <c r="F827" s="17" t="s">
        <v>20</v>
      </c>
      <c r="G827" s="7" t="n">
        <v>1</v>
      </c>
      <c r="H827" s="6" t="n">
        <v>4373</v>
      </c>
      <c r="I827" s="6" t="n">
        <v>-4373</v>
      </c>
      <c r="J827" s="6" t="n">
        <v>0</v>
      </c>
      <c r="K827" s="6" t="n">
        <v>-3.06</v>
      </c>
      <c r="L827" s="6" t="n">
        <v>0</v>
      </c>
      <c r="M827" s="6" t="s">
        <f>=I827+J827+K827+L827</f>
      </c>
      <c r="N827" s="6"/>
      <c r="O827" s="17"/>
      <c r="P827" s="17" t="s">
        <v>420</v>
      </c>
    </row>
    <row collapsed="false" customFormat="false" customHeight="false" hidden="false" ht="12.1" outlineLevel="0" r="828">
      <c r="A828" s="34" t="n">
        <v>45750.020636574</v>
      </c>
      <c r="B828" s="35" t="s">
        <v>456</v>
      </c>
      <c r="C828" s="35" t="s">
        <v>232</v>
      </c>
      <c r="D828" s="35" t="s">
        <v>456</v>
      </c>
      <c r="E828" s="35" t="s">
        <v>456</v>
      </c>
      <c r="F828" s="35" t="s">
        <v>20</v>
      </c>
      <c r="G828" s="36" t="n">
        <v>1</v>
      </c>
      <c r="H828" s="37" t="n">
        <v>-73.84</v>
      </c>
      <c r="I828" s="37" t="n">
        <v>-73.84</v>
      </c>
      <c r="J828" s="37" t="n">
        <v>0</v>
      </c>
      <c r="K828" s="37" t="n">
        <v>0</v>
      </c>
      <c r="L828" s="37" t="n">
        <v>0</v>
      </c>
      <c r="M828" s="6" t="s">
        <f>=I828+J828+K828+L828</f>
      </c>
      <c r="N828" s="37"/>
      <c r="O828" s="35"/>
      <c r="P828" s="35" t="s">
        <v>525</v>
      </c>
    </row>
    <row collapsed="false" customFormat="false" customHeight="false" hidden="false" ht="12.1" outlineLevel="0" r="829">
      <c r="A829" s="22" t="n">
        <v>45750.020636574</v>
      </c>
      <c r="B829" s="23" t="s">
        <v>448</v>
      </c>
      <c r="C829" s="23" t="s">
        <v>232</v>
      </c>
      <c r="D829" s="23" t="s">
        <v>448</v>
      </c>
      <c r="E829" s="23" t="s">
        <v>448</v>
      </c>
      <c r="F829" s="23" t="s">
        <v>20</v>
      </c>
      <c r="G829" s="24" t="n">
        <v>1</v>
      </c>
      <c r="H829" s="25" t="n">
        <v>1476.8</v>
      </c>
      <c r="I829" s="25" t="n">
        <v>1476.8</v>
      </c>
      <c r="J829" s="25" t="n">
        <v>0</v>
      </c>
      <c r="K829" s="25" t="n">
        <v>0</v>
      </c>
      <c r="L829" s="25" t="n">
        <v>0</v>
      </c>
      <c r="M829" s="6" t="s">
        <f>=I829+J829+K829+L829</f>
      </c>
      <c r="N829" s="25"/>
      <c r="O829" s="23"/>
      <c r="P829" s="23" t="s">
        <v>525</v>
      </c>
    </row>
    <row collapsed="false" customFormat="false" customHeight="false" hidden="false" ht="12.1" outlineLevel="0" r="830">
      <c r="A830" s="22" t="n">
        <v>45750.020636574</v>
      </c>
      <c r="B830" s="23" t="s">
        <v>448</v>
      </c>
      <c r="C830" s="23" t="s">
        <v>232</v>
      </c>
      <c r="D830" s="23" t="s">
        <v>448</v>
      </c>
      <c r="E830" s="23" t="s">
        <v>448</v>
      </c>
      <c r="F830" s="23" t="s">
        <v>20</v>
      </c>
      <c r="G830" s="24" t="n">
        <v>1</v>
      </c>
      <c r="H830" s="25" t="n">
        <v>73.84</v>
      </c>
      <c r="I830" s="25" t="n">
        <v>73.84</v>
      </c>
      <c r="J830" s="25" t="n">
        <v>0</v>
      </c>
      <c r="K830" s="25" t="n">
        <v>0</v>
      </c>
      <c r="L830" s="25" t="n">
        <v>0</v>
      </c>
      <c r="M830" s="6" t="s">
        <f>=I830+J830+K830+L830</f>
      </c>
      <c r="N830" s="25"/>
      <c r="O830" s="23"/>
      <c r="P830" s="23" t="s">
        <v>547</v>
      </c>
    </row>
    <row collapsed="false" customFormat="false" customHeight="false" hidden="false" ht="12.1" outlineLevel="0" r="831">
      <c r="A831" s="26" t="n">
        <v>45751.362569444</v>
      </c>
      <c r="B831" s="27" t="s">
        <v>382</v>
      </c>
      <c r="C831" s="27" t="s">
        <v>514</v>
      </c>
      <c r="D831" s="27" t="s">
        <v>341</v>
      </c>
      <c r="E831" s="27" t="s">
        <v>81</v>
      </c>
      <c r="F831" s="27" t="s">
        <v>20</v>
      </c>
      <c r="G831" s="28" t="n">
        <v>-500</v>
      </c>
      <c r="H831" s="29" t="n">
        <v>141.16</v>
      </c>
      <c r="I831" s="29" t="n">
        <v>70580</v>
      </c>
      <c r="J831" s="29" t="n">
        <v>0</v>
      </c>
      <c r="K831" s="29" t="n">
        <v>0</v>
      </c>
      <c r="L831" s="29" t="n">
        <v>0</v>
      </c>
      <c r="M831" s="6" t="s">
        <f>=I831+J831+K831+L831</f>
      </c>
      <c r="N831" s="29"/>
      <c r="O831" s="27"/>
      <c r="P831" s="27" t="s">
        <v>420</v>
      </c>
    </row>
    <row collapsed="false" customFormat="false" customHeight="false" hidden="false" ht="12.1" outlineLevel="0" r="832">
      <c r="A832" s="21" t="n">
        <v>45751.362905093</v>
      </c>
      <c r="B832" s="17" t="s">
        <v>23</v>
      </c>
      <c r="C832" s="17" t="s">
        <v>542</v>
      </c>
      <c r="D832" s="17" t="s">
        <v>340</v>
      </c>
      <c r="E832" s="17" t="s">
        <v>18</v>
      </c>
      <c r="F832" s="17" t="s">
        <v>20</v>
      </c>
      <c r="G832" s="7" t="n">
        <v>1700</v>
      </c>
      <c r="H832" s="6" t="n">
        <v>9.77</v>
      </c>
      <c r="I832" s="6" t="n">
        <v>-16609</v>
      </c>
      <c r="J832" s="6" t="n">
        <v>0</v>
      </c>
      <c r="K832" s="6" t="n">
        <v>-11.63</v>
      </c>
      <c r="L832" s="6" t="n">
        <v>0</v>
      </c>
      <c r="M832" s="6" t="s">
        <f>=I832+J832+K832+L832</f>
      </c>
      <c r="N832" s="6"/>
      <c r="O832" s="17"/>
      <c r="P832" s="17" t="s">
        <v>420</v>
      </c>
    </row>
    <row collapsed="false" customFormat="false" customHeight="false" hidden="false" ht="12.1" outlineLevel="0" r="833">
      <c r="A833" s="21" t="n">
        <v>45751.363321759</v>
      </c>
      <c r="B833" s="17" t="s">
        <v>23</v>
      </c>
      <c r="C833" s="17" t="s">
        <v>542</v>
      </c>
      <c r="D833" s="17" t="s">
        <v>340</v>
      </c>
      <c r="E833" s="17" t="s">
        <v>18</v>
      </c>
      <c r="F833" s="17" t="s">
        <v>20</v>
      </c>
      <c r="G833" s="7" t="n">
        <v>4000</v>
      </c>
      <c r="H833" s="6" t="n">
        <v>9.77</v>
      </c>
      <c r="I833" s="6" t="n">
        <v>-39080</v>
      </c>
      <c r="J833" s="6" t="n">
        <v>0</v>
      </c>
      <c r="K833" s="6" t="n">
        <v>-27.36</v>
      </c>
      <c r="L833" s="6" t="n">
        <v>0</v>
      </c>
      <c r="M833" s="6" t="s">
        <f>=I833+J833+K833+L833</f>
      </c>
      <c r="N833" s="6"/>
      <c r="O833" s="17"/>
      <c r="P833" s="17" t="s">
        <v>420</v>
      </c>
    </row>
    <row collapsed="false" customFormat="false" customHeight="false" hidden="false" ht="12.1" outlineLevel="0" r="834">
      <c r="A834" s="21" t="n">
        <v>45751.363530093</v>
      </c>
      <c r="B834" s="17" t="s">
        <v>23</v>
      </c>
      <c r="C834" s="17" t="s">
        <v>542</v>
      </c>
      <c r="D834" s="17" t="s">
        <v>340</v>
      </c>
      <c r="E834" s="17" t="s">
        <v>18</v>
      </c>
      <c r="F834" s="17" t="s">
        <v>20</v>
      </c>
      <c r="G834" s="7" t="n">
        <v>100</v>
      </c>
      <c r="H834" s="6" t="n">
        <v>9.77</v>
      </c>
      <c r="I834" s="6" t="n">
        <v>-977</v>
      </c>
      <c r="J834" s="6" t="n">
        <v>0</v>
      </c>
      <c r="K834" s="6" t="n">
        <v>-0.68</v>
      </c>
      <c r="L834" s="6" t="n">
        <v>0</v>
      </c>
      <c r="M834" s="6" t="s">
        <f>=I834+J834+K834+L834</f>
      </c>
      <c r="N834" s="6"/>
      <c r="O834" s="17"/>
      <c r="P834" s="17" t="s">
        <v>420</v>
      </c>
    </row>
    <row collapsed="false" customFormat="false" customHeight="false" hidden="false" ht="12.1" outlineLevel="0" r="835">
      <c r="A835" s="21" t="n">
        <v>45751.363993056</v>
      </c>
      <c r="B835" s="17" t="s">
        <v>23</v>
      </c>
      <c r="C835" s="17" t="s">
        <v>542</v>
      </c>
      <c r="D835" s="17" t="s">
        <v>340</v>
      </c>
      <c r="E835" s="17" t="s">
        <v>18</v>
      </c>
      <c r="F835" s="17" t="s">
        <v>20</v>
      </c>
      <c r="G835" s="7" t="n">
        <v>1000</v>
      </c>
      <c r="H835" s="6" t="n">
        <v>9.77</v>
      </c>
      <c r="I835" s="6" t="n">
        <v>-9770</v>
      </c>
      <c r="J835" s="6" t="n">
        <v>0</v>
      </c>
      <c r="K835" s="6" t="n">
        <v>-6.84</v>
      </c>
      <c r="L835" s="6" t="n">
        <v>0</v>
      </c>
      <c r="M835" s="6" t="s">
        <f>=I835+J835+K835+L835</f>
      </c>
      <c r="N835" s="6"/>
      <c r="O835" s="17"/>
      <c r="P835" s="17" t="s">
        <v>420</v>
      </c>
    </row>
    <row collapsed="false" customFormat="false" customHeight="false" hidden="false" ht="12.1" outlineLevel="0" r="836">
      <c r="A836" s="21" t="n">
        <v>45751.363993056</v>
      </c>
      <c r="B836" s="17" t="s">
        <v>23</v>
      </c>
      <c r="C836" s="17" t="s">
        <v>542</v>
      </c>
      <c r="D836" s="17" t="s">
        <v>340</v>
      </c>
      <c r="E836" s="17" t="s">
        <v>18</v>
      </c>
      <c r="F836" s="17" t="s">
        <v>20</v>
      </c>
      <c r="G836" s="7" t="n">
        <v>100</v>
      </c>
      <c r="H836" s="6" t="n">
        <v>9.77</v>
      </c>
      <c r="I836" s="6" t="n">
        <v>-977</v>
      </c>
      <c r="J836" s="6" t="n">
        <v>0</v>
      </c>
      <c r="K836" s="6" t="n">
        <v>-0.68</v>
      </c>
      <c r="L836" s="6" t="n">
        <v>0</v>
      </c>
      <c r="M836" s="6" t="s">
        <f>=I836+J836+K836+L836</f>
      </c>
      <c r="N836" s="6"/>
      <c r="O836" s="17"/>
      <c r="P836" s="17" t="s">
        <v>420</v>
      </c>
    </row>
    <row collapsed="false" customFormat="false" customHeight="false" hidden="false" ht="12.1" outlineLevel="0" r="837">
      <c r="A837" s="21" t="n">
        <v>45751.36400463</v>
      </c>
      <c r="B837" s="17" t="s">
        <v>23</v>
      </c>
      <c r="C837" s="17" t="s">
        <v>542</v>
      </c>
      <c r="D837" s="17" t="s">
        <v>340</v>
      </c>
      <c r="E837" s="17" t="s">
        <v>18</v>
      </c>
      <c r="F837" s="17" t="s">
        <v>20</v>
      </c>
      <c r="G837" s="7" t="n">
        <v>100</v>
      </c>
      <c r="H837" s="6" t="n">
        <v>9.77</v>
      </c>
      <c r="I837" s="6" t="n">
        <v>-977</v>
      </c>
      <c r="J837" s="6" t="n">
        <v>0</v>
      </c>
      <c r="K837" s="6" t="n">
        <v>-0.68</v>
      </c>
      <c r="L837" s="6" t="n">
        <v>0</v>
      </c>
      <c r="M837" s="6" t="s">
        <f>=I837+J837+K837+L837</f>
      </c>
      <c r="N837" s="6"/>
      <c r="O837" s="17"/>
      <c r="P837" s="17" t="s">
        <v>420</v>
      </c>
    </row>
    <row collapsed="false" customFormat="false" customHeight="false" hidden="false" ht="12.1" outlineLevel="0" r="838">
      <c r="A838" s="21" t="n">
        <v>45751.638819444</v>
      </c>
      <c r="B838" s="17" t="s">
        <v>23</v>
      </c>
      <c r="C838" s="17" t="s">
        <v>542</v>
      </c>
      <c r="D838" s="17" t="s">
        <v>340</v>
      </c>
      <c r="E838" s="17" t="s">
        <v>18</v>
      </c>
      <c r="F838" s="17" t="s">
        <v>20</v>
      </c>
      <c r="G838" s="7" t="n">
        <v>300</v>
      </c>
      <c r="H838" s="6" t="n">
        <v>9.23</v>
      </c>
      <c r="I838" s="6" t="n">
        <v>-2769</v>
      </c>
      <c r="J838" s="6" t="n">
        <v>0</v>
      </c>
      <c r="K838" s="6" t="n">
        <v>-1.94</v>
      </c>
      <c r="L838" s="6" t="n">
        <v>0</v>
      </c>
      <c r="M838" s="6" t="s">
        <f>=I838+J838+K838+L838</f>
      </c>
      <c r="N838" s="6"/>
      <c r="O838" s="17"/>
      <c r="P838" s="17" t="s">
        <v>420</v>
      </c>
    </row>
    <row collapsed="false" customFormat="false" customHeight="false" hidden="false" ht="12.1" outlineLevel="0" r="839">
      <c r="A839" s="26" t="n">
        <v>45751.774768519</v>
      </c>
      <c r="B839" s="27" t="s">
        <v>382</v>
      </c>
      <c r="C839" s="27" t="s">
        <v>514</v>
      </c>
      <c r="D839" s="27" t="s">
        <v>341</v>
      </c>
      <c r="E839" s="27" t="s">
        <v>81</v>
      </c>
      <c r="F839" s="27" t="s">
        <v>20</v>
      </c>
      <c r="G839" s="28" t="n">
        <v>-495</v>
      </c>
      <c r="H839" s="29" t="n">
        <v>141.19</v>
      </c>
      <c r="I839" s="29" t="n">
        <v>69889.05</v>
      </c>
      <c r="J839" s="29" t="n">
        <v>0</v>
      </c>
      <c r="K839" s="29" t="n">
        <v>0</v>
      </c>
      <c r="L839" s="29" t="n">
        <v>0</v>
      </c>
      <c r="M839" s="6" t="s">
        <f>=I839+J839+K839+L839</f>
      </c>
      <c r="N839" s="29"/>
      <c r="O839" s="27"/>
      <c r="P839" s="27" t="s">
        <v>420</v>
      </c>
    </row>
    <row collapsed="false" customFormat="false" customHeight="false" hidden="false" ht="12.1" outlineLevel="0" r="840">
      <c r="A840" s="21" t="n">
        <v>45751.775358796</v>
      </c>
      <c r="B840" s="17" t="s">
        <v>23</v>
      </c>
      <c r="C840" s="17" t="s">
        <v>542</v>
      </c>
      <c r="D840" s="17" t="s">
        <v>340</v>
      </c>
      <c r="E840" s="17" t="s">
        <v>18</v>
      </c>
      <c r="F840" s="17" t="s">
        <v>20</v>
      </c>
      <c r="G840" s="7" t="n">
        <v>7100</v>
      </c>
      <c r="H840" s="6" t="n">
        <v>9.315</v>
      </c>
      <c r="I840" s="6" t="n">
        <v>-66136.5</v>
      </c>
      <c r="J840" s="6" t="n">
        <v>0</v>
      </c>
      <c r="K840" s="6" t="n">
        <v>-46.3</v>
      </c>
      <c r="L840" s="6" t="n">
        <v>0</v>
      </c>
      <c r="M840" s="6" t="s">
        <f>=I840+J840+K840+L840</f>
      </c>
      <c r="N840" s="6"/>
      <c r="O840" s="17"/>
      <c r="P840" s="17" t="s">
        <v>420</v>
      </c>
    </row>
    <row collapsed="false" customFormat="false" customHeight="false" hidden="false" ht="12.1" outlineLevel="0" r="841">
      <c r="A841" s="21" t="n">
        <v>45751.775358796</v>
      </c>
      <c r="B841" s="17" t="s">
        <v>23</v>
      </c>
      <c r="C841" s="17" t="s">
        <v>542</v>
      </c>
      <c r="D841" s="17" t="s">
        <v>340</v>
      </c>
      <c r="E841" s="17" t="s">
        <v>18</v>
      </c>
      <c r="F841" s="17" t="s">
        <v>20</v>
      </c>
      <c r="G841" s="7" t="n">
        <v>300</v>
      </c>
      <c r="H841" s="6" t="n">
        <v>9.315</v>
      </c>
      <c r="I841" s="6" t="n">
        <v>-2794.5</v>
      </c>
      <c r="J841" s="6" t="n">
        <v>0</v>
      </c>
      <c r="K841" s="6" t="n">
        <v>-1.96</v>
      </c>
      <c r="L841" s="6" t="n">
        <v>0</v>
      </c>
      <c r="M841" s="6" t="s">
        <f>=I841+J841+K841+L841</f>
      </c>
      <c r="N841" s="6"/>
      <c r="O841" s="17"/>
      <c r="P841" s="17" t="s">
        <v>420</v>
      </c>
    </row>
    <row collapsed="false" customFormat="false" customHeight="false" hidden="false" ht="12.1" outlineLevel="0" r="842">
      <c r="A842" s="26" t="n">
        <v>45754.460243056</v>
      </c>
      <c r="B842" s="27" t="s">
        <v>382</v>
      </c>
      <c r="C842" s="27" t="s">
        <v>514</v>
      </c>
      <c r="D842" s="27" t="s">
        <v>341</v>
      </c>
      <c r="E842" s="27" t="s">
        <v>81</v>
      </c>
      <c r="F842" s="27" t="s">
        <v>20</v>
      </c>
      <c r="G842" s="28" t="n">
        <v>-495</v>
      </c>
      <c r="H842" s="29" t="n">
        <v>141.25</v>
      </c>
      <c r="I842" s="29" t="n">
        <v>69918.75</v>
      </c>
      <c r="J842" s="29" t="n">
        <v>0</v>
      </c>
      <c r="K842" s="29" t="n">
        <v>0</v>
      </c>
      <c r="L842" s="29" t="n">
        <v>0</v>
      </c>
      <c r="M842" s="6" t="s">
        <f>=I842+J842+K842+L842</f>
      </c>
      <c r="N842" s="29"/>
      <c r="O842" s="27"/>
      <c r="P842" s="27" t="s">
        <v>420</v>
      </c>
    </row>
    <row collapsed="false" customFormat="false" customHeight="false" hidden="false" ht="12.1" outlineLevel="0" r="843">
      <c r="A843" s="21" t="n">
        <v>45754.460833333</v>
      </c>
      <c r="B843" s="17" t="s">
        <v>59</v>
      </c>
      <c r="C843" s="17" t="s">
        <v>563</v>
      </c>
      <c r="D843" s="17" t="s">
        <v>340</v>
      </c>
      <c r="E843" s="17" t="s">
        <v>18</v>
      </c>
      <c r="F843" s="17" t="s">
        <v>20</v>
      </c>
      <c r="G843" s="7" t="n">
        <v>3000</v>
      </c>
      <c r="H843" s="6" t="n">
        <v>0.483</v>
      </c>
      <c r="I843" s="6" t="n">
        <v>-1449</v>
      </c>
      <c r="J843" s="6" t="n">
        <v>0</v>
      </c>
      <c r="K843" s="6" t="n">
        <v>-1.01</v>
      </c>
      <c r="L843" s="6" t="n">
        <v>0</v>
      </c>
      <c r="M843" s="6" t="s">
        <f>=I843+J843+K843+L843</f>
      </c>
      <c r="N843" s="6"/>
      <c r="O843" s="17"/>
      <c r="P843" s="17" t="s">
        <v>420</v>
      </c>
    </row>
    <row collapsed="false" customFormat="false" customHeight="false" hidden="false" ht="12.1" outlineLevel="0" r="844">
      <c r="A844" s="21" t="n">
        <v>45754.460833333</v>
      </c>
      <c r="B844" s="17" t="s">
        <v>59</v>
      </c>
      <c r="C844" s="17" t="s">
        <v>563</v>
      </c>
      <c r="D844" s="17" t="s">
        <v>340</v>
      </c>
      <c r="E844" s="17" t="s">
        <v>18</v>
      </c>
      <c r="F844" s="17" t="s">
        <v>20</v>
      </c>
      <c r="G844" s="7" t="n">
        <v>50000</v>
      </c>
      <c r="H844" s="6" t="n">
        <v>0.483</v>
      </c>
      <c r="I844" s="6" t="n">
        <v>-24150</v>
      </c>
      <c r="J844" s="6" t="n">
        <v>0</v>
      </c>
      <c r="K844" s="6" t="n">
        <v>-16.91</v>
      </c>
      <c r="L844" s="6" t="n">
        <v>0</v>
      </c>
      <c r="M844" s="6" t="s">
        <f>=I844+J844+K844+L844</f>
      </c>
      <c r="N844" s="6"/>
      <c r="O844" s="17"/>
      <c r="P844" s="17" t="s">
        <v>420</v>
      </c>
    </row>
    <row collapsed="false" customFormat="false" customHeight="false" hidden="false" ht="12.1" outlineLevel="0" r="845">
      <c r="A845" s="21" t="n">
        <v>45754.460833333</v>
      </c>
      <c r="B845" s="17" t="s">
        <v>59</v>
      </c>
      <c r="C845" s="17" t="s">
        <v>563</v>
      </c>
      <c r="D845" s="17" t="s">
        <v>340</v>
      </c>
      <c r="E845" s="17" t="s">
        <v>18</v>
      </c>
      <c r="F845" s="17" t="s">
        <v>20</v>
      </c>
      <c r="G845" s="7" t="n">
        <v>17000</v>
      </c>
      <c r="H845" s="6" t="n">
        <v>0.483</v>
      </c>
      <c r="I845" s="6" t="n">
        <v>-8211</v>
      </c>
      <c r="J845" s="6" t="n">
        <v>0</v>
      </c>
      <c r="K845" s="6" t="n">
        <v>-5.75</v>
      </c>
      <c r="L845" s="6" t="n">
        <v>0</v>
      </c>
      <c r="M845" s="6" t="s">
        <f>=I845+J845+K845+L845</f>
      </c>
      <c r="N845" s="6"/>
      <c r="O845" s="17"/>
      <c r="P845" s="17" t="s">
        <v>420</v>
      </c>
    </row>
    <row collapsed="false" customFormat="false" customHeight="false" hidden="false" ht="12.1" outlineLevel="0" r="846">
      <c r="A846" s="21" t="n">
        <v>45754.461284722</v>
      </c>
      <c r="B846" s="17" t="s">
        <v>59</v>
      </c>
      <c r="C846" s="17" t="s">
        <v>563</v>
      </c>
      <c r="D846" s="17" t="s">
        <v>340</v>
      </c>
      <c r="E846" s="17" t="s">
        <v>18</v>
      </c>
      <c r="F846" s="17" t="s">
        <v>20</v>
      </c>
      <c r="G846" s="7" t="n">
        <v>5000</v>
      </c>
      <c r="H846" s="6" t="n">
        <v>0.483</v>
      </c>
      <c r="I846" s="6" t="n">
        <v>-2415</v>
      </c>
      <c r="J846" s="6" t="n">
        <v>0</v>
      </c>
      <c r="K846" s="6" t="n">
        <v>-1.69</v>
      </c>
      <c r="L846" s="6" t="n">
        <v>0</v>
      </c>
      <c r="M846" s="6" t="s">
        <f>=I846+J846+K846+L846</f>
      </c>
      <c r="N846" s="6"/>
      <c r="O846" s="17"/>
      <c r="P846" s="17" t="s">
        <v>420</v>
      </c>
    </row>
    <row collapsed="false" customFormat="false" customHeight="false" hidden="false" ht="12.1" outlineLevel="0" r="847">
      <c r="A847" s="26" t="n">
        <v>45754.461342593</v>
      </c>
      <c r="B847" s="27" t="s">
        <v>382</v>
      </c>
      <c r="C847" s="27" t="s">
        <v>514</v>
      </c>
      <c r="D847" s="27" t="s">
        <v>341</v>
      </c>
      <c r="E847" s="27" t="s">
        <v>81</v>
      </c>
      <c r="F847" s="27" t="s">
        <v>20</v>
      </c>
      <c r="G847" s="28" t="n">
        <v>-495</v>
      </c>
      <c r="H847" s="29" t="n">
        <v>141.25</v>
      </c>
      <c r="I847" s="29" t="n">
        <v>69918.75</v>
      </c>
      <c r="J847" s="29" t="n">
        <v>0</v>
      </c>
      <c r="K847" s="29" t="n">
        <v>0</v>
      </c>
      <c r="L847" s="29" t="n">
        <v>0</v>
      </c>
      <c r="M847" s="6" t="s">
        <f>=I847+J847+K847+L847</f>
      </c>
      <c r="N847" s="29"/>
      <c r="O847" s="27"/>
      <c r="P847" s="27" t="s">
        <v>420</v>
      </c>
    </row>
    <row collapsed="false" customFormat="false" customHeight="false" hidden="false" ht="12.1" outlineLevel="0" r="848">
      <c r="A848" s="21" t="n">
        <v>45754.461712963</v>
      </c>
      <c r="B848" s="17" t="s">
        <v>23</v>
      </c>
      <c r="C848" s="17" t="s">
        <v>542</v>
      </c>
      <c r="D848" s="17" t="s">
        <v>340</v>
      </c>
      <c r="E848" s="17" t="s">
        <v>18</v>
      </c>
      <c r="F848" s="17" t="s">
        <v>20</v>
      </c>
      <c r="G848" s="7" t="n">
        <v>6800</v>
      </c>
      <c r="H848" s="6" t="n">
        <v>9.015</v>
      </c>
      <c r="I848" s="6" t="n">
        <v>-61302</v>
      </c>
      <c r="J848" s="6" t="n">
        <v>0</v>
      </c>
      <c r="K848" s="6" t="n">
        <v>-42.91</v>
      </c>
      <c r="L848" s="6" t="n">
        <v>0</v>
      </c>
      <c r="M848" s="6" t="s">
        <f>=I848+J848+K848+L848</f>
      </c>
      <c r="N848" s="6"/>
      <c r="O848" s="17"/>
      <c r="P848" s="17" t="s">
        <v>420</v>
      </c>
    </row>
    <row collapsed="false" customFormat="false" customHeight="false" hidden="false" ht="12.1" outlineLevel="0" r="849">
      <c r="A849" s="21" t="n">
        <v>45754.461712963</v>
      </c>
      <c r="B849" s="17" t="s">
        <v>23</v>
      </c>
      <c r="C849" s="17" t="s">
        <v>542</v>
      </c>
      <c r="D849" s="17" t="s">
        <v>340</v>
      </c>
      <c r="E849" s="17" t="s">
        <v>18</v>
      </c>
      <c r="F849" s="17" t="s">
        <v>20</v>
      </c>
      <c r="G849" s="7" t="n">
        <v>900</v>
      </c>
      <c r="H849" s="6" t="n">
        <v>9.02</v>
      </c>
      <c r="I849" s="6" t="n">
        <v>-8118</v>
      </c>
      <c r="J849" s="6" t="n">
        <v>0</v>
      </c>
      <c r="K849" s="6" t="n">
        <v>-5.68</v>
      </c>
      <c r="L849" s="6" t="n">
        <v>0</v>
      </c>
      <c r="M849" s="6" t="s">
        <f>=I849+J849+K849+L849</f>
      </c>
      <c r="N849" s="6"/>
      <c r="O849" s="17"/>
      <c r="P849" s="17" t="s">
        <v>420</v>
      </c>
    </row>
    <row collapsed="false" customFormat="false" customHeight="false" hidden="false" ht="12.1" outlineLevel="0" r="850">
      <c r="A850" s="21" t="n">
        <v>45754.46724537</v>
      </c>
      <c r="B850" s="17" t="s">
        <v>59</v>
      </c>
      <c r="C850" s="17" t="s">
        <v>563</v>
      </c>
      <c r="D850" s="17" t="s">
        <v>340</v>
      </c>
      <c r="E850" s="17" t="s">
        <v>18</v>
      </c>
      <c r="F850" s="17" t="s">
        <v>20</v>
      </c>
      <c r="G850" s="7" t="n">
        <v>69000</v>
      </c>
      <c r="H850" s="6" t="n">
        <v>0.483</v>
      </c>
      <c r="I850" s="6" t="n">
        <v>-33327</v>
      </c>
      <c r="J850" s="6" t="n">
        <v>0</v>
      </c>
      <c r="K850" s="6" t="n">
        <v>-23.33</v>
      </c>
      <c r="L850" s="6" t="n">
        <v>0</v>
      </c>
      <c r="M850" s="6" t="s">
        <f>=I850+J850+K850+L850</f>
      </c>
      <c r="N850" s="6"/>
      <c r="O850" s="17"/>
      <c r="P850" s="17" t="s">
        <v>420</v>
      </c>
    </row>
    <row collapsed="false" customFormat="false" customHeight="false" hidden="false" ht="12.1" outlineLevel="0" r="851">
      <c r="A851" s="26" t="n">
        <v>45754.475405093</v>
      </c>
      <c r="B851" s="27" t="s">
        <v>382</v>
      </c>
      <c r="C851" s="27" t="s">
        <v>514</v>
      </c>
      <c r="D851" s="27" t="s">
        <v>341</v>
      </c>
      <c r="E851" s="27" t="s">
        <v>81</v>
      </c>
      <c r="F851" s="27" t="s">
        <v>20</v>
      </c>
      <c r="G851" s="28" t="n">
        <v>-575</v>
      </c>
      <c r="H851" s="29" t="n">
        <v>141.25</v>
      </c>
      <c r="I851" s="29" t="n">
        <v>81218.75</v>
      </c>
      <c r="J851" s="29" t="n">
        <v>0</v>
      </c>
      <c r="K851" s="29" t="n">
        <v>0</v>
      </c>
      <c r="L851" s="29" t="n">
        <v>0</v>
      </c>
      <c r="M851" s="6" t="s">
        <f>=I851+J851+K851+L851</f>
      </c>
      <c r="N851" s="29"/>
      <c r="O851" s="27"/>
      <c r="P851" s="27" t="s">
        <v>420</v>
      </c>
    </row>
    <row collapsed="false" customFormat="false" customHeight="false" hidden="false" ht="12.1" outlineLevel="0" r="852">
      <c r="A852" s="21" t="n">
        <v>45754.475960648</v>
      </c>
      <c r="B852" s="17" t="s">
        <v>51</v>
      </c>
      <c r="C852" s="17" t="s">
        <v>431</v>
      </c>
      <c r="D852" s="17" t="s">
        <v>340</v>
      </c>
      <c r="E852" s="17" t="s">
        <v>18</v>
      </c>
      <c r="F852" s="17" t="s">
        <v>20</v>
      </c>
      <c r="G852" s="7" t="n">
        <v>10</v>
      </c>
      <c r="H852" s="6" t="n">
        <v>56.58</v>
      </c>
      <c r="I852" s="6" t="n">
        <v>-565.8</v>
      </c>
      <c r="J852" s="6" t="n">
        <v>0</v>
      </c>
      <c r="K852" s="6" t="n">
        <v>-0.4</v>
      </c>
      <c r="L852" s="6" t="n">
        <v>0</v>
      </c>
      <c r="M852" s="6" t="s">
        <f>=I852+J852+K852+L852</f>
      </c>
      <c r="N852" s="6"/>
      <c r="O852" s="17"/>
      <c r="P852" s="17" t="s">
        <v>420</v>
      </c>
    </row>
    <row collapsed="false" customFormat="false" customHeight="false" hidden="false" ht="12.1" outlineLevel="0" r="853">
      <c r="A853" s="21" t="n">
        <v>45754.475960648</v>
      </c>
      <c r="B853" s="17" t="s">
        <v>51</v>
      </c>
      <c r="C853" s="17" t="s">
        <v>431</v>
      </c>
      <c r="D853" s="17" t="s">
        <v>340</v>
      </c>
      <c r="E853" s="17" t="s">
        <v>18</v>
      </c>
      <c r="F853" s="17" t="s">
        <v>20</v>
      </c>
      <c r="G853" s="7" t="n">
        <v>1450</v>
      </c>
      <c r="H853" s="6" t="n">
        <v>56.58</v>
      </c>
      <c r="I853" s="6" t="n">
        <v>-82041</v>
      </c>
      <c r="J853" s="6" t="n">
        <v>0</v>
      </c>
      <c r="K853" s="6" t="n">
        <v>-57.43</v>
      </c>
      <c r="L853" s="6" t="n">
        <v>0</v>
      </c>
      <c r="M853" s="6" t="s">
        <f>=I853+J853+K853+L853</f>
      </c>
      <c r="N853" s="6"/>
      <c r="O853" s="17"/>
      <c r="P853" s="17" t="s">
        <v>420</v>
      </c>
    </row>
    <row collapsed="false" customFormat="false" customHeight="false" hidden="false" ht="12.1" outlineLevel="0" r="854">
      <c r="A854" s="26" t="n">
        <v>45754.497893519</v>
      </c>
      <c r="B854" s="27" t="s">
        <v>80</v>
      </c>
      <c r="C854" s="27" t="s">
        <v>436</v>
      </c>
      <c r="D854" s="27" t="s">
        <v>341</v>
      </c>
      <c r="E854" s="27" t="s">
        <v>81</v>
      </c>
      <c r="F854" s="27" t="s">
        <v>20</v>
      </c>
      <c r="G854" s="28" t="n">
        <v>-150000</v>
      </c>
      <c r="H854" s="29" t="n">
        <v>1.6504</v>
      </c>
      <c r="I854" s="29" t="n">
        <v>247560</v>
      </c>
      <c r="J854" s="29" t="n">
        <v>0</v>
      </c>
      <c r="K854" s="29" t="n">
        <v>0</v>
      </c>
      <c r="L854" s="29" t="n">
        <v>0</v>
      </c>
      <c r="M854" s="6" t="s">
        <f>=I854+J854+K854+L854</f>
      </c>
      <c r="N854" s="29"/>
      <c r="O854" s="27"/>
      <c r="P854" s="27" t="s">
        <v>525</v>
      </c>
    </row>
    <row collapsed="false" customFormat="false" customHeight="false" hidden="false" ht="12.1" outlineLevel="0" r="855">
      <c r="A855" s="21" t="n">
        <v>45754.498541667</v>
      </c>
      <c r="B855" s="17" t="s">
        <v>55</v>
      </c>
      <c r="C855" s="17" t="s">
        <v>435</v>
      </c>
      <c r="D855" s="17" t="s">
        <v>340</v>
      </c>
      <c r="E855" s="17" t="s">
        <v>18</v>
      </c>
      <c r="F855" s="17" t="s">
        <v>20</v>
      </c>
      <c r="G855" s="7" t="n">
        <v>110</v>
      </c>
      <c r="H855" s="6" t="n">
        <v>122.34</v>
      </c>
      <c r="I855" s="6" t="n">
        <v>-13457.4</v>
      </c>
      <c r="J855" s="6" t="n">
        <v>0</v>
      </c>
      <c r="K855" s="6" t="n">
        <v>-10.77</v>
      </c>
      <c r="L855" s="6" t="n">
        <v>0</v>
      </c>
      <c r="M855" s="6" t="s">
        <f>=I855+J855+K855+L855</f>
      </c>
      <c r="N855" s="6"/>
      <c r="O855" s="17"/>
      <c r="P855" s="17" t="s">
        <v>525</v>
      </c>
    </row>
    <row collapsed="false" customFormat="false" customHeight="false" hidden="false" ht="12.1" outlineLevel="0" r="856">
      <c r="A856" s="21" t="n">
        <v>45754.498541667</v>
      </c>
      <c r="B856" s="17" t="s">
        <v>55</v>
      </c>
      <c r="C856" s="17" t="s">
        <v>435</v>
      </c>
      <c r="D856" s="17" t="s">
        <v>340</v>
      </c>
      <c r="E856" s="17" t="s">
        <v>18</v>
      </c>
      <c r="F856" s="17" t="s">
        <v>20</v>
      </c>
      <c r="G856" s="7" t="n">
        <v>390</v>
      </c>
      <c r="H856" s="6" t="n">
        <v>122.34</v>
      </c>
      <c r="I856" s="6" t="n">
        <v>-47712.6</v>
      </c>
      <c r="J856" s="6" t="n">
        <v>0</v>
      </c>
      <c r="K856" s="6" t="n">
        <v>-38.17</v>
      </c>
      <c r="L856" s="6" t="n">
        <v>0</v>
      </c>
      <c r="M856" s="6" t="s">
        <f>=I856+J856+K856+L856</f>
      </c>
      <c r="N856" s="6"/>
      <c r="O856" s="17"/>
      <c r="P856" s="17" t="s">
        <v>525</v>
      </c>
    </row>
    <row collapsed="false" customFormat="false" customHeight="false" hidden="false" ht="12.1" outlineLevel="0" r="857">
      <c r="A857" s="21" t="n">
        <v>45754.499467593</v>
      </c>
      <c r="B857" s="17" t="s">
        <v>35</v>
      </c>
      <c r="C857" s="17" t="s">
        <v>434</v>
      </c>
      <c r="D857" s="17" t="s">
        <v>340</v>
      </c>
      <c r="E857" s="17" t="s">
        <v>18</v>
      </c>
      <c r="F857" s="17" t="s">
        <v>20</v>
      </c>
      <c r="G857" s="7" t="n">
        <v>20</v>
      </c>
      <c r="H857" s="6" t="n">
        <v>4342.5</v>
      </c>
      <c r="I857" s="6" t="n">
        <v>-86850</v>
      </c>
      <c r="J857" s="6" t="n">
        <v>0</v>
      </c>
      <c r="K857" s="6" t="n">
        <v>-69.48</v>
      </c>
      <c r="L857" s="6" t="n">
        <v>0</v>
      </c>
      <c r="M857" s="6" t="s">
        <f>=I857+J857+K857+L857</f>
      </c>
      <c r="N857" s="6"/>
      <c r="O857" s="17"/>
      <c r="P857" s="17" t="s">
        <v>525</v>
      </c>
    </row>
    <row collapsed="false" customFormat="false" customHeight="false" hidden="false" ht="12.1" outlineLevel="0" r="858">
      <c r="A858" s="21" t="n">
        <v>45754.505266204</v>
      </c>
      <c r="B858" s="17" t="s">
        <v>39</v>
      </c>
      <c r="C858" s="17" t="s">
        <v>536</v>
      </c>
      <c r="D858" s="17" t="s">
        <v>340</v>
      </c>
      <c r="E858" s="17" t="s">
        <v>18</v>
      </c>
      <c r="F858" s="17" t="s">
        <v>20</v>
      </c>
      <c r="G858" s="7" t="n">
        <v>25</v>
      </c>
      <c r="H858" s="6" t="n">
        <v>3003</v>
      </c>
      <c r="I858" s="6" t="n">
        <v>-75075</v>
      </c>
      <c r="J858" s="6" t="n">
        <v>0</v>
      </c>
      <c r="K858" s="6" t="n">
        <v>-60.06</v>
      </c>
      <c r="L858" s="6" t="n">
        <v>0</v>
      </c>
      <c r="M858" s="6" t="s">
        <f>=I858+J858+K858+L858</f>
      </c>
      <c r="N858" s="6"/>
      <c r="O858" s="17"/>
      <c r="P858" s="17" t="s">
        <v>525</v>
      </c>
    </row>
    <row collapsed="false" customFormat="false" customHeight="false" hidden="false" ht="12.1" outlineLevel="0" r="859">
      <c r="A859" s="21" t="n">
        <v>45754.508090278</v>
      </c>
      <c r="B859" s="17" t="s">
        <v>55</v>
      </c>
      <c r="C859" s="17" t="s">
        <v>435</v>
      </c>
      <c r="D859" s="17" t="s">
        <v>340</v>
      </c>
      <c r="E859" s="17" t="s">
        <v>18</v>
      </c>
      <c r="F859" s="17" t="s">
        <v>20</v>
      </c>
      <c r="G859" s="7" t="n">
        <v>200</v>
      </c>
      <c r="H859" s="6" t="n">
        <v>122.12</v>
      </c>
      <c r="I859" s="6" t="n">
        <v>-24424</v>
      </c>
      <c r="J859" s="6" t="n">
        <v>0</v>
      </c>
      <c r="K859" s="6" t="n">
        <v>-19.53</v>
      </c>
      <c r="L859" s="6" t="n">
        <v>0</v>
      </c>
      <c r="M859" s="6" t="s">
        <f>=I859+J859+K859+L859</f>
      </c>
      <c r="N859" s="6"/>
      <c r="O859" s="17"/>
      <c r="P859" s="17" t="s">
        <v>525</v>
      </c>
    </row>
    <row collapsed="false" customFormat="false" customHeight="false" hidden="false" ht="12.1" outlineLevel="0" r="860">
      <c r="A860" s="22" t="n">
        <v>45764.62525463</v>
      </c>
      <c r="B860" s="23" t="s">
        <v>448</v>
      </c>
      <c r="C860" s="23" t="s">
        <v>564</v>
      </c>
      <c r="D860" s="23" t="s">
        <v>448</v>
      </c>
      <c r="E860" s="23" t="s">
        <v>448</v>
      </c>
      <c r="F860" s="23" t="s">
        <v>20</v>
      </c>
      <c r="G860" s="24" t="n">
        <v>1</v>
      </c>
      <c r="H860" s="25" t="n">
        <v>64.19</v>
      </c>
      <c r="I860" s="25" t="n">
        <v>64.19</v>
      </c>
      <c r="J860" s="25" t="n">
        <v>0</v>
      </c>
      <c r="K860" s="25" t="n">
        <v>0</v>
      </c>
      <c r="L860" s="25" t="n">
        <v>0</v>
      </c>
      <c r="M860" s="6" t="s">
        <f>=I860+J860+K860+L860</f>
      </c>
      <c r="N860" s="25"/>
      <c r="O860" s="23"/>
      <c r="P860" s="23" t="s">
        <v>420</v>
      </c>
    </row>
    <row collapsed="false" customFormat="false" customHeight="false" hidden="false" ht="12.1" outlineLevel="0" r="861">
      <c r="A861" s="22" t="n">
        <v>45769.434166667</v>
      </c>
      <c r="B861" s="23" t="s">
        <v>448</v>
      </c>
      <c r="C861" s="23" t="s">
        <v>565</v>
      </c>
      <c r="D861" s="23" t="s">
        <v>448</v>
      </c>
      <c r="E861" s="23" t="s">
        <v>448</v>
      </c>
      <c r="F861" s="23" t="s">
        <v>20</v>
      </c>
      <c r="G861" s="24" t="n">
        <v>1</v>
      </c>
      <c r="H861" s="25" t="n">
        <v>1858.9</v>
      </c>
      <c r="I861" s="25" t="n">
        <v>1858.9</v>
      </c>
      <c r="J861" s="25" t="n">
        <v>0</v>
      </c>
      <c r="K861" s="25" t="n">
        <v>0</v>
      </c>
      <c r="L861" s="25" t="n">
        <v>0</v>
      </c>
      <c r="M861" s="6" t="s">
        <f>=I861+J861+K861+L861</f>
      </c>
      <c r="N861" s="25"/>
      <c r="O861" s="23"/>
      <c r="P861" s="23" t="s">
        <v>420</v>
      </c>
    </row>
    <row collapsed="false" customFormat="false" customHeight="false" hidden="false" ht="12.1" outlineLevel="0" r="862">
      <c r="A862" s="22" t="n">
        <v>45772.020636574</v>
      </c>
      <c r="B862" s="23" t="s">
        <v>419</v>
      </c>
      <c r="C862" s="23" t="s">
        <v>237</v>
      </c>
      <c r="D862" s="23" t="s">
        <v>419</v>
      </c>
      <c r="E862" s="23" t="s">
        <v>419</v>
      </c>
      <c r="F862" s="23" t="s">
        <v>20</v>
      </c>
      <c r="G862" s="24" t="n">
        <v>1</v>
      </c>
      <c r="H862" s="25" t="n">
        <v>100000</v>
      </c>
      <c r="I862" s="25" t="n">
        <v>100000</v>
      </c>
      <c r="J862" s="25" t="n">
        <v>0</v>
      </c>
      <c r="K862" s="25" t="n">
        <v>0</v>
      </c>
      <c r="L862" s="25" t="n">
        <v>0</v>
      </c>
      <c r="M862" s="6" t="s">
        <f>=I862+J862+K862+L862</f>
      </c>
      <c r="N862" s="25"/>
      <c r="O862" s="23"/>
      <c r="P862" s="23" t="s">
        <v>525</v>
      </c>
    </row>
    <row collapsed="false" customFormat="false" customHeight="false" hidden="false" ht="12.1" outlineLevel="0" r="863">
      <c r="A863" s="34" t="n">
        <v>45773.020636574</v>
      </c>
      <c r="B863" s="35" t="s">
        <v>456</v>
      </c>
      <c r="C863" s="35" t="s">
        <v>238</v>
      </c>
      <c r="D863" s="35" t="s">
        <v>456</v>
      </c>
      <c r="E863" s="35" t="s">
        <v>456</v>
      </c>
      <c r="F863" s="35" t="s">
        <v>20</v>
      </c>
      <c r="G863" s="36" t="n">
        <v>1</v>
      </c>
      <c r="H863" s="37" t="n">
        <v>-100000</v>
      </c>
      <c r="I863" s="37" t="n">
        <v>-100000</v>
      </c>
      <c r="J863" s="37" t="n">
        <v>0</v>
      </c>
      <c r="K863" s="37" t="n">
        <v>0</v>
      </c>
      <c r="L863" s="37" t="n">
        <v>0</v>
      </c>
      <c r="M863" s="6" t="s">
        <f>=I863+J863+K863+L863</f>
      </c>
      <c r="N863" s="37"/>
      <c r="O863" s="35"/>
      <c r="P863" s="35" t="s">
        <v>525</v>
      </c>
    </row>
    <row collapsed="false" customFormat="false" customHeight="false" hidden="false" ht="12.1" outlineLevel="0" r="864">
      <c r="A864" s="22" t="n">
        <v>45777.507233796</v>
      </c>
      <c r="B864" s="23" t="s">
        <v>448</v>
      </c>
      <c r="C864" s="23" t="s">
        <v>566</v>
      </c>
      <c r="D864" s="23" t="s">
        <v>448</v>
      </c>
      <c r="E864" s="23" t="s">
        <v>448</v>
      </c>
      <c r="F864" s="23" t="s">
        <v>20</v>
      </c>
      <c r="G864" s="24" t="n">
        <v>1</v>
      </c>
      <c r="H864" s="25" t="n">
        <v>4942</v>
      </c>
      <c r="I864" s="25" t="n">
        <v>4942</v>
      </c>
      <c r="J864" s="25" t="n">
        <v>0</v>
      </c>
      <c r="K864" s="25" t="n">
        <v>0</v>
      </c>
      <c r="L864" s="25" t="n">
        <v>0</v>
      </c>
      <c r="M864" s="6" t="s">
        <f>=I864+J864+K864+L864</f>
      </c>
      <c r="N864" s="25"/>
      <c r="O864" s="23"/>
      <c r="P864" s="23" t="s">
        <v>420</v>
      </c>
    </row>
    <row collapsed="false" customFormat="false" customHeight="false" hidden="false" ht="12.1" outlineLevel="0" r="865">
      <c r="A865" s="21" t="n">
        <v>45777.63787037</v>
      </c>
      <c r="B865" s="17" t="s">
        <v>66</v>
      </c>
      <c r="C865" s="17" t="s">
        <v>567</v>
      </c>
      <c r="D865" s="17" t="s">
        <v>340</v>
      </c>
      <c r="E865" s="17" t="s">
        <v>18</v>
      </c>
      <c r="F865" s="17" t="s">
        <v>20</v>
      </c>
      <c r="G865" s="7" t="n">
        <v>3</v>
      </c>
      <c r="H865" s="6" t="n">
        <v>979.8</v>
      </c>
      <c r="I865" s="6" t="n">
        <v>-2939.4</v>
      </c>
      <c r="J865" s="6" t="n">
        <v>0</v>
      </c>
      <c r="K865" s="6" t="n">
        <v>-2.06</v>
      </c>
      <c r="L865" s="6" t="n">
        <v>0</v>
      </c>
      <c r="M865" s="6" t="s">
        <f>=I865+J865+K865+L865</f>
      </c>
      <c r="N865" s="6"/>
      <c r="O865" s="17"/>
      <c r="P865" s="17" t="s">
        <v>420</v>
      </c>
    </row>
    <row collapsed="false" customFormat="false" customHeight="false" hidden="false" ht="12.1" outlineLevel="0" r="866">
      <c r="A866" s="21" t="n">
        <v>45777.63787037</v>
      </c>
      <c r="B866" s="17" t="s">
        <v>66</v>
      </c>
      <c r="C866" s="17" t="s">
        <v>567</v>
      </c>
      <c r="D866" s="17" t="s">
        <v>340</v>
      </c>
      <c r="E866" s="17" t="s">
        <v>18</v>
      </c>
      <c r="F866" s="17" t="s">
        <v>20</v>
      </c>
      <c r="G866" s="7" t="n">
        <v>4</v>
      </c>
      <c r="H866" s="6" t="n">
        <v>979.8</v>
      </c>
      <c r="I866" s="6" t="n">
        <v>-3919.2</v>
      </c>
      <c r="J866" s="6" t="n">
        <v>0</v>
      </c>
      <c r="K866" s="6" t="n">
        <v>-2.74</v>
      </c>
      <c r="L866" s="6" t="n">
        <v>0</v>
      </c>
      <c r="M866" s="6" t="s">
        <f>=I866+J866+K866+L866</f>
      </c>
      <c r="N866" s="6"/>
      <c r="O866" s="17"/>
      <c r="P866" s="17" t="s">
        <v>420</v>
      </c>
    </row>
    <row collapsed="false" customFormat="false" customHeight="false" hidden="false" ht="12.1" outlineLevel="0" r="867">
      <c r="A867" s="22" t="n">
        <v>45779.020636574</v>
      </c>
      <c r="B867" s="23" t="s">
        <v>448</v>
      </c>
      <c r="C867" s="23" t="s">
        <v>568</v>
      </c>
      <c r="D867" s="23" t="s">
        <v>448</v>
      </c>
      <c r="E867" s="23" t="s">
        <v>448</v>
      </c>
      <c r="F867" s="23" t="s">
        <v>20</v>
      </c>
      <c r="G867" s="24" t="n">
        <v>1</v>
      </c>
      <c r="H867" s="25" t="n">
        <v>6473</v>
      </c>
      <c r="I867" s="25" t="n">
        <v>6473</v>
      </c>
      <c r="J867" s="25" t="n">
        <v>0</v>
      </c>
      <c r="K867" s="25" t="n">
        <v>0</v>
      </c>
      <c r="L867" s="25" t="n">
        <v>0</v>
      </c>
      <c r="M867" s="6" t="s">
        <f>=I867+J867+K867+L867</f>
      </c>
      <c r="N867" s="25"/>
      <c r="O867" s="23"/>
      <c r="P867" s="23" t="s">
        <v>525</v>
      </c>
    </row>
    <row collapsed="false" customFormat="false" customHeight="false" hidden="false" ht="12.1" outlineLevel="0" r="868">
      <c r="A868" s="22" t="n">
        <v>45782.020636574</v>
      </c>
      <c r="B868" s="23" t="s">
        <v>448</v>
      </c>
      <c r="C868" s="23" t="s">
        <v>569</v>
      </c>
      <c r="D868" s="23" t="s">
        <v>448</v>
      </c>
      <c r="E868" s="23" t="s">
        <v>448</v>
      </c>
      <c r="F868" s="23" t="s">
        <v>20</v>
      </c>
      <c r="G868" s="24" t="n">
        <v>1</v>
      </c>
      <c r="H868" s="25" t="n">
        <v>1412</v>
      </c>
      <c r="I868" s="25" t="n">
        <v>1412</v>
      </c>
      <c r="J868" s="25" t="n">
        <v>0</v>
      </c>
      <c r="K868" s="25" t="n">
        <v>0</v>
      </c>
      <c r="L868" s="25" t="n">
        <v>0</v>
      </c>
      <c r="M868" s="6" t="s">
        <f>=I868+J868+K868+L868</f>
      </c>
      <c r="N868" s="25"/>
      <c r="O868" s="23"/>
      <c r="P868" s="23" t="s">
        <v>525</v>
      </c>
    </row>
    <row collapsed="false" customFormat="false" customHeight="false" hidden="false" ht="12.1" outlineLevel="0" r="869">
      <c r="A869" s="21" t="n">
        <v>45782.469421296</v>
      </c>
      <c r="B869" s="17" t="s">
        <v>23</v>
      </c>
      <c r="C869" s="17" t="s">
        <v>542</v>
      </c>
      <c r="D869" s="17" t="s">
        <v>340</v>
      </c>
      <c r="E869" s="17" t="s">
        <v>18</v>
      </c>
      <c r="F869" s="17" t="s">
        <v>20</v>
      </c>
      <c r="G869" s="7" t="n">
        <v>800</v>
      </c>
      <c r="H869" s="6" t="n">
        <v>9.09</v>
      </c>
      <c r="I869" s="6" t="n">
        <v>-7272</v>
      </c>
      <c r="J869" s="6" t="n">
        <v>0</v>
      </c>
      <c r="K869" s="6" t="n">
        <v>-3.64</v>
      </c>
      <c r="L869" s="6" t="n">
        <v>0</v>
      </c>
      <c r="M869" s="6" t="s">
        <f>=I869+J869+K869+L869</f>
      </c>
      <c r="N869" s="6"/>
      <c r="O869" s="17"/>
      <c r="P869" s="17" t="s">
        <v>525</v>
      </c>
    </row>
    <row collapsed="false" customFormat="false" customHeight="false" hidden="false" ht="12.1" outlineLevel="0" r="870">
      <c r="A870" s="26" t="n">
        <v>45792.572685185</v>
      </c>
      <c r="B870" s="27" t="s">
        <v>80</v>
      </c>
      <c r="C870" s="27" t="s">
        <v>436</v>
      </c>
      <c r="D870" s="27" t="s">
        <v>341</v>
      </c>
      <c r="E870" s="27" t="s">
        <v>81</v>
      </c>
      <c r="F870" s="27" t="s">
        <v>20</v>
      </c>
      <c r="G870" s="28" t="n">
        <v>-56000</v>
      </c>
      <c r="H870" s="29" t="n">
        <v>1.6862</v>
      </c>
      <c r="I870" s="29" t="n">
        <v>94427.2</v>
      </c>
      <c r="J870" s="29" t="n">
        <v>0</v>
      </c>
      <c r="K870" s="29" t="n">
        <v>0</v>
      </c>
      <c r="L870" s="29" t="n">
        <v>0</v>
      </c>
      <c r="M870" s="6" t="s">
        <f>=I870+J870+K870+L870</f>
      </c>
      <c r="N870" s="29"/>
      <c r="O870" s="27"/>
      <c r="P870" s="27" t="s">
        <v>525</v>
      </c>
    </row>
    <row collapsed="false" customFormat="false" customHeight="false" hidden="false" ht="12.1" outlineLevel="0" r="871">
      <c r="A871" s="21" t="n">
        <v>45792.5859375</v>
      </c>
      <c r="B871" s="17" t="s">
        <v>94</v>
      </c>
      <c r="C871" s="17" t="s">
        <v>561</v>
      </c>
      <c r="D871" s="17" t="s">
        <v>340</v>
      </c>
      <c r="E871" s="17" t="s">
        <v>86</v>
      </c>
      <c r="F871" s="17" t="s">
        <v>20</v>
      </c>
      <c r="G871" s="7" t="n">
        <v>1</v>
      </c>
      <c r="H871" s="6" t="n">
        <v>105.7046</v>
      </c>
      <c r="I871" s="6" t="n">
        <v>-8480.01</v>
      </c>
      <c r="J871" s="6" t="n">
        <v>-60.17</v>
      </c>
      <c r="K871" s="6" t="n">
        <v>-4.96</v>
      </c>
      <c r="L871" s="6" t="n">
        <v>0</v>
      </c>
      <c r="M871" s="6" t="s">
        <f>=I871+J871+K871+L871</f>
      </c>
      <c r="N871" s="6"/>
      <c r="O871" s="17"/>
      <c r="P871" s="17" t="s">
        <v>525</v>
      </c>
    </row>
    <row collapsed="false" customFormat="false" customHeight="false" hidden="false" ht="12.1" outlineLevel="0" r="872">
      <c r="A872" s="21" t="n">
        <v>45792.586712963</v>
      </c>
      <c r="B872" s="17" t="s">
        <v>94</v>
      </c>
      <c r="C872" s="17" t="s">
        <v>561</v>
      </c>
      <c r="D872" s="17" t="s">
        <v>340</v>
      </c>
      <c r="E872" s="17" t="s">
        <v>86</v>
      </c>
      <c r="F872" s="17" t="s">
        <v>20</v>
      </c>
      <c r="G872" s="7" t="n">
        <v>8</v>
      </c>
      <c r="H872" s="6" t="n">
        <v>105.7386</v>
      </c>
      <c r="I872" s="6" t="n">
        <v>-67861.93</v>
      </c>
      <c r="J872" s="6" t="n">
        <v>-481.34</v>
      </c>
      <c r="K872" s="6" t="n">
        <v>-39.7</v>
      </c>
      <c r="L872" s="6" t="n">
        <v>0</v>
      </c>
      <c r="M872" s="6" t="s">
        <f>=I872+J872+K872+L872</f>
      </c>
      <c r="N872" s="6"/>
      <c r="O872" s="17"/>
      <c r="P872" s="17" t="s">
        <v>525</v>
      </c>
    </row>
    <row collapsed="false" customFormat="false" customHeight="false" hidden="false" ht="12.1" outlineLevel="0" r="873">
      <c r="A873" s="21" t="n">
        <v>45792.587615741</v>
      </c>
      <c r="B873" s="17" t="s">
        <v>47</v>
      </c>
      <c r="C873" s="17" t="s">
        <v>570</v>
      </c>
      <c r="D873" s="17" t="s">
        <v>340</v>
      </c>
      <c r="E873" s="17" t="s">
        <v>18</v>
      </c>
      <c r="F873" s="17" t="s">
        <v>20</v>
      </c>
      <c r="G873" s="7" t="n">
        <v>3</v>
      </c>
      <c r="H873" s="6" t="n">
        <v>470.5</v>
      </c>
      <c r="I873" s="6" t="n">
        <v>-1411.5</v>
      </c>
      <c r="J873" s="6" t="n">
        <v>0</v>
      </c>
      <c r="K873" s="6" t="n">
        <v>-1.13</v>
      </c>
      <c r="L873" s="6" t="n">
        <v>0</v>
      </c>
      <c r="M873" s="6" t="s">
        <f>=I873+J873+K873+L873</f>
      </c>
      <c r="N873" s="6"/>
      <c r="O873" s="17"/>
      <c r="P873" s="17" t="s">
        <v>525</v>
      </c>
    </row>
    <row collapsed="false" customFormat="false" customHeight="false" hidden="false" ht="12.1" outlineLevel="0" r="874">
      <c r="A874" s="21" t="n">
        <v>45792.708877315</v>
      </c>
      <c r="B874" s="17" t="s">
        <v>94</v>
      </c>
      <c r="C874" s="17" t="s">
        <v>561</v>
      </c>
      <c r="D874" s="17" t="s">
        <v>340</v>
      </c>
      <c r="E874" s="17" t="s">
        <v>86</v>
      </c>
      <c r="F874" s="17" t="s">
        <v>20</v>
      </c>
      <c r="G874" s="7" t="n">
        <v>2</v>
      </c>
      <c r="H874" s="6" t="n">
        <v>105.5</v>
      </c>
      <c r="I874" s="6" t="n">
        <v>-16927.2</v>
      </c>
      <c r="J874" s="6" t="n">
        <v>-120.34</v>
      </c>
      <c r="K874" s="6" t="n">
        <v>-9.9</v>
      </c>
      <c r="L874" s="6" t="n">
        <v>0</v>
      </c>
      <c r="M874" s="6" t="s">
        <f>=I874+J874+K874+L874</f>
      </c>
      <c r="N874" s="6"/>
      <c r="O874" s="17"/>
      <c r="P874" s="17" t="s">
        <v>525</v>
      </c>
    </row>
    <row collapsed="false" customFormat="false" customHeight="false" hidden="false" ht="12.1" outlineLevel="0" r="875">
      <c r="A875" s="22" t="n">
        <v>45796.580092593</v>
      </c>
      <c r="B875" s="23" t="s">
        <v>448</v>
      </c>
      <c r="C875" s="23" t="s">
        <v>571</v>
      </c>
      <c r="D875" s="23" t="s">
        <v>448</v>
      </c>
      <c r="E875" s="23" t="s">
        <v>448</v>
      </c>
      <c r="F875" s="23" t="s">
        <v>20</v>
      </c>
      <c r="G875" s="24" t="n">
        <v>1</v>
      </c>
      <c r="H875" s="25" t="n">
        <v>62.64</v>
      </c>
      <c r="I875" s="25" t="n">
        <v>62.64</v>
      </c>
      <c r="J875" s="25" t="n">
        <v>0</v>
      </c>
      <c r="K875" s="25" t="n">
        <v>0</v>
      </c>
      <c r="L875" s="25" t="n">
        <v>0</v>
      </c>
      <c r="M875" s="6" t="s">
        <f>=I875+J875+K875+L875</f>
      </c>
      <c r="N875" s="25"/>
      <c r="O875" s="23"/>
      <c r="P875" s="23" t="s">
        <v>420</v>
      </c>
    </row>
    <row collapsed="false" customFormat="false" customHeight="false" hidden="false" ht="12.1" outlineLevel="0" r="876">
      <c r="A876" s="22" t="n">
        <v>45797.597465278</v>
      </c>
      <c r="B876" s="23" t="s">
        <v>448</v>
      </c>
      <c r="C876" s="23" t="s">
        <v>572</v>
      </c>
      <c r="D876" s="23" t="s">
        <v>448</v>
      </c>
      <c r="E876" s="23" t="s">
        <v>448</v>
      </c>
      <c r="F876" s="23" t="s">
        <v>20</v>
      </c>
      <c r="G876" s="24" t="n">
        <v>1</v>
      </c>
      <c r="H876" s="25" t="n">
        <v>1850.49</v>
      </c>
      <c r="I876" s="25" t="n">
        <v>1850.49</v>
      </c>
      <c r="J876" s="25" t="n">
        <v>0</v>
      </c>
      <c r="K876" s="25" t="n">
        <v>0</v>
      </c>
      <c r="L876" s="25" t="n">
        <v>0</v>
      </c>
      <c r="M876" s="6" t="s">
        <f>=I876+J876+K876+L876</f>
      </c>
      <c r="N876" s="25"/>
      <c r="O876" s="23"/>
      <c r="P876" s="23" t="s">
        <v>420</v>
      </c>
    </row>
    <row collapsed="false" customFormat="false" customHeight="false" hidden="false" ht="12.1" outlineLevel="0" r="877">
      <c r="A877" s="22" t="n">
        <v>45798.020636574</v>
      </c>
      <c r="B877" s="23" t="s">
        <v>448</v>
      </c>
      <c r="C877" s="23" t="s">
        <v>573</v>
      </c>
      <c r="D877" s="23" t="s">
        <v>448</v>
      </c>
      <c r="E877" s="23" t="s">
        <v>448</v>
      </c>
      <c r="F877" s="23" t="s">
        <v>20</v>
      </c>
      <c r="G877" s="24" t="n">
        <v>1</v>
      </c>
      <c r="H877" s="25" t="n">
        <v>689.04</v>
      </c>
      <c r="I877" s="25" t="n">
        <v>689.04</v>
      </c>
      <c r="J877" s="25" t="n">
        <v>0</v>
      </c>
      <c r="K877" s="25" t="n">
        <v>0</v>
      </c>
      <c r="L877" s="25" t="n">
        <v>0</v>
      </c>
      <c r="M877" s="6" t="s">
        <f>=I877+J877+K877+L877</f>
      </c>
      <c r="N877" s="25"/>
      <c r="O877" s="23"/>
      <c r="P877" s="23" t="s">
        <v>525</v>
      </c>
    </row>
    <row collapsed="false" customFormat="false" customHeight="false" hidden="false" ht="12.1" outlineLevel="0" r="878">
      <c r="A878" s="21" t="n">
        <v>45798.411273148</v>
      </c>
      <c r="B878" s="17" t="s">
        <v>23</v>
      </c>
      <c r="C878" s="17" t="s">
        <v>542</v>
      </c>
      <c r="D878" s="17" t="s">
        <v>340</v>
      </c>
      <c r="E878" s="17" t="s">
        <v>18</v>
      </c>
      <c r="F878" s="17" t="s">
        <v>20</v>
      </c>
      <c r="G878" s="7" t="n">
        <v>200</v>
      </c>
      <c r="H878" s="6" t="n">
        <v>9.14</v>
      </c>
      <c r="I878" s="6" t="n">
        <v>-1828</v>
      </c>
      <c r="J878" s="6" t="n">
        <v>0</v>
      </c>
      <c r="K878" s="6" t="n">
        <v>-1.28</v>
      </c>
      <c r="L878" s="6" t="n">
        <v>0</v>
      </c>
      <c r="M878" s="6" t="s">
        <f>=I878+J878+K878+L878</f>
      </c>
      <c r="N878" s="6"/>
      <c r="O878" s="17"/>
      <c r="P878" s="17" t="s">
        <v>420</v>
      </c>
    </row>
    <row collapsed="false" customFormat="false" customHeight="false" hidden="false" ht="12.1" outlineLevel="0" r="879">
      <c r="A879" s="21" t="n">
        <v>45798.864340278</v>
      </c>
      <c r="B879" s="17" t="s">
        <v>59</v>
      </c>
      <c r="C879" s="17" t="s">
        <v>563</v>
      </c>
      <c r="D879" s="17" t="s">
        <v>340</v>
      </c>
      <c r="E879" s="17" t="s">
        <v>18</v>
      </c>
      <c r="F879" s="17" t="s">
        <v>20</v>
      </c>
      <c r="G879" s="7" t="n">
        <v>1000</v>
      </c>
      <c r="H879" s="6" t="n">
        <v>0.4946</v>
      </c>
      <c r="I879" s="6" t="n">
        <v>-494.6</v>
      </c>
      <c r="J879" s="6" t="n">
        <v>0</v>
      </c>
      <c r="K879" s="6" t="n">
        <v>-0.35</v>
      </c>
      <c r="L879" s="6" t="n">
        <v>0</v>
      </c>
      <c r="M879" s="6" t="s">
        <f>=I879+J879+K879+L879</f>
      </c>
      <c r="N879" s="6"/>
      <c r="O879" s="17"/>
      <c r="P879" s="17" t="s">
        <v>420</v>
      </c>
    </row>
    <row collapsed="false" customFormat="false" customHeight="false" hidden="false" ht="12.1" outlineLevel="0" r="880">
      <c r="A880" s="26" t="n">
        <v>45799.9446875</v>
      </c>
      <c r="B880" s="27" t="s">
        <v>80</v>
      </c>
      <c r="C880" s="27" t="s">
        <v>436</v>
      </c>
      <c r="D880" s="27" t="s">
        <v>341</v>
      </c>
      <c r="E880" s="27" t="s">
        <v>81</v>
      </c>
      <c r="F880" s="27" t="s">
        <v>20</v>
      </c>
      <c r="G880" s="28" t="n">
        <v>-100000</v>
      </c>
      <c r="H880" s="29" t="n">
        <v>1.693</v>
      </c>
      <c r="I880" s="29" t="n">
        <v>169300</v>
      </c>
      <c r="J880" s="29" t="n">
        <v>0</v>
      </c>
      <c r="K880" s="29" t="n">
        <v>0</v>
      </c>
      <c r="L880" s="29" t="n">
        <v>0</v>
      </c>
      <c r="M880" s="6" t="s">
        <f>=I880+J880+K880+L880</f>
      </c>
      <c r="N880" s="29"/>
      <c r="O880" s="27"/>
      <c r="P880" s="27" t="s">
        <v>525</v>
      </c>
    </row>
    <row collapsed="false" customFormat="false" customHeight="false" hidden="false" ht="12.1" outlineLevel="0" r="881">
      <c r="A881" s="21" t="n">
        <v>45799.945347222</v>
      </c>
      <c r="B881" s="17" t="s">
        <v>35</v>
      </c>
      <c r="C881" s="17" t="s">
        <v>434</v>
      </c>
      <c r="D881" s="17" t="s">
        <v>340</v>
      </c>
      <c r="E881" s="17" t="s">
        <v>18</v>
      </c>
      <c r="F881" s="17" t="s">
        <v>20</v>
      </c>
      <c r="G881" s="7" t="n">
        <v>40</v>
      </c>
      <c r="H881" s="6" t="n">
        <v>3911</v>
      </c>
      <c r="I881" s="6" t="n">
        <v>-156440</v>
      </c>
      <c r="J881" s="6" t="n">
        <v>0</v>
      </c>
      <c r="K881" s="6" t="n">
        <v>-125.16</v>
      </c>
      <c r="L881" s="6" t="n">
        <v>0</v>
      </c>
      <c r="M881" s="6" t="s">
        <f>=I881+J881+K881+L881</f>
      </c>
      <c r="N881" s="6"/>
      <c r="O881" s="17"/>
      <c r="P881" s="17" t="s">
        <v>525</v>
      </c>
    </row>
    <row collapsed="false" customFormat="false" customHeight="false" hidden="false" ht="12.1" outlineLevel="0" r="882">
      <c r="A882" s="21" t="n">
        <v>45799.946851852</v>
      </c>
      <c r="B882" s="17" t="s">
        <v>35</v>
      </c>
      <c r="C882" s="17" t="s">
        <v>434</v>
      </c>
      <c r="D882" s="17" t="s">
        <v>340</v>
      </c>
      <c r="E882" s="17" t="s">
        <v>18</v>
      </c>
      <c r="F882" s="17" t="s">
        <v>20</v>
      </c>
      <c r="G882" s="7" t="n">
        <v>3</v>
      </c>
      <c r="H882" s="6" t="n">
        <v>3913</v>
      </c>
      <c r="I882" s="6" t="n">
        <v>-11739</v>
      </c>
      <c r="J882" s="6" t="n">
        <v>0</v>
      </c>
      <c r="K882" s="6" t="n">
        <v>-9.39</v>
      </c>
      <c r="L882" s="6" t="n">
        <v>0</v>
      </c>
      <c r="M882" s="6" t="s">
        <f>=I882+J882+K882+L882</f>
      </c>
      <c r="N882" s="6"/>
      <c r="O882" s="17"/>
      <c r="P882" s="17" t="s">
        <v>525</v>
      </c>
    </row>
    <row collapsed="false" customFormat="false" customHeight="false" hidden="false" ht="12.1" outlineLevel="0" r="883">
      <c r="A883" s="21" t="n">
        <v>45799.947627315</v>
      </c>
      <c r="B883" s="17" t="s">
        <v>35</v>
      </c>
      <c r="C883" s="17" t="s">
        <v>434</v>
      </c>
      <c r="D883" s="17" t="s">
        <v>340</v>
      </c>
      <c r="E883" s="17" t="s">
        <v>18</v>
      </c>
      <c r="F883" s="17" t="s">
        <v>20</v>
      </c>
      <c r="G883" s="7" t="n">
        <v>4</v>
      </c>
      <c r="H883" s="6" t="n">
        <v>3913</v>
      </c>
      <c r="I883" s="6" t="n">
        <v>-15652</v>
      </c>
      <c r="J883" s="6" t="n">
        <v>0</v>
      </c>
      <c r="K883" s="6" t="n">
        <v>-12.53</v>
      </c>
      <c r="L883" s="6" t="n">
        <v>0</v>
      </c>
      <c r="M883" s="6" t="s">
        <f>=I883+J883+K883+L883</f>
      </c>
      <c r="N883" s="6"/>
      <c r="O883" s="17"/>
      <c r="P883" s="17" t="s">
        <v>547</v>
      </c>
    </row>
    <row collapsed="false" customFormat="false" customHeight="false" hidden="false" ht="12.1" outlineLevel="0" r="884">
      <c r="A884" s="22" t="n">
        <v>45800.45869213</v>
      </c>
      <c r="B884" s="23" t="s">
        <v>448</v>
      </c>
      <c r="C884" s="23" t="s">
        <v>574</v>
      </c>
      <c r="D884" s="23" t="s">
        <v>448</v>
      </c>
      <c r="E884" s="23" t="s">
        <v>448</v>
      </c>
      <c r="F884" s="23" t="s">
        <v>20</v>
      </c>
      <c r="G884" s="24" t="n">
        <v>1</v>
      </c>
      <c r="H884" s="25" t="n">
        <v>134</v>
      </c>
      <c r="I884" s="25" t="n">
        <v>134</v>
      </c>
      <c r="J884" s="25" t="n">
        <v>0</v>
      </c>
      <c r="K884" s="25" t="n">
        <v>0</v>
      </c>
      <c r="L884" s="25" t="n">
        <v>0</v>
      </c>
      <c r="M884" s="6" t="s">
        <f>=I884+J884+K884+L884</f>
      </c>
      <c r="N884" s="25"/>
      <c r="O884" s="23"/>
      <c r="P884" s="23" t="s">
        <v>420</v>
      </c>
    </row>
    <row collapsed="false" customFormat="false" customHeight="false" hidden="false" ht="12.1" outlineLevel="0" r="885">
      <c r="A885" s="22" t="n">
        <v>45803.569733796</v>
      </c>
      <c r="B885" s="23" t="s">
        <v>448</v>
      </c>
      <c r="C885" s="23" t="s">
        <v>575</v>
      </c>
      <c r="D885" s="23" t="s">
        <v>448</v>
      </c>
      <c r="E885" s="23" t="s">
        <v>448</v>
      </c>
      <c r="F885" s="23" t="s">
        <v>20</v>
      </c>
      <c r="G885" s="24" t="n">
        <v>1</v>
      </c>
      <c r="H885" s="25" t="n">
        <v>668</v>
      </c>
      <c r="I885" s="25" t="n">
        <v>668</v>
      </c>
      <c r="J885" s="25" t="n">
        <v>0</v>
      </c>
      <c r="K885" s="25" t="n">
        <v>0</v>
      </c>
      <c r="L885" s="25" t="n">
        <v>0</v>
      </c>
      <c r="M885" s="6" t="s">
        <f>=I885+J885+K885+L885</f>
      </c>
      <c r="N885" s="25"/>
      <c r="O885" s="23"/>
      <c r="P885" s="23" t="s">
        <v>420</v>
      </c>
    </row>
    <row collapsed="false" customFormat="false" customHeight="false" hidden="false" ht="12.1" outlineLevel="0" r="886">
      <c r="A886" s="22" t="n">
        <v>45805.020636574</v>
      </c>
      <c r="B886" s="23" t="s">
        <v>448</v>
      </c>
      <c r="C886" s="23" t="s">
        <v>576</v>
      </c>
      <c r="D886" s="23" t="s">
        <v>448</v>
      </c>
      <c r="E886" s="23" t="s">
        <v>448</v>
      </c>
      <c r="F886" s="23" t="s">
        <v>20</v>
      </c>
      <c r="G886" s="24" t="n">
        <v>1</v>
      </c>
      <c r="H886" s="25" t="n">
        <v>2227</v>
      </c>
      <c r="I886" s="25" t="n">
        <v>2227</v>
      </c>
      <c r="J886" s="25" t="n">
        <v>0</v>
      </c>
      <c r="K886" s="25" t="n">
        <v>0</v>
      </c>
      <c r="L886" s="25" t="n">
        <v>0</v>
      </c>
      <c r="M886" s="6" t="s">
        <f>=I886+J886+K886+L886</f>
      </c>
      <c r="N886" s="25"/>
      <c r="O886" s="23"/>
      <c r="P886" s="23" t="s">
        <v>525</v>
      </c>
    </row>
    <row collapsed="false" customFormat="false" customHeight="false" hidden="false" ht="12.1" outlineLevel="0" r="887">
      <c r="A887" s="22" t="n">
        <v>45810.020636574</v>
      </c>
      <c r="B887" s="23" t="s">
        <v>448</v>
      </c>
      <c r="C887" s="23" t="s">
        <v>577</v>
      </c>
      <c r="D887" s="23" t="s">
        <v>448</v>
      </c>
      <c r="E887" s="23" t="s">
        <v>448</v>
      </c>
      <c r="F887" s="23" t="s">
        <v>20</v>
      </c>
      <c r="G887" s="24" t="n">
        <v>1</v>
      </c>
      <c r="H887" s="25" t="n">
        <v>1299.6</v>
      </c>
      <c r="I887" s="25" t="n">
        <v>1299.6</v>
      </c>
      <c r="J887" s="25" t="n">
        <v>0</v>
      </c>
      <c r="K887" s="25" t="n">
        <v>0</v>
      </c>
      <c r="L887" s="25" t="n">
        <v>0</v>
      </c>
      <c r="M887" s="6" t="s">
        <f>=I887+J887+K887+L887</f>
      </c>
      <c r="N887" s="25"/>
      <c r="O887" s="23"/>
      <c r="P887" s="23" t="s">
        <v>525</v>
      </c>
    </row>
    <row collapsed="false" customFormat="false" customHeight="false" hidden="false" ht="12.1" outlineLevel="0" r="888">
      <c r="A888" s="22" t="n">
        <v>45810.020636574</v>
      </c>
      <c r="B888" s="23" t="s">
        <v>448</v>
      </c>
      <c r="C888" s="23" t="s">
        <v>577</v>
      </c>
      <c r="D888" s="23" t="s">
        <v>448</v>
      </c>
      <c r="E888" s="23" t="s">
        <v>448</v>
      </c>
      <c r="F888" s="23" t="s">
        <v>20</v>
      </c>
      <c r="G888" s="24" t="n">
        <v>1</v>
      </c>
      <c r="H888" s="25" t="n">
        <v>68.4</v>
      </c>
      <c r="I888" s="25" t="n">
        <v>68.4</v>
      </c>
      <c r="J888" s="25" t="n">
        <v>0</v>
      </c>
      <c r="K888" s="25" t="n">
        <v>0</v>
      </c>
      <c r="L888" s="25" t="n">
        <v>0</v>
      </c>
      <c r="M888" s="6" t="s">
        <f>=I888+J888+K888+L888</f>
      </c>
      <c r="N888" s="25"/>
      <c r="O888" s="23"/>
      <c r="P888" s="23" t="s">
        <v>547</v>
      </c>
    </row>
    <row collapsed="false" customFormat="false" customHeight="false" hidden="false" ht="12.1" outlineLevel="0" r="889">
      <c r="A889" s="26" t="n">
        <v>45811.585613426</v>
      </c>
      <c r="B889" s="27" t="s">
        <v>80</v>
      </c>
      <c r="C889" s="27" t="s">
        <v>436</v>
      </c>
      <c r="D889" s="27" t="s">
        <v>341</v>
      </c>
      <c r="E889" s="27" t="s">
        <v>81</v>
      </c>
      <c r="F889" s="27" t="s">
        <v>20</v>
      </c>
      <c r="G889" s="28" t="n">
        <v>-62081</v>
      </c>
      <c r="H889" s="29" t="n">
        <v>1.7043</v>
      </c>
      <c r="I889" s="29" t="n">
        <v>105804.65</v>
      </c>
      <c r="J889" s="29" t="n">
        <v>0</v>
      </c>
      <c r="K889" s="29" t="n">
        <v>0</v>
      </c>
      <c r="L889" s="29" t="n">
        <v>0</v>
      </c>
      <c r="M889" s="6" t="s">
        <f>=I889+J889+K889+L889</f>
      </c>
      <c r="N889" s="29"/>
      <c r="O889" s="27"/>
      <c r="P889" s="27" t="s">
        <v>547</v>
      </c>
    </row>
    <row collapsed="false" customFormat="false" customHeight="false" hidden="false" ht="12.1" outlineLevel="0" r="890">
      <c r="A890" s="26" t="n">
        <v>45811.586111111</v>
      </c>
      <c r="B890" s="27" t="s">
        <v>80</v>
      </c>
      <c r="C890" s="27" t="s">
        <v>436</v>
      </c>
      <c r="D890" s="27" t="s">
        <v>341</v>
      </c>
      <c r="E890" s="27" t="s">
        <v>81</v>
      </c>
      <c r="F890" s="27" t="s">
        <v>20</v>
      </c>
      <c r="G890" s="28" t="n">
        <v>-80000</v>
      </c>
      <c r="H890" s="29" t="n">
        <v>1.7043</v>
      </c>
      <c r="I890" s="29" t="n">
        <v>136344</v>
      </c>
      <c r="J890" s="29" t="n">
        <v>0</v>
      </c>
      <c r="K890" s="29" t="n">
        <v>0</v>
      </c>
      <c r="L890" s="29" t="n">
        <v>0</v>
      </c>
      <c r="M890" s="6" t="s">
        <f>=I890+J890+K890+L890</f>
      </c>
      <c r="N890" s="29"/>
      <c r="O890" s="27"/>
      <c r="P890" s="27" t="s">
        <v>525</v>
      </c>
    </row>
    <row collapsed="false" customFormat="false" customHeight="false" hidden="false" ht="12.1" outlineLevel="0" r="891">
      <c r="A891" s="21" t="n">
        <v>45811.593229167</v>
      </c>
      <c r="B891" s="17" t="s">
        <v>43</v>
      </c>
      <c r="C891" s="17" t="s">
        <v>524</v>
      </c>
      <c r="D891" s="17" t="s">
        <v>340</v>
      </c>
      <c r="E891" s="17" t="s">
        <v>18</v>
      </c>
      <c r="F891" s="17" t="s">
        <v>20</v>
      </c>
      <c r="G891" s="7" t="n">
        <v>44</v>
      </c>
      <c r="H891" s="6" t="n">
        <v>3139</v>
      </c>
      <c r="I891" s="6" t="n">
        <v>-138116</v>
      </c>
      <c r="J891" s="6" t="n">
        <v>0</v>
      </c>
      <c r="K891" s="6" t="n">
        <v>-110.5</v>
      </c>
      <c r="L891" s="6" t="n">
        <v>0</v>
      </c>
      <c r="M891" s="6" t="s">
        <f>=I891+J891+K891+L891</f>
      </c>
      <c r="N891" s="6"/>
      <c r="O891" s="17"/>
      <c r="P891" s="17" t="s">
        <v>525</v>
      </c>
    </row>
    <row collapsed="false" customFormat="false" customHeight="false" hidden="false" ht="12.1" outlineLevel="0" r="892">
      <c r="A892" s="26" t="n">
        <v>45811.643981481</v>
      </c>
      <c r="B892" s="27" t="s">
        <v>80</v>
      </c>
      <c r="C892" s="27" t="s">
        <v>436</v>
      </c>
      <c r="D892" s="27" t="s">
        <v>341</v>
      </c>
      <c r="E892" s="27" t="s">
        <v>81</v>
      </c>
      <c r="F892" s="27" t="s">
        <v>20</v>
      </c>
      <c r="G892" s="28" t="n">
        <v>-128869</v>
      </c>
      <c r="H892" s="29" t="n">
        <v>1.7043</v>
      </c>
      <c r="I892" s="29" t="n">
        <v>219631.44</v>
      </c>
      <c r="J892" s="29" t="n">
        <v>0</v>
      </c>
      <c r="K892" s="29" t="n">
        <v>0</v>
      </c>
      <c r="L892" s="29" t="n">
        <v>0</v>
      </c>
      <c r="M892" s="6" t="s">
        <f>=I892+J892+K892+L892</f>
      </c>
      <c r="N892" s="29"/>
      <c r="O892" s="27"/>
      <c r="P892" s="27" t="s">
        <v>525</v>
      </c>
    </row>
    <row collapsed="false" customFormat="false" customHeight="false" hidden="false" ht="12.1" outlineLevel="0" r="893">
      <c r="A893" s="21" t="n">
        <v>45814.62162037</v>
      </c>
      <c r="B893" s="17" t="s">
        <v>90</v>
      </c>
      <c r="C893" s="17" t="s">
        <v>578</v>
      </c>
      <c r="D893" s="17" t="s">
        <v>340</v>
      </c>
      <c r="E893" s="17" t="s">
        <v>86</v>
      </c>
      <c r="F893" s="17" t="s">
        <v>20</v>
      </c>
      <c r="G893" s="7" t="n">
        <v>2</v>
      </c>
      <c r="H893" s="6" t="n">
        <v>100</v>
      </c>
      <c r="I893" s="6" t="n">
        <v>-158254.4</v>
      </c>
      <c r="J893" s="6" t="n">
        <v>0</v>
      </c>
      <c r="K893" s="6" t="n">
        <v>-102.87</v>
      </c>
      <c r="L893" s="6" t="n">
        <v>0</v>
      </c>
      <c r="M893" s="6" t="s">
        <f>=I893+J893+K893+L893</f>
      </c>
      <c r="N893" s="6"/>
      <c r="O893" s="17"/>
      <c r="P893" s="17" t="s">
        <v>525</v>
      </c>
    </row>
    <row collapsed="false" customFormat="false" customHeight="false" hidden="false" ht="12.1" outlineLevel="0" r="894">
      <c r="A894" s="21" t="n">
        <v>45814.758148148</v>
      </c>
      <c r="B894" s="17" t="s">
        <v>90</v>
      </c>
      <c r="C894" s="17" t="s">
        <v>578</v>
      </c>
      <c r="D894" s="17" t="s">
        <v>340</v>
      </c>
      <c r="E894" s="17" t="s">
        <v>86</v>
      </c>
      <c r="F894" s="17" t="s">
        <v>20</v>
      </c>
      <c r="G894" s="7" t="n">
        <v>1</v>
      </c>
      <c r="H894" s="6" t="n">
        <v>100.28</v>
      </c>
      <c r="I894" s="6" t="n">
        <v>-79348.76</v>
      </c>
      <c r="J894" s="6" t="n">
        <v>-50.64</v>
      </c>
      <c r="K894" s="6" t="n">
        <v>-46.42</v>
      </c>
      <c r="L894" s="6" t="n">
        <v>0</v>
      </c>
      <c r="M894" s="6" t="s">
        <f>=I894+J894+K894+L894</f>
      </c>
      <c r="N894" s="6"/>
      <c r="O894" s="17"/>
      <c r="P894" s="17" t="s">
        <v>547</v>
      </c>
    </row>
    <row collapsed="false" customFormat="false" customHeight="false" hidden="false" ht="12.1" outlineLevel="0" r="895">
      <c r="A895" s="21" t="n">
        <v>45818.454849537</v>
      </c>
      <c r="B895" s="17" t="s">
        <v>35</v>
      </c>
      <c r="C895" s="17" t="s">
        <v>434</v>
      </c>
      <c r="D895" s="17" t="s">
        <v>340</v>
      </c>
      <c r="E895" s="17" t="s">
        <v>18</v>
      </c>
      <c r="F895" s="17" t="s">
        <v>20</v>
      </c>
      <c r="G895" s="7" t="n">
        <v>15</v>
      </c>
      <c r="H895" s="6" t="n">
        <v>3746</v>
      </c>
      <c r="I895" s="6" t="n">
        <v>-56190</v>
      </c>
      <c r="J895" s="6" t="n">
        <v>0</v>
      </c>
      <c r="K895" s="6" t="n">
        <v>-28.1</v>
      </c>
      <c r="L895" s="6" t="n">
        <v>0</v>
      </c>
      <c r="M895" s="6" t="s">
        <f>=I895+J895+K895+L895</f>
      </c>
      <c r="N895" s="6"/>
      <c r="O895" s="17"/>
      <c r="P895" s="17" t="s">
        <v>525</v>
      </c>
    </row>
    <row collapsed="false" customFormat="false" customHeight="false" hidden="false" ht="12.1" outlineLevel="0" r="896">
      <c r="A896" s="22" t="n">
        <v>45824.020636574</v>
      </c>
      <c r="B896" s="23" t="s">
        <v>448</v>
      </c>
      <c r="C896" s="23" t="s">
        <v>579</v>
      </c>
      <c r="D896" s="23" t="s">
        <v>448</v>
      </c>
      <c r="E896" s="23" t="s">
        <v>448</v>
      </c>
      <c r="F896" s="23" t="s">
        <v>20</v>
      </c>
      <c r="G896" s="24" t="n">
        <v>1</v>
      </c>
      <c r="H896" s="25" t="n">
        <v>674.41</v>
      </c>
      <c r="I896" s="25" t="n">
        <v>674.41</v>
      </c>
      <c r="J896" s="25" t="n">
        <v>0</v>
      </c>
      <c r="K896" s="25" t="n">
        <v>0</v>
      </c>
      <c r="L896" s="25" t="n">
        <v>0</v>
      </c>
      <c r="M896" s="6" t="s">
        <f>=I896+J896+K896+L896</f>
      </c>
      <c r="N896" s="25"/>
      <c r="O896" s="23"/>
      <c r="P896" s="23" t="s">
        <v>525</v>
      </c>
    </row>
    <row collapsed="false" customFormat="false" customHeight="false" hidden="false" ht="12.1" outlineLevel="0" r="897">
      <c r="A897" s="22" t="n">
        <v>45824.719143519</v>
      </c>
      <c r="B897" s="23" t="s">
        <v>448</v>
      </c>
      <c r="C897" s="23" t="s">
        <v>580</v>
      </c>
      <c r="D897" s="23" t="s">
        <v>448</v>
      </c>
      <c r="E897" s="23" t="s">
        <v>448</v>
      </c>
      <c r="F897" s="23" t="s">
        <v>20</v>
      </c>
      <c r="G897" s="24" t="n">
        <v>1</v>
      </c>
      <c r="H897" s="25" t="n">
        <v>61.31</v>
      </c>
      <c r="I897" s="25" t="n">
        <v>61.31</v>
      </c>
      <c r="J897" s="25" t="n">
        <v>0</v>
      </c>
      <c r="K897" s="25" t="n">
        <v>0</v>
      </c>
      <c r="L897" s="25" t="n">
        <v>0</v>
      </c>
      <c r="M897" s="6" t="s">
        <f>=I897+J897+K897+L897</f>
      </c>
      <c r="N897" s="25"/>
      <c r="O897" s="23"/>
      <c r="P897" s="23" t="s">
        <v>420</v>
      </c>
    </row>
    <row collapsed="false" customFormat="false" customHeight="false" hidden="false" ht="12.1" outlineLevel="0" r="898">
      <c r="A898" s="22" t="n">
        <v>45827.691354167</v>
      </c>
      <c r="B898" s="23" t="s">
        <v>448</v>
      </c>
      <c r="C898" s="23" t="s">
        <v>581</v>
      </c>
      <c r="D898" s="23" t="s">
        <v>448</v>
      </c>
      <c r="E898" s="23" t="s">
        <v>448</v>
      </c>
      <c r="F898" s="23" t="s">
        <v>20</v>
      </c>
      <c r="G898" s="24" t="n">
        <v>1</v>
      </c>
      <c r="H898" s="25" t="n">
        <v>1803.22</v>
      </c>
      <c r="I898" s="25" t="n">
        <v>1803.22</v>
      </c>
      <c r="J898" s="25" t="n">
        <v>0</v>
      </c>
      <c r="K898" s="25" t="n">
        <v>0</v>
      </c>
      <c r="L898" s="25" t="n">
        <v>0</v>
      </c>
      <c r="M898" s="6" t="s">
        <f>=I898+J898+K898+L898</f>
      </c>
      <c r="N898" s="25"/>
      <c r="O898" s="23"/>
      <c r="P898" s="23" t="s">
        <v>420</v>
      </c>
    </row>
    <row collapsed="false" customFormat="false" customHeight="false" hidden="false" ht="12.1" outlineLevel="0" r="899">
      <c r="A899" s="21" t="n">
        <v>45828.888969907</v>
      </c>
      <c r="B899" s="17" t="s">
        <v>35</v>
      </c>
      <c r="C899" s="17" t="s">
        <v>434</v>
      </c>
      <c r="D899" s="17" t="s">
        <v>340</v>
      </c>
      <c r="E899" s="17" t="s">
        <v>18</v>
      </c>
      <c r="F899" s="17" t="s">
        <v>20</v>
      </c>
      <c r="G899" s="7" t="n">
        <v>2</v>
      </c>
      <c r="H899" s="6" t="n">
        <v>3614.5</v>
      </c>
      <c r="I899" s="6" t="n">
        <v>-7229</v>
      </c>
      <c r="J899" s="6" t="n">
        <v>0</v>
      </c>
      <c r="K899" s="6" t="n">
        <v>-5.78</v>
      </c>
      <c r="L899" s="6" t="n">
        <v>0</v>
      </c>
      <c r="M899" s="6" t="s">
        <f>=I899+J899+K899+L899</f>
      </c>
      <c r="N899" s="6"/>
      <c r="O899" s="17"/>
      <c r="P899" s="17" t="s">
        <v>525</v>
      </c>
    </row>
    <row collapsed="false" customFormat="false" customHeight="false" hidden="false" ht="12.1" outlineLevel="0" r="900">
      <c r="A900" s="22" t="n">
        <v>45835.020636574</v>
      </c>
      <c r="B900" s="23" t="s">
        <v>448</v>
      </c>
      <c r="C900" s="23" t="s">
        <v>582</v>
      </c>
      <c r="D900" s="23" t="s">
        <v>448</v>
      </c>
      <c r="E900" s="23" t="s">
        <v>448</v>
      </c>
      <c r="F900" s="23" t="s">
        <v>20</v>
      </c>
      <c r="G900" s="24" t="n">
        <v>1</v>
      </c>
      <c r="H900" s="25" t="n">
        <v>65</v>
      </c>
      <c r="I900" s="25" t="n">
        <v>65</v>
      </c>
      <c r="J900" s="25" t="n">
        <v>0</v>
      </c>
      <c r="K900" s="25" t="n">
        <v>0</v>
      </c>
      <c r="L900" s="25" t="n">
        <v>0</v>
      </c>
      <c r="M900" s="6" t="s">
        <f>=I900+J900+K900+L900</f>
      </c>
      <c r="N900" s="25"/>
      <c r="O900" s="23"/>
      <c r="P900" s="23" t="s">
        <v>525</v>
      </c>
    </row>
    <row collapsed="false" customFormat="false" customHeight="false" hidden="false" ht="12.1" outlineLevel="0" r="901">
      <c r="A901" s="26" t="n">
        <v>45840.490266204</v>
      </c>
      <c r="B901" s="27" t="s">
        <v>390</v>
      </c>
      <c r="C901" s="27" t="s">
        <v>558</v>
      </c>
      <c r="D901" s="27" t="s">
        <v>341</v>
      </c>
      <c r="E901" s="27" t="s">
        <v>86</v>
      </c>
      <c r="F901" s="27" t="s">
        <v>20</v>
      </c>
      <c r="G901" s="28" t="n">
        <v>-1</v>
      </c>
      <c r="H901" s="29" t="n">
        <v>99.4923</v>
      </c>
      <c r="I901" s="29" t="n">
        <v>7802</v>
      </c>
      <c r="J901" s="29" t="n">
        <v>2.35</v>
      </c>
      <c r="K901" s="29" t="n">
        <v>-5.07</v>
      </c>
      <c r="L901" s="29" t="n">
        <v>0</v>
      </c>
      <c r="M901" s="6" t="s">
        <f>=I901+J901+K901+L901</f>
      </c>
      <c r="N901" s="29"/>
      <c r="O901" s="27"/>
      <c r="P901" s="27" t="s">
        <v>525</v>
      </c>
    </row>
    <row collapsed="false" customFormat="false" customHeight="false" hidden="false" ht="12.1" outlineLevel="0" r="902">
      <c r="A902" s="26" t="n">
        <v>45840.490266204</v>
      </c>
      <c r="B902" s="27" t="s">
        <v>390</v>
      </c>
      <c r="C902" s="27" t="s">
        <v>558</v>
      </c>
      <c r="D902" s="27" t="s">
        <v>341</v>
      </c>
      <c r="E902" s="27" t="s">
        <v>86</v>
      </c>
      <c r="F902" s="27" t="s">
        <v>20</v>
      </c>
      <c r="G902" s="28" t="n">
        <v>-2</v>
      </c>
      <c r="H902" s="29" t="n">
        <v>99.4668</v>
      </c>
      <c r="I902" s="29" t="n">
        <v>15599.99</v>
      </c>
      <c r="J902" s="29" t="n">
        <v>4.71</v>
      </c>
      <c r="K902" s="29" t="n">
        <v>-10.14</v>
      </c>
      <c r="L902" s="29" t="n">
        <v>0</v>
      </c>
      <c r="M902" s="6" t="s">
        <f>=I902+J902+K902+L902</f>
      </c>
      <c r="N902" s="29"/>
      <c r="O902" s="27"/>
      <c r="P902" s="27" t="s">
        <v>525</v>
      </c>
    </row>
    <row collapsed="false" customFormat="false" customHeight="false" hidden="false" ht="12.1" outlineLevel="0" r="903">
      <c r="A903" s="26" t="n">
        <v>45840.490266204</v>
      </c>
      <c r="B903" s="27" t="s">
        <v>390</v>
      </c>
      <c r="C903" s="27" t="s">
        <v>558</v>
      </c>
      <c r="D903" s="27" t="s">
        <v>341</v>
      </c>
      <c r="E903" s="27" t="s">
        <v>86</v>
      </c>
      <c r="F903" s="27" t="s">
        <v>20</v>
      </c>
      <c r="G903" s="28" t="n">
        <v>-1</v>
      </c>
      <c r="H903" s="29" t="n">
        <v>99.4668</v>
      </c>
      <c r="I903" s="29" t="n">
        <v>7800</v>
      </c>
      <c r="J903" s="29" t="n">
        <v>2.35</v>
      </c>
      <c r="K903" s="29" t="n">
        <v>-5.07</v>
      </c>
      <c r="L903" s="29" t="n">
        <v>0</v>
      </c>
      <c r="M903" s="6" t="s">
        <f>=I903+J903+K903+L903</f>
      </c>
      <c r="N903" s="29"/>
      <c r="O903" s="27"/>
      <c r="P903" s="27" t="s">
        <v>525</v>
      </c>
    </row>
    <row collapsed="false" customFormat="false" customHeight="false" hidden="false" ht="12.1" outlineLevel="0" r="904">
      <c r="A904" s="26" t="n">
        <v>45840.490266204</v>
      </c>
      <c r="B904" s="27" t="s">
        <v>390</v>
      </c>
      <c r="C904" s="27" t="s">
        <v>558</v>
      </c>
      <c r="D904" s="27" t="s">
        <v>341</v>
      </c>
      <c r="E904" s="27" t="s">
        <v>86</v>
      </c>
      <c r="F904" s="27" t="s">
        <v>20</v>
      </c>
      <c r="G904" s="28" t="n">
        <v>-1</v>
      </c>
      <c r="H904" s="29" t="n">
        <v>99.5</v>
      </c>
      <c r="I904" s="29" t="n">
        <v>7802.6</v>
      </c>
      <c r="J904" s="29" t="n">
        <v>2.35</v>
      </c>
      <c r="K904" s="29" t="n">
        <v>-5.07</v>
      </c>
      <c r="L904" s="29" t="n">
        <v>0</v>
      </c>
      <c r="M904" s="6" t="s">
        <f>=I904+J904+K904+L904</f>
      </c>
      <c r="N904" s="29"/>
      <c r="O904" s="27"/>
      <c r="P904" s="27" t="s">
        <v>525</v>
      </c>
    </row>
    <row collapsed="false" customFormat="false" customHeight="false" hidden="false" ht="12.1" outlineLevel="0" r="905">
      <c r="A905" s="26" t="n">
        <v>45840.490266204</v>
      </c>
      <c r="B905" s="27" t="s">
        <v>390</v>
      </c>
      <c r="C905" s="27" t="s">
        <v>558</v>
      </c>
      <c r="D905" s="27" t="s">
        <v>341</v>
      </c>
      <c r="E905" s="27" t="s">
        <v>86</v>
      </c>
      <c r="F905" s="27" t="s">
        <v>20</v>
      </c>
      <c r="G905" s="28" t="n">
        <v>-1</v>
      </c>
      <c r="H905" s="29" t="n">
        <v>99.4654</v>
      </c>
      <c r="I905" s="29" t="n">
        <v>7799.89</v>
      </c>
      <c r="J905" s="29" t="n">
        <v>2.35</v>
      </c>
      <c r="K905" s="29" t="n">
        <v>-5.07</v>
      </c>
      <c r="L905" s="29" t="n">
        <v>0</v>
      </c>
      <c r="M905" s="6" t="s">
        <f>=I905+J905+K905+L905</f>
      </c>
      <c r="N905" s="29"/>
      <c r="O905" s="27"/>
      <c r="P905" s="27" t="s">
        <v>525</v>
      </c>
    </row>
    <row collapsed="false" customFormat="false" customHeight="false" hidden="false" ht="12.1" outlineLevel="0" r="906">
      <c r="A906" s="26" t="n">
        <v>45840.490266204</v>
      </c>
      <c r="B906" s="27" t="s">
        <v>390</v>
      </c>
      <c r="C906" s="27" t="s">
        <v>558</v>
      </c>
      <c r="D906" s="27" t="s">
        <v>341</v>
      </c>
      <c r="E906" s="27" t="s">
        <v>86</v>
      </c>
      <c r="F906" s="27" t="s">
        <v>20</v>
      </c>
      <c r="G906" s="28" t="n">
        <v>-1</v>
      </c>
      <c r="H906" s="29" t="n">
        <v>99.4668</v>
      </c>
      <c r="I906" s="29" t="n">
        <v>7800</v>
      </c>
      <c r="J906" s="29" t="n">
        <v>2.35</v>
      </c>
      <c r="K906" s="29" t="n">
        <v>-5.07</v>
      </c>
      <c r="L906" s="29" t="n">
        <v>0</v>
      </c>
      <c r="M906" s="6" t="s">
        <f>=I906+J906+K906+L906</f>
      </c>
      <c r="N906" s="29"/>
      <c r="O906" s="27"/>
      <c r="P906" s="27" t="s">
        <v>525</v>
      </c>
    </row>
    <row collapsed="false" customFormat="false" customHeight="false" hidden="false" ht="12.1" outlineLevel="0" r="907">
      <c r="A907" s="26" t="n">
        <v>45840.490266204</v>
      </c>
      <c r="B907" s="27" t="s">
        <v>390</v>
      </c>
      <c r="C907" s="27" t="s">
        <v>558</v>
      </c>
      <c r="D907" s="27" t="s">
        <v>341</v>
      </c>
      <c r="E907" s="27" t="s">
        <v>86</v>
      </c>
      <c r="F907" s="27" t="s">
        <v>20</v>
      </c>
      <c r="G907" s="28" t="n">
        <v>-3</v>
      </c>
      <c r="H907" s="29" t="n">
        <v>99.4924</v>
      </c>
      <c r="I907" s="29" t="n">
        <v>23406.01</v>
      </c>
      <c r="J907" s="29" t="n">
        <v>7.06</v>
      </c>
      <c r="K907" s="29" t="n">
        <v>-15.21</v>
      </c>
      <c r="L907" s="29" t="n">
        <v>0</v>
      </c>
      <c r="M907" s="6" t="s">
        <f>=I907+J907+K907+L907</f>
      </c>
      <c r="N907" s="29"/>
      <c r="O907" s="27"/>
      <c r="P907" s="27" t="s">
        <v>525</v>
      </c>
    </row>
    <row collapsed="false" customFormat="false" customHeight="false" hidden="false" ht="12.1" outlineLevel="0" r="908">
      <c r="A908" s="26" t="n">
        <v>45840.490266204</v>
      </c>
      <c r="B908" s="27" t="s">
        <v>390</v>
      </c>
      <c r="C908" s="27" t="s">
        <v>558</v>
      </c>
      <c r="D908" s="27" t="s">
        <v>341</v>
      </c>
      <c r="E908" s="27" t="s">
        <v>86</v>
      </c>
      <c r="F908" s="27" t="s">
        <v>20</v>
      </c>
      <c r="G908" s="28" t="n">
        <v>-1</v>
      </c>
      <c r="H908" s="29" t="n">
        <v>99.4654</v>
      </c>
      <c r="I908" s="29" t="n">
        <v>7799.89</v>
      </c>
      <c r="J908" s="29" t="n">
        <v>2.35</v>
      </c>
      <c r="K908" s="29" t="n">
        <v>-5.07</v>
      </c>
      <c r="L908" s="29" t="n">
        <v>0</v>
      </c>
      <c r="M908" s="6" t="s">
        <f>=I908+J908+K908+L908</f>
      </c>
      <c r="N908" s="29"/>
      <c r="O908" s="27"/>
      <c r="P908" s="27" t="s">
        <v>525</v>
      </c>
    </row>
    <row collapsed="false" customFormat="false" customHeight="false" hidden="false" ht="12.1" outlineLevel="0" r="909">
      <c r="A909" s="26" t="n">
        <v>45840.490266204</v>
      </c>
      <c r="B909" s="27" t="s">
        <v>390</v>
      </c>
      <c r="C909" s="27" t="s">
        <v>558</v>
      </c>
      <c r="D909" s="27" t="s">
        <v>341</v>
      </c>
      <c r="E909" s="27" t="s">
        <v>86</v>
      </c>
      <c r="F909" s="27" t="s">
        <v>20</v>
      </c>
      <c r="G909" s="28" t="n">
        <v>-1</v>
      </c>
      <c r="H909" s="29" t="n">
        <v>99.6647</v>
      </c>
      <c r="I909" s="29" t="n">
        <v>7815.52</v>
      </c>
      <c r="J909" s="29" t="n">
        <v>2.35</v>
      </c>
      <c r="K909" s="29" t="n">
        <v>-5.08</v>
      </c>
      <c r="L909" s="29" t="n">
        <v>0</v>
      </c>
      <c r="M909" s="6" t="s">
        <f>=I909+J909+K909+L909</f>
      </c>
      <c r="N909" s="29"/>
      <c r="O909" s="27"/>
      <c r="P909" s="27" t="s">
        <v>525</v>
      </c>
    </row>
    <row collapsed="false" customFormat="false" customHeight="false" hidden="false" ht="12.1" outlineLevel="0" r="910">
      <c r="A910" s="26" t="n">
        <v>45840.490266204</v>
      </c>
      <c r="B910" s="27" t="s">
        <v>390</v>
      </c>
      <c r="C910" s="27" t="s">
        <v>558</v>
      </c>
      <c r="D910" s="27" t="s">
        <v>341</v>
      </c>
      <c r="E910" s="27" t="s">
        <v>86</v>
      </c>
      <c r="F910" s="27" t="s">
        <v>20</v>
      </c>
      <c r="G910" s="28" t="n">
        <v>-1</v>
      </c>
      <c r="H910" s="29" t="n">
        <v>99.4923</v>
      </c>
      <c r="I910" s="29" t="n">
        <v>7802</v>
      </c>
      <c r="J910" s="29" t="n">
        <v>2.35</v>
      </c>
      <c r="K910" s="29" t="n">
        <v>-5.07</v>
      </c>
      <c r="L910" s="29" t="n">
        <v>0</v>
      </c>
      <c r="M910" s="6" t="s">
        <f>=I910+J910+K910+L910</f>
      </c>
      <c r="N910" s="29"/>
      <c r="O910" s="27"/>
      <c r="P910" s="27" t="s">
        <v>525</v>
      </c>
    </row>
    <row collapsed="false" customFormat="false" customHeight="false" hidden="false" ht="12.1" outlineLevel="0" r="911">
      <c r="A911" s="26" t="n">
        <v>45840.490266204</v>
      </c>
      <c r="B911" s="27" t="s">
        <v>390</v>
      </c>
      <c r="C911" s="27" t="s">
        <v>558</v>
      </c>
      <c r="D911" s="27" t="s">
        <v>341</v>
      </c>
      <c r="E911" s="27" t="s">
        <v>86</v>
      </c>
      <c r="F911" s="27" t="s">
        <v>20</v>
      </c>
      <c r="G911" s="28" t="n">
        <v>-5</v>
      </c>
      <c r="H911" s="29" t="n">
        <v>99.5</v>
      </c>
      <c r="I911" s="29" t="n">
        <v>39013</v>
      </c>
      <c r="J911" s="29" t="n">
        <v>11.76</v>
      </c>
      <c r="K911" s="29" t="n">
        <v>-25.36</v>
      </c>
      <c r="L911" s="29" t="n">
        <v>0</v>
      </c>
      <c r="M911" s="6" t="s">
        <f>=I911+J911+K911+L911</f>
      </c>
      <c r="N911" s="29"/>
      <c r="O911" s="27"/>
      <c r="P911" s="27" t="s">
        <v>525</v>
      </c>
    </row>
    <row collapsed="false" customFormat="false" customHeight="false" hidden="false" ht="12.1" outlineLevel="0" r="912">
      <c r="A912" s="26" t="n">
        <v>45840.490266204</v>
      </c>
      <c r="B912" s="27" t="s">
        <v>390</v>
      </c>
      <c r="C912" s="27" t="s">
        <v>558</v>
      </c>
      <c r="D912" s="27" t="s">
        <v>341</v>
      </c>
      <c r="E912" s="27" t="s">
        <v>86</v>
      </c>
      <c r="F912" s="27" t="s">
        <v>20</v>
      </c>
      <c r="G912" s="28" t="n">
        <v>-1</v>
      </c>
      <c r="H912" s="29" t="n">
        <v>99.4668</v>
      </c>
      <c r="I912" s="29" t="n">
        <v>7800</v>
      </c>
      <c r="J912" s="29" t="n">
        <v>2.35</v>
      </c>
      <c r="K912" s="29" t="n">
        <v>-5.07</v>
      </c>
      <c r="L912" s="29" t="n">
        <v>0</v>
      </c>
      <c r="M912" s="6" t="s">
        <f>=I912+J912+K912+L912</f>
      </c>
      <c r="N912" s="29"/>
      <c r="O912" s="27"/>
      <c r="P912" s="27" t="s">
        <v>525</v>
      </c>
    </row>
    <row collapsed="false" customFormat="false" customHeight="false" hidden="false" ht="12.1" outlineLevel="0" r="913">
      <c r="A913" s="26" t="n">
        <v>45840.491076389</v>
      </c>
      <c r="B913" s="27" t="s">
        <v>390</v>
      </c>
      <c r="C913" s="27" t="s">
        <v>558</v>
      </c>
      <c r="D913" s="27" t="s">
        <v>341</v>
      </c>
      <c r="E913" s="27" t="s">
        <v>86</v>
      </c>
      <c r="F913" s="27" t="s">
        <v>20</v>
      </c>
      <c r="G913" s="28" t="n">
        <v>-1</v>
      </c>
      <c r="H913" s="29" t="n">
        <v>99.914</v>
      </c>
      <c r="I913" s="29" t="n">
        <v>7835.07</v>
      </c>
      <c r="J913" s="29" t="n">
        <v>2.35</v>
      </c>
      <c r="K913" s="29" t="n">
        <v>-5.1</v>
      </c>
      <c r="L913" s="29" t="n">
        <v>0</v>
      </c>
      <c r="M913" s="6" t="s">
        <f>=I913+J913+K913+L913</f>
      </c>
      <c r="N913" s="29"/>
      <c r="O913" s="27"/>
      <c r="P913" s="27" t="s">
        <v>547</v>
      </c>
    </row>
    <row collapsed="false" customFormat="false" customHeight="false" hidden="false" ht="12.1" outlineLevel="0" r="914">
      <c r="A914" s="22" t="n">
        <v>45841.020636574</v>
      </c>
      <c r="B914" s="23" t="s">
        <v>448</v>
      </c>
      <c r="C914" s="23" t="s">
        <v>583</v>
      </c>
      <c r="D914" s="23" t="s">
        <v>448</v>
      </c>
      <c r="E914" s="23" t="s">
        <v>448</v>
      </c>
      <c r="F914" s="23" t="s">
        <v>20</v>
      </c>
      <c r="G914" s="24" t="n">
        <v>1</v>
      </c>
      <c r="H914" s="25" t="n">
        <v>1298.08</v>
      </c>
      <c r="I914" s="25" t="n">
        <v>1298.08</v>
      </c>
      <c r="J914" s="25" t="n">
        <v>0</v>
      </c>
      <c r="K914" s="25" t="n">
        <v>0</v>
      </c>
      <c r="L914" s="25" t="n">
        <v>0</v>
      </c>
      <c r="M914" s="6" t="s">
        <f>=I914+J914+K914+L914</f>
      </c>
      <c r="N914" s="25"/>
      <c r="O914" s="23"/>
      <c r="P914" s="23" t="s">
        <v>525</v>
      </c>
    </row>
    <row collapsed="false" customFormat="false" customHeight="false" hidden="false" ht="12.1" outlineLevel="0" r="915">
      <c r="A915" s="22" t="n">
        <v>45841.020636574</v>
      </c>
      <c r="B915" s="23" t="s">
        <v>448</v>
      </c>
      <c r="C915" s="23" t="s">
        <v>583</v>
      </c>
      <c r="D915" s="23" t="s">
        <v>448</v>
      </c>
      <c r="E915" s="23" t="s">
        <v>448</v>
      </c>
      <c r="F915" s="23" t="s">
        <v>20</v>
      </c>
      <c r="G915" s="24" t="n">
        <v>1</v>
      </c>
      <c r="H915" s="25" t="n">
        <v>68.32</v>
      </c>
      <c r="I915" s="25" t="n">
        <v>68.32</v>
      </c>
      <c r="J915" s="25" t="n">
        <v>0</v>
      </c>
      <c r="K915" s="25" t="n">
        <v>0</v>
      </c>
      <c r="L915" s="25" t="n">
        <v>0</v>
      </c>
      <c r="M915" s="6" t="s">
        <f>=I915+J915+K915+L915</f>
      </c>
      <c r="N915" s="25"/>
      <c r="O915" s="23"/>
      <c r="P915" s="23" t="s">
        <v>547</v>
      </c>
    </row>
    <row collapsed="false" customFormat="false" customHeight="false" hidden="false" ht="12.1" outlineLevel="0" r="916">
      <c r="A916" s="22" t="n">
        <v>45845.020636574</v>
      </c>
      <c r="B916" s="23" t="s">
        <v>448</v>
      </c>
      <c r="C916" s="23" t="s">
        <v>584</v>
      </c>
      <c r="D916" s="23" t="s">
        <v>448</v>
      </c>
      <c r="E916" s="23" t="s">
        <v>448</v>
      </c>
      <c r="F916" s="23" t="s">
        <v>20</v>
      </c>
      <c r="G916" s="24" t="n">
        <v>1</v>
      </c>
      <c r="H916" s="25" t="n">
        <v>1004.36</v>
      </c>
      <c r="I916" s="25" t="n">
        <v>1004.36</v>
      </c>
      <c r="J916" s="25" t="n">
        <v>0</v>
      </c>
      <c r="K916" s="25" t="n">
        <v>0</v>
      </c>
      <c r="L916" s="25" t="n">
        <v>0</v>
      </c>
      <c r="M916" s="6" t="s">
        <f>=I916+J916+K916+L916</f>
      </c>
      <c r="N916" s="25"/>
      <c r="O916" s="23"/>
      <c r="P916" s="23" t="s">
        <v>525</v>
      </c>
    </row>
    <row collapsed="false" customFormat="false" customHeight="false" hidden="false" ht="12.1" outlineLevel="0" r="917">
      <c r="A917" s="22" t="n">
        <v>45845.020636574</v>
      </c>
      <c r="B917" s="23" t="s">
        <v>448</v>
      </c>
      <c r="C917" s="23" t="s">
        <v>584</v>
      </c>
      <c r="D917" s="23" t="s">
        <v>448</v>
      </c>
      <c r="E917" s="23" t="s">
        <v>448</v>
      </c>
      <c r="F917" s="23" t="s">
        <v>20</v>
      </c>
      <c r="G917" s="24" t="n">
        <v>1</v>
      </c>
      <c r="H917" s="25" t="n">
        <v>502.18</v>
      </c>
      <c r="I917" s="25" t="n">
        <v>502.18</v>
      </c>
      <c r="J917" s="25" t="n">
        <v>0</v>
      </c>
      <c r="K917" s="25" t="n">
        <v>0</v>
      </c>
      <c r="L917" s="25" t="n">
        <v>0</v>
      </c>
      <c r="M917" s="6" t="s">
        <f>=I917+J917+K917+L917</f>
      </c>
      <c r="N917" s="25"/>
      <c r="O917" s="23"/>
      <c r="P917" s="23" t="s">
        <v>547</v>
      </c>
    </row>
    <row collapsed="false" customFormat="false" customHeight="false" hidden="false" ht="12.1" outlineLevel="0" r="918">
      <c r="A918" s="26" t="n">
        <v>45847.473611111</v>
      </c>
      <c r="B918" s="27" t="s">
        <v>355</v>
      </c>
      <c r="C918" s="27" t="s">
        <v>438</v>
      </c>
      <c r="D918" s="27" t="s">
        <v>341</v>
      </c>
      <c r="E918" s="27" t="s">
        <v>18</v>
      </c>
      <c r="F918" s="27" t="s">
        <v>20</v>
      </c>
      <c r="G918" s="28" t="n">
        <v>-10</v>
      </c>
      <c r="H918" s="29" t="n">
        <v>150.811</v>
      </c>
      <c r="I918" s="29" t="n">
        <v>1508.11</v>
      </c>
      <c r="J918" s="29" t="n">
        <v>0</v>
      </c>
      <c r="K918" s="29" t="n">
        <v>0</v>
      </c>
      <c r="L918" s="29" t="n">
        <v>0</v>
      </c>
      <c r="M918" s="6" t="s">
        <f>=I918+J918+K918+L918</f>
      </c>
      <c r="N918" s="29"/>
      <c r="O918" s="27"/>
      <c r="P918" s="27" t="s">
        <v>420</v>
      </c>
    </row>
    <row collapsed="false" customFormat="false" customHeight="false" hidden="false" ht="12.1" outlineLevel="0" r="919">
      <c r="A919" s="21" t="n">
        <v>45847.475439815</v>
      </c>
      <c r="B919" s="17" t="s">
        <v>74</v>
      </c>
      <c r="C919" s="17" t="s">
        <v>585</v>
      </c>
      <c r="D919" s="17" t="s">
        <v>340</v>
      </c>
      <c r="E919" s="17" t="s">
        <v>18</v>
      </c>
      <c r="F919" s="17" t="s">
        <v>20</v>
      </c>
      <c r="G919" s="7" t="n">
        <v>1580</v>
      </c>
      <c r="H919" s="6" t="n">
        <v>0.9545</v>
      </c>
      <c r="I919" s="6" t="n">
        <v>-1508.11</v>
      </c>
      <c r="J919" s="6" t="n">
        <v>0</v>
      </c>
      <c r="K919" s="6" t="n">
        <v>0</v>
      </c>
      <c r="L919" s="6" t="n">
        <v>0</v>
      </c>
      <c r="M919" s="6" t="s">
        <f>=I919+J919+K919+L919</f>
      </c>
      <c r="N919" s="6"/>
      <c r="O919" s="17"/>
      <c r="P919" s="17" t="s">
        <v>420</v>
      </c>
    </row>
    <row collapsed="false" customFormat="false" customHeight="false" hidden="false" ht="12.1" outlineLevel="0" r="920">
      <c r="A920" s="21" t="n">
        <v>45852.738912037</v>
      </c>
      <c r="B920" s="17" t="s">
        <v>35</v>
      </c>
      <c r="C920" s="17" t="s">
        <v>434</v>
      </c>
      <c r="D920" s="17" t="s">
        <v>340</v>
      </c>
      <c r="E920" s="17" t="s">
        <v>18</v>
      </c>
      <c r="F920" s="17" t="s">
        <v>20</v>
      </c>
      <c r="G920" s="7" t="n">
        <v>1</v>
      </c>
      <c r="H920" s="6" t="n">
        <v>3384.5</v>
      </c>
      <c r="I920" s="6" t="n">
        <v>-3384.5</v>
      </c>
      <c r="J920" s="6" t="n">
        <v>0</v>
      </c>
      <c r="K920" s="6" t="n">
        <v>-2.7</v>
      </c>
      <c r="L920" s="6" t="n">
        <v>0</v>
      </c>
      <c r="M920" s="6" t="s">
        <f>=I920+J920+K920+L920</f>
      </c>
      <c r="N920" s="6"/>
      <c r="O920" s="17"/>
      <c r="P920" s="17" t="s">
        <v>525</v>
      </c>
    </row>
    <row collapsed="false" customFormat="false" customHeight="false" hidden="false" ht="12.1" outlineLevel="0" r="921">
      <c r="A921" s="21" t="n">
        <v>45852.738912037</v>
      </c>
      <c r="B921" s="17" t="s">
        <v>35</v>
      </c>
      <c r="C921" s="17" t="s">
        <v>434</v>
      </c>
      <c r="D921" s="17" t="s">
        <v>340</v>
      </c>
      <c r="E921" s="17" t="s">
        <v>18</v>
      </c>
      <c r="F921" s="17" t="s">
        <v>20</v>
      </c>
      <c r="G921" s="7" t="n">
        <v>38</v>
      </c>
      <c r="H921" s="6" t="n">
        <v>3385</v>
      </c>
      <c r="I921" s="6" t="n">
        <v>-128630</v>
      </c>
      <c r="J921" s="6" t="n">
        <v>0</v>
      </c>
      <c r="K921" s="6" t="n">
        <v>-102.91</v>
      </c>
      <c r="L921" s="6" t="n">
        <v>0</v>
      </c>
      <c r="M921" s="6" t="s">
        <f>=I921+J921+K921+L921</f>
      </c>
      <c r="N921" s="6"/>
      <c r="O921" s="17"/>
      <c r="P921" s="17" t="s">
        <v>525</v>
      </c>
    </row>
    <row collapsed="false" customFormat="false" customHeight="false" hidden="false" ht="12.1" outlineLevel="0" r="922">
      <c r="A922" s="21" t="n">
        <v>45852.738912037</v>
      </c>
      <c r="B922" s="17" t="s">
        <v>35</v>
      </c>
      <c r="C922" s="17" t="s">
        <v>434</v>
      </c>
      <c r="D922" s="17" t="s">
        <v>340</v>
      </c>
      <c r="E922" s="17" t="s">
        <v>18</v>
      </c>
      <c r="F922" s="17" t="s">
        <v>20</v>
      </c>
      <c r="G922" s="7" t="n">
        <v>1</v>
      </c>
      <c r="H922" s="6" t="n">
        <v>3385.5</v>
      </c>
      <c r="I922" s="6" t="n">
        <v>-3385.5</v>
      </c>
      <c r="J922" s="6" t="n">
        <v>0</v>
      </c>
      <c r="K922" s="6" t="n">
        <v>-2.7</v>
      </c>
      <c r="L922" s="6" t="n">
        <v>0</v>
      </c>
      <c r="M922" s="6" t="s">
        <f>=I922+J922+K922+L922</f>
      </c>
      <c r="N922" s="6"/>
      <c r="O922" s="17"/>
      <c r="P922" s="17" t="s">
        <v>525</v>
      </c>
    </row>
    <row collapsed="false" customFormat="false" customHeight="false" hidden="false" ht="12.1" outlineLevel="0" r="923">
      <c r="A923" s="21" t="n">
        <v>45852.740416667</v>
      </c>
      <c r="B923" s="17" t="s">
        <v>47</v>
      </c>
      <c r="C923" s="17" t="s">
        <v>570</v>
      </c>
      <c r="D923" s="17" t="s">
        <v>340</v>
      </c>
      <c r="E923" s="17" t="s">
        <v>18</v>
      </c>
      <c r="F923" s="17" t="s">
        <v>20</v>
      </c>
      <c r="G923" s="7" t="n">
        <v>40</v>
      </c>
      <c r="H923" s="6" t="n">
        <v>422.5</v>
      </c>
      <c r="I923" s="6" t="n">
        <v>-16900</v>
      </c>
      <c r="J923" s="6" t="n">
        <v>0</v>
      </c>
      <c r="K923" s="6" t="n">
        <v>-8.45</v>
      </c>
      <c r="L923" s="6" t="n">
        <v>0</v>
      </c>
      <c r="M923" s="6" t="s">
        <f>=I923+J923+K923+L923</f>
      </c>
      <c r="N923" s="6"/>
      <c r="O923" s="17"/>
      <c r="P923" s="17" t="s">
        <v>525</v>
      </c>
    </row>
    <row collapsed="false" customFormat="false" customHeight="false" hidden="false" ht="12.1" outlineLevel="0" r="924">
      <c r="A924" s="21" t="n">
        <v>45852.740416667</v>
      </c>
      <c r="B924" s="17" t="s">
        <v>47</v>
      </c>
      <c r="C924" s="17" t="s">
        <v>570</v>
      </c>
      <c r="D924" s="17" t="s">
        <v>340</v>
      </c>
      <c r="E924" s="17" t="s">
        <v>18</v>
      </c>
      <c r="F924" s="17" t="s">
        <v>20</v>
      </c>
      <c r="G924" s="7" t="n">
        <v>84</v>
      </c>
      <c r="H924" s="6" t="n">
        <v>422.5</v>
      </c>
      <c r="I924" s="6" t="n">
        <v>-35490</v>
      </c>
      <c r="J924" s="6" t="n">
        <v>0</v>
      </c>
      <c r="K924" s="6" t="n">
        <v>-17.75</v>
      </c>
      <c r="L924" s="6" t="n">
        <v>0</v>
      </c>
      <c r="M924" s="6" t="s">
        <f>=I924+J924+K924+L924</f>
      </c>
      <c r="N924" s="6"/>
      <c r="O924" s="17"/>
      <c r="P924" s="17" t="s">
        <v>547</v>
      </c>
    </row>
    <row collapsed="false" customFormat="false" customHeight="false" hidden="false" ht="12.1" outlineLevel="0" r="925">
      <c r="A925" s="22" t="n">
        <v>45854.020636574</v>
      </c>
      <c r="B925" s="23" t="s">
        <v>448</v>
      </c>
      <c r="C925" s="23" t="s">
        <v>586</v>
      </c>
      <c r="D925" s="23" t="s">
        <v>448</v>
      </c>
      <c r="E925" s="23" t="s">
        <v>448</v>
      </c>
      <c r="F925" s="23" t="s">
        <v>20</v>
      </c>
      <c r="G925" s="24" t="n">
        <v>1</v>
      </c>
      <c r="H925" s="25" t="n">
        <v>672.43</v>
      </c>
      <c r="I925" s="25" t="n">
        <v>672.43</v>
      </c>
      <c r="J925" s="25" t="n">
        <v>0</v>
      </c>
      <c r="K925" s="25" t="n">
        <v>0</v>
      </c>
      <c r="L925" s="25" t="n">
        <v>0</v>
      </c>
      <c r="M925" s="6" t="s">
        <f>=I925+J925+K925+L925</f>
      </c>
      <c r="N925" s="25"/>
      <c r="O925" s="23"/>
      <c r="P925" s="23" t="s">
        <v>525</v>
      </c>
    </row>
    <row collapsed="false" customFormat="false" customHeight="false" hidden="false" ht="12.1" outlineLevel="0" r="926">
      <c r="A926" s="22" t="n">
        <v>45854.59744213</v>
      </c>
      <c r="B926" s="23" t="s">
        <v>448</v>
      </c>
      <c r="C926" s="23" t="s">
        <v>587</v>
      </c>
      <c r="D926" s="23" t="s">
        <v>448</v>
      </c>
      <c r="E926" s="23" t="s">
        <v>448</v>
      </c>
      <c r="F926" s="23" t="s">
        <v>20</v>
      </c>
      <c r="G926" s="24" t="n">
        <v>1</v>
      </c>
      <c r="H926" s="25" t="n">
        <v>61.13</v>
      </c>
      <c r="I926" s="25" t="n">
        <v>61.13</v>
      </c>
      <c r="J926" s="25" t="n">
        <v>0</v>
      </c>
      <c r="K926" s="25" t="n">
        <v>0</v>
      </c>
      <c r="L926" s="25" t="n">
        <v>0</v>
      </c>
      <c r="M926" s="6" t="s">
        <f>=I926+J926+K926+L926</f>
      </c>
      <c r="N926" s="25"/>
      <c r="O926" s="23"/>
      <c r="P926" s="23" t="s">
        <v>420</v>
      </c>
    </row>
    <row collapsed="false" customFormat="false" customHeight="false" hidden="false" ht="12.1" outlineLevel="0" r="927">
      <c r="A927" s="22" t="n">
        <v>45856.020636574</v>
      </c>
      <c r="B927" s="23" t="s">
        <v>448</v>
      </c>
      <c r="C927" s="23" t="s">
        <v>588</v>
      </c>
      <c r="D927" s="23" t="s">
        <v>448</v>
      </c>
      <c r="E927" s="23" t="s">
        <v>448</v>
      </c>
      <c r="F927" s="23" t="s">
        <v>20</v>
      </c>
      <c r="G927" s="24" t="n">
        <v>1</v>
      </c>
      <c r="H927" s="25" t="n">
        <v>3062</v>
      </c>
      <c r="I927" s="25" t="n">
        <v>3062</v>
      </c>
      <c r="J927" s="25" t="n">
        <v>0</v>
      </c>
      <c r="K927" s="25" t="n">
        <v>0</v>
      </c>
      <c r="L927" s="25" t="n">
        <v>0</v>
      </c>
      <c r="M927" s="6" t="s">
        <f>=I927+J927+K927+L927</f>
      </c>
      <c r="N927" s="25"/>
      <c r="O927" s="23"/>
      <c r="P927" s="23" t="s">
        <v>525</v>
      </c>
    </row>
    <row collapsed="false" customFormat="false" customHeight="false" hidden="false" ht="12.1" outlineLevel="0" r="928">
      <c r="A928" s="22" t="n">
        <v>45856.486342593</v>
      </c>
      <c r="B928" s="23" t="s">
        <v>448</v>
      </c>
      <c r="C928" s="23" t="s">
        <v>589</v>
      </c>
      <c r="D928" s="23" t="s">
        <v>448</v>
      </c>
      <c r="E928" s="23" t="s">
        <v>448</v>
      </c>
      <c r="F928" s="23" t="s">
        <v>20</v>
      </c>
      <c r="G928" s="24" t="n">
        <v>1</v>
      </c>
      <c r="H928" s="25" t="n">
        <v>6125</v>
      </c>
      <c r="I928" s="25" t="n">
        <v>6125</v>
      </c>
      <c r="J928" s="25" t="n">
        <v>0</v>
      </c>
      <c r="K928" s="25" t="n">
        <v>0</v>
      </c>
      <c r="L928" s="25" t="n">
        <v>0</v>
      </c>
      <c r="M928" s="6" t="s">
        <f>=I928+J928+K928+L928</f>
      </c>
      <c r="N928" s="25"/>
      <c r="O928" s="23"/>
      <c r="P928" s="23" t="s">
        <v>420</v>
      </c>
    </row>
    <row collapsed="false" customFormat="false" customHeight="false" hidden="false" ht="12.1" outlineLevel="0" r="929">
      <c r="A929" s="22" t="n">
        <v>45859.660011574</v>
      </c>
      <c r="B929" s="23" t="s">
        <v>448</v>
      </c>
      <c r="C929" s="23" t="s">
        <v>590</v>
      </c>
      <c r="D929" s="23" t="s">
        <v>448</v>
      </c>
      <c r="E929" s="23" t="s">
        <v>448</v>
      </c>
      <c r="F929" s="23" t="s">
        <v>20</v>
      </c>
      <c r="G929" s="24" t="n">
        <v>1</v>
      </c>
      <c r="H929" s="25" t="n">
        <v>1791.33</v>
      </c>
      <c r="I929" s="25" t="n">
        <v>1791.33</v>
      </c>
      <c r="J929" s="25" t="n">
        <v>0</v>
      </c>
      <c r="K929" s="25" t="n">
        <v>0</v>
      </c>
      <c r="L929" s="25" t="n">
        <v>0</v>
      </c>
      <c r="M929" s="6" t="s">
        <f>=I929+J929+K929+L929</f>
      </c>
      <c r="N929" s="25"/>
      <c r="O929" s="23"/>
      <c r="P929" s="23" t="s">
        <v>420</v>
      </c>
    </row>
    <row collapsed="false" customFormat="false" customHeight="false" hidden="false" ht="12.1" outlineLevel="0" r="930">
      <c r="A930" s="22" t="n">
        <v>45862.667025463</v>
      </c>
      <c r="B930" s="23" t="s">
        <v>448</v>
      </c>
      <c r="C930" s="23" t="s">
        <v>591</v>
      </c>
      <c r="D930" s="23" t="s">
        <v>448</v>
      </c>
      <c r="E930" s="23" t="s">
        <v>448</v>
      </c>
      <c r="F930" s="23" t="s">
        <v>20</v>
      </c>
      <c r="G930" s="24" t="n">
        <v>1</v>
      </c>
      <c r="H930" s="25" t="n">
        <v>689</v>
      </c>
      <c r="I930" s="25" t="n">
        <v>689</v>
      </c>
      <c r="J930" s="25" t="n">
        <v>0</v>
      </c>
      <c r="K930" s="25" t="n">
        <v>0</v>
      </c>
      <c r="L930" s="25" t="n">
        <v>0</v>
      </c>
      <c r="M930" s="6" t="s">
        <f>=I930+J930+K930+L930</f>
      </c>
      <c r="N930" s="25"/>
      <c r="O930" s="23"/>
      <c r="P930" s="23" t="s">
        <v>420</v>
      </c>
    </row>
    <row collapsed="false" customFormat="false" customHeight="false" hidden="false" ht="12.1" outlineLevel="0" r="931">
      <c r="A931" s="22" t="n">
        <v>45866.020636574</v>
      </c>
      <c r="B931" s="23" t="s">
        <v>448</v>
      </c>
      <c r="C931" s="23" t="s">
        <v>592</v>
      </c>
      <c r="D931" s="23" t="s">
        <v>448</v>
      </c>
      <c r="E931" s="23" t="s">
        <v>448</v>
      </c>
      <c r="F931" s="23" t="s">
        <v>20</v>
      </c>
      <c r="G931" s="24" t="n">
        <v>1</v>
      </c>
      <c r="H931" s="25" t="n">
        <v>2297</v>
      </c>
      <c r="I931" s="25" t="n">
        <v>2297</v>
      </c>
      <c r="J931" s="25" t="n">
        <v>0</v>
      </c>
      <c r="K931" s="25" t="n">
        <v>0</v>
      </c>
      <c r="L931" s="25" t="n">
        <v>0</v>
      </c>
      <c r="M931" s="6" t="s">
        <f>=I931+J931+K931+L931</f>
      </c>
      <c r="N931" s="25"/>
      <c r="O931" s="23"/>
      <c r="P931" s="23" t="s">
        <v>525</v>
      </c>
    </row>
    <row collapsed="false" customFormat="false" customHeight="false" hidden="false" ht="12.1" outlineLevel="0" r="932">
      <c r="A932" s="22" t="n">
        <v>45867.020636574</v>
      </c>
      <c r="B932" s="23" t="s">
        <v>448</v>
      </c>
      <c r="C932" s="23" t="s">
        <v>593</v>
      </c>
      <c r="D932" s="23" t="s">
        <v>448</v>
      </c>
      <c r="E932" s="23" t="s">
        <v>448</v>
      </c>
      <c r="F932" s="23" t="s">
        <v>20</v>
      </c>
      <c r="G932" s="24" t="n">
        <v>1</v>
      </c>
      <c r="H932" s="25" t="n">
        <v>665.84</v>
      </c>
      <c r="I932" s="25" t="n">
        <v>665.84</v>
      </c>
      <c r="J932" s="25" t="n">
        <v>0</v>
      </c>
      <c r="K932" s="25" t="n">
        <v>0</v>
      </c>
      <c r="L932" s="25" t="n">
        <v>0</v>
      </c>
      <c r="M932" s="6" t="s">
        <f>=I932+J932+K932+L932</f>
      </c>
      <c r="N932" s="25"/>
      <c r="O932" s="23"/>
      <c r="P932" s="23" t="s">
        <v>525</v>
      </c>
    </row>
    <row collapsed="false" customFormat="false" customHeight="false" hidden="false" ht="12.1" outlineLevel="0" r="933">
      <c r="A933" s="22" t="n">
        <v>45867.465416667</v>
      </c>
      <c r="B933" s="23" t="s">
        <v>448</v>
      </c>
      <c r="C933" s="23" t="s">
        <v>594</v>
      </c>
      <c r="D933" s="23" t="s">
        <v>448</v>
      </c>
      <c r="E933" s="23" t="s">
        <v>448</v>
      </c>
      <c r="F933" s="23" t="s">
        <v>20</v>
      </c>
      <c r="G933" s="24" t="n">
        <v>1</v>
      </c>
      <c r="H933" s="25" t="n">
        <v>18989.44</v>
      </c>
      <c r="I933" s="25" t="n">
        <v>18989.44</v>
      </c>
      <c r="J933" s="25" t="n">
        <v>0</v>
      </c>
      <c r="K933" s="25" t="n">
        <v>0</v>
      </c>
      <c r="L933" s="25" t="n">
        <v>0</v>
      </c>
      <c r="M933" s="6" t="s">
        <f>=I933+J933+K933+L933</f>
      </c>
      <c r="N933" s="25"/>
      <c r="O933" s="23"/>
      <c r="P933" s="23" t="s">
        <v>420</v>
      </c>
    </row>
    <row collapsed="false" customFormat="false" customHeight="false" hidden="false" ht="12.1" outlineLevel="0" r="934">
      <c r="A934" s="21" t="n">
        <v>45868.520821759</v>
      </c>
      <c r="B934" s="17" t="s">
        <v>47</v>
      </c>
      <c r="C934" s="17" t="s">
        <v>570</v>
      </c>
      <c r="D934" s="17" t="s">
        <v>340</v>
      </c>
      <c r="E934" s="17" t="s">
        <v>18</v>
      </c>
      <c r="F934" s="17" t="s">
        <v>20</v>
      </c>
      <c r="G934" s="7" t="n">
        <v>68</v>
      </c>
      <c r="H934" s="6" t="n">
        <v>437</v>
      </c>
      <c r="I934" s="6" t="n">
        <v>-29716</v>
      </c>
      <c r="J934" s="6" t="n">
        <v>0</v>
      </c>
      <c r="K934" s="6" t="n">
        <v>-20.8</v>
      </c>
      <c r="L934" s="6" t="n">
        <v>0</v>
      </c>
      <c r="M934" s="6" t="s">
        <f>=I934+J934+K934+L934</f>
      </c>
      <c r="N934" s="6"/>
      <c r="O934" s="17"/>
      <c r="P934" s="17" t="s">
        <v>420</v>
      </c>
    </row>
    <row collapsed="false" customFormat="false" customHeight="false" hidden="false" ht="12.1" outlineLevel="0" r="935">
      <c r="A935" s="21" t="n">
        <v>45868.541458333</v>
      </c>
      <c r="B935" s="17" t="s">
        <v>47</v>
      </c>
      <c r="C935" s="17" t="s">
        <v>570</v>
      </c>
      <c r="D935" s="17" t="s">
        <v>340</v>
      </c>
      <c r="E935" s="17" t="s">
        <v>18</v>
      </c>
      <c r="F935" s="17" t="s">
        <v>20</v>
      </c>
      <c r="G935" s="7" t="n">
        <v>16</v>
      </c>
      <c r="H935" s="6" t="n">
        <v>437</v>
      </c>
      <c r="I935" s="6" t="n">
        <v>-6992</v>
      </c>
      <c r="J935" s="6" t="n">
        <v>0</v>
      </c>
      <c r="K935" s="6" t="n">
        <v>-3.5</v>
      </c>
      <c r="L935" s="6" t="n">
        <v>0</v>
      </c>
      <c r="M935" s="6" t="s">
        <f>=I935+J935+K935+L935</f>
      </c>
      <c r="N935" s="6"/>
      <c r="O935" s="17"/>
      <c r="P935" s="17" t="s">
        <v>525</v>
      </c>
    </row>
    <row collapsed="false" customFormat="false" customHeight="false" hidden="false" ht="12.1" outlineLevel="0" r="936">
      <c r="A936" s="22" t="n">
        <v>45870.020636574</v>
      </c>
      <c r="B936" s="23" t="s">
        <v>448</v>
      </c>
      <c r="C936" s="23" t="s">
        <v>595</v>
      </c>
      <c r="D936" s="23" t="s">
        <v>448</v>
      </c>
      <c r="E936" s="23" t="s">
        <v>448</v>
      </c>
      <c r="F936" s="23" t="s">
        <v>20</v>
      </c>
      <c r="G936" s="24" t="n">
        <v>1</v>
      </c>
      <c r="H936" s="25" t="n">
        <v>24248</v>
      </c>
      <c r="I936" s="25" t="n">
        <v>24248</v>
      </c>
      <c r="J936" s="25" t="n">
        <v>0</v>
      </c>
      <c r="K936" s="25" t="n">
        <v>0</v>
      </c>
      <c r="L936" s="25" t="n">
        <v>0</v>
      </c>
      <c r="M936" s="6" t="s">
        <f>=I936+J936+K936+L936</f>
      </c>
      <c r="N936" s="25"/>
      <c r="O936" s="23"/>
      <c r="P936" s="23" t="s">
        <v>525</v>
      </c>
    </row>
    <row collapsed="false" customFormat="false" customHeight="false" hidden="false" ht="12.1" outlineLevel="0" r="937">
      <c r="A937" s="22" t="n">
        <v>45870.521157407</v>
      </c>
      <c r="B937" s="23" t="s">
        <v>448</v>
      </c>
      <c r="C937" s="23" t="s">
        <v>596</v>
      </c>
      <c r="D937" s="23" t="s">
        <v>448</v>
      </c>
      <c r="E937" s="23" t="s">
        <v>448</v>
      </c>
      <c r="F937" s="23" t="s">
        <v>20</v>
      </c>
      <c r="G937" s="24" t="n">
        <v>1</v>
      </c>
      <c r="H937" s="25" t="n">
        <v>45898.25</v>
      </c>
      <c r="I937" s="25" t="n">
        <v>45898.25</v>
      </c>
      <c r="J937" s="25" t="n">
        <v>0</v>
      </c>
      <c r="K937" s="25" t="n">
        <v>0</v>
      </c>
      <c r="L937" s="25" t="n">
        <v>0</v>
      </c>
      <c r="M937" s="6" t="s">
        <f>=I937+J937+K937+L937</f>
      </c>
      <c r="N937" s="25"/>
      <c r="O937" s="23"/>
      <c r="P937" s="23" t="s">
        <v>420</v>
      </c>
    </row>
    <row collapsed="false" customFormat="false" customHeight="false" hidden="false" ht="12.1" outlineLevel="0" r="938">
      <c r="A938" s="22" t="n">
        <v>45873.020636574</v>
      </c>
      <c r="B938" s="23" t="s">
        <v>448</v>
      </c>
      <c r="C938" s="23" t="s">
        <v>597</v>
      </c>
      <c r="D938" s="23" t="s">
        <v>448</v>
      </c>
      <c r="E938" s="23" t="s">
        <v>448</v>
      </c>
      <c r="F938" s="23" t="s">
        <v>20</v>
      </c>
      <c r="G938" s="24" t="n">
        <v>1</v>
      </c>
      <c r="H938" s="25" t="n">
        <v>3336.4</v>
      </c>
      <c r="I938" s="25" t="n">
        <v>3336.4</v>
      </c>
      <c r="J938" s="25" t="n">
        <v>0</v>
      </c>
      <c r="K938" s="25" t="n">
        <v>0</v>
      </c>
      <c r="L938" s="25" t="n">
        <v>0</v>
      </c>
      <c r="M938" s="6" t="s">
        <f>=I938+J938+K938+L938</f>
      </c>
      <c r="N938" s="25"/>
      <c r="O938" s="23"/>
      <c r="P938" s="23" t="s">
        <v>547</v>
      </c>
    </row>
    <row collapsed="false" customFormat="false" customHeight="false" hidden="false" ht="12.1" outlineLevel="0" r="939">
      <c r="A939" s="22" t="n">
        <v>45873.469178241</v>
      </c>
      <c r="B939" s="23" t="s">
        <v>448</v>
      </c>
      <c r="C939" s="23" t="s">
        <v>598</v>
      </c>
      <c r="D939" s="23" t="s">
        <v>448</v>
      </c>
      <c r="E939" s="23" t="s">
        <v>448</v>
      </c>
      <c r="F939" s="23" t="s">
        <v>20</v>
      </c>
      <c r="G939" s="24" t="n">
        <v>1</v>
      </c>
      <c r="H939" s="25" t="n">
        <v>45192.6</v>
      </c>
      <c r="I939" s="25" t="n">
        <v>45192.6</v>
      </c>
      <c r="J939" s="25" t="n">
        <v>0</v>
      </c>
      <c r="K939" s="25" t="n">
        <v>0</v>
      </c>
      <c r="L939" s="25" t="n">
        <v>0</v>
      </c>
      <c r="M939" s="6" t="s">
        <f>=I939+J939+K939+L939</f>
      </c>
      <c r="N939" s="25"/>
      <c r="O939" s="23"/>
      <c r="P939" s="23" t="s">
        <v>420</v>
      </c>
    </row>
    <row collapsed="false" customFormat="false" customHeight="false" hidden="false" ht="12.1" outlineLevel="0" r="940">
      <c r="A940" s="22" t="n">
        <v>45874.020636574</v>
      </c>
      <c r="B940" s="23" t="s">
        <v>448</v>
      </c>
      <c r="C940" s="23" t="s">
        <v>599</v>
      </c>
      <c r="D940" s="23" t="s">
        <v>448</v>
      </c>
      <c r="E940" s="23" t="s">
        <v>448</v>
      </c>
      <c r="F940" s="23" t="s">
        <v>20</v>
      </c>
      <c r="G940" s="24" t="n">
        <v>1</v>
      </c>
      <c r="H940" s="25" t="n">
        <v>1023.4</v>
      </c>
      <c r="I940" s="25" t="n">
        <v>1023.4</v>
      </c>
      <c r="J940" s="25" t="n">
        <v>0</v>
      </c>
      <c r="K940" s="25" t="n">
        <v>0</v>
      </c>
      <c r="L940" s="25" t="n">
        <v>0</v>
      </c>
      <c r="M940" s="6" t="s">
        <f>=I940+J940+K940+L940</f>
      </c>
      <c r="N940" s="25"/>
      <c r="O940" s="23"/>
      <c r="P940" s="23" t="s">
        <v>525</v>
      </c>
    </row>
    <row collapsed="false" customFormat="false" customHeight="false" hidden="false" ht="12.1" outlineLevel="0" r="941">
      <c r="A941" s="22" t="n">
        <v>45874.020636574</v>
      </c>
      <c r="B941" s="23" t="s">
        <v>448</v>
      </c>
      <c r="C941" s="23" t="s">
        <v>599</v>
      </c>
      <c r="D941" s="23" t="s">
        <v>448</v>
      </c>
      <c r="E941" s="23" t="s">
        <v>448</v>
      </c>
      <c r="F941" s="23" t="s">
        <v>20</v>
      </c>
      <c r="G941" s="24" t="n">
        <v>1</v>
      </c>
      <c r="H941" s="25" t="n">
        <v>511.7</v>
      </c>
      <c r="I941" s="25" t="n">
        <v>511.7</v>
      </c>
      <c r="J941" s="25" t="n">
        <v>0</v>
      </c>
      <c r="K941" s="25" t="n">
        <v>0</v>
      </c>
      <c r="L941" s="25" t="n">
        <v>0</v>
      </c>
      <c r="M941" s="6" t="s">
        <f>=I941+J941+K941+L941</f>
      </c>
      <c r="N941" s="25"/>
      <c r="O941" s="23"/>
      <c r="P941" s="23" t="s">
        <v>547</v>
      </c>
    </row>
    <row collapsed="false" customFormat="false" customHeight="false" hidden="false" ht="12.1" outlineLevel="0" r="942">
      <c r="A942" s="21" t="n">
        <v>45875.410740741</v>
      </c>
      <c r="B942" s="17" t="s">
        <v>47</v>
      </c>
      <c r="C942" s="17" t="s">
        <v>570</v>
      </c>
      <c r="D942" s="17" t="s">
        <v>340</v>
      </c>
      <c r="E942" s="17" t="s">
        <v>18</v>
      </c>
      <c r="F942" s="17" t="s">
        <v>20</v>
      </c>
      <c r="G942" s="7" t="n">
        <v>50</v>
      </c>
      <c r="H942" s="6" t="n">
        <v>437.6</v>
      </c>
      <c r="I942" s="6" t="n">
        <v>-21880</v>
      </c>
      <c r="J942" s="6" t="n">
        <v>0</v>
      </c>
      <c r="K942" s="6" t="n">
        <v>-15.32</v>
      </c>
      <c r="L942" s="6" t="n">
        <v>0</v>
      </c>
      <c r="M942" s="6" t="s">
        <f>=I942+J942+K942+L942</f>
      </c>
      <c r="N942" s="6"/>
      <c r="O942" s="17"/>
      <c r="P942" s="17" t="s">
        <v>420</v>
      </c>
    </row>
    <row collapsed="false" customFormat="false" customHeight="false" hidden="false" ht="12.1" outlineLevel="0" r="943">
      <c r="A943" s="21" t="n">
        <v>45875.416736111</v>
      </c>
      <c r="B943" s="17" t="s">
        <v>47</v>
      </c>
      <c r="C943" s="17" t="s">
        <v>570</v>
      </c>
      <c r="D943" s="17" t="s">
        <v>340</v>
      </c>
      <c r="E943" s="17" t="s">
        <v>18</v>
      </c>
      <c r="F943" s="17" t="s">
        <v>20</v>
      </c>
      <c r="G943" s="7" t="n">
        <v>16</v>
      </c>
      <c r="H943" s="6" t="n">
        <v>437.4</v>
      </c>
      <c r="I943" s="6" t="n">
        <v>-6998.4</v>
      </c>
      <c r="J943" s="6" t="n">
        <v>0</v>
      </c>
      <c r="K943" s="6" t="n">
        <v>-4.9</v>
      </c>
      <c r="L943" s="6" t="n">
        <v>0</v>
      </c>
      <c r="M943" s="6" t="s">
        <f>=I943+J943+K943+L943</f>
      </c>
      <c r="N943" s="6"/>
      <c r="O943" s="17"/>
      <c r="P943" s="17" t="s">
        <v>420</v>
      </c>
    </row>
    <row collapsed="false" customFormat="false" customHeight="false" hidden="false" ht="12.1" outlineLevel="0" r="944">
      <c r="A944" s="21" t="n">
        <v>45875.416782407</v>
      </c>
      <c r="B944" s="17" t="s">
        <v>47</v>
      </c>
      <c r="C944" s="17" t="s">
        <v>570</v>
      </c>
      <c r="D944" s="17" t="s">
        <v>340</v>
      </c>
      <c r="E944" s="17" t="s">
        <v>18</v>
      </c>
      <c r="F944" s="17" t="s">
        <v>20</v>
      </c>
      <c r="G944" s="7" t="n">
        <v>4</v>
      </c>
      <c r="H944" s="6" t="n">
        <v>437.4</v>
      </c>
      <c r="I944" s="6" t="n">
        <v>-1749.6</v>
      </c>
      <c r="J944" s="6" t="n">
        <v>0</v>
      </c>
      <c r="K944" s="6" t="n">
        <v>-1.22</v>
      </c>
      <c r="L944" s="6" t="n">
        <v>0</v>
      </c>
      <c r="M944" s="6" t="s">
        <f>=I944+J944+K944+L944</f>
      </c>
      <c r="N944" s="6"/>
      <c r="O944" s="17"/>
      <c r="P944" s="17" t="s">
        <v>420</v>
      </c>
    </row>
    <row collapsed="false" customFormat="false" customHeight="false" hidden="false" ht="12.1" outlineLevel="0" r="945">
      <c r="A945" s="21" t="n">
        <v>45875.434861111</v>
      </c>
      <c r="B945" s="17" t="s">
        <v>47</v>
      </c>
      <c r="C945" s="17" t="s">
        <v>570</v>
      </c>
      <c r="D945" s="17" t="s">
        <v>340</v>
      </c>
      <c r="E945" s="17" t="s">
        <v>18</v>
      </c>
      <c r="F945" s="17" t="s">
        <v>20</v>
      </c>
      <c r="G945" s="7" t="n">
        <v>20</v>
      </c>
      <c r="H945" s="6" t="n">
        <v>437.2</v>
      </c>
      <c r="I945" s="6" t="n">
        <v>-8744</v>
      </c>
      <c r="J945" s="6" t="n">
        <v>0</v>
      </c>
      <c r="K945" s="6" t="n">
        <v>-6.12</v>
      </c>
      <c r="L945" s="6" t="n">
        <v>0</v>
      </c>
      <c r="M945" s="6" t="s">
        <f>=I945+J945+K945+L945</f>
      </c>
      <c r="N945" s="6"/>
      <c r="O945" s="17"/>
      <c r="P945" s="17" t="s">
        <v>420</v>
      </c>
    </row>
    <row collapsed="false" customFormat="false" customHeight="false" hidden="false" ht="12.1" outlineLevel="0" r="946">
      <c r="A946" s="21" t="n">
        <v>45875.434861111</v>
      </c>
      <c r="B946" s="17" t="s">
        <v>47</v>
      </c>
      <c r="C946" s="17" t="s">
        <v>570</v>
      </c>
      <c r="D946" s="17" t="s">
        <v>340</v>
      </c>
      <c r="E946" s="17" t="s">
        <v>18</v>
      </c>
      <c r="F946" s="17" t="s">
        <v>20</v>
      </c>
      <c r="G946" s="7" t="n">
        <v>15</v>
      </c>
      <c r="H946" s="6" t="n">
        <v>437.2</v>
      </c>
      <c r="I946" s="6" t="n">
        <v>-6558</v>
      </c>
      <c r="J946" s="6" t="n">
        <v>0</v>
      </c>
      <c r="K946" s="6" t="n">
        <v>-4.59</v>
      </c>
      <c r="L946" s="6" t="n">
        <v>0</v>
      </c>
      <c r="M946" s="6" t="s">
        <f>=I946+J946+K946+L946</f>
      </c>
      <c r="N946" s="6"/>
      <c r="O946" s="17"/>
      <c r="P946" s="17" t="s">
        <v>420</v>
      </c>
    </row>
    <row collapsed="false" customFormat="false" customHeight="false" hidden="false" ht="12.1" outlineLevel="0" r="947">
      <c r="A947" s="21" t="n">
        <v>45875.470219907</v>
      </c>
      <c r="B947" s="17" t="s">
        <v>47</v>
      </c>
      <c r="C947" s="17" t="s">
        <v>570</v>
      </c>
      <c r="D947" s="17" t="s">
        <v>340</v>
      </c>
      <c r="E947" s="17" t="s">
        <v>18</v>
      </c>
      <c r="F947" s="17" t="s">
        <v>20</v>
      </c>
      <c r="G947" s="7" t="n">
        <v>14</v>
      </c>
      <c r="H947" s="6" t="n">
        <v>437.2</v>
      </c>
      <c r="I947" s="6" t="n">
        <v>-6120.8</v>
      </c>
      <c r="J947" s="6" t="n">
        <v>0</v>
      </c>
      <c r="K947" s="6" t="n">
        <v>-4.28</v>
      </c>
      <c r="L947" s="6" t="n">
        <v>0</v>
      </c>
      <c r="M947" s="6" t="s">
        <f>=I947+J947+K947+L947</f>
      </c>
      <c r="N947" s="6"/>
      <c r="O947" s="17"/>
      <c r="P947" s="17" t="s">
        <v>420</v>
      </c>
    </row>
    <row collapsed="false" customFormat="false" customHeight="false" hidden="false" ht="12.1" outlineLevel="0" r="948">
      <c r="A948" s="21" t="n">
        <v>45875.47037037</v>
      </c>
      <c r="B948" s="17" t="s">
        <v>47</v>
      </c>
      <c r="C948" s="17" t="s">
        <v>570</v>
      </c>
      <c r="D948" s="17" t="s">
        <v>340</v>
      </c>
      <c r="E948" s="17" t="s">
        <v>18</v>
      </c>
      <c r="F948" s="17" t="s">
        <v>20</v>
      </c>
      <c r="G948" s="7" t="n">
        <v>2</v>
      </c>
      <c r="H948" s="6" t="n">
        <v>437.2</v>
      </c>
      <c r="I948" s="6" t="n">
        <v>-874.4</v>
      </c>
      <c r="J948" s="6" t="n">
        <v>0</v>
      </c>
      <c r="K948" s="6" t="n">
        <v>-0.61</v>
      </c>
      <c r="L948" s="6" t="n">
        <v>0</v>
      </c>
      <c r="M948" s="6" t="s">
        <f>=I948+J948+K948+L948</f>
      </c>
      <c r="N948" s="6"/>
      <c r="O948" s="17"/>
      <c r="P948" s="17" t="s">
        <v>420</v>
      </c>
    </row>
    <row collapsed="false" customFormat="false" customHeight="false" hidden="false" ht="12.1" outlineLevel="0" r="949">
      <c r="A949" s="21" t="n">
        <v>45875.479861111</v>
      </c>
      <c r="B949" s="17" t="s">
        <v>47</v>
      </c>
      <c r="C949" s="17" t="s">
        <v>570</v>
      </c>
      <c r="D949" s="17" t="s">
        <v>340</v>
      </c>
      <c r="E949" s="17" t="s">
        <v>18</v>
      </c>
      <c r="F949" s="17" t="s">
        <v>20</v>
      </c>
      <c r="G949" s="7" t="n">
        <v>15</v>
      </c>
      <c r="H949" s="6" t="n">
        <v>437.2</v>
      </c>
      <c r="I949" s="6" t="n">
        <v>-6558</v>
      </c>
      <c r="J949" s="6" t="n">
        <v>0</v>
      </c>
      <c r="K949" s="6" t="n">
        <v>-4.59</v>
      </c>
      <c r="L949" s="6" t="n">
        <v>0</v>
      </c>
      <c r="M949" s="6" t="s">
        <f>=I949+J949+K949+L949</f>
      </c>
      <c r="N949" s="6"/>
      <c r="O949" s="17"/>
      <c r="P949" s="17" t="s">
        <v>420</v>
      </c>
    </row>
    <row collapsed="false" customFormat="false" customHeight="false" hidden="false" ht="12.1" outlineLevel="0" r="950">
      <c r="A950" s="21" t="n">
        <v>45875.480381944</v>
      </c>
      <c r="B950" s="17" t="s">
        <v>47</v>
      </c>
      <c r="C950" s="17" t="s">
        <v>570</v>
      </c>
      <c r="D950" s="17" t="s">
        <v>340</v>
      </c>
      <c r="E950" s="17" t="s">
        <v>18</v>
      </c>
      <c r="F950" s="17" t="s">
        <v>20</v>
      </c>
      <c r="G950" s="7" t="n">
        <v>6</v>
      </c>
      <c r="H950" s="6" t="n">
        <v>437.2</v>
      </c>
      <c r="I950" s="6" t="n">
        <v>-2623.2</v>
      </c>
      <c r="J950" s="6" t="n">
        <v>0</v>
      </c>
      <c r="K950" s="6" t="n">
        <v>-1.84</v>
      </c>
      <c r="L950" s="6" t="n">
        <v>0</v>
      </c>
      <c r="M950" s="6" t="s">
        <f>=I950+J950+K950+L950</f>
      </c>
      <c r="N950" s="6"/>
      <c r="O950" s="17"/>
      <c r="P950" s="17" t="s">
        <v>420</v>
      </c>
    </row>
    <row collapsed="false" customFormat="false" customHeight="false" hidden="false" ht="12.1" outlineLevel="0" r="951">
      <c r="A951" s="21" t="n">
        <v>45875.480439815</v>
      </c>
      <c r="B951" s="17" t="s">
        <v>47</v>
      </c>
      <c r="C951" s="17" t="s">
        <v>570</v>
      </c>
      <c r="D951" s="17" t="s">
        <v>340</v>
      </c>
      <c r="E951" s="17" t="s">
        <v>18</v>
      </c>
      <c r="F951" s="17" t="s">
        <v>20</v>
      </c>
      <c r="G951" s="7" t="n">
        <v>16</v>
      </c>
      <c r="H951" s="6" t="n">
        <v>437.2</v>
      </c>
      <c r="I951" s="6" t="n">
        <v>-6995.2</v>
      </c>
      <c r="J951" s="6" t="n">
        <v>0</v>
      </c>
      <c r="K951" s="6" t="n">
        <v>-4.9</v>
      </c>
      <c r="L951" s="6" t="n">
        <v>0</v>
      </c>
      <c r="M951" s="6" t="s">
        <f>=I951+J951+K951+L951</f>
      </c>
      <c r="N951" s="6"/>
      <c r="O951" s="17"/>
      <c r="P951" s="17" t="s">
        <v>420</v>
      </c>
    </row>
    <row collapsed="false" customFormat="false" customHeight="false" hidden="false" ht="12.1" outlineLevel="0" r="952">
      <c r="A952" s="21" t="n">
        <v>45875.480462963</v>
      </c>
      <c r="B952" s="17" t="s">
        <v>47</v>
      </c>
      <c r="C952" s="17" t="s">
        <v>570</v>
      </c>
      <c r="D952" s="17" t="s">
        <v>340</v>
      </c>
      <c r="E952" s="17" t="s">
        <v>18</v>
      </c>
      <c r="F952" s="17" t="s">
        <v>20</v>
      </c>
      <c r="G952" s="7" t="n">
        <v>51</v>
      </c>
      <c r="H952" s="6" t="n">
        <v>437.2</v>
      </c>
      <c r="I952" s="6" t="n">
        <v>-22297.2</v>
      </c>
      <c r="J952" s="6" t="n">
        <v>0</v>
      </c>
      <c r="K952" s="6" t="n">
        <v>-15.61</v>
      </c>
      <c r="L952" s="6" t="n">
        <v>0</v>
      </c>
      <c r="M952" s="6" t="s">
        <f>=I952+J952+K952+L952</f>
      </c>
      <c r="N952" s="6"/>
      <c r="O952" s="17"/>
      <c r="P952" s="17" t="s">
        <v>420</v>
      </c>
    </row>
    <row collapsed="false" customFormat="false" customHeight="false" hidden="false" ht="12.1" outlineLevel="0" r="953">
      <c r="A953" s="22" t="n">
        <v>45877.020636574</v>
      </c>
      <c r="B953" s="23" t="s">
        <v>419</v>
      </c>
      <c r="C953" s="23" t="s">
        <v>305</v>
      </c>
      <c r="D953" s="23" t="s">
        <v>419</v>
      </c>
      <c r="E953" s="23" t="s">
        <v>419</v>
      </c>
      <c r="F953" s="23" t="s">
        <v>20</v>
      </c>
      <c r="G953" s="24" t="n">
        <v>1</v>
      </c>
      <c r="H953" s="25" t="n">
        <v>1000000</v>
      </c>
      <c r="I953" s="25" t="n">
        <v>1000000</v>
      </c>
      <c r="J953" s="25" t="n">
        <v>0</v>
      </c>
      <c r="K953" s="25" t="n">
        <v>0</v>
      </c>
      <c r="L953" s="25" t="n">
        <v>0</v>
      </c>
      <c r="M953" s="6" t="s">
        <f>=I953+J953+K953+L953</f>
      </c>
      <c r="N953" s="25"/>
      <c r="O953" s="23"/>
      <c r="P953" s="23" t="s">
        <v>525</v>
      </c>
    </row>
    <row collapsed="false" customFormat="false" customHeight="false" hidden="false" ht="12.1" outlineLevel="0" r="954">
      <c r="A954" s="21" t="n">
        <v>45877.610752315</v>
      </c>
      <c r="B954" s="17" t="s">
        <v>80</v>
      </c>
      <c r="C954" s="17" t="s">
        <v>436</v>
      </c>
      <c r="D954" s="17" t="s">
        <v>340</v>
      </c>
      <c r="E954" s="17" t="s">
        <v>81</v>
      </c>
      <c r="F954" s="17" t="s">
        <v>20</v>
      </c>
      <c r="G954" s="7" t="n">
        <v>562740</v>
      </c>
      <c r="H954" s="6" t="n">
        <v>1.7669</v>
      </c>
      <c r="I954" s="6" t="n">
        <v>-994305.31</v>
      </c>
      <c r="J954" s="6" t="n">
        <v>0</v>
      </c>
      <c r="K954" s="6" t="n">
        <v>0</v>
      </c>
      <c r="L954" s="6" t="n">
        <v>0</v>
      </c>
      <c r="M954" s="6" t="s">
        <f>=I954+J954+K954+L954</f>
      </c>
      <c r="N954" s="6"/>
      <c r="O954" s="17"/>
      <c r="P954" s="17" t="s">
        <v>525</v>
      </c>
    </row>
    <row collapsed="false" customFormat="false" customHeight="false" hidden="false" ht="12.1" outlineLevel="0" r="955">
      <c r="A955" s="21" t="n">
        <v>45877.612314815</v>
      </c>
      <c r="B955" s="17" t="s">
        <v>80</v>
      </c>
      <c r="C955" s="17" t="s">
        <v>436</v>
      </c>
      <c r="D955" s="17" t="s">
        <v>340</v>
      </c>
      <c r="E955" s="17" t="s">
        <v>81</v>
      </c>
      <c r="F955" s="17" t="s">
        <v>20</v>
      </c>
      <c r="G955" s="7" t="n">
        <v>16469</v>
      </c>
      <c r="H955" s="6" t="n">
        <v>1.7669</v>
      </c>
      <c r="I955" s="6" t="n">
        <v>-29099.08</v>
      </c>
      <c r="J955" s="6" t="n">
        <v>0</v>
      </c>
      <c r="K955" s="6" t="n">
        <v>0</v>
      </c>
      <c r="L955" s="6" t="n">
        <v>0</v>
      </c>
      <c r="M955" s="6" t="s">
        <f>=I955+J955+K955+L955</f>
      </c>
      <c r="N955" s="6"/>
      <c r="O955" s="17"/>
      <c r="P955" s="17" t="s">
        <v>525</v>
      </c>
    </row>
    <row collapsed="false" customFormat="false" customHeight="false" hidden="false" ht="12.1" outlineLevel="0" r="956">
      <c r="A956" s="22" t="n">
        <v>45884.020636574</v>
      </c>
      <c r="B956" s="23" t="s">
        <v>448</v>
      </c>
      <c r="C956" s="23" t="s">
        <v>600</v>
      </c>
      <c r="D956" s="23" t="s">
        <v>448</v>
      </c>
      <c r="E956" s="23" t="s">
        <v>448</v>
      </c>
      <c r="F956" s="23" t="s">
        <v>20</v>
      </c>
      <c r="G956" s="24" t="n">
        <v>1</v>
      </c>
      <c r="H956" s="25" t="n">
        <v>682.99</v>
      </c>
      <c r="I956" s="25" t="n">
        <v>682.99</v>
      </c>
      <c r="J956" s="25" t="n">
        <v>0</v>
      </c>
      <c r="K956" s="25" t="n">
        <v>0</v>
      </c>
      <c r="L956" s="25" t="n">
        <v>0</v>
      </c>
      <c r="M956" s="6" t="s">
        <f>=I956+J956+K956+L956</f>
      </c>
      <c r="N956" s="25"/>
      <c r="O956" s="23"/>
      <c r="P956" s="23" t="s">
        <v>525</v>
      </c>
    </row>
    <row collapsed="false" customFormat="false" customHeight="false" hidden="false" ht="12.1" outlineLevel="0" r="957">
      <c r="A957" s="22" t="n">
        <v>45884.619074074</v>
      </c>
      <c r="B957" s="23" t="s">
        <v>448</v>
      </c>
      <c r="C957" s="23" t="s">
        <v>601</v>
      </c>
      <c r="D957" s="23" t="s">
        <v>448</v>
      </c>
      <c r="E957" s="23" t="s">
        <v>448</v>
      </c>
      <c r="F957" s="23" t="s">
        <v>20</v>
      </c>
      <c r="G957" s="24" t="n">
        <v>1</v>
      </c>
      <c r="H957" s="25" t="n">
        <v>62.09</v>
      </c>
      <c r="I957" s="25" t="n">
        <v>62.09</v>
      </c>
      <c r="J957" s="25" t="n">
        <v>0</v>
      </c>
      <c r="K957" s="25" t="n">
        <v>0</v>
      </c>
      <c r="L957" s="25" t="n">
        <v>0</v>
      </c>
      <c r="M957" s="6" t="s">
        <f>=I957+J957+K957+L957</f>
      </c>
      <c r="N957" s="25"/>
      <c r="O957" s="23"/>
      <c r="P957" s="23" t="s">
        <v>420</v>
      </c>
    </row>
    <row collapsed="false" customFormat="false" customHeight="false" hidden="false" ht="12.1" outlineLevel="0" r="958">
      <c r="A958" s="22" t="n">
        <v>45887.587175926</v>
      </c>
      <c r="B958" s="23" t="s">
        <v>448</v>
      </c>
      <c r="C958" s="23" t="s">
        <v>602</v>
      </c>
      <c r="D958" s="23" t="s">
        <v>448</v>
      </c>
      <c r="E958" s="23" t="s">
        <v>448</v>
      </c>
      <c r="F958" s="23" t="s">
        <v>20</v>
      </c>
      <c r="G958" s="24" t="n">
        <v>1</v>
      </c>
      <c r="H958" s="25" t="n">
        <v>1833.38</v>
      </c>
      <c r="I958" s="25" t="n">
        <v>1833.38</v>
      </c>
      <c r="J958" s="25" t="n">
        <v>0</v>
      </c>
      <c r="K958" s="25" t="n">
        <v>0</v>
      </c>
      <c r="L958" s="25" t="n">
        <v>0</v>
      </c>
      <c r="M958" s="6" t="s">
        <f>=I958+J958+K958+L958</f>
      </c>
      <c r="N958" s="25"/>
      <c r="O958" s="23"/>
      <c r="P958" s="23" t="s">
        <v>420</v>
      </c>
    </row>
    <row collapsed="false" customFormat="false" customHeight="false" hidden="false" ht="12.1" outlineLevel="0" r="959">
      <c r="A959" s="21" t="n">
        <v>45888.420763889</v>
      </c>
      <c r="B959" s="17" t="s">
        <v>23</v>
      </c>
      <c r="C959" s="17" t="s">
        <v>542</v>
      </c>
      <c r="D959" s="17" t="s">
        <v>340</v>
      </c>
      <c r="E959" s="17" t="s">
        <v>18</v>
      </c>
      <c r="F959" s="17" t="s">
        <v>20</v>
      </c>
      <c r="G959" s="7" t="n">
        <v>200</v>
      </c>
      <c r="H959" s="6" t="n">
        <v>8.88</v>
      </c>
      <c r="I959" s="6" t="n">
        <v>-1776</v>
      </c>
      <c r="J959" s="6" t="n">
        <v>0</v>
      </c>
      <c r="K959" s="6" t="n">
        <v>-1.24</v>
      </c>
      <c r="L959" s="6" t="n">
        <v>0</v>
      </c>
      <c r="M959" s="6" t="s">
        <f>=I959+J959+K959+L959</f>
      </c>
      <c r="N959" s="6"/>
      <c r="O959" s="17"/>
      <c r="P959" s="17" t="s">
        <v>420</v>
      </c>
    </row>
    <row collapsed="false" customFormat="false" customHeight="false" hidden="false" ht="12.1" outlineLevel="0" r="960">
      <c r="A960" s="22" t="n">
        <v>45897.486342593</v>
      </c>
      <c r="B960" s="23" t="s">
        <v>448</v>
      </c>
      <c r="C960" s="23" t="s">
        <v>603</v>
      </c>
      <c r="D960" s="23" t="s">
        <v>448</v>
      </c>
      <c r="E960" s="23" t="s">
        <v>448</v>
      </c>
      <c r="F960" s="23" t="s">
        <v>20</v>
      </c>
      <c r="G960" s="24" t="n">
        <v>1</v>
      </c>
      <c r="H960" s="25" t="n">
        <v>3496.6</v>
      </c>
      <c r="I960" s="25" t="n">
        <v>3496.6</v>
      </c>
      <c r="J960" s="25" t="n">
        <v>0</v>
      </c>
      <c r="K960" s="25" t="n">
        <v>0</v>
      </c>
      <c r="L960" s="25" t="n">
        <v>0</v>
      </c>
      <c r="M960" s="6" t="s">
        <f>=I960+J960+K960+L960</f>
      </c>
      <c r="N960" s="25"/>
      <c r="O960" s="23"/>
      <c r="P960" s="23" t="s">
        <v>420</v>
      </c>
    </row>
    <row collapsed="false" customFormat="false" customHeight="false" hidden="false" ht="12.1" outlineLevel="0" r="961">
      <c r="A961" s="22" t="n">
        <v>45898.978530093</v>
      </c>
      <c r="B961" s="23" t="s">
        <v>419</v>
      </c>
      <c r="C961" s="23" t="s">
        <v>131</v>
      </c>
      <c r="D961" s="23" t="s">
        <v>419</v>
      </c>
      <c r="E961" s="23" t="s">
        <v>419</v>
      </c>
      <c r="F961" s="23" t="s">
        <v>20</v>
      </c>
      <c r="G961" s="24" t="n">
        <v>1</v>
      </c>
      <c r="H961" s="25" t="n">
        <v>200000</v>
      </c>
      <c r="I961" s="25" t="n">
        <v>200000</v>
      </c>
      <c r="J961" s="25" t="n">
        <v>0</v>
      </c>
      <c r="K961" s="25" t="n">
        <v>0</v>
      </c>
      <c r="L961" s="25" t="n">
        <v>0</v>
      </c>
      <c r="M961" s="6" t="s">
        <f>=I961+J961+K961+L961</f>
      </c>
      <c r="N961" s="25"/>
      <c r="O961" s="23"/>
      <c r="P961" s="23" t="s">
        <v>420</v>
      </c>
    </row>
    <row collapsed="false" customFormat="false" customHeight="false" hidden="false" ht="12.1" outlineLevel="0" r="962">
      <c r="A962" s="21" t="n">
        <v>45898.978993056</v>
      </c>
      <c r="B962" s="17" t="s">
        <v>23</v>
      </c>
      <c r="C962" s="17" t="s">
        <v>542</v>
      </c>
      <c r="D962" s="17" t="s">
        <v>340</v>
      </c>
      <c r="E962" s="17" t="s">
        <v>18</v>
      </c>
      <c r="F962" s="17" t="s">
        <v>20</v>
      </c>
      <c r="G962" s="7" t="n">
        <v>2300</v>
      </c>
      <c r="H962" s="6" t="n">
        <v>8.735</v>
      </c>
      <c r="I962" s="6" t="n">
        <v>-20090.5</v>
      </c>
      <c r="J962" s="6" t="n">
        <v>0</v>
      </c>
      <c r="K962" s="6" t="n">
        <v>-14.06</v>
      </c>
      <c r="L962" s="6" t="n">
        <v>0</v>
      </c>
      <c r="M962" s="6" t="s">
        <f>=I962+J962+K962+L962</f>
      </c>
      <c r="N962" s="6"/>
      <c r="O962" s="17"/>
      <c r="P962" s="17" t="s">
        <v>420</v>
      </c>
    </row>
    <row collapsed="false" customFormat="false" customHeight="false" hidden="false" ht="12.1" outlineLevel="0" r="963">
      <c r="A963" s="21" t="n">
        <v>45898.978993056</v>
      </c>
      <c r="B963" s="17" t="s">
        <v>23</v>
      </c>
      <c r="C963" s="17" t="s">
        <v>542</v>
      </c>
      <c r="D963" s="17" t="s">
        <v>340</v>
      </c>
      <c r="E963" s="17" t="s">
        <v>18</v>
      </c>
      <c r="F963" s="17" t="s">
        <v>20</v>
      </c>
      <c r="G963" s="7" t="n">
        <v>100</v>
      </c>
      <c r="H963" s="6" t="n">
        <v>8.735</v>
      </c>
      <c r="I963" s="6" t="n">
        <v>-873.5</v>
      </c>
      <c r="J963" s="6" t="n">
        <v>0</v>
      </c>
      <c r="K963" s="6" t="n">
        <v>-0.61</v>
      </c>
      <c r="L963" s="6" t="n">
        <v>0</v>
      </c>
      <c r="M963" s="6" t="s">
        <f>=I963+J963+K963+L963</f>
      </c>
      <c r="N963" s="6"/>
      <c r="O963" s="17"/>
      <c r="P963" s="17" t="s">
        <v>420</v>
      </c>
    </row>
    <row collapsed="false" customFormat="false" customHeight="false" hidden="false" ht="12.1" outlineLevel="0" r="964">
      <c r="A964" s="21" t="n">
        <v>45898.978993056</v>
      </c>
      <c r="B964" s="17" t="s">
        <v>23</v>
      </c>
      <c r="C964" s="17" t="s">
        <v>542</v>
      </c>
      <c r="D964" s="17" t="s">
        <v>340</v>
      </c>
      <c r="E964" s="17" t="s">
        <v>18</v>
      </c>
      <c r="F964" s="17" t="s">
        <v>20</v>
      </c>
      <c r="G964" s="7" t="n">
        <v>1000</v>
      </c>
      <c r="H964" s="6" t="n">
        <v>8.735</v>
      </c>
      <c r="I964" s="6" t="n">
        <v>-8735</v>
      </c>
      <c r="J964" s="6" t="n">
        <v>0</v>
      </c>
      <c r="K964" s="6" t="n">
        <v>-6.11</v>
      </c>
      <c r="L964" s="6" t="n">
        <v>0</v>
      </c>
      <c r="M964" s="6" t="s">
        <f>=I964+J964+K964+L964</f>
      </c>
      <c r="N964" s="6"/>
      <c r="O964" s="17"/>
      <c r="P964" s="17" t="s">
        <v>420</v>
      </c>
    </row>
    <row collapsed="false" customFormat="false" customHeight="false" hidden="false" ht="12.1" outlineLevel="0" r="965">
      <c r="A965" s="21" t="n">
        <v>45898.978993056</v>
      </c>
      <c r="B965" s="17" t="s">
        <v>23</v>
      </c>
      <c r="C965" s="17" t="s">
        <v>542</v>
      </c>
      <c r="D965" s="17" t="s">
        <v>340</v>
      </c>
      <c r="E965" s="17" t="s">
        <v>18</v>
      </c>
      <c r="F965" s="17" t="s">
        <v>20</v>
      </c>
      <c r="G965" s="7" t="n">
        <v>100</v>
      </c>
      <c r="H965" s="6" t="n">
        <v>8.735</v>
      </c>
      <c r="I965" s="6" t="n">
        <v>-873.5</v>
      </c>
      <c r="J965" s="6" t="n">
        <v>0</v>
      </c>
      <c r="K965" s="6" t="n">
        <v>-0.61</v>
      </c>
      <c r="L965" s="6" t="n">
        <v>0</v>
      </c>
      <c r="M965" s="6" t="s">
        <f>=I965+J965+K965+L965</f>
      </c>
      <c r="N965" s="6"/>
      <c r="O965" s="17"/>
      <c r="P965" s="17" t="s">
        <v>420</v>
      </c>
    </row>
    <row collapsed="false" customFormat="false" customHeight="false" hidden="false" ht="12.1" outlineLevel="0" r="966">
      <c r="A966" s="21" t="n">
        <v>45898.978993056</v>
      </c>
      <c r="B966" s="17" t="s">
        <v>23</v>
      </c>
      <c r="C966" s="17" t="s">
        <v>542</v>
      </c>
      <c r="D966" s="17" t="s">
        <v>340</v>
      </c>
      <c r="E966" s="17" t="s">
        <v>18</v>
      </c>
      <c r="F966" s="17" t="s">
        <v>20</v>
      </c>
      <c r="G966" s="7" t="n">
        <v>11200</v>
      </c>
      <c r="H966" s="6" t="n">
        <v>8.735</v>
      </c>
      <c r="I966" s="6" t="n">
        <v>-97832</v>
      </c>
      <c r="J966" s="6" t="n">
        <v>0</v>
      </c>
      <c r="K966" s="6" t="n">
        <v>-68.48</v>
      </c>
      <c r="L966" s="6" t="n">
        <v>0</v>
      </c>
      <c r="M966" s="6" t="s">
        <f>=I966+J966+K966+L966</f>
      </c>
      <c r="N966" s="6"/>
      <c r="O966" s="17"/>
      <c r="P966" s="17" t="s">
        <v>420</v>
      </c>
    </row>
    <row collapsed="false" customFormat="false" customHeight="false" hidden="false" ht="12.1" outlineLevel="0" r="967">
      <c r="A967" s="21" t="n">
        <v>45898.978993056</v>
      </c>
      <c r="B967" s="17" t="s">
        <v>23</v>
      </c>
      <c r="C967" s="17" t="s">
        <v>542</v>
      </c>
      <c r="D967" s="17" t="s">
        <v>340</v>
      </c>
      <c r="E967" s="17" t="s">
        <v>18</v>
      </c>
      <c r="F967" s="17" t="s">
        <v>20</v>
      </c>
      <c r="G967" s="7" t="n">
        <v>8200</v>
      </c>
      <c r="H967" s="6" t="n">
        <v>8.74</v>
      </c>
      <c r="I967" s="6" t="n">
        <v>-71668</v>
      </c>
      <c r="J967" s="6" t="n">
        <v>0</v>
      </c>
      <c r="K967" s="6" t="n">
        <v>-50.17</v>
      </c>
      <c r="L967" s="6" t="n">
        <v>0</v>
      </c>
      <c r="M967" s="6" t="s">
        <f>=I967+J967+K967+L967</f>
      </c>
      <c r="N967" s="6"/>
      <c r="O967" s="17"/>
      <c r="P967" s="17" t="s">
        <v>420</v>
      </c>
    </row>
    <row collapsed="false" customFormat="false" customHeight="false" hidden="false" ht="12.1" outlineLevel="0" r="968">
      <c r="A968" s="26" t="n">
        <v>45899.003310185</v>
      </c>
      <c r="B968" s="27" t="s">
        <v>80</v>
      </c>
      <c r="C968" s="27" t="s">
        <v>436</v>
      </c>
      <c r="D968" s="27" t="s">
        <v>341</v>
      </c>
      <c r="E968" s="27" t="s">
        <v>81</v>
      </c>
      <c r="F968" s="27" t="s">
        <v>20</v>
      </c>
      <c r="G968" s="28" t="n">
        <v>-70000</v>
      </c>
      <c r="H968" s="29" t="n">
        <v>1.785</v>
      </c>
      <c r="I968" s="29" t="n">
        <v>124950</v>
      </c>
      <c r="J968" s="29" t="n">
        <v>0</v>
      </c>
      <c r="K968" s="29" t="n">
        <v>0</v>
      </c>
      <c r="L968" s="29" t="n">
        <v>0</v>
      </c>
      <c r="M968" s="6" t="s">
        <f>=I968+J968+K968+L968</f>
      </c>
      <c r="N968" s="29"/>
      <c r="O968" s="27"/>
      <c r="P968" s="27" t="s">
        <v>525</v>
      </c>
    </row>
    <row collapsed="false" customFormat="false" customHeight="false" hidden="false" ht="12.1" outlineLevel="0" r="969">
      <c r="A969" s="21" t="n">
        <v>45899.003819444</v>
      </c>
      <c r="B969" s="17" t="s">
        <v>23</v>
      </c>
      <c r="C969" s="17" t="s">
        <v>542</v>
      </c>
      <c r="D969" s="17" t="s">
        <v>340</v>
      </c>
      <c r="E969" s="17" t="s">
        <v>18</v>
      </c>
      <c r="F969" s="17" t="s">
        <v>20</v>
      </c>
      <c r="G969" s="7" t="n">
        <v>13500</v>
      </c>
      <c r="H969" s="6" t="n">
        <v>8.74</v>
      </c>
      <c r="I969" s="6" t="n">
        <v>-117990</v>
      </c>
      <c r="J969" s="6" t="n">
        <v>0</v>
      </c>
      <c r="K969" s="6" t="n">
        <v>-82.59</v>
      </c>
      <c r="L969" s="6" t="n">
        <v>0</v>
      </c>
      <c r="M969" s="6" t="s">
        <f>=I969+J969+K969+L969</f>
      </c>
      <c r="N969" s="6"/>
      <c r="O969" s="17"/>
      <c r="P969" s="17" t="s">
        <v>525</v>
      </c>
    </row>
    <row collapsed="false" customFormat="false" customHeight="false" hidden="false" ht="12.1" outlineLevel="0" r="970">
      <c r="A970" s="21" t="n">
        <v>45899.004282407</v>
      </c>
      <c r="B970" s="17" t="s">
        <v>23</v>
      </c>
      <c r="C970" s="17" t="s">
        <v>542</v>
      </c>
      <c r="D970" s="17" t="s">
        <v>340</v>
      </c>
      <c r="E970" s="17" t="s">
        <v>18</v>
      </c>
      <c r="F970" s="17" t="s">
        <v>20</v>
      </c>
      <c r="G970" s="7" t="n">
        <v>100</v>
      </c>
      <c r="H970" s="6" t="n">
        <v>8.74</v>
      </c>
      <c r="I970" s="6" t="n">
        <v>-874</v>
      </c>
      <c r="J970" s="6" t="n">
        <v>0</v>
      </c>
      <c r="K970" s="6" t="n">
        <v>-0.61</v>
      </c>
      <c r="L970" s="6" t="n">
        <v>0</v>
      </c>
      <c r="M970" s="6" t="s">
        <f>=I970+J970+K970+L970</f>
      </c>
      <c r="N970" s="6"/>
      <c r="O970" s="17"/>
      <c r="P970" s="17" t="s">
        <v>525</v>
      </c>
    </row>
    <row collapsed="false" customFormat="false" customHeight="false" hidden="false" ht="12.1" outlineLevel="0" r="971">
      <c r="A971" s="21" t="n">
        <v>45899.004282407</v>
      </c>
      <c r="B971" s="17" t="s">
        <v>23</v>
      </c>
      <c r="C971" s="17" t="s">
        <v>542</v>
      </c>
      <c r="D971" s="17" t="s">
        <v>340</v>
      </c>
      <c r="E971" s="17" t="s">
        <v>18</v>
      </c>
      <c r="F971" s="17" t="s">
        <v>20</v>
      </c>
      <c r="G971" s="7" t="n">
        <v>800</v>
      </c>
      <c r="H971" s="6" t="n">
        <v>8.74</v>
      </c>
      <c r="I971" s="6" t="n">
        <v>-6992</v>
      </c>
      <c r="J971" s="6" t="n">
        <v>0</v>
      </c>
      <c r="K971" s="6" t="n">
        <v>-4.9</v>
      </c>
      <c r="L971" s="6" t="n">
        <v>0</v>
      </c>
      <c r="M971" s="6" t="s">
        <f>=I971+J971+K971+L971</f>
      </c>
      <c r="N971" s="6"/>
      <c r="O971" s="17"/>
      <c r="P971" s="17" t="s">
        <v>525</v>
      </c>
    </row>
    <row collapsed="false" customFormat="false" customHeight="false" hidden="false" ht="12.1" outlineLevel="0" r="972">
      <c r="A972" s="42" t="n">
        <v>45902</v>
      </c>
      <c r="B972" s="43" t="s">
        <v>361</v>
      </c>
      <c r="C972" s="43" t="s">
        <v>315</v>
      </c>
      <c r="D972" s="43" t="s">
        <v>604</v>
      </c>
      <c r="E972" s="43" t="s">
        <v>81</v>
      </c>
      <c r="F972" s="43" t="s">
        <v>20</v>
      </c>
      <c r="G972" s="44" t="n">
        <v>-710</v>
      </c>
      <c r="H972" s="45" t="n">
        <v>1</v>
      </c>
      <c r="I972" s="45" t="n">
        <v>0</v>
      </c>
      <c r="J972" s="45" t="n">
        <v>0</v>
      </c>
      <c r="K972" s="45" t="n">
        <v>0</v>
      </c>
      <c r="L972" s="45" t="n">
        <v>0</v>
      </c>
      <c r="M972" s="6" t="s">
        <f>=I972+J972+K972+L972</f>
      </c>
      <c r="N972" s="45"/>
      <c r="O972" s="43"/>
      <c r="P972" s="43" t="s">
        <v>420</v>
      </c>
    </row>
    <row collapsed="false" customFormat="false" customHeight="false" hidden="false" ht="12.1" outlineLevel="0" r="973">
      <c r="A973" s="42" t="n">
        <v>45902</v>
      </c>
      <c r="B973" s="43" t="s">
        <v>362</v>
      </c>
      <c r="C973" s="43" t="s">
        <v>317</v>
      </c>
      <c r="D973" s="43" t="s">
        <v>604</v>
      </c>
      <c r="E973" s="43" t="s">
        <v>81</v>
      </c>
      <c r="F973" s="43" t="s">
        <v>20</v>
      </c>
      <c r="G973" s="44" t="n">
        <v>-10</v>
      </c>
      <c r="H973" s="45" t="n">
        <v>1</v>
      </c>
      <c r="I973" s="45" t="n">
        <v>0</v>
      </c>
      <c r="J973" s="45" t="n">
        <v>0</v>
      </c>
      <c r="K973" s="45" t="n">
        <v>0</v>
      </c>
      <c r="L973" s="45" t="n">
        <v>0</v>
      </c>
      <c r="M973" s="6" t="s">
        <f>=I973+J973+K973+L973</f>
      </c>
      <c r="N973" s="45"/>
      <c r="O973" s="43"/>
      <c r="P973" s="43" t="s">
        <v>420</v>
      </c>
    </row>
    <row collapsed="false" customFormat="false" customHeight="false" hidden="false" ht="12.1" outlineLevel="0" r="974">
      <c r="A974" s="42" t="n">
        <v>45902</v>
      </c>
      <c r="B974" s="43" t="s">
        <v>351</v>
      </c>
      <c r="C974" s="43" t="s">
        <v>316</v>
      </c>
      <c r="D974" s="43" t="s">
        <v>604</v>
      </c>
      <c r="E974" s="43" t="s">
        <v>81</v>
      </c>
      <c r="F974" s="43" t="s">
        <v>20</v>
      </c>
      <c r="G974" s="44" t="n">
        <v>-100</v>
      </c>
      <c r="H974" s="45" t="n">
        <v>1</v>
      </c>
      <c r="I974" s="45" t="n">
        <v>0</v>
      </c>
      <c r="J974" s="45" t="n">
        <v>0</v>
      </c>
      <c r="K974" s="45" t="n">
        <v>0</v>
      </c>
      <c r="L974" s="45" t="n">
        <v>0</v>
      </c>
      <c r="M974" s="6" t="s">
        <f>=I974+J974+K974+L974</f>
      </c>
      <c r="N974" s="45"/>
      <c r="O974" s="43"/>
      <c r="P974" s="43" t="s">
        <v>420</v>
      </c>
    </row>
    <row collapsed="false" customFormat="false" customHeight="false" hidden="false" ht="12.1" outlineLevel="0" r="975">
      <c r="A975" s="42" t="n">
        <v>45902</v>
      </c>
      <c r="B975" s="43" t="s">
        <v>363</v>
      </c>
      <c r="C975" s="43" t="s">
        <v>314</v>
      </c>
      <c r="D975" s="43" t="s">
        <v>604</v>
      </c>
      <c r="E975" s="43" t="s">
        <v>81</v>
      </c>
      <c r="F975" s="43" t="s">
        <v>20</v>
      </c>
      <c r="G975" s="44" t="n">
        <v>-136</v>
      </c>
      <c r="H975" s="45" t="n">
        <v>1</v>
      </c>
      <c r="I975" s="45" t="n">
        <v>0</v>
      </c>
      <c r="J975" s="45" t="n">
        <v>0</v>
      </c>
      <c r="K975" s="45" t="n">
        <v>0</v>
      </c>
      <c r="L975" s="45" t="n">
        <v>0</v>
      </c>
      <c r="M975" s="6" t="s">
        <f>=I975+J975+K975+L975</f>
      </c>
      <c r="N975" s="45"/>
      <c r="O975" s="43"/>
      <c r="P975" s="43" t="s">
        <v>420</v>
      </c>
    </row>
    <row collapsed="false" customFormat="false" customHeight="false" hidden="false" ht="12.1" outlineLevel="0" r="976">
      <c r="A976" s="22" t="n">
        <v>45902.941666667</v>
      </c>
      <c r="B976" s="23" t="s">
        <v>419</v>
      </c>
      <c r="C976" s="23" t="s">
        <v>223</v>
      </c>
      <c r="D976" s="23" t="s">
        <v>419</v>
      </c>
      <c r="E976" s="23" t="s">
        <v>419</v>
      </c>
      <c r="F976" s="23" t="s">
        <v>20</v>
      </c>
      <c r="G976" s="24" t="n">
        <v>4500</v>
      </c>
      <c r="H976" s="25" t="n">
        <v>1</v>
      </c>
      <c r="I976" s="25" t="n">
        <v>4500</v>
      </c>
      <c r="J976" s="25" t="n">
        <v>0</v>
      </c>
      <c r="K976" s="25" t="n">
        <v>0</v>
      </c>
      <c r="L976" s="25" t="n">
        <v>0</v>
      </c>
      <c r="M976" s="6" t="s">
        <f>=I976+J976+K976+L976</f>
      </c>
      <c r="N976" s="25"/>
      <c r="O976" s="23" t="s">
        <v>605</v>
      </c>
      <c r="P976" s="23" t="s">
        <v>420</v>
      </c>
    </row>
    <row collapsed="false" customFormat="false" customHeight="false" hidden="false" ht="12.1" outlineLevel="0" r="977">
      <c r="A977" s="22" t="n">
        <v>45904.020636574</v>
      </c>
      <c r="B977" s="23" t="s">
        <v>448</v>
      </c>
      <c r="C977" s="23" t="s">
        <v>606</v>
      </c>
      <c r="D977" s="23" t="s">
        <v>448</v>
      </c>
      <c r="E977" s="23" t="s">
        <v>448</v>
      </c>
      <c r="F977" s="23" t="s">
        <v>20</v>
      </c>
      <c r="G977" s="24" t="n">
        <v>1</v>
      </c>
      <c r="H977" s="25" t="n">
        <v>513.39</v>
      </c>
      <c r="I977" s="25" t="n">
        <v>513.39</v>
      </c>
      <c r="J977" s="25" t="n">
        <v>0</v>
      </c>
      <c r="K977" s="25" t="n">
        <v>0</v>
      </c>
      <c r="L977" s="25" t="n">
        <v>0</v>
      </c>
      <c r="M977" s="6" t="s">
        <f>=I977+J977+K977+L977</f>
      </c>
      <c r="N977" s="25"/>
      <c r="O977" s="23"/>
      <c r="P977" s="23" t="s">
        <v>547</v>
      </c>
    </row>
    <row collapsed="false" customFormat="false" customHeight="false" hidden="false" ht="12.1" outlineLevel="0" r="978">
      <c r="A978" s="22" t="n">
        <v>45904.020636574</v>
      </c>
      <c r="B978" s="23" t="s">
        <v>448</v>
      </c>
      <c r="C978" s="23" t="s">
        <v>606</v>
      </c>
      <c r="D978" s="23" t="s">
        <v>448</v>
      </c>
      <c r="E978" s="23" t="s">
        <v>448</v>
      </c>
      <c r="F978" s="23" t="s">
        <v>20</v>
      </c>
      <c r="G978" s="24" t="n">
        <v>1</v>
      </c>
      <c r="H978" s="25" t="n">
        <v>1026.78</v>
      </c>
      <c r="I978" s="25" t="n">
        <v>1026.78</v>
      </c>
      <c r="J978" s="25" t="n">
        <v>0</v>
      </c>
      <c r="K978" s="25" t="n">
        <v>0</v>
      </c>
      <c r="L978" s="25" t="n">
        <v>0</v>
      </c>
      <c r="M978" s="6" t="s">
        <f>=I978+J978+K978+L978</f>
      </c>
      <c r="N978" s="25"/>
      <c r="O978" s="23"/>
      <c r="P978" s="23" t="s">
        <v>525</v>
      </c>
    </row>
    <row collapsed="false" customFormat="false" customHeight="false" hidden="false" ht="12.1" outlineLevel="0" r="979">
      <c r="A979" s="21" t="n">
        <v>45904.6003125</v>
      </c>
      <c r="B979" s="17" t="s">
        <v>70</v>
      </c>
      <c r="C979" s="17" t="s">
        <v>444</v>
      </c>
      <c r="D979" s="17" t="s">
        <v>340</v>
      </c>
      <c r="E979" s="17" t="s">
        <v>18</v>
      </c>
      <c r="F979" s="17" t="s">
        <v>20</v>
      </c>
      <c r="G979" s="7" t="n">
        <v>80</v>
      </c>
      <c r="H979" s="6" t="n">
        <v>42.875</v>
      </c>
      <c r="I979" s="6" t="n">
        <v>-3430</v>
      </c>
      <c r="J979" s="6" t="n">
        <v>0</v>
      </c>
      <c r="K979" s="6" t="n">
        <v>-2.4</v>
      </c>
      <c r="L979" s="6" t="n">
        <v>0</v>
      </c>
      <c r="M979" s="6" t="s">
        <f>=I979+J979+K979+L979</f>
      </c>
      <c r="N979" s="6"/>
      <c r="O979" s="17"/>
      <c r="P979" s="17" t="s">
        <v>420</v>
      </c>
    </row>
    <row collapsed="false" customFormat="false" customHeight="false" hidden="false" ht="12.1" outlineLevel="0" r="980">
      <c r="A980" s="21" t="n">
        <v>45904.621956019</v>
      </c>
      <c r="B980" s="17" t="s">
        <v>70</v>
      </c>
      <c r="C980" s="17" t="s">
        <v>444</v>
      </c>
      <c r="D980" s="17" t="s">
        <v>340</v>
      </c>
      <c r="E980" s="17" t="s">
        <v>18</v>
      </c>
      <c r="F980" s="17" t="s">
        <v>20</v>
      </c>
      <c r="G980" s="7" t="n">
        <v>100</v>
      </c>
      <c r="H980" s="6" t="n">
        <v>42.78</v>
      </c>
      <c r="I980" s="6" t="n">
        <v>-4278</v>
      </c>
      <c r="J980" s="6" t="n">
        <v>0</v>
      </c>
      <c r="K980" s="6" t="n">
        <v>-1.71</v>
      </c>
      <c r="L980" s="6" t="n">
        <v>0</v>
      </c>
      <c r="M980" s="6" t="s">
        <f>=I980+J980+K980+L980</f>
      </c>
      <c r="N980" s="6"/>
      <c r="O980" s="17"/>
      <c r="P980" s="17" t="s">
        <v>547</v>
      </c>
    </row>
    <row collapsed="false" customFormat="false" customHeight="false" hidden="false" ht="12.1" outlineLevel="0" r="981">
      <c r="A981" s="26" t="n">
        <v>45904.700196759</v>
      </c>
      <c r="B981" s="27" t="s">
        <v>80</v>
      </c>
      <c r="C981" s="27" t="s">
        <v>436</v>
      </c>
      <c r="D981" s="27" t="s">
        <v>341</v>
      </c>
      <c r="E981" s="27" t="s">
        <v>81</v>
      </c>
      <c r="F981" s="27" t="s">
        <v>20</v>
      </c>
      <c r="G981" s="28" t="n">
        <v>-350000</v>
      </c>
      <c r="H981" s="29" t="n">
        <v>1.7886</v>
      </c>
      <c r="I981" s="29" t="n">
        <v>626010</v>
      </c>
      <c r="J981" s="29" t="n">
        <v>0</v>
      </c>
      <c r="K981" s="29" t="n">
        <v>0</v>
      </c>
      <c r="L981" s="29" t="n">
        <v>0</v>
      </c>
      <c r="M981" s="6" t="s">
        <f>=I981+J981+K981+L981</f>
      </c>
      <c r="N981" s="29"/>
      <c r="O981" s="27"/>
      <c r="P981" s="27" t="s">
        <v>525</v>
      </c>
    </row>
    <row collapsed="false" customFormat="false" customHeight="false" hidden="false" ht="12.1" outlineLevel="0" r="982">
      <c r="A982" s="21" t="n">
        <v>45904.702094907</v>
      </c>
      <c r="B982" s="17" t="s">
        <v>468</v>
      </c>
      <c r="C982" s="17" t="s">
        <v>607</v>
      </c>
      <c r="D982" s="17" t="s">
        <v>340</v>
      </c>
      <c r="E982" s="17" t="s">
        <v>470</v>
      </c>
      <c r="F982" s="17" t="s">
        <v>20</v>
      </c>
      <c r="G982" s="7" t="n">
        <v>53000</v>
      </c>
      <c r="H982" s="6" t="n">
        <v>11.3505</v>
      </c>
      <c r="I982" s="6" t="n">
        <v>-601576.5</v>
      </c>
      <c r="J982" s="6" t="n">
        <v>0</v>
      </c>
      <c r="K982" s="6" t="n">
        <v>-267.71</v>
      </c>
      <c r="L982" s="6" t="n">
        <v>0</v>
      </c>
      <c r="M982" s="6" t="s">
        <f>=I982+J982+K982+L982</f>
      </c>
      <c r="N982" s="6"/>
      <c r="O982" s="17"/>
      <c r="P982" s="17" t="s">
        <v>525</v>
      </c>
    </row>
    <row collapsed="false" customFormat="false" customHeight="false" hidden="false" ht="12.1" outlineLevel="0" r="983">
      <c r="A983" s="21" t="n">
        <v>45904.702511574</v>
      </c>
      <c r="B983" s="17" t="s">
        <v>468</v>
      </c>
      <c r="C983" s="17" t="s">
        <v>607</v>
      </c>
      <c r="D983" s="17" t="s">
        <v>340</v>
      </c>
      <c r="E983" s="17" t="s">
        <v>470</v>
      </c>
      <c r="F983" s="17" t="s">
        <v>20</v>
      </c>
      <c r="G983" s="7" t="n">
        <v>2000</v>
      </c>
      <c r="H983" s="6" t="n">
        <v>11.3505</v>
      </c>
      <c r="I983" s="6" t="n">
        <v>-22701</v>
      </c>
      <c r="J983" s="6" t="n">
        <v>0</v>
      </c>
      <c r="K983" s="6" t="n">
        <v>-59.08</v>
      </c>
      <c r="L983" s="6" t="n">
        <v>0</v>
      </c>
      <c r="M983" s="6" t="s">
        <f>=I983+J983+K983+L983</f>
      </c>
      <c r="N983" s="6"/>
      <c r="O983" s="17"/>
      <c r="P983" s="17" t="s">
        <v>525</v>
      </c>
    </row>
    <row collapsed="false" customFormat="false" customHeight="false" hidden="false" ht="12.1" outlineLevel="0" r="984">
      <c r="A984" s="26" t="n">
        <v>45960.999988426</v>
      </c>
      <c r="B984" s="27" t="s">
        <v>468</v>
      </c>
      <c r="C984" s="27" t="s">
        <v>468</v>
      </c>
      <c r="D984" s="27" t="s">
        <v>412</v>
      </c>
      <c r="E984" s="27" t="s">
        <v>470</v>
      </c>
      <c r="F984" s="27" t="s">
        <v>38</v>
      </c>
      <c r="G984" s="28" t="n">
        <v>55000</v>
      </c>
      <c r="H984" s="29" t="n">
        <v>1</v>
      </c>
      <c r="I984" s="2"/>
      <c r="J984" s="2"/>
      <c r="K984" s="2"/>
      <c r="L984" s="2"/>
      <c r="M984" s="2"/>
      <c r="N984" s="6" t="n">
        <v>55000</v>
      </c>
      <c r="O984" s="2"/>
    </row>
    <row collapsed="false" customFormat="false" customHeight="false" hidden="false" ht="12.1" outlineLevel="0"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 t="s">
        <v>608</v>
      </c>
      <c r="M985" s="5" t="s">
        <f>=SUM(M2:M984)</f>
      </c>
      <c r="N985" s="5" t="s">
        <f>=SUM(N2:N984)</f>
      </c>
      <c r="O985" s="4"/>
    </row>
  </sheetData>
  <autoFilter ref="A1:P98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7" t="s">
        <v>103</v>
      </c>
      <c r="B1" s="47" t="s">
        <v>418</v>
      </c>
      <c r="C1" s="47" t="s">
        <v>0</v>
      </c>
      <c r="D1" s="47" t="s">
        <v>2</v>
      </c>
      <c r="E1" s="47" t="s">
        <v>609</v>
      </c>
      <c r="F1" s="47" t="s">
        <v>3</v>
      </c>
      <c r="G1" s="47" t="s">
        <v>610</v>
      </c>
      <c r="H1" s="47" t="s">
        <v>611</v>
      </c>
      <c r="I1" s="47" t="s">
        <v>612</v>
      </c>
      <c r="J1" s="47" t="s">
        <v>613</v>
      </c>
      <c r="K1" s="47" t="s">
        <v>614</v>
      </c>
      <c r="L1" s="47" t="s">
        <v>615</v>
      </c>
      <c r="M1" s="47" t="s">
        <v>616</v>
      </c>
      <c r="N1" s="47" t="s">
        <v>617</v>
      </c>
    </row>
    <row collapsed="false" customFormat="false" customHeight="false" hidden="false" ht="12.1" outlineLevel="0" r="2">
      <c r="A2" s="46" t="n">
        <v>44574</v>
      </c>
      <c r="B2" s="17" t="s">
        <v>420</v>
      </c>
      <c r="C2" s="17" t="s">
        <v>356</v>
      </c>
      <c r="D2" s="17" t="s">
        <v>618</v>
      </c>
      <c r="E2" s="7" t="n">
        <v>100</v>
      </c>
      <c r="F2" s="17" t="s">
        <v>20</v>
      </c>
      <c r="G2" s="6" t="n">
        <v>2.663</v>
      </c>
      <c r="H2" s="6" t="n">
        <v>67.38</v>
      </c>
      <c r="I2" s="6" t="n">
        <v>71.57</v>
      </c>
      <c r="J2" s="6" t="n">
        <v>35</v>
      </c>
      <c r="K2" s="6" t="n">
        <v>266.3</v>
      </c>
      <c r="L2" s="6" t="n">
        <v>231.3</v>
      </c>
      <c r="M2" s="6" t="n">
        <v>3.23</v>
      </c>
      <c r="N2" s="6" t="n">
        <v>3.43</v>
      </c>
    </row>
    <row collapsed="false" customFormat="false" customHeight="false" hidden="false" ht="12.1" outlineLevel="0" r="3">
      <c r="A3" s="46" t="n">
        <v>44708</v>
      </c>
      <c r="B3" s="17" t="s">
        <v>420</v>
      </c>
      <c r="C3" s="17" t="s">
        <v>355</v>
      </c>
      <c r="D3" s="17" t="s">
        <v>619</v>
      </c>
      <c r="E3" s="7" t="n">
        <v>10</v>
      </c>
      <c r="F3" s="17" t="s">
        <v>20</v>
      </c>
      <c r="G3" s="6" t="n">
        <v>6.8</v>
      </c>
      <c r="H3" s="6" t="n">
        <v>340.4</v>
      </c>
      <c r="I3" s="6" t="n">
        <v>548.23</v>
      </c>
      <c r="J3" s="6" t="n">
        <v>9</v>
      </c>
      <c r="K3" s="6" t="n">
        <v>68</v>
      </c>
      <c r="L3" s="6" t="n">
        <v>59</v>
      </c>
      <c r="M3" s="6" t="n">
        <v>1.08</v>
      </c>
      <c r="N3" s="6" t="n">
        <v>1.73</v>
      </c>
    </row>
    <row collapsed="false" customFormat="false" customHeight="false" hidden="false" ht="12.1" outlineLevel="0" r="4">
      <c r="A4" s="46" t="n">
        <v>44762</v>
      </c>
      <c r="B4" s="17" t="s">
        <v>420</v>
      </c>
      <c r="C4" s="17" t="s">
        <v>51</v>
      </c>
      <c r="D4" s="17" t="s">
        <v>52</v>
      </c>
      <c r="E4" s="7" t="n">
        <v>150</v>
      </c>
      <c r="F4" s="17" t="s">
        <v>20</v>
      </c>
      <c r="G4" s="6" t="n">
        <v>4.56</v>
      </c>
      <c r="H4" s="6" t="n">
        <v>61.03</v>
      </c>
      <c r="I4" s="6" t="n">
        <v>83.14</v>
      </c>
      <c r="J4" s="6" t="n">
        <v>89</v>
      </c>
      <c r="K4" s="6" t="n">
        <v>684</v>
      </c>
      <c r="L4" s="6" t="n">
        <v>595</v>
      </c>
      <c r="M4" s="6" t="n">
        <v>4.77</v>
      </c>
      <c r="N4" s="6" t="n">
        <v>6.5</v>
      </c>
    </row>
    <row collapsed="false" customFormat="false" customHeight="false" hidden="false" ht="12.1" outlineLevel="0" r="5">
      <c r="A5" s="46" t="n">
        <v>45317</v>
      </c>
      <c r="B5" s="17" t="s">
        <v>420</v>
      </c>
      <c r="C5" s="17" t="s">
        <v>355</v>
      </c>
      <c r="D5" s="17" t="s">
        <v>619</v>
      </c>
      <c r="E5" s="7" t="n">
        <v>10</v>
      </c>
      <c r="F5" s="17" t="s">
        <v>20</v>
      </c>
      <c r="G5" s="6" t="n">
        <v>9.84</v>
      </c>
      <c r="H5" s="6" t="n">
        <v>320</v>
      </c>
      <c r="I5" s="6" t="n">
        <v>548.23</v>
      </c>
      <c r="J5" s="6" t="n">
        <v>13</v>
      </c>
      <c r="K5" s="6" t="n">
        <v>98.4</v>
      </c>
      <c r="L5" s="6" t="n">
        <v>85.4</v>
      </c>
      <c r="M5" s="6" t="n">
        <v>1.56</v>
      </c>
      <c r="N5" s="6" t="n">
        <v>2.67</v>
      </c>
    </row>
    <row collapsed="false" customFormat="false" customHeight="false" hidden="false" ht="12.1" outlineLevel="0" r="6">
      <c r="A6" s="46" t="n">
        <v>45482</v>
      </c>
      <c r="B6" s="17" t="s">
        <v>420</v>
      </c>
      <c r="C6" s="17" t="s">
        <v>377</v>
      </c>
      <c r="D6" s="17" t="s">
        <v>620</v>
      </c>
      <c r="E6" s="7" t="n">
        <v>290</v>
      </c>
      <c r="F6" s="17" t="s">
        <v>20</v>
      </c>
      <c r="G6" s="6" t="n">
        <v>29.01</v>
      </c>
      <c r="H6" s="6" t="n">
        <v>524.6</v>
      </c>
      <c r="I6" s="6" t="n">
        <v>563.88</v>
      </c>
      <c r="J6" s="6" t="n">
        <v>1094</v>
      </c>
      <c r="K6" s="6" t="n">
        <v>8412.9</v>
      </c>
      <c r="L6" s="6" t="n">
        <v>7318.9</v>
      </c>
      <c r="M6" s="6" t="n">
        <v>4.48</v>
      </c>
      <c r="N6" s="6" t="n">
        <v>4.81</v>
      </c>
    </row>
    <row collapsed="false" customFormat="false" customHeight="false" hidden="false" ht="12.1" outlineLevel="0" r="7">
      <c r="A7" s="46" t="n">
        <v>45491</v>
      </c>
      <c r="B7" s="17" t="s">
        <v>525</v>
      </c>
      <c r="C7" s="17" t="s">
        <v>27</v>
      </c>
      <c r="D7" s="17" t="s">
        <v>28</v>
      </c>
      <c r="E7" s="7" t="n">
        <v>151</v>
      </c>
      <c r="F7" s="17" t="s">
        <v>20</v>
      </c>
      <c r="G7" s="6" t="n">
        <v>177.2</v>
      </c>
      <c r="H7" s="6" t="n">
        <v>1323.5</v>
      </c>
      <c r="I7" s="6" t="n">
        <v>1424.79</v>
      </c>
      <c r="J7" s="6" t="n">
        <v>3478</v>
      </c>
      <c r="K7" s="6" t="n">
        <v>26757.2</v>
      </c>
      <c r="L7" s="6" t="n">
        <v>23279.2</v>
      </c>
      <c r="M7" s="6" t="n">
        <v>10.82</v>
      </c>
      <c r="N7" s="6" t="n">
        <v>11.65</v>
      </c>
    </row>
    <row collapsed="false" customFormat="false" customHeight="false" hidden="false" ht="12.1" outlineLevel="0" r="8">
      <c r="A8" s="46" t="n">
        <v>45491</v>
      </c>
      <c r="B8" s="17" t="s">
        <v>420</v>
      </c>
      <c r="C8" s="17" t="s">
        <v>360</v>
      </c>
      <c r="D8" s="17" t="s">
        <v>621</v>
      </c>
      <c r="E8" s="7" t="n">
        <v>2700</v>
      </c>
      <c r="F8" s="17" t="s">
        <v>20</v>
      </c>
      <c r="G8" s="6" t="n">
        <v>0.85</v>
      </c>
      <c r="H8" s="6" t="n">
        <v>27.855</v>
      </c>
      <c r="I8" s="6" t="n">
        <v>27.96</v>
      </c>
      <c r="J8" s="6" t="n">
        <v>298</v>
      </c>
      <c r="K8" s="6" t="n">
        <v>2295</v>
      </c>
      <c r="L8" s="6" t="n">
        <v>1997</v>
      </c>
      <c r="M8" s="6" t="n">
        <v>2.65</v>
      </c>
      <c r="N8" s="6" t="n">
        <v>2.66</v>
      </c>
    </row>
    <row collapsed="false" customFormat="false" customHeight="false" hidden="false" ht="12.1" outlineLevel="0" r="9">
      <c r="A9" s="46" t="n">
        <v>45621</v>
      </c>
      <c r="B9" s="17" t="s">
        <v>420</v>
      </c>
      <c r="C9" s="17" t="s">
        <v>39</v>
      </c>
      <c r="D9" s="17" t="s">
        <v>40</v>
      </c>
      <c r="E9" s="7" t="n">
        <v>79</v>
      </c>
      <c r="F9" s="17" t="s">
        <v>20</v>
      </c>
      <c r="G9" s="6" t="n">
        <v>92.5</v>
      </c>
      <c r="H9" s="6" t="n">
        <v>2339.6</v>
      </c>
      <c r="I9" s="6" t="n">
        <v>2591.5834177215</v>
      </c>
      <c r="J9" s="6" t="n">
        <v>289</v>
      </c>
      <c r="K9" s="6" t="n">
        <v>7307.5</v>
      </c>
      <c r="L9" s="6" t="n">
        <v>6357.5</v>
      </c>
      <c r="M9" s="6" t="n">
        <v>3.11</v>
      </c>
      <c r="N9" s="6" t="n">
        <v>3.44</v>
      </c>
    </row>
    <row collapsed="false" customFormat="false" customHeight="false" hidden="false" ht="12.1" outlineLevel="0" r="10">
      <c r="A10" s="46" t="n">
        <v>45639</v>
      </c>
      <c r="B10" s="17" t="s">
        <v>420</v>
      </c>
      <c r="C10" s="17" t="s">
        <v>355</v>
      </c>
      <c r="D10" s="17" t="s">
        <v>619</v>
      </c>
      <c r="E10" s="7" t="n">
        <v>10</v>
      </c>
      <c r="F10" s="17" t="s">
        <v>20</v>
      </c>
      <c r="G10" s="6" t="n">
        <v>35.3137</v>
      </c>
      <c r="H10" s="6" t="n">
        <v>166</v>
      </c>
      <c r="I10" s="6" t="n">
        <v>548.23</v>
      </c>
      <c r="J10" s="6" t="n">
        <v>46</v>
      </c>
      <c r="K10" s="6" t="n">
        <v>353.137</v>
      </c>
      <c r="L10" s="6" t="n">
        <v>307.14</v>
      </c>
      <c r="M10" s="6" t="n">
        <v>5.6</v>
      </c>
      <c r="N10" s="6" t="n">
        <v>18.5</v>
      </c>
    </row>
    <row collapsed="false" customFormat="false" customHeight="false" hidden="false" ht="12.1" outlineLevel="0" r="11">
      <c r="A11" s="46" t="n">
        <v>45643</v>
      </c>
      <c r="B11" s="17" t="s">
        <v>525</v>
      </c>
      <c r="C11" s="17" t="s">
        <v>385</v>
      </c>
      <c r="D11" s="17" t="s">
        <v>622</v>
      </c>
      <c r="E11" s="7" t="n">
        <v>39</v>
      </c>
      <c r="F11" s="17" t="s">
        <v>20</v>
      </c>
      <c r="G11" s="6" t="n">
        <v>907</v>
      </c>
      <c r="H11" s="6" t="n">
        <v>3060</v>
      </c>
      <c r="I11" s="6" t="n">
        <v>3734.87</v>
      </c>
      <c r="J11" s="6" t="n">
        <v>4598</v>
      </c>
      <c r="K11" s="6" t="n">
        <v>35373</v>
      </c>
      <c r="L11" s="6" t="n">
        <v>30775</v>
      </c>
      <c r="M11" s="6" t="n">
        <v>21.13</v>
      </c>
      <c r="N11" s="6" t="n">
        <v>25.79</v>
      </c>
    </row>
    <row collapsed="false" customFormat="false" customHeight="false" hidden="false" ht="12.1" outlineLevel="0" r="12">
      <c r="A12" s="46" t="n">
        <v>45648</v>
      </c>
      <c r="B12" s="17" t="s">
        <v>547</v>
      </c>
      <c r="C12" s="17" t="s">
        <v>388</v>
      </c>
      <c r="D12" s="17" t="s">
        <v>623</v>
      </c>
      <c r="E12" s="7" t="n">
        <v>2</v>
      </c>
      <c r="F12" s="17" t="s">
        <v>20</v>
      </c>
      <c r="G12" s="6" t="n">
        <v>126</v>
      </c>
      <c r="H12" s="6" t="n">
        <v>5814</v>
      </c>
      <c r="I12" s="6" t="n">
        <v>5387.31</v>
      </c>
      <c r="J12" s="6" t="n">
        <v>33</v>
      </c>
      <c r="K12" s="6" t="n">
        <v>252</v>
      </c>
      <c r="L12" s="6" t="n">
        <v>219</v>
      </c>
      <c r="M12" s="6" t="n">
        <v>2.03</v>
      </c>
      <c r="N12" s="6" t="n">
        <v>1.88</v>
      </c>
    </row>
    <row collapsed="false" customFormat="false" customHeight="false" hidden="false" ht="12.1" outlineLevel="0" r="13">
      <c r="A13" s="46" t="n">
        <v>45665</v>
      </c>
      <c r="B13" s="17" t="s">
        <v>420</v>
      </c>
      <c r="C13" s="17" t="s">
        <v>43</v>
      </c>
      <c r="D13" s="17" t="s">
        <v>44</v>
      </c>
      <c r="E13" s="7" t="n">
        <v>63</v>
      </c>
      <c r="F13" s="17" t="s">
        <v>20</v>
      </c>
      <c r="G13" s="6" t="n">
        <v>45</v>
      </c>
      <c r="H13" s="6" t="n">
        <v>4319</v>
      </c>
      <c r="I13" s="6" t="n">
        <v>4409.74</v>
      </c>
      <c r="J13" s="6" t="n">
        <v>369</v>
      </c>
      <c r="K13" s="6" t="n">
        <v>2835</v>
      </c>
      <c r="L13" s="6" t="n">
        <v>2466</v>
      </c>
      <c r="M13" s="6" t="n">
        <v>0.89</v>
      </c>
      <c r="N13" s="6" t="n">
        <v>0.91</v>
      </c>
    </row>
    <row collapsed="false" customFormat="false" customHeight="false" hidden="false" ht="12.1" outlineLevel="0" r="14">
      <c r="A14" s="46" t="n">
        <v>45737</v>
      </c>
      <c r="B14" s="17" t="s">
        <v>420</v>
      </c>
      <c r="C14" s="17" t="s">
        <v>43</v>
      </c>
      <c r="D14" s="17" t="s">
        <v>44</v>
      </c>
      <c r="E14" s="7" t="n">
        <v>88</v>
      </c>
      <c r="F14" s="17" t="s">
        <v>20</v>
      </c>
      <c r="G14" s="6" t="n">
        <v>53.3</v>
      </c>
      <c r="H14" s="6" t="n">
        <v>3750</v>
      </c>
      <c r="I14" s="6" t="n">
        <v>4261.44</v>
      </c>
      <c r="J14" s="6" t="n">
        <v>610</v>
      </c>
      <c r="K14" s="6" t="n">
        <v>4690.4</v>
      </c>
      <c r="L14" s="6" t="n">
        <v>4080.4</v>
      </c>
      <c r="M14" s="6" t="n">
        <v>1.09</v>
      </c>
      <c r="N14" s="6" t="n">
        <v>1.24</v>
      </c>
    </row>
    <row collapsed="false" customFormat="false" customHeight="false" hidden="false" ht="12.1" outlineLevel="0" r="15">
      <c r="A15" s="46" t="n">
        <v>45775</v>
      </c>
      <c r="B15" s="17" t="s">
        <v>420</v>
      </c>
      <c r="C15" s="17" t="s">
        <v>17</v>
      </c>
      <c r="D15" s="17" t="s">
        <v>19</v>
      </c>
      <c r="E15" s="7" t="n">
        <v>164</v>
      </c>
      <c r="F15" s="17" t="s">
        <v>20</v>
      </c>
      <c r="G15" s="6" t="n">
        <v>80</v>
      </c>
      <c r="H15" s="6" t="n">
        <v>4283</v>
      </c>
      <c r="I15" s="6" t="n">
        <v>3452.221097561</v>
      </c>
      <c r="J15" s="6" t="n">
        <v>738</v>
      </c>
      <c r="K15" s="6" t="n">
        <v>13120</v>
      </c>
      <c r="L15" s="6" t="n">
        <v>11415</v>
      </c>
      <c r="M15" s="6" t="n">
        <v>2.02</v>
      </c>
      <c r="N15" s="6" t="n">
        <v>1.63</v>
      </c>
    </row>
    <row collapsed="false" customFormat="false" customHeight="false" hidden="false" ht="12.1" outlineLevel="0" r="16">
      <c r="A16" s="46" t="n">
        <v>45793</v>
      </c>
      <c r="B16" s="17" t="s">
        <v>420</v>
      </c>
      <c r="C16" s="17" t="s">
        <v>39</v>
      </c>
      <c r="D16" s="17" t="s">
        <v>40</v>
      </c>
      <c r="E16" s="7" t="n">
        <v>104</v>
      </c>
      <c r="F16" s="17" t="s">
        <v>20</v>
      </c>
      <c r="G16" s="6" t="n">
        <v>32</v>
      </c>
      <c r="H16" s="6" t="n">
        <v>3072.8</v>
      </c>
      <c r="I16" s="6" t="n">
        <v>2691.06</v>
      </c>
      <c r="J16" s="6" t="n">
        <v>100</v>
      </c>
      <c r="K16" s="6" t="n">
        <v>3328</v>
      </c>
      <c r="L16" s="6" t="n">
        <v>2895</v>
      </c>
      <c r="M16" s="6" t="n">
        <v>1.03</v>
      </c>
      <c r="N16" s="6" t="n">
        <v>0.91</v>
      </c>
    </row>
    <row collapsed="false" customFormat="false" customHeight="false" hidden="false" ht="12.1" outlineLevel="0" r="17">
      <c r="A17" s="46" t="n">
        <v>45796</v>
      </c>
      <c r="B17" s="17" t="s">
        <v>420</v>
      </c>
      <c r="C17" s="17" t="s">
        <v>66</v>
      </c>
      <c r="D17" s="17" t="s">
        <v>67</v>
      </c>
      <c r="E17" s="7" t="n">
        <v>7</v>
      </c>
      <c r="F17" s="17" t="s">
        <v>20</v>
      </c>
      <c r="G17" s="6" t="n">
        <v>22</v>
      </c>
      <c r="H17" s="6" t="n">
        <v>974.8</v>
      </c>
      <c r="I17" s="6" t="n">
        <v>980.49</v>
      </c>
      <c r="J17" s="6" t="n">
        <v>20</v>
      </c>
      <c r="K17" s="6" t="n">
        <v>154</v>
      </c>
      <c r="L17" s="6" t="n">
        <v>134</v>
      </c>
      <c r="M17" s="6" t="n">
        <v>1.95</v>
      </c>
      <c r="N17" s="6" t="n">
        <v>1.96</v>
      </c>
    </row>
    <row collapsed="false" customFormat="false" customHeight="false" hidden="false" ht="12.1" outlineLevel="0" r="18">
      <c r="A18" s="46" t="n">
        <v>45817</v>
      </c>
      <c r="B18" s="17" t="s">
        <v>525</v>
      </c>
      <c r="C18" s="17" t="s">
        <v>47</v>
      </c>
      <c r="D18" s="17" t="s">
        <v>48</v>
      </c>
      <c r="E18" s="7" t="n">
        <v>3</v>
      </c>
      <c r="F18" s="17" t="s">
        <v>20</v>
      </c>
      <c r="G18" s="6" t="n">
        <v>25</v>
      </c>
      <c r="H18" s="6" t="n">
        <v>445.5</v>
      </c>
      <c r="I18" s="6" t="n">
        <v>470.88</v>
      </c>
      <c r="J18" s="6" t="n">
        <v>10</v>
      </c>
      <c r="K18" s="6" t="n">
        <v>75</v>
      </c>
      <c r="L18" s="6" t="n">
        <v>65</v>
      </c>
      <c r="M18" s="6" t="n">
        <v>4.6</v>
      </c>
      <c r="N18" s="6" t="n">
        <v>4.86</v>
      </c>
    </row>
    <row collapsed="false" customFormat="false" customHeight="false" hidden="false" ht="12.1" outlineLevel="0" r="19">
      <c r="A19" s="46" t="n">
        <v>45846</v>
      </c>
      <c r="B19" s="17" t="s">
        <v>420</v>
      </c>
      <c r="C19" s="17" t="s">
        <v>43</v>
      </c>
      <c r="D19" s="17" t="s">
        <v>44</v>
      </c>
      <c r="E19" s="7" t="n">
        <v>132</v>
      </c>
      <c r="F19" s="17" t="s">
        <v>20</v>
      </c>
      <c r="G19" s="6" t="n">
        <v>80</v>
      </c>
      <c r="H19" s="6" t="n">
        <v>2613.5</v>
      </c>
      <c r="I19" s="6" t="n">
        <v>3888.13</v>
      </c>
      <c r="J19" s="6" t="n">
        <v>915</v>
      </c>
      <c r="K19" s="6" t="n">
        <v>10560</v>
      </c>
      <c r="L19" s="6" t="n">
        <v>9187</v>
      </c>
      <c r="M19" s="6" t="n">
        <v>1.79</v>
      </c>
      <c r="N19" s="6" t="n">
        <v>2.66</v>
      </c>
    </row>
    <row collapsed="false" customFormat="false" customHeight="false" hidden="false" ht="12.1" outlineLevel="0" r="20">
      <c r="A20" s="46" t="n">
        <v>45852</v>
      </c>
      <c r="B20" s="17" t="s">
        <v>420</v>
      </c>
      <c r="C20" s="17" t="s">
        <v>23</v>
      </c>
      <c r="D20" s="17" t="s">
        <v>24</v>
      </c>
      <c r="E20" s="7" t="n">
        <v>23600</v>
      </c>
      <c r="F20" s="17" t="s">
        <v>20</v>
      </c>
      <c r="G20" s="6" t="n">
        <v>0.9573</v>
      </c>
      <c r="H20" s="6" t="n">
        <v>8.565</v>
      </c>
      <c r="I20" s="6" t="n">
        <v>9.341186440678</v>
      </c>
      <c r="J20" s="6" t="n">
        <v>2837</v>
      </c>
      <c r="K20" s="6" t="n">
        <v>22592.28</v>
      </c>
      <c r="L20" s="6" t="n">
        <v>19655.28</v>
      </c>
      <c r="M20" s="6" t="n">
        <v>8.92</v>
      </c>
      <c r="N20" s="6" t="n">
        <v>9.72</v>
      </c>
    </row>
    <row collapsed="false" customFormat="false" customHeight="false" hidden="false" ht="12.1" outlineLevel="0" r="21">
      <c r="A21" s="46" t="n">
        <v>45855</v>
      </c>
      <c r="B21" s="17" t="s">
        <v>420</v>
      </c>
      <c r="C21" s="17" t="s">
        <v>27</v>
      </c>
      <c r="D21" s="17" t="s">
        <v>28</v>
      </c>
      <c r="E21" s="7" t="n">
        <v>405</v>
      </c>
      <c r="F21" s="17" t="s">
        <v>20</v>
      </c>
      <c r="G21" s="6" t="n">
        <v>198.25</v>
      </c>
      <c r="H21" s="6" t="n">
        <v>1306</v>
      </c>
      <c r="I21" s="6" t="n">
        <v>1149.0185185185</v>
      </c>
      <c r="J21" s="6" t="n">
        <v>6830</v>
      </c>
      <c r="K21" s="6" t="n">
        <v>80291.25</v>
      </c>
      <c r="L21" s="6" t="n">
        <v>69853.25</v>
      </c>
      <c r="M21" s="6" t="n">
        <v>15.01</v>
      </c>
      <c r="N21" s="6" t="n">
        <v>13.21</v>
      </c>
    </row>
    <row collapsed="false" customFormat="false" customHeight="false" hidden="false" ht="12.1" outlineLevel="0" r="22">
      <c r="A22" s="46" t="n">
        <v>45855</v>
      </c>
      <c r="B22" s="17" t="s">
        <v>420</v>
      </c>
      <c r="C22" s="17" t="s">
        <v>39</v>
      </c>
      <c r="D22" s="17" t="s">
        <v>40</v>
      </c>
      <c r="E22" s="7" t="n">
        <v>104</v>
      </c>
      <c r="F22" s="17" t="s">
        <v>20</v>
      </c>
      <c r="G22" s="6" t="n">
        <v>33</v>
      </c>
      <c r="H22" s="6" t="n">
        <v>3281.6</v>
      </c>
      <c r="I22" s="6" t="n">
        <v>2691.06</v>
      </c>
      <c r="J22" s="6" t="n">
        <v>103</v>
      </c>
      <c r="K22" s="6" t="n">
        <v>3432</v>
      </c>
      <c r="L22" s="6" t="n">
        <v>2986</v>
      </c>
      <c r="M22" s="6" t="n">
        <v>1.07</v>
      </c>
      <c r="N22" s="6" t="n">
        <v>0.87</v>
      </c>
    </row>
    <row collapsed="false" customFormat="false" customHeight="false" hidden="false" ht="12.1" outlineLevel="0" r="23">
      <c r="A23" s="46" t="n">
        <v>45856</v>
      </c>
      <c r="B23" s="17" t="s">
        <v>420</v>
      </c>
      <c r="C23" s="17" t="s">
        <v>31</v>
      </c>
      <c r="D23" s="17" t="s">
        <v>32</v>
      </c>
      <c r="E23" s="7" t="n">
        <v>1600</v>
      </c>
      <c r="F23" s="17" t="s">
        <v>20</v>
      </c>
      <c r="G23" s="6" t="n">
        <v>34.84</v>
      </c>
      <c r="H23" s="6" t="n">
        <v>309</v>
      </c>
      <c r="I23" s="6" t="n">
        <v>240.044125</v>
      </c>
      <c r="J23" s="6" t="n">
        <v>6749</v>
      </c>
      <c r="K23" s="6" t="n">
        <v>55744</v>
      </c>
      <c r="L23" s="6" t="n">
        <v>48497</v>
      </c>
      <c r="M23" s="6" t="n">
        <v>12.63</v>
      </c>
      <c r="N23" s="6" t="n">
        <v>9.81</v>
      </c>
    </row>
    <row collapsed="false" customFormat="false" customHeight="false" hidden="false" ht="12.1" outlineLevel="0" r="24">
      <c r="A24" s="46" t="n">
        <v>45882</v>
      </c>
      <c r="B24" s="17" t="s">
        <v>420</v>
      </c>
      <c r="C24" s="17" t="s">
        <v>51</v>
      </c>
      <c r="D24" s="17" t="s">
        <v>52</v>
      </c>
      <c r="E24" s="7" t="n">
        <v>1460</v>
      </c>
      <c r="F24" s="17" t="s">
        <v>20</v>
      </c>
      <c r="G24" s="6" t="n">
        <v>2.71</v>
      </c>
      <c r="H24" s="6" t="n">
        <v>69.5</v>
      </c>
      <c r="I24" s="6" t="n">
        <v>56.62</v>
      </c>
      <c r="J24" s="6" t="n">
        <v>514</v>
      </c>
      <c r="K24" s="6" t="n">
        <v>3956.6</v>
      </c>
      <c r="L24" s="6" t="n">
        <v>3442.6</v>
      </c>
      <c r="M24" s="6" t="n">
        <v>4.16</v>
      </c>
      <c r="N24" s="6" t="n">
        <v>3.39</v>
      </c>
    </row>
    <row collapsed="false" customFormat="false" customHeight="false" hidden="false" ht="12.1" outlineLevel="0" r="25">
      <c r="A25" s="46" t="n">
        <v>45929</v>
      </c>
      <c r="B25" s="17" t="s">
        <v>420</v>
      </c>
      <c r="C25" s="17" t="s">
        <v>17</v>
      </c>
      <c r="D25" s="17" t="s">
        <v>19</v>
      </c>
      <c r="E25" s="7" t="n">
        <v>164</v>
      </c>
      <c r="F25" s="17" t="s">
        <v>20</v>
      </c>
      <c r="G25" s="6" t="n">
        <v>80</v>
      </c>
      <c r="H25" s="6" t="n">
        <v>3940</v>
      </c>
      <c r="I25" s="6" t="n">
        <v>3452.221097561</v>
      </c>
      <c r="J25" s="6" t="n">
        <v>738</v>
      </c>
      <c r="K25" s="6" t="n">
        <v>13120</v>
      </c>
      <c r="L25" s="6" t="n">
        <v>11415</v>
      </c>
      <c r="M25" s="6" t="n">
        <v>2.02</v>
      </c>
      <c r="N25" s="6" t="n">
        <v>1.77</v>
      </c>
    </row>
    <row collapsed="false" customFormat="false" customHeight="false" hidden="false" ht="12.1" outlineLevel="0" r="26">
      <c r="A26" s="46" t="n">
        <v>45936</v>
      </c>
      <c r="B26" s="17" t="s">
        <v>420</v>
      </c>
      <c r="C26" s="17" t="s">
        <v>39</v>
      </c>
      <c r="D26" s="17" t="s">
        <v>40</v>
      </c>
      <c r="E26" s="7" t="n">
        <v>104</v>
      </c>
      <c r="F26" s="17" t="s">
        <v>20</v>
      </c>
      <c r="G26" s="6" t="n">
        <v>35</v>
      </c>
      <c r="H26" s="6" t="n">
        <v>3021.2</v>
      </c>
      <c r="I26" s="6" t="n">
        <v>2691.06</v>
      </c>
      <c r="J26" s="6" t="n">
        <v>109</v>
      </c>
      <c r="K26" s="6" t="n">
        <v>3640</v>
      </c>
      <c r="L26" s="6" t="n">
        <v>3167</v>
      </c>
      <c r="M26" s="6" t="n">
        <v>1.13</v>
      </c>
      <c r="N26" s="6" t="n">
        <v>1.01</v>
      </c>
    </row>
    <row collapsed="false" customFormat="false" customHeight="false" hidden="false" ht="12.1" outlineLevel="0" r="27">
      <c r="A27" s="46" t="n">
        <v>45948</v>
      </c>
      <c r="B27" s="17" t="s">
        <v>420</v>
      </c>
      <c r="C27" s="17" t="s">
        <v>47</v>
      </c>
      <c r="D27" s="17" t="s">
        <v>48</v>
      </c>
      <c r="E27" s="7" t="n">
        <v>420</v>
      </c>
      <c r="F27" s="17" t="s">
        <v>20</v>
      </c>
      <c r="G27" s="6" t="n">
        <v>20</v>
      </c>
      <c r="H27" s="6" t="n">
        <v>392.4</v>
      </c>
      <c r="I27" s="6" t="n">
        <v>433.38697619048</v>
      </c>
      <c r="J27" s="6" t="n">
        <v>720</v>
      </c>
      <c r="K27" s="6" t="n">
        <v>8400</v>
      </c>
      <c r="L27" s="6" t="n">
        <v>7309</v>
      </c>
      <c r="M27" s="6" t="n">
        <v>4.02</v>
      </c>
      <c r="N27" s="6" t="n">
        <v>4.43</v>
      </c>
    </row>
    <row collapsed="false" customFormat="false" customHeight="false" hidden="false" ht="12.1" outlineLevel="0" r="28">
      <c r="A28" s="46" t="n">
        <v>45950</v>
      </c>
      <c r="B28" s="17" t="s">
        <v>420</v>
      </c>
      <c r="C28" s="17" t="s">
        <v>66</v>
      </c>
      <c r="D28" s="17" t="s">
        <v>67</v>
      </c>
      <c r="E28" s="7" t="n">
        <v>7</v>
      </c>
      <c r="F28" s="17" t="s">
        <v>20</v>
      </c>
      <c r="G28" s="6" t="n">
        <v>42</v>
      </c>
      <c r="H28" s="6" t="n">
        <v>1242.8</v>
      </c>
      <c r="I28" s="6" t="n">
        <v>980.49</v>
      </c>
      <c r="J28" s="6" t="n">
        <v>38</v>
      </c>
      <c r="K28" s="6" t="n">
        <v>294</v>
      </c>
      <c r="L28" s="6" t="n">
        <v>256</v>
      </c>
      <c r="M28" s="6" t="n">
        <v>3.73</v>
      </c>
      <c r="N28" s="6" t="n">
        <v>2.94</v>
      </c>
    </row>
  </sheetData>
  <autoFilter ref="A1:N2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7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47" t="s">
        <v>103</v>
      </c>
      <c r="B1" s="47" t="s">
        <v>418</v>
      </c>
      <c r="C1" s="47" t="s">
        <v>0</v>
      </c>
      <c r="D1" s="47" t="s">
        <v>2</v>
      </c>
      <c r="E1" s="47" t="s">
        <v>7</v>
      </c>
      <c r="F1" s="47" t="s">
        <v>609</v>
      </c>
      <c r="G1" s="47" t="s">
        <v>624</v>
      </c>
      <c r="H1" s="47" t="s">
        <v>613</v>
      </c>
      <c r="I1" s="47" t="s">
        <v>614</v>
      </c>
      <c r="J1" s="47" t="s">
        <v>615</v>
      </c>
    </row>
    <row collapsed="false" customFormat="false" customHeight="false" hidden="false" ht="12.1" outlineLevel="0" r="2">
      <c r="A2" s="48" t="n">
        <v>44586</v>
      </c>
      <c r="B2" s="17" t="s">
        <v>420</v>
      </c>
      <c r="C2" s="17" t="s">
        <v>347</v>
      </c>
      <c r="D2" s="17" t="s">
        <v>625</v>
      </c>
      <c r="E2" s="6" t="n">
        <v>1000</v>
      </c>
      <c r="F2" s="7" t="n">
        <v>20</v>
      </c>
      <c r="G2" s="6" t="n">
        <v>35.15</v>
      </c>
      <c r="H2" s="6" t="n">
        <v>91</v>
      </c>
      <c r="I2" s="6" t="n">
        <v>703</v>
      </c>
      <c r="J2" s="6" t="n">
        <v>612</v>
      </c>
    </row>
    <row collapsed="false" customFormat="false" customHeight="false" hidden="false" ht="12.1" outlineLevel="0" r="3">
      <c r="A3" s="48" t="n">
        <v>44607</v>
      </c>
      <c r="B3" s="17" t="s">
        <v>420</v>
      </c>
      <c r="C3" s="17" t="s">
        <v>345</v>
      </c>
      <c r="D3" s="17" t="s">
        <v>626</v>
      </c>
      <c r="E3" s="6" t="n">
        <v>1000</v>
      </c>
      <c r="F3" s="7" t="n">
        <v>21</v>
      </c>
      <c r="G3" s="6" t="n">
        <v>44.3</v>
      </c>
      <c r="H3" s="6" t="n">
        <v>121</v>
      </c>
      <c r="I3" s="6" t="n">
        <v>930.3</v>
      </c>
      <c r="J3" s="6" t="n">
        <v>809.3</v>
      </c>
    </row>
    <row collapsed="false" customFormat="false" customHeight="false" hidden="false" ht="12.1" outlineLevel="0" r="4">
      <c r="A4" s="48" t="n">
        <v>44642</v>
      </c>
      <c r="B4" s="17" t="s">
        <v>420</v>
      </c>
      <c r="C4" s="17" t="s">
        <v>348</v>
      </c>
      <c r="D4" s="17" t="s">
        <v>627</v>
      </c>
      <c r="E4" s="6" t="n">
        <v>1000</v>
      </c>
      <c r="F4" s="7" t="n">
        <v>20</v>
      </c>
      <c r="G4" s="6" t="n">
        <v>38.64</v>
      </c>
      <c r="H4" s="6" t="n">
        <v>100</v>
      </c>
      <c r="I4" s="6" t="n">
        <v>772.8</v>
      </c>
      <c r="J4" s="6" t="n">
        <v>672.8</v>
      </c>
    </row>
    <row collapsed="false" customFormat="false" customHeight="false" hidden="false" ht="12.1" outlineLevel="0" r="5">
      <c r="A5" s="48" t="n">
        <v>44647</v>
      </c>
      <c r="B5" s="17" t="s">
        <v>420</v>
      </c>
      <c r="C5" s="17" t="s">
        <v>353</v>
      </c>
      <c r="D5" s="17" t="s">
        <v>628</v>
      </c>
      <c r="E5" s="6" t="n">
        <v>1000</v>
      </c>
      <c r="F5" s="7" t="n">
        <v>19</v>
      </c>
      <c r="G5" s="6" t="n">
        <v>21.44</v>
      </c>
      <c r="H5" s="6" t="n">
        <v>53</v>
      </c>
      <c r="I5" s="6" t="n">
        <v>407.36</v>
      </c>
      <c r="J5" s="6" t="n">
        <v>354.36</v>
      </c>
    </row>
    <row collapsed="false" customFormat="false" customHeight="false" hidden="false" ht="12.1" outlineLevel="0" r="6">
      <c r="A6" s="48" t="n">
        <v>44649</v>
      </c>
      <c r="B6" s="17" t="s">
        <v>420</v>
      </c>
      <c r="C6" s="17" t="s">
        <v>346</v>
      </c>
      <c r="D6" s="17" t="s">
        <v>629</v>
      </c>
      <c r="E6" s="6" t="n">
        <v>1000</v>
      </c>
      <c r="F6" s="7" t="n">
        <v>32</v>
      </c>
      <c r="G6" s="6" t="n">
        <v>42.38</v>
      </c>
      <c r="H6" s="6" t="n">
        <v>176</v>
      </c>
      <c r="I6" s="6" t="n">
        <v>1356.16</v>
      </c>
      <c r="J6" s="6" t="n">
        <v>1180.16</v>
      </c>
    </row>
    <row collapsed="false" customFormat="false" customHeight="false" hidden="false" ht="12.1" outlineLevel="0" r="7">
      <c r="A7" s="48" t="n">
        <v>44663</v>
      </c>
      <c r="B7" s="17" t="s">
        <v>420</v>
      </c>
      <c r="C7" s="17" t="s">
        <v>349</v>
      </c>
      <c r="D7" s="17" t="s">
        <v>630</v>
      </c>
      <c r="E7" s="6" t="n">
        <v>1000</v>
      </c>
      <c r="F7" s="7" t="n">
        <v>20</v>
      </c>
      <c r="G7" s="6" t="n">
        <v>39.64</v>
      </c>
      <c r="H7" s="6" t="n">
        <v>103</v>
      </c>
      <c r="I7" s="6" t="n">
        <v>792.8</v>
      </c>
      <c r="J7" s="6" t="n">
        <v>689.8</v>
      </c>
    </row>
    <row collapsed="false" customFormat="false" customHeight="false" hidden="false" ht="12.1" outlineLevel="0" r="8">
      <c r="A8" s="48" t="n">
        <v>44670</v>
      </c>
      <c r="B8" s="17" t="s">
        <v>420</v>
      </c>
      <c r="C8" s="17" t="s">
        <v>352</v>
      </c>
      <c r="D8" s="17" t="s">
        <v>631</v>
      </c>
      <c r="E8" s="6" t="n">
        <v>1000</v>
      </c>
      <c r="F8" s="7" t="n">
        <v>10</v>
      </c>
      <c r="G8" s="6" t="n">
        <v>35.4</v>
      </c>
      <c r="H8" s="6" t="n">
        <v>46</v>
      </c>
      <c r="I8" s="6" t="n">
        <v>354</v>
      </c>
      <c r="J8" s="6" t="n">
        <v>308</v>
      </c>
    </row>
    <row collapsed="false" customFormat="false" customHeight="false" hidden="false" ht="12.1" outlineLevel="0" r="9">
      <c r="A9" s="48" t="n">
        <v>44704</v>
      </c>
      <c r="B9" s="17" t="s">
        <v>420</v>
      </c>
      <c r="C9" s="17" t="s">
        <v>367</v>
      </c>
      <c r="D9" s="17" t="s">
        <v>632</v>
      </c>
      <c r="E9" s="6" t="n">
        <v>1000</v>
      </c>
      <c r="F9" s="7" t="n">
        <v>1</v>
      </c>
      <c r="G9" s="6" t="n">
        <v>14.46</v>
      </c>
      <c r="H9" s="6" t="n">
        <v>2</v>
      </c>
      <c r="I9" s="6" t="n">
        <v>14.46</v>
      </c>
      <c r="J9" s="6" t="n">
        <v>12.46</v>
      </c>
    </row>
    <row collapsed="false" customFormat="false" customHeight="false" hidden="false" ht="12.1" outlineLevel="0" r="10">
      <c r="A10" s="48" t="n">
        <v>44721</v>
      </c>
      <c r="B10" s="17" t="s">
        <v>420</v>
      </c>
      <c r="C10" s="17" t="s">
        <v>370</v>
      </c>
      <c r="D10" s="17" t="s">
        <v>633</v>
      </c>
      <c r="E10" s="6" t="n">
        <v>400</v>
      </c>
      <c r="F10" s="7" t="n">
        <v>21</v>
      </c>
      <c r="G10" s="6" t="n">
        <v>8.73</v>
      </c>
      <c r="H10" s="6" t="n">
        <v>24</v>
      </c>
      <c r="I10" s="6" t="n">
        <v>183.33</v>
      </c>
      <c r="J10" s="6" t="n">
        <v>159.33</v>
      </c>
    </row>
    <row collapsed="false" customFormat="false" customHeight="false" hidden="false" ht="12.1" outlineLevel="0" r="11">
      <c r="A11" s="48" t="n">
        <v>44738</v>
      </c>
      <c r="B11" s="17" t="s">
        <v>420</v>
      </c>
      <c r="C11" s="17" t="s">
        <v>353</v>
      </c>
      <c r="D11" s="17" t="s">
        <v>628</v>
      </c>
      <c r="E11" s="6" t="n">
        <v>1000</v>
      </c>
      <c r="F11" s="7" t="n">
        <v>19</v>
      </c>
      <c r="G11" s="6" t="n">
        <v>21.44</v>
      </c>
      <c r="H11" s="6" t="n">
        <v>53</v>
      </c>
      <c r="I11" s="6" t="n">
        <v>407.36</v>
      </c>
      <c r="J11" s="6" t="n">
        <v>354.36</v>
      </c>
    </row>
    <row collapsed="false" customFormat="false" customHeight="false" hidden="false" ht="12.1" outlineLevel="0" r="12">
      <c r="A12" s="48" t="n">
        <v>44768</v>
      </c>
      <c r="B12" s="17" t="s">
        <v>420</v>
      </c>
      <c r="C12" s="17" t="s">
        <v>347</v>
      </c>
      <c r="D12" s="17" t="s">
        <v>625</v>
      </c>
      <c r="E12" s="6" t="n">
        <v>1000</v>
      </c>
      <c r="F12" s="7" t="n">
        <v>20</v>
      </c>
      <c r="G12" s="6" t="n">
        <v>35.15</v>
      </c>
      <c r="H12" s="6" t="n">
        <v>91</v>
      </c>
      <c r="I12" s="6" t="n">
        <v>703</v>
      </c>
      <c r="J12" s="6" t="n">
        <v>612</v>
      </c>
    </row>
    <row collapsed="false" customFormat="false" customHeight="false" hidden="false" ht="12.1" outlineLevel="0" r="13">
      <c r="A13" s="48" t="n">
        <v>44789</v>
      </c>
      <c r="B13" s="17" t="s">
        <v>420</v>
      </c>
      <c r="C13" s="17" t="s">
        <v>345</v>
      </c>
      <c r="D13" s="17" t="s">
        <v>626</v>
      </c>
      <c r="E13" s="6" t="n">
        <v>1000</v>
      </c>
      <c r="F13" s="7" t="n">
        <v>21</v>
      </c>
      <c r="G13" s="6" t="n">
        <v>34.9</v>
      </c>
      <c r="H13" s="6" t="n">
        <v>95</v>
      </c>
      <c r="I13" s="6" t="n">
        <v>732.9</v>
      </c>
      <c r="J13" s="6" t="n">
        <v>637.9</v>
      </c>
    </row>
    <row collapsed="false" customFormat="false" customHeight="false" hidden="false" ht="12.1" outlineLevel="0" r="14">
      <c r="A14" s="48" t="n">
        <v>44795</v>
      </c>
      <c r="B14" s="17" t="s">
        <v>420</v>
      </c>
      <c r="C14" s="17" t="s">
        <v>367</v>
      </c>
      <c r="D14" s="17" t="s">
        <v>632</v>
      </c>
      <c r="E14" s="6" t="n">
        <v>1000</v>
      </c>
      <c r="F14" s="7" t="n">
        <v>1</v>
      </c>
      <c r="G14" s="6" t="n">
        <v>14.46</v>
      </c>
      <c r="H14" s="6" t="n">
        <v>2</v>
      </c>
      <c r="I14" s="6" t="n">
        <v>14.46</v>
      </c>
      <c r="J14" s="6" t="n">
        <v>12.46</v>
      </c>
    </row>
    <row collapsed="false" customFormat="false" customHeight="false" hidden="false" ht="12.1" outlineLevel="0" r="15">
      <c r="A15" s="48" t="n">
        <v>44824</v>
      </c>
      <c r="B15" s="17" t="s">
        <v>420</v>
      </c>
      <c r="C15" s="17" t="s">
        <v>348</v>
      </c>
      <c r="D15" s="17" t="s">
        <v>627</v>
      </c>
      <c r="E15" s="6" t="n">
        <v>1000</v>
      </c>
      <c r="F15" s="7" t="n">
        <v>20</v>
      </c>
      <c r="G15" s="6" t="n">
        <v>38.64</v>
      </c>
      <c r="H15" s="6" t="n">
        <v>100</v>
      </c>
      <c r="I15" s="6" t="n">
        <v>772.8</v>
      </c>
      <c r="J15" s="6" t="n">
        <v>672.8</v>
      </c>
    </row>
    <row collapsed="false" customFormat="false" customHeight="false" hidden="false" ht="12.1" outlineLevel="0" r="16">
      <c r="A16" s="48" t="n">
        <v>44829</v>
      </c>
      <c r="B16" s="17" t="s">
        <v>420</v>
      </c>
      <c r="C16" s="17" t="s">
        <v>353</v>
      </c>
      <c r="D16" s="17" t="s">
        <v>628</v>
      </c>
      <c r="E16" s="6" t="n">
        <v>1000</v>
      </c>
      <c r="F16" s="7" t="n">
        <v>19</v>
      </c>
      <c r="G16" s="6" t="n">
        <v>21.44</v>
      </c>
      <c r="H16" s="6" t="n">
        <v>53</v>
      </c>
      <c r="I16" s="6" t="n">
        <v>407.36</v>
      </c>
      <c r="J16" s="6" t="n">
        <v>354.36</v>
      </c>
    </row>
    <row collapsed="false" customFormat="false" customHeight="false" hidden="false" ht="12.1" outlineLevel="0" r="17">
      <c r="A17" s="48" t="n">
        <v>44831</v>
      </c>
      <c r="B17" s="17" t="s">
        <v>420</v>
      </c>
      <c r="C17" s="17" t="s">
        <v>346</v>
      </c>
      <c r="D17" s="17" t="s">
        <v>629</v>
      </c>
      <c r="E17" s="6" t="n">
        <v>1000</v>
      </c>
      <c r="F17" s="7" t="n">
        <v>32</v>
      </c>
      <c r="G17" s="6" t="n">
        <v>42.38</v>
      </c>
      <c r="H17" s="6" t="n">
        <v>176</v>
      </c>
      <c r="I17" s="6" t="n">
        <v>1356.16</v>
      </c>
      <c r="J17" s="6" t="n">
        <v>1180.16</v>
      </c>
    </row>
    <row collapsed="false" customFormat="false" customHeight="false" hidden="false" ht="12.1" outlineLevel="0" r="18">
      <c r="A18" s="48" t="n">
        <v>44845</v>
      </c>
      <c r="B18" s="17" t="s">
        <v>420</v>
      </c>
      <c r="C18" s="17" t="s">
        <v>349</v>
      </c>
      <c r="D18" s="17" t="s">
        <v>630</v>
      </c>
      <c r="E18" s="6" t="n">
        <v>1000</v>
      </c>
      <c r="F18" s="7" t="n">
        <v>20</v>
      </c>
      <c r="G18" s="6" t="n">
        <v>39.64</v>
      </c>
      <c r="H18" s="6" t="n">
        <v>103</v>
      </c>
      <c r="I18" s="6" t="n">
        <v>792.8</v>
      </c>
      <c r="J18" s="6" t="n">
        <v>689.8</v>
      </c>
    </row>
    <row collapsed="false" customFormat="false" customHeight="false" hidden="false" ht="12.1" outlineLevel="0" r="19">
      <c r="A19" s="48" t="n">
        <v>44852</v>
      </c>
      <c r="B19" s="17" t="s">
        <v>420</v>
      </c>
      <c r="C19" s="17" t="s">
        <v>352</v>
      </c>
      <c r="D19" s="17" t="s">
        <v>631</v>
      </c>
      <c r="E19" s="6" t="n">
        <v>1000</v>
      </c>
      <c r="F19" s="7" t="n">
        <v>10</v>
      </c>
      <c r="G19" s="6" t="n">
        <v>35.4</v>
      </c>
      <c r="H19" s="6" t="n">
        <v>46</v>
      </c>
      <c r="I19" s="6" t="n">
        <v>354</v>
      </c>
      <c r="J19" s="6" t="n">
        <v>308</v>
      </c>
    </row>
    <row collapsed="false" customFormat="false" customHeight="false" hidden="false" ht="12.1" outlineLevel="0" r="20">
      <c r="A20" s="48" t="n">
        <v>44920</v>
      </c>
      <c r="B20" s="17" t="s">
        <v>420</v>
      </c>
      <c r="C20" s="17" t="s">
        <v>353</v>
      </c>
      <c r="D20" s="17" t="s">
        <v>628</v>
      </c>
      <c r="E20" s="6" t="n">
        <v>1000</v>
      </c>
      <c r="F20" s="7" t="n">
        <v>19</v>
      </c>
      <c r="G20" s="6" t="n">
        <v>21.44</v>
      </c>
      <c r="H20" s="6" t="n">
        <v>53</v>
      </c>
      <c r="I20" s="6" t="n">
        <v>407.36</v>
      </c>
      <c r="J20" s="6" t="n">
        <v>354.36</v>
      </c>
    </row>
    <row collapsed="false" customFormat="false" customHeight="false" hidden="false" ht="12.1" outlineLevel="0" r="21">
      <c r="A21" s="48" t="n">
        <v>44927</v>
      </c>
      <c r="B21" s="17" t="s">
        <v>420</v>
      </c>
      <c r="C21" s="17" t="s">
        <v>374</v>
      </c>
      <c r="D21" s="17" t="s">
        <v>634</v>
      </c>
      <c r="E21" s="6" t="n">
        <v>1000</v>
      </c>
      <c r="F21" s="7" t="n">
        <v>123</v>
      </c>
      <c r="G21" s="6" t="n">
        <v>23.93</v>
      </c>
      <c r="H21" s="6" t="n">
        <v>383</v>
      </c>
      <c r="I21" s="6" t="n">
        <v>2943.39</v>
      </c>
      <c r="J21" s="6" t="n">
        <v>2560.39</v>
      </c>
    </row>
    <row collapsed="false" customFormat="false" customHeight="false" hidden="false" ht="12.1" outlineLevel="0" r="22">
      <c r="A22" s="48" t="n">
        <v>44950</v>
      </c>
      <c r="B22" s="17" t="s">
        <v>420</v>
      </c>
      <c r="C22" s="17" t="s">
        <v>347</v>
      </c>
      <c r="D22" s="17" t="s">
        <v>625</v>
      </c>
      <c r="E22" s="6" t="n">
        <v>1000</v>
      </c>
      <c r="F22" s="7" t="n">
        <v>20</v>
      </c>
      <c r="G22" s="6" t="n">
        <v>35.15</v>
      </c>
      <c r="H22" s="6" t="n">
        <v>91</v>
      </c>
      <c r="I22" s="6" t="n">
        <v>703</v>
      </c>
      <c r="J22" s="6" t="n">
        <v>612</v>
      </c>
    </row>
    <row collapsed="false" customFormat="false" customHeight="false" hidden="false" ht="12.1" outlineLevel="0" r="23">
      <c r="A23" s="48" t="n">
        <v>44957</v>
      </c>
      <c r="B23" s="17" t="s">
        <v>420</v>
      </c>
      <c r="C23" s="17" t="s">
        <v>375</v>
      </c>
      <c r="D23" s="17" t="s">
        <v>635</v>
      </c>
      <c r="E23" s="6" t="n">
        <v>1000</v>
      </c>
      <c r="F23" s="7" t="n">
        <v>111</v>
      </c>
      <c r="G23" s="6" t="n">
        <v>71.9</v>
      </c>
      <c r="H23" s="6" t="n">
        <v>1038</v>
      </c>
      <c r="I23" s="6" t="n">
        <v>7980.9</v>
      </c>
      <c r="J23" s="6" t="n">
        <v>6942.9</v>
      </c>
    </row>
    <row collapsed="false" customFormat="false" customHeight="false" hidden="false" ht="12.1" outlineLevel="0" r="24">
      <c r="A24" s="48" t="n">
        <v>45013</v>
      </c>
      <c r="B24" s="17" t="s">
        <v>420</v>
      </c>
      <c r="C24" s="17" t="s">
        <v>346</v>
      </c>
      <c r="D24" s="17" t="s">
        <v>629</v>
      </c>
      <c r="E24" s="6" t="n">
        <v>1000</v>
      </c>
      <c r="F24" s="7" t="n">
        <v>32</v>
      </c>
      <c r="G24" s="6" t="n">
        <v>42.38</v>
      </c>
      <c r="H24" s="6" t="n">
        <v>176</v>
      </c>
      <c r="I24" s="6" t="n">
        <v>1356.16</v>
      </c>
      <c r="J24" s="6" t="n">
        <v>1180.16</v>
      </c>
    </row>
    <row collapsed="false" customFormat="false" customHeight="false" hidden="false" ht="12.1" outlineLevel="0" r="25">
      <c r="A25" s="48" t="n">
        <v>45018</v>
      </c>
      <c r="B25" s="17" t="s">
        <v>420</v>
      </c>
      <c r="C25" s="17" t="s">
        <v>374</v>
      </c>
      <c r="D25" s="17" t="s">
        <v>634</v>
      </c>
      <c r="E25" s="6" t="n">
        <v>1000</v>
      </c>
      <c r="F25" s="7" t="n">
        <v>123</v>
      </c>
      <c r="G25" s="6" t="n">
        <v>23.93</v>
      </c>
      <c r="H25" s="6" t="n">
        <v>383</v>
      </c>
      <c r="I25" s="6" t="n">
        <v>2943.39</v>
      </c>
      <c r="J25" s="6" t="n">
        <v>2560.39</v>
      </c>
    </row>
    <row collapsed="false" customFormat="false" customHeight="false" hidden="false" ht="12.1" outlineLevel="0" r="26">
      <c r="A26" s="48" t="n">
        <v>45109</v>
      </c>
      <c r="B26" s="17" t="s">
        <v>420</v>
      </c>
      <c r="C26" s="17" t="s">
        <v>374</v>
      </c>
      <c r="D26" s="17" t="s">
        <v>634</v>
      </c>
      <c r="E26" s="6" t="n">
        <v>1000</v>
      </c>
      <c r="F26" s="7" t="n">
        <v>126</v>
      </c>
      <c r="G26" s="6" t="n">
        <v>23.93</v>
      </c>
      <c r="H26" s="6" t="n">
        <v>392</v>
      </c>
      <c r="I26" s="6" t="n">
        <v>3015.18</v>
      </c>
      <c r="J26" s="6" t="n">
        <v>2623.18</v>
      </c>
    </row>
    <row collapsed="false" customFormat="false" customHeight="false" hidden="false" ht="12.1" outlineLevel="0" r="27">
      <c r="A27" s="48" t="n">
        <v>45139</v>
      </c>
      <c r="B27" s="17" t="s">
        <v>420</v>
      </c>
      <c r="C27" s="17" t="s">
        <v>375</v>
      </c>
      <c r="D27" s="17" t="s">
        <v>635</v>
      </c>
      <c r="E27" s="6" t="n">
        <v>1000</v>
      </c>
      <c r="F27" s="7" t="n">
        <v>111</v>
      </c>
      <c r="G27" s="6" t="n">
        <v>43.53</v>
      </c>
      <c r="H27" s="6" t="n">
        <v>628</v>
      </c>
      <c r="I27" s="6" t="n">
        <v>4831.83</v>
      </c>
      <c r="J27" s="6" t="n">
        <v>4203.83</v>
      </c>
    </row>
    <row collapsed="false" customFormat="false" customHeight="false" hidden="false" ht="12.1" outlineLevel="0" r="28">
      <c r="A28" s="48" t="n">
        <v>45195</v>
      </c>
      <c r="B28" s="17" t="s">
        <v>420</v>
      </c>
      <c r="C28" s="17" t="s">
        <v>346</v>
      </c>
      <c r="D28" s="17" t="s">
        <v>629</v>
      </c>
      <c r="E28" s="6" t="n">
        <v>1000</v>
      </c>
      <c r="F28" s="7" t="n">
        <v>32</v>
      </c>
      <c r="G28" s="6" t="n">
        <v>42.38</v>
      </c>
      <c r="H28" s="6" t="n">
        <v>176</v>
      </c>
      <c r="I28" s="6" t="n">
        <v>1356.16</v>
      </c>
      <c r="J28" s="6" t="n">
        <v>1180.16</v>
      </c>
    </row>
    <row collapsed="false" customFormat="false" customHeight="false" hidden="false" ht="12.1" outlineLevel="0" r="29">
      <c r="A29" s="48" t="n">
        <v>45200</v>
      </c>
      <c r="B29" s="17" t="s">
        <v>420</v>
      </c>
      <c r="C29" s="17" t="s">
        <v>374</v>
      </c>
      <c r="D29" s="17" t="s">
        <v>634</v>
      </c>
      <c r="E29" s="6" t="n">
        <v>1000</v>
      </c>
      <c r="F29" s="7" t="n">
        <v>126</v>
      </c>
      <c r="G29" s="6" t="n">
        <v>23.93</v>
      </c>
      <c r="H29" s="6" t="n">
        <v>392</v>
      </c>
      <c r="I29" s="6" t="n">
        <v>3015.18</v>
      </c>
      <c r="J29" s="6" t="n">
        <v>2623.18</v>
      </c>
    </row>
    <row collapsed="false" customFormat="false" customHeight="false" hidden="false" ht="12.1" outlineLevel="0" r="30">
      <c r="A30" s="48" t="n">
        <v>45234</v>
      </c>
      <c r="B30" s="17" t="s">
        <v>420</v>
      </c>
      <c r="C30" s="17" t="s">
        <v>379</v>
      </c>
      <c r="D30" s="17" t="s">
        <v>636</v>
      </c>
      <c r="E30" s="6" t="n">
        <v>1000</v>
      </c>
      <c r="F30" s="7" t="n">
        <v>100</v>
      </c>
      <c r="G30" s="6" t="n">
        <v>11.36</v>
      </c>
      <c r="H30" s="6" t="n">
        <v>148</v>
      </c>
      <c r="I30" s="6" t="n">
        <v>1136</v>
      </c>
      <c r="J30" s="6" t="n">
        <v>988</v>
      </c>
    </row>
    <row collapsed="false" customFormat="false" customHeight="false" hidden="false" ht="12.1" outlineLevel="0" r="31">
      <c r="A31" s="48" t="n">
        <v>45265</v>
      </c>
      <c r="B31" s="17" t="s">
        <v>420</v>
      </c>
      <c r="C31" s="17" t="s">
        <v>379</v>
      </c>
      <c r="D31" s="17" t="s">
        <v>636</v>
      </c>
      <c r="E31" s="6" t="n">
        <v>1000</v>
      </c>
      <c r="F31" s="7" t="n">
        <v>100</v>
      </c>
      <c r="G31" s="6" t="n">
        <v>11.91</v>
      </c>
      <c r="H31" s="6" t="n">
        <v>155</v>
      </c>
      <c r="I31" s="6" t="n">
        <v>1191</v>
      </c>
      <c r="J31" s="6" t="n">
        <v>1036</v>
      </c>
    </row>
    <row collapsed="false" customFormat="false" customHeight="false" hidden="false" ht="12.1" outlineLevel="0" r="32">
      <c r="A32" s="48" t="n">
        <v>45265</v>
      </c>
      <c r="B32" s="17" t="s">
        <v>420</v>
      </c>
      <c r="C32" s="17" t="s">
        <v>380</v>
      </c>
      <c r="D32" s="17" t="s">
        <v>637</v>
      </c>
      <c r="E32" s="6" t="n">
        <v>1000</v>
      </c>
      <c r="F32" s="7" t="n">
        <v>200</v>
      </c>
      <c r="G32" s="6" t="n">
        <v>35.4</v>
      </c>
      <c r="H32" s="6" t="n">
        <v>920</v>
      </c>
      <c r="I32" s="6" t="n">
        <v>7080</v>
      </c>
      <c r="J32" s="6" t="n">
        <v>6160</v>
      </c>
    </row>
    <row collapsed="false" customFormat="false" customHeight="false" hidden="false" ht="12.1" outlineLevel="0" r="33">
      <c r="A33" s="48" t="n">
        <v>45291</v>
      </c>
      <c r="B33" s="17" t="s">
        <v>420</v>
      </c>
      <c r="C33" s="17" t="s">
        <v>374</v>
      </c>
      <c r="D33" s="17" t="s">
        <v>634</v>
      </c>
      <c r="E33" s="6" t="n">
        <v>1000</v>
      </c>
      <c r="F33" s="7" t="n">
        <v>126</v>
      </c>
      <c r="G33" s="6" t="n">
        <v>23.93</v>
      </c>
      <c r="H33" s="6" t="n">
        <v>392</v>
      </c>
      <c r="I33" s="6" t="n">
        <v>3015.18</v>
      </c>
      <c r="J33" s="6" t="n">
        <v>2623.18</v>
      </c>
    </row>
    <row collapsed="false" customFormat="false" customHeight="false" hidden="false" ht="12.1" outlineLevel="0" r="34">
      <c r="A34" s="48" t="n">
        <v>45296</v>
      </c>
      <c r="B34" s="17" t="s">
        <v>420</v>
      </c>
      <c r="C34" s="17" t="s">
        <v>379</v>
      </c>
      <c r="D34" s="17" t="s">
        <v>636</v>
      </c>
      <c r="E34" s="6" t="n">
        <v>1000</v>
      </c>
      <c r="F34" s="7" t="n">
        <v>100</v>
      </c>
      <c r="G34" s="6" t="n">
        <v>13.56</v>
      </c>
      <c r="H34" s="6" t="n">
        <v>176</v>
      </c>
      <c r="I34" s="6" t="n">
        <v>1356</v>
      </c>
      <c r="J34" s="6" t="n">
        <v>1180</v>
      </c>
    </row>
    <row collapsed="false" customFormat="false" customHeight="false" hidden="false" ht="12.1" outlineLevel="0" r="35">
      <c r="A35" s="48" t="n">
        <v>45321</v>
      </c>
      <c r="B35" s="17" t="s">
        <v>420</v>
      </c>
      <c r="C35" s="17" t="s">
        <v>378</v>
      </c>
      <c r="D35" s="17" t="s">
        <v>638</v>
      </c>
      <c r="E35" s="6" t="n">
        <v>1000</v>
      </c>
      <c r="F35" s="7" t="n">
        <v>163</v>
      </c>
      <c r="G35" s="6" t="n">
        <v>30.42</v>
      </c>
      <c r="H35" s="6" t="n">
        <v>645</v>
      </c>
      <c r="I35" s="6" t="n">
        <v>4958.46</v>
      </c>
      <c r="J35" s="6" t="n">
        <v>4313.46</v>
      </c>
    </row>
    <row collapsed="false" customFormat="false" customHeight="false" hidden="false" ht="12.1" outlineLevel="0" r="36">
      <c r="A36" s="48" t="n">
        <v>45321</v>
      </c>
      <c r="B36" s="17" t="s">
        <v>420</v>
      </c>
      <c r="C36" s="17" t="s">
        <v>375</v>
      </c>
      <c r="D36" s="17" t="s">
        <v>635</v>
      </c>
      <c r="E36" s="6" t="n">
        <v>1000</v>
      </c>
      <c r="F36" s="7" t="n">
        <v>111</v>
      </c>
      <c r="G36" s="6" t="n">
        <v>42.53</v>
      </c>
      <c r="H36" s="6" t="n">
        <v>614</v>
      </c>
      <c r="I36" s="6" t="n">
        <v>4720.83</v>
      </c>
      <c r="J36" s="6" t="n">
        <v>4106.83</v>
      </c>
    </row>
    <row collapsed="false" customFormat="false" customHeight="false" hidden="false" ht="12.1" outlineLevel="0" r="37">
      <c r="A37" s="48" t="n">
        <v>45327</v>
      </c>
      <c r="B37" s="17" t="s">
        <v>420</v>
      </c>
      <c r="C37" s="17" t="s">
        <v>379</v>
      </c>
      <c r="D37" s="17" t="s">
        <v>636</v>
      </c>
      <c r="E37" s="6" t="n">
        <v>1000</v>
      </c>
      <c r="F37" s="7" t="n">
        <v>100</v>
      </c>
      <c r="G37" s="6" t="n">
        <v>13.87</v>
      </c>
      <c r="H37" s="6" t="n">
        <v>180</v>
      </c>
      <c r="I37" s="6" t="n">
        <v>1387</v>
      </c>
      <c r="J37" s="6" t="n">
        <v>1207</v>
      </c>
    </row>
    <row collapsed="false" customFormat="false" customHeight="false" hidden="false" ht="12.1" outlineLevel="0" r="38">
      <c r="A38" s="48" t="n">
        <v>45360</v>
      </c>
      <c r="B38" s="17" t="s">
        <v>420</v>
      </c>
      <c r="C38" s="17" t="s">
        <v>383</v>
      </c>
      <c r="D38" s="17" t="s">
        <v>639</v>
      </c>
      <c r="E38" s="6" t="n">
        <v>1000</v>
      </c>
      <c r="F38" s="7" t="n">
        <v>2</v>
      </c>
      <c r="G38" s="6" t="n">
        <v>2109.92</v>
      </c>
      <c r="H38" s="6" t="n">
        <v>549</v>
      </c>
      <c r="I38" s="6" t="n">
        <v>4219.84</v>
      </c>
      <c r="J38" s="6" t="n">
        <v>3670.84</v>
      </c>
    </row>
    <row collapsed="false" customFormat="false" customHeight="false" hidden="false" ht="12.1" outlineLevel="0" r="39">
      <c r="A39" s="48" t="n">
        <v>45377</v>
      </c>
      <c r="B39" s="17" t="s">
        <v>420</v>
      </c>
      <c r="C39" s="17" t="s">
        <v>346</v>
      </c>
      <c r="D39" s="17" t="s">
        <v>629</v>
      </c>
      <c r="E39" s="6" t="n">
        <v>1000</v>
      </c>
      <c r="F39" s="7" t="n">
        <v>32</v>
      </c>
      <c r="G39" s="6" t="n">
        <v>42.38</v>
      </c>
      <c r="H39" s="6" t="n">
        <v>176</v>
      </c>
      <c r="I39" s="6" t="n">
        <v>1356.16</v>
      </c>
      <c r="J39" s="6" t="n">
        <v>1180.16</v>
      </c>
    </row>
    <row collapsed="false" customFormat="false" customHeight="false" hidden="false" ht="12.1" outlineLevel="0" r="40">
      <c r="A40" s="48" t="n">
        <v>45382</v>
      </c>
      <c r="B40" s="17" t="s">
        <v>420</v>
      </c>
      <c r="C40" s="17" t="s">
        <v>374</v>
      </c>
      <c r="D40" s="17" t="s">
        <v>634</v>
      </c>
      <c r="E40" s="6" t="n">
        <v>1000</v>
      </c>
      <c r="F40" s="7" t="n">
        <v>126</v>
      </c>
      <c r="G40" s="6" t="n">
        <v>23.93</v>
      </c>
      <c r="H40" s="6" t="n">
        <v>392</v>
      </c>
      <c r="I40" s="6" t="n">
        <v>3015.18</v>
      </c>
      <c r="J40" s="6" t="n">
        <v>2623.18</v>
      </c>
    </row>
    <row collapsed="false" customFormat="false" customHeight="false" hidden="false" ht="12.1" outlineLevel="0" r="41">
      <c r="A41" s="48" t="n">
        <v>45447</v>
      </c>
      <c r="B41" s="17" t="s">
        <v>420</v>
      </c>
      <c r="C41" s="17" t="s">
        <v>380</v>
      </c>
      <c r="D41" s="17" t="s">
        <v>637</v>
      </c>
      <c r="E41" s="6" t="n">
        <v>1000</v>
      </c>
      <c r="F41" s="7" t="n">
        <v>747</v>
      </c>
      <c r="G41" s="6" t="n">
        <v>35.4</v>
      </c>
      <c r="H41" s="6" t="n">
        <v>3438</v>
      </c>
      <c r="I41" s="6" t="n">
        <v>26443.8</v>
      </c>
      <c r="J41" s="6" t="n">
        <v>23005.8</v>
      </c>
    </row>
    <row collapsed="false" customFormat="false" customHeight="false" hidden="false" ht="12.1" outlineLevel="0" r="42">
      <c r="A42" s="48" t="n">
        <v>45503</v>
      </c>
      <c r="B42" s="17" t="s">
        <v>420</v>
      </c>
      <c r="C42" s="17" t="s">
        <v>378</v>
      </c>
      <c r="D42" s="17" t="s">
        <v>638</v>
      </c>
      <c r="E42" s="6" t="n">
        <v>1000</v>
      </c>
      <c r="F42" s="7" t="n">
        <v>313</v>
      </c>
      <c r="G42" s="6" t="n">
        <v>30.42</v>
      </c>
      <c r="H42" s="6" t="n">
        <v>1238</v>
      </c>
      <c r="I42" s="6" t="n">
        <v>9521.46</v>
      </c>
      <c r="J42" s="6" t="n">
        <v>8283.46</v>
      </c>
    </row>
    <row collapsed="false" customFormat="false" customHeight="false" hidden="false" ht="12.1" outlineLevel="0" r="43">
      <c r="A43" s="48" t="n">
        <v>45503</v>
      </c>
      <c r="B43" s="17" t="s">
        <v>420</v>
      </c>
      <c r="C43" s="17" t="s">
        <v>375</v>
      </c>
      <c r="D43" s="17" t="s">
        <v>635</v>
      </c>
      <c r="E43" s="6" t="n">
        <v>1000</v>
      </c>
      <c r="F43" s="7" t="n">
        <v>111</v>
      </c>
      <c r="G43" s="6" t="n">
        <v>72.6</v>
      </c>
      <c r="H43" s="6" t="n">
        <v>1048</v>
      </c>
      <c r="I43" s="6" t="n">
        <v>8058.6</v>
      </c>
      <c r="J43" s="6" t="n">
        <v>7010.6</v>
      </c>
    </row>
    <row collapsed="false" customFormat="false" customHeight="false" hidden="false" ht="12.1" outlineLevel="0" r="44">
      <c r="A44" s="48" t="n">
        <v>45544</v>
      </c>
      <c r="B44" s="17" t="s">
        <v>420</v>
      </c>
      <c r="C44" s="17" t="s">
        <v>383</v>
      </c>
      <c r="D44" s="17" t="s">
        <v>639</v>
      </c>
      <c r="E44" s="6" t="n">
        <v>1000</v>
      </c>
      <c r="F44" s="7" t="n">
        <v>2</v>
      </c>
      <c r="G44" s="6" t="n">
        <v>2101.46</v>
      </c>
      <c r="H44" s="6" t="n">
        <v>546</v>
      </c>
      <c r="I44" s="6" t="n">
        <v>4202.92</v>
      </c>
      <c r="J44" s="6" t="n">
        <v>3656.92</v>
      </c>
    </row>
    <row collapsed="false" customFormat="false" customHeight="false" hidden="false" ht="12.1" outlineLevel="0" r="45">
      <c r="A45" s="48" t="n">
        <v>45559</v>
      </c>
      <c r="B45" s="17" t="s">
        <v>420</v>
      </c>
      <c r="C45" s="17" t="s">
        <v>346</v>
      </c>
      <c r="D45" s="17" t="s">
        <v>629</v>
      </c>
      <c r="E45" s="6" t="n">
        <v>1000</v>
      </c>
      <c r="F45" s="7" t="n">
        <v>32</v>
      </c>
      <c r="G45" s="6" t="n">
        <v>42.38</v>
      </c>
      <c r="H45" s="6" t="n">
        <v>176</v>
      </c>
      <c r="I45" s="6" t="n">
        <v>1356.16</v>
      </c>
      <c r="J45" s="6" t="n">
        <v>1180.16</v>
      </c>
    </row>
    <row collapsed="false" customFormat="false" customHeight="false" hidden="false" ht="12.1" outlineLevel="0" r="46">
      <c r="A46" s="48" t="n">
        <v>45736</v>
      </c>
      <c r="B46" s="17" t="s">
        <v>420</v>
      </c>
      <c r="C46" s="17" t="s">
        <v>85</v>
      </c>
      <c r="D46" s="17" t="s">
        <v>87</v>
      </c>
      <c r="E46" s="6" t="n">
        <v>100</v>
      </c>
      <c r="F46" s="7" t="n">
        <v>29</v>
      </c>
      <c r="G46" s="6" t="n">
        <v>65.45</v>
      </c>
      <c r="H46" s="6" t="n">
        <v>247</v>
      </c>
      <c r="I46" s="6" t="n">
        <v>1898.05</v>
      </c>
      <c r="J46" s="6" t="n">
        <v>1651.05</v>
      </c>
    </row>
    <row collapsed="false" customFormat="false" customHeight="false" hidden="false" ht="12.1" outlineLevel="0" r="47">
      <c r="A47" s="48" t="n">
        <v>45749</v>
      </c>
      <c r="B47" s="17" t="s">
        <v>525</v>
      </c>
      <c r="C47" s="17" t="s">
        <v>390</v>
      </c>
      <c r="D47" s="17" t="s">
        <v>640</v>
      </c>
      <c r="E47" s="6" t="n">
        <v>100</v>
      </c>
      <c r="F47" s="7" t="n">
        <v>20</v>
      </c>
      <c r="G47" s="6" t="n">
        <v>73.84</v>
      </c>
      <c r="H47" s="6" t="n">
        <v>182</v>
      </c>
      <c r="I47" s="6" t="n">
        <v>1476.8</v>
      </c>
      <c r="J47" s="6" t="n">
        <v>1284.8</v>
      </c>
    </row>
    <row collapsed="false" customFormat="false" customHeight="false" hidden="false" ht="12.1" outlineLevel="0" r="48">
      <c r="A48" s="48" t="n">
        <v>45763</v>
      </c>
      <c r="B48" s="17" t="s">
        <v>420</v>
      </c>
      <c r="C48" s="17" t="s">
        <v>94</v>
      </c>
      <c r="D48" s="17" t="s">
        <v>95</v>
      </c>
      <c r="E48" s="6" t="n">
        <v>100</v>
      </c>
      <c r="F48" s="7" t="n">
        <v>1</v>
      </c>
      <c r="G48" s="6" t="n">
        <v>64.19</v>
      </c>
      <c r="H48" s="6" t="n">
        <v>8</v>
      </c>
      <c r="I48" s="6" t="n">
        <v>64.19</v>
      </c>
      <c r="J48" s="6" t="n">
        <v>56.19</v>
      </c>
    </row>
    <row collapsed="false" customFormat="false" customHeight="false" hidden="false" ht="12.1" outlineLevel="0" r="49">
      <c r="A49" s="48" t="n">
        <v>45766</v>
      </c>
      <c r="B49" s="17" t="s">
        <v>420</v>
      </c>
      <c r="C49" s="17" t="s">
        <v>85</v>
      </c>
      <c r="D49" s="17" t="s">
        <v>87</v>
      </c>
      <c r="E49" s="6" t="n">
        <v>100</v>
      </c>
      <c r="F49" s="7" t="n">
        <v>29</v>
      </c>
      <c r="G49" s="6" t="n">
        <v>64.1</v>
      </c>
      <c r="H49" s="6" t="n">
        <v>242</v>
      </c>
      <c r="I49" s="6" t="n">
        <v>1858.9</v>
      </c>
      <c r="J49" s="6" t="n">
        <v>1616.9</v>
      </c>
    </row>
    <row collapsed="false" customFormat="false" customHeight="false" hidden="false" ht="12.1" outlineLevel="0" r="50">
      <c r="A50" s="48" t="n">
        <v>45779</v>
      </c>
      <c r="B50" s="17" t="s">
        <v>525</v>
      </c>
      <c r="C50" s="17" t="s">
        <v>390</v>
      </c>
      <c r="D50" s="17" t="s">
        <v>640</v>
      </c>
      <c r="E50" s="6" t="n">
        <v>100</v>
      </c>
      <c r="F50" s="7" t="n">
        <v>20</v>
      </c>
      <c r="G50" s="6" t="n">
        <v>70.6</v>
      </c>
      <c r="H50" s="6" t="n">
        <v>174</v>
      </c>
      <c r="I50" s="6" t="n">
        <v>1412</v>
      </c>
      <c r="J50" s="6" t="n">
        <v>1229</v>
      </c>
    </row>
    <row collapsed="false" customFormat="false" customHeight="false" hidden="false" ht="12.1" outlineLevel="0" r="51">
      <c r="A51" s="48" t="n">
        <v>45793</v>
      </c>
      <c r="B51" s="17" t="s">
        <v>420</v>
      </c>
      <c r="C51" s="17" t="s">
        <v>94</v>
      </c>
      <c r="D51" s="17" t="s">
        <v>95</v>
      </c>
      <c r="E51" s="6" t="n">
        <v>100</v>
      </c>
      <c r="F51" s="7" t="n">
        <v>12</v>
      </c>
      <c r="G51" s="6" t="n">
        <v>62.64</v>
      </c>
      <c r="H51" s="6" t="n">
        <v>8</v>
      </c>
      <c r="I51" s="6" t="n">
        <v>751.68</v>
      </c>
      <c r="J51" s="6" t="n">
        <v>653.68</v>
      </c>
    </row>
    <row collapsed="false" customFormat="false" customHeight="false" hidden="false" ht="12.1" outlineLevel="0" r="52">
      <c r="A52" s="48" t="n">
        <v>45796</v>
      </c>
      <c r="B52" s="17" t="s">
        <v>420</v>
      </c>
      <c r="C52" s="17" t="s">
        <v>85</v>
      </c>
      <c r="D52" s="17" t="s">
        <v>87</v>
      </c>
      <c r="E52" s="6" t="n">
        <v>100</v>
      </c>
      <c r="F52" s="7" t="n">
        <v>29</v>
      </c>
      <c r="G52" s="6" t="n">
        <v>63.81</v>
      </c>
      <c r="H52" s="6" t="n">
        <v>241</v>
      </c>
      <c r="I52" s="6" t="n">
        <v>1850.49</v>
      </c>
      <c r="J52" s="6" t="n">
        <v>1609.49</v>
      </c>
    </row>
    <row collapsed="false" customFormat="false" customHeight="false" hidden="false" ht="12.1" outlineLevel="0" r="53">
      <c r="A53" s="48" t="n">
        <v>45809</v>
      </c>
      <c r="B53" s="17" t="s">
        <v>525</v>
      </c>
      <c r="C53" s="17" t="s">
        <v>390</v>
      </c>
      <c r="D53" s="17" t="s">
        <v>640</v>
      </c>
      <c r="E53" s="6" t="n">
        <v>100</v>
      </c>
      <c r="F53" s="7" t="n">
        <v>20</v>
      </c>
      <c r="G53" s="6" t="n">
        <v>68.4</v>
      </c>
      <c r="H53" s="6" t="n">
        <v>169</v>
      </c>
      <c r="I53" s="6" t="n">
        <v>1368</v>
      </c>
      <c r="J53" s="6" t="n">
        <v>1190</v>
      </c>
    </row>
    <row collapsed="false" customFormat="false" customHeight="false" hidden="false" ht="12.1" outlineLevel="0" r="54">
      <c r="A54" s="48" t="n">
        <v>45823</v>
      </c>
      <c r="B54" s="17" t="s">
        <v>420</v>
      </c>
      <c r="C54" s="17" t="s">
        <v>94</v>
      </c>
      <c r="D54" s="17" t="s">
        <v>95</v>
      </c>
      <c r="E54" s="6" t="n">
        <v>100</v>
      </c>
      <c r="F54" s="7" t="n">
        <v>12</v>
      </c>
      <c r="G54" s="6" t="n">
        <v>61.31</v>
      </c>
      <c r="H54" s="6" t="n">
        <v>8</v>
      </c>
      <c r="I54" s="6" t="n">
        <v>735.72</v>
      </c>
      <c r="J54" s="6" t="n">
        <v>639.72</v>
      </c>
    </row>
    <row collapsed="false" customFormat="false" customHeight="false" hidden="false" ht="12.1" outlineLevel="0" r="55">
      <c r="A55" s="48" t="n">
        <v>45826</v>
      </c>
      <c r="B55" s="17" t="s">
        <v>420</v>
      </c>
      <c r="C55" s="17" t="s">
        <v>85</v>
      </c>
      <c r="D55" s="17" t="s">
        <v>87</v>
      </c>
      <c r="E55" s="6" t="n">
        <v>100</v>
      </c>
      <c r="F55" s="7" t="n">
        <v>29</v>
      </c>
      <c r="G55" s="6" t="n">
        <v>62.18</v>
      </c>
      <c r="H55" s="6" t="n">
        <v>234</v>
      </c>
      <c r="I55" s="6" t="n">
        <v>1803.22</v>
      </c>
      <c r="J55" s="6" t="n">
        <v>1569.22</v>
      </c>
    </row>
    <row collapsed="false" customFormat="false" customHeight="false" hidden="false" ht="12.1" outlineLevel="0" r="56">
      <c r="A56" s="48" t="n">
        <v>45839</v>
      </c>
      <c r="B56" s="17" t="s">
        <v>525</v>
      </c>
      <c r="C56" s="17" t="s">
        <v>390</v>
      </c>
      <c r="D56" s="17" t="s">
        <v>640</v>
      </c>
      <c r="E56" s="6" t="n">
        <v>100</v>
      </c>
      <c r="F56" s="7" t="n">
        <v>20</v>
      </c>
      <c r="G56" s="6" t="n">
        <v>68.32</v>
      </c>
      <c r="H56" s="6" t="n">
        <v>169</v>
      </c>
      <c r="I56" s="6" t="n">
        <v>1366.4</v>
      </c>
      <c r="J56" s="6" t="n">
        <v>1188.4</v>
      </c>
    </row>
    <row collapsed="false" customFormat="false" customHeight="false" hidden="false" ht="12.1" outlineLevel="0" r="57">
      <c r="A57" s="48" t="n">
        <v>45843</v>
      </c>
      <c r="B57" s="17" t="s">
        <v>525</v>
      </c>
      <c r="C57" s="17" t="s">
        <v>90</v>
      </c>
      <c r="D57" s="17" t="s">
        <v>91</v>
      </c>
      <c r="E57" s="6" t="n">
        <v>1000</v>
      </c>
      <c r="F57" s="7" t="n">
        <v>3</v>
      </c>
      <c r="G57" s="6" t="n">
        <v>502.18</v>
      </c>
      <c r="H57" s="6" t="n">
        <v>131</v>
      </c>
      <c r="I57" s="6" t="n">
        <v>1506.54</v>
      </c>
      <c r="J57" s="6" t="n">
        <v>1310.54</v>
      </c>
    </row>
    <row collapsed="false" customFormat="false" customHeight="false" hidden="false" ht="12.1" outlineLevel="0" r="58">
      <c r="A58" s="48" t="n">
        <v>45853</v>
      </c>
      <c r="B58" s="17" t="s">
        <v>420</v>
      </c>
      <c r="C58" s="17" t="s">
        <v>94</v>
      </c>
      <c r="D58" s="17" t="s">
        <v>95</v>
      </c>
      <c r="E58" s="6" t="n">
        <v>100</v>
      </c>
      <c r="F58" s="7" t="n">
        <v>12</v>
      </c>
      <c r="G58" s="6" t="n">
        <v>61.13</v>
      </c>
      <c r="H58" s="6" t="n">
        <v>8</v>
      </c>
      <c r="I58" s="6" t="n">
        <v>733.56</v>
      </c>
      <c r="J58" s="6" t="n">
        <v>638.56</v>
      </c>
    </row>
    <row collapsed="false" customFormat="false" customHeight="false" hidden="false" ht="12.1" outlineLevel="0" r="59">
      <c r="A59" s="48" t="n">
        <v>45856</v>
      </c>
      <c r="B59" s="17" t="s">
        <v>420</v>
      </c>
      <c r="C59" s="17" t="s">
        <v>85</v>
      </c>
      <c r="D59" s="17" t="s">
        <v>87</v>
      </c>
      <c r="E59" s="6" t="n">
        <v>100</v>
      </c>
      <c r="F59" s="7" t="n">
        <v>29</v>
      </c>
      <c r="G59" s="6" t="n">
        <v>61.77</v>
      </c>
      <c r="H59" s="6" t="n">
        <v>233</v>
      </c>
      <c r="I59" s="6" t="n">
        <v>1791.33</v>
      </c>
      <c r="J59" s="6" t="n">
        <v>1558.33</v>
      </c>
    </row>
    <row collapsed="false" customFormat="false" customHeight="false" hidden="false" ht="12.1" outlineLevel="0" r="60">
      <c r="A60" s="48" t="n">
        <v>45873</v>
      </c>
      <c r="B60" s="17" t="s">
        <v>525</v>
      </c>
      <c r="C60" s="17" t="s">
        <v>90</v>
      </c>
      <c r="D60" s="17" t="s">
        <v>91</v>
      </c>
      <c r="E60" s="6" t="n">
        <v>1000</v>
      </c>
      <c r="F60" s="7" t="n">
        <v>3</v>
      </c>
      <c r="G60" s="6" t="n">
        <v>511.7</v>
      </c>
      <c r="H60" s="6" t="n">
        <v>133</v>
      </c>
      <c r="I60" s="6" t="n">
        <v>1535.1</v>
      </c>
      <c r="J60" s="6" t="n">
        <v>1335.1</v>
      </c>
    </row>
    <row collapsed="false" customFormat="false" customHeight="false" hidden="false" ht="12.1" outlineLevel="0" r="61">
      <c r="A61" s="48" t="n">
        <v>45883</v>
      </c>
      <c r="B61" s="17" t="s">
        <v>420</v>
      </c>
      <c r="C61" s="17" t="s">
        <v>94</v>
      </c>
      <c r="D61" s="17" t="s">
        <v>95</v>
      </c>
      <c r="E61" s="6" t="n">
        <v>100</v>
      </c>
      <c r="F61" s="7" t="n">
        <v>12</v>
      </c>
      <c r="G61" s="6" t="n">
        <v>62.09</v>
      </c>
      <c r="H61" s="6" t="n">
        <v>8</v>
      </c>
      <c r="I61" s="6" t="n">
        <v>745.08</v>
      </c>
      <c r="J61" s="6" t="n">
        <v>648.08</v>
      </c>
    </row>
    <row collapsed="false" customFormat="false" customHeight="false" hidden="false" ht="12.1" outlineLevel="0" r="62">
      <c r="A62" s="48" t="n">
        <v>45886</v>
      </c>
      <c r="B62" s="17" t="s">
        <v>420</v>
      </c>
      <c r="C62" s="17" t="s">
        <v>85</v>
      </c>
      <c r="D62" s="17" t="s">
        <v>87</v>
      </c>
      <c r="E62" s="6" t="n">
        <v>100</v>
      </c>
      <c r="F62" s="7" t="n">
        <v>29</v>
      </c>
      <c r="G62" s="6" t="n">
        <v>63.22</v>
      </c>
      <c r="H62" s="6" t="n">
        <v>238</v>
      </c>
      <c r="I62" s="6" t="n">
        <v>1833.38</v>
      </c>
      <c r="J62" s="6" t="n">
        <v>1595.38</v>
      </c>
    </row>
    <row collapsed="false" customFormat="false" customHeight="false" hidden="false" ht="12.1" outlineLevel="0" r="63">
      <c r="A63" s="48" t="n">
        <v>45903</v>
      </c>
      <c r="B63" s="17" t="s">
        <v>525</v>
      </c>
      <c r="C63" s="17" t="s">
        <v>90</v>
      </c>
      <c r="D63" s="17" t="s">
        <v>91</v>
      </c>
      <c r="E63" s="6" t="n">
        <v>1000</v>
      </c>
      <c r="F63" s="7" t="n">
        <v>3</v>
      </c>
      <c r="G63" s="6" t="n">
        <v>513.39</v>
      </c>
      <c r="H63" s="6" t="n">
        <v>133</v>
      </c>
      <c r="I63" s="6" t="n">
        <v>1540.17</v>
      </c>
      <c r="J63" s="6" t="n">
        <v>1340.17</v>
      </c>
    </row>
    <row collapsed="false" customFormat="false" customHeight="false" hidden="false" ht="12.1" outlineLevel="0" r="64">
      <c r="A64" s="48" t="n">
        <v>45913</v>
      </c>
      <c r="B64" s="17" t="s">
        <v>420</v>
      </c>
      <c r="C64" s="17" t="s">
        <v>94</v>
      </c>
      <c r="D64" s="17" t="s">
        <v>95</v>
      </c>
      <c r="E64" s="6" t="n">
        <v>100</v>
      </c>
      <c r="F64" s="7" t="n">
        <v>12</v>
      </c>
      <c r="G64" s="6" t="n">
        <v>66.82</v>
      </c>
      <c r="H64" s="6" t="n">
        <v>9</v>
      </c>
      <c r="I64" s="6" t="n">
        <v>801.84</v>
      </c>
      <c r="J64" s="6" t="n">
        <v>696.84</v>
      </c>
    </row>
    <row collapsed="false" customFormat="false" customHeight="false" hidden="false" ht="12.1" outlineLevel="0" r="65">
      <c r="A65" s="48" t="n">
        <v>45916</v>
      </c>
      <c r="B65" s="17" t="s">
        <v>420</v>
      </c>
      <c r="C65" s="17" t="s">
        <v>85</v>
      </c>
      <c r="D65" s="17" t="s">
        <v>87</v>
      </c>
      <c r="E65" s="6" t="n">
        <v>100</v>
      </c>
      <c r="F65" s="7" t="n">
        <v>29</v>
      </c>
      <c r="G65" s="6" t="n">
        <v>65.63</v>
      </c>
      <c r="H65" s="6" t="n">
        <v>247</v>
      </c>
      <c r="I65" s="6" t="n">
        <v>1903.27</v>
      </c>
      <c r="J65" s="6" t="n">
        <v>1656.27</v>
      </c>
    </row>
    <row collapsed="false" customFormat="false" customHeight="false" hidden="false" ht="12.1" outlineLevel="0" r="66">
      <c r="A66" s="48" t="n">
        <v>45933</v>
      </c>
      <c r="B66" s="17" t="s">
        <v>525</v>
      </c>
      <c r="C66" s="17" t="s">
        <v>90</v>
      </c>
      <c r="D66" s="17" t="s">
        <v>91</v>
      </c>
      <c r="E66" s="6" t="n">
        <v>1000</v>
      </c>
      <c r="F66" s="7" t="n">
        <v>3</v>
      </c>
      <c r="G66" s="6" t="n">
        <v>521.68</v>
      </c>
      <c r="H66" s="6" t="n">
        <v>136</v>
      </c>
      <c r="I66" s="6" t="n">
        <v>1565.04</v>
      </c>
      <c r="J66" s="6" t="n">
        <v>1361.04</v>
      </c>
    </row>
    <row collapsed="false" customFormat="false" customHeight="false" hidden="false" ht="12.1" outlineLevel="0" r="67">
      <c r="A67" s="48" t="n">
        <v>45943</v>
      </c>
      <c r="B67" s="17" t="s">
        <v>420</v>
      </c>
      <c r="C67" s="17" t="s">
        <v>94</v>
      </c>
      <c r="D67" s="17" t="s">
        <v>95</v>
      </c>
      <c r="E67" s="6" t="n">
        <v>100</v>
      </c>
      <c r="F67" s="7" t="n">
        <v>12</v>
      </c>
      <c r="G67" s="6" t="n">
        <v>63.33</v>
      </c>
      <c r="H67" s="6" t="n">
        <v>8</v>
      </c>
      <c r="I67" s="6" t="n">
        <v>759.96</v>
      </c>
      <c r="J67" s="6" t="n">
        <v>660.96</v>
      </c>
    </row>
    <row collapsed="false" customFormat="false" customHeight="false" hidden="false" ht="12.1" outlineLevel="0" r="68">
      <c r="A68" s="48" t="n">
        <v>45946</v>
      </c>
      <c r="B68" s="17" t="s">
        <v>420</v>
      </c>
      <c r="C68" s="17" t="s">
        <v>85</v>
      </c>
      <c r="D68" s="17" t="s">
        <v>87</v>
      </c>
      <c r="E68" s="6" t="n">
        <v>100</v>
      </c>
      <c r="F68" s="7" t="n">
        <v>29</v>
      </c>
      <c r="G68" s="6" t="n">
        <v>62.28</v>
      </c>
      <c r="H68" s="6" t="n">
        <v>235</v>
      </c>
      <c r="I68" s="6" t="n">
        <v>1806.12</v>
      </c>
      <c r="J68" s="6" t="n">
        <v>1571.12</v>
      </c>
    </row>
    <row collapsed="false" customFormat="false" customHeight="false" hidden="false" ht="12.1" outlineLevel="0" r="69">
      <c r="A69" s="48"/>
      <c r="B69" s="17"/>
      <c r="C69" s="17"/>
      <c r="D69" s="17"/>
      <c r="E69" s="6"/>
      <c r="F69" s="7"/>
      <c r="G69" s="6"/>
      <c r="H69" s="6"/>
      <c r="I69" s="6"/>
      <c r="J69" s="6"/>
    </row>
    <row collapsed="false" customFormat="false" customHeight="false" hidden="false" ht="12.1" outlineLevel="0" r="70">
      <c r="A70" s="48" t="n">
        <v>45963</v>
      </c>
      <c r="B70" s="17" t="s">
        <v>525</v>
      </c>
      <c r="C70" s="17" t="s">
        <v>90</v>
      </c>
      <c r="D70" s="17" t="s">
        <v>91</v>
      </c>
      <c r="E70" s="6" t="n">
        <v>1000</v>
      </c>
      <c r="F70" s="7" t="n">
        <v>3</v>
      </c>
      <c r="G70" s="6" t="n">
        <v>506.23</v>
      </c>
      <c r="H70" s="6" t="n">
        <v>132</v>
      </c>
      <c r="I70" s="6" t="n">
        <v>1518.69</v>
      </c>
      <c r="J70" s="6" t="n">
        <v>1320.69</v>
      </c>
    </row>
    <row collapsed="false" customFormat="false" customHeight="false" hidden="false" ht="12.1" outlineLevel="0" r="71">
      <c r="A71" s="48" t="n">
        <v>45973</v>
      </c>
      <c r="B71" s="17" t="s">
        <v>420</v>
      </c>
      <c r="C71" s="17" t="s">
        <v>94</v>
      </c>
      <c r="D71" s="17" t="s">
        <v>95</v>
      </c>
      <c r="E71" s="6" t="n">
        <v>100</v>
      </c>
      <c r="F71" s="7" t="n">
        <v>12</v>
      </c>
      <c r="G71" s="6" t="n">
        <v>61.99</v>
      </c>
      <c r="H71" s="6" t="n">
        <v>8</v>
      </c>
      <c r="I71" s="6" t="n">
        <v>743.88</v>
      </c>
      <c r="J71" s="6" t="n">
        <v>646.88</v>
      </c>
    </row>
    <row collapsed="false" customFormat="false" customHeight="false" hidden="false" ht="12.1" outlineLevel="0" r="72">
      <c r="A72" s="48" t="n">
        <v>45976</v>
      </c>
      <c r="B72" s="17" t="s">
        <v>420</v>
      </c>
      <c r="C72" s="17" t="s">
        <v>85</v>
      </c>
      <c r="D72" s="17" t="s">
        <v>87</v>
      </c>
      <c r="E72" s="6" t="n">
        <v>100</v>
      </c>
      <c r="F72" s="7" t="n">
        <v>29</v>
      </c>
      <c r="G72" s="6" t="n">
        <v>62.78</v>
      </c>
      <c r="H72" s="6" t="n">
        <v>237</v>
      </c>
      <c r="I72" s="6" t="n">
        <v>1820.62</v>
      </c>
      <c r="J72" s="6" t="n">
        <v>1583.62</v>
      </c>
    </row>
    <row collapsed="false" customFormat="false" customHeight="false" hidden="false" ht="12.1" outlineLevel="0" r="73">
      <c r="A73" s="48" t="n">
        <v>45993</v>
      </c>
      <c r="B73" s="17" t="s">
        <v>525</v>
      </c>
      <c r="C73" s="17" t="s">
        <v>90</v>
      </c>
      <c r="D73" s="17" t="s">
        <v>91</v>
      </c>
      <c r="E73" s="6" t="n">
        <v>1000</v>
      </c>
      <c r="F73" s="7" t="n">
        <v>3</v>
      </c>
      <c r="G73" s="6" t="n">
        <v>506.23</v>
      </c>
      <c r="H73" s="6" t="n">
        <v>132</v>
      </c>
      <c r="I73" s="6" t="n">
        <v>1518.69</v>
      </c>
      <c r="J73" s="6" t="n">
        <v>1320.69</v>
      </c>
    </row>
    <row collapsed="false" customFormat="false" customHeight="false" hidden="false" ht="12.1" outlineLevel="0" r="74">
      <c r="A74" s="48" t="n">
        <v>46003</v>
      </c>
      <c r="B74" s="17" t="s">
        <v>420</v>
      </c>
      <c r="C74" s="17" t="s">
        <v>94</v>
      </c>
      <c r="D74" s="17" t="s">
        <v>95</v>
      </c>
      <c r="E74" s="6" t="n">
        <v>100</v>
      </c>
      <c r="F74" s="7" t="n">
        <v>12</v>
      </c>
      <c r="G74" s="6" t="n">
        <v>61.99</v>
      </c>
      <c r="H74" s="6" t="n">
        <v>8</v>
      </c>
      <c r="I74" s="6" t="n">
        <v>743.88</v>
      </c>
      <c r="J74" s="6" t="n">
        <v>646.88</v>
      </c>
    </row>
    <row collapsed="false" customFormat="false" customHeight="false" hidden="false" ht="12.1" outlineLevel="0" r="75">
      <c r="A75" s="48" t="n">
        <v>46006</v>
      </c>
      <c r="B75" s="17" t="s">
        <v>420</v>
      </c>
      <c r="C75" s="17" t="s">
        <v>85</v>
      </c>
      <c r="D75" s="17" t="s">
        <v>87</v>
      </c>
      <c r="E75" s="6" t="n">
        <v>100</v>
      </c>
      <c r="F75" s="7" t="n">
        <v>29</v>
      </c>
      <c r="G75" s="6" t="n">
        <v>62.78</v>
      </c>
      <c r="H75" s="6" t="n">
        <v>237</v>
      </c>
      <c r="I75" s="6" t="n">
        <v>1820.62</v>
      </c>
      <c r="J75" s="6" t="n">
        <v>1583.62</v>
      </c>
    </row>
    <row collapsed="false" customFormat="false" customHeight="false" hidden="false" ht="12.1" outlineLevel="0" r="76">
      <c r="A76" s="48" t="n">
        <v>46023</v>
      </c>
      <c r="B76" s="17" t="s">
        <v>525</v>
      </c>
      <c r="C76" s="17" t="s">
        <v>90</v>
      </c>
      <c r="D76" s="17" t="s">
        <v>91</v>
      </c>
      <c r="E76" s="6" t="n">
        <v>1000</v>
      </c>
      <c r="F76" s="7" t="n">
        <v>3</v>
      </c>
      <c r="G76" s="6" t="n">
        <v>506.23</v>
      </c>
      <c r="H76" s="6" t="n">
        <v>132</v>
      </c>
      <c r="I76" s="6" t="n">
        <v>1518.69</v>
      </c>
      <c r="J76" s="6" t="n">
        <v>1320.69</v>
      </c>
    </row>
    <row collapsed="false" customFormat="false" customHeight="false" hidden="false" ht="12.1" outlineLevel="0" r="77">
      <c r="A77" s="48" t="n">
        <v>46033</v>
      </c>
      <c r="B77" s="17" t="s">
        <v>420</v>
      </c>
      <c r="C77" s="17" t="s">
        <v>94</v>
      </c>
      <c r="D77" s="17" t="s">
        <v>95</v>
      </c>
      <c r="E77" s="6" t="n">
        <v>100</v>
      </c>
      <c r="F77" s="7" t="n">
        <v>12</v>
      </c>
      <c r="G77" s="6" t="n">
        <v>61.99</v>
      </c>
      <c r="H77" s="6" t="n">
        <v>8</v>
      </c>
      <c r="I77" s="6" t="n">
        <v>743.88</v>
      </c>
      <c r="J77" s="6" t="n">
        <v>646.88</v>
      </c>
    </row>
    <row collapsed="false" customFormat="false" customHeight="false" hidden="false" ht="12.1" outlineLevel="0" r="78">
      <c r="A78" s="48" t="n">
        <v>46036</v>
      </c>
      <c r="B78" s="17" t="s">
        <v>420</v>
      </c>
      <c r="C78" s="17" t="s">
        <v>85</v>
      </c>
      <c r="D78" s="17" t="s">
        <v>87</v>
      </c>
      <c r="E78" s="6" t="n">
        <v>100</v>
      </c>
      <c r="F78" s="7" t="n">
        <v>29</v>
      </c>
      <c r="G78" s="6" t="n">
        <v>62.78</v>
      </c>
      <c r="H78" s="6" t="n">
        <v>237</v>
      </c>
      <c r="I78" s="6" t="n">
        <v>1820.62</v>
      </c>
      <c r="J78" s="6" t="n">
        <v>1583.62</v>
      </c>
    </row>
    <row collapsed="false" customFormat="false" customHeight="false" hidden="false" ht="12.1" outlineLevel="0" r="79">
      <c r="A79" s="48" t="n">
        <v>46053</v>
      </c>
      <c r="B79" s="17" t="s">
        <v>525</v>
      </c>
      <c r="C79" s="17" t="s">
        <v>90</v>
      </c>
      <c r="D79" s="17" t="s">
        <v>91</v>
      </c>
      <c r="E79" s="6" t="n">
        <v>1000</v>
      </c>
      <c r="F79" s="7" t="n">
        <v>3</v>
      </c>
      <c r="G79" s="6" t="n">
        <v>506.23</v>
      </c>
      <c r="H79" s="6" t="n">
        <v>132</v>
      </c>
      <c r="I79" s="6" t="n">
        <v>1518.69</v>
      </c>
      <c r="J79" s="6" t="n">
        <v>1320.69</v>
      </c>
    </row>
    <row collapsed="false" customFormat="false" customHeight="false" hidden="false" ht="12.1" outlineLevel="0" r="80">
      <c r="A80" s="48" t="n">
        <v>46063</v>
      </c>
      <c r="B80" s="17" t="s">
        <v>420</v>
      </c>
      <c r="C80" s="17" t="s">
        <v>94</v>
      </c>
      <c r="D80" s="17" t="s">
        <v>95</v>
      </c>
      <c r="E80" s="6" t="n">
        <v>100</v>
      </c>
      <c r="F80" s="7" t="n">
        <v>12</v>
      </c>
      <c r="G80" s="6" t="n">
        <v>61.99</v>
      </c>
      <c r="H80" s="6" t="n">
        <v>8</v>
      </c>
      <c r="I80" s="6" t="n">
        <v>743.88</v>
      </c>
      <c r="J80" s="6" t="n">
        <v>646.88</v>
      </c>
    </row>
    <row collapsed="false" customFormat="false" customHeight="false" hidden="false" ht="12.1" outlineLevel="0" r="81">
      <c r="A81" s="48" t="n">
        <v>46066</v>
      </c>
      <c r="B81" s="17" t="s">
        <v>420</v>
      </c>
      <c r="C81" s="17" t="s">
        <v>85</v>
      </c>
      <c r="D81" s="17" t="s">
        <v>87</v>
      </c>
      <c r="E81" s="6" t="n">
        <v>100</v>
      </c>
      <c r="F81" s="7" t="n">
        <v>29</v>
      </c>
      <c r="G81" s="6" t="n">
        <v>62.78</v>
      </c>
      <c r="H81" s="6" t="n">
        <v>237</v>
      </c>
      <c r="I81" s="6" t="n">
        <v>1820.62</v>
      </c>
      <c r="J81" s="6" t="n">
        <v>1583.62</v>
      </c>
    </row>
    <row collapsed="false" customFormat="false" customHeight="false" hidden="false" ht="12.1" outlineLevel="0" r="82">
      <c r="A82" s="48" t="n">
        <v>46083</v>
      </c>
      <c r="B82" s="17" t="s">
        <v>525</v>
      </c>
      <c r="C82" s="17" t="s">
        <v>90</v>
      </c>
      <c r="D82" s="17" t="s">
        <v>91</v>
      </c>
      <c r="E82" s="6" t="n">
        <v>1000</v>
      </c>
      <c r="F82" s="7" t="n">
        <v>3</v>
      </c>
      <c r="G82" s="6" t="n">
        <v>506.23</v>
      </c>
      <c r="H82" s="6" t="n">
        <v>132</v>
      </c>
      <c r="I82" s="6" t="n">
        <v>1518.69</v>
      </c>
      <c r="J82" s="6" t="n">
        <v>1320.69</v>
      </c>
    </row>
    <row collapsed="false" customFormat="false" customHeight="false" hidden="false" ht="12.1" outlineLevel="0" r="83">
      <c r="A83" s="48" t="n">
        <v>46093</v>
      </c>
      <c r="B83" s="17" t="s">
        <v>420</v>
      </c>
      <c r="C83" s="17" t="s">
        <v>94</v>
      </c>
      <c r="D83" s="17" t="s">
        <v>95</v>
      </c>
      <c r="E83" s="6" t="n">
        <v>100</v>
      </c>
      <c r="F83" s="7" t="n">
        <v>12</v>
      </c>
      <c r="G83" s="6" t="n">
        <v>61.99</v>
      </c>
      <c r="H83" s="6" t="n">
        <v>8</v>
      </c>
      <c r="I83" s="6" t="n">
        <v>743.88</v>
      </c>
      <c r="J83" s="6" t="n">
        <v>646.88</v>
      </c>
    </row>
    <row collapsed="false" customFormat="false" customHeight="false" hidden="false" ht="12.1" outlineLevel="0" r="84">
      <c r="A84" s="48" t="n">
        <v>46096</v>
      </c>
      <c r="B84" s="17" t="s">
        <v>420</v>
      </c>
      <c r="C84" s="17" t="s">
        <v>85</v>
      </c>
      <c r="D84" s="17" t="s">
        <v>87</v>
      </c>
      <c r="E84" s="6" t="n">
        <v>100</v>
      </c>
      <c r="F84" s="7" t="n">
        <v>29</v>
      </c>
      <c r="G84" s="6" t="n">
        <v>62.78</v>
      </c>
      <c r="H84" s="6" t="n">
        <v>237</v>
      </c>
      <c r="I84" s="6" t="n">
        <v>1820.62</v>
      </c>
      <c r="J84" s="6" t="n">
        <v>1583.62</v>
      </c>
    </row>
    <row collapsed="false" customFormat="false" customHeight="false" hidden="false" ht="12.1" outlineLevel="0" r="85">
      <c r="A85" s="48" t="n">
        <v>46113</v>
      </c>
      <c r="B85" s="17" t="s">
        <v>525</v>
      </c>
      <c r="C85" s="17" t="s">
        <v>90</v>
      </c>
      <c r="D85" s="17" t="s">
        <v>91</v>
      </c>
      <c r="E85" s="6" t="n">
        <v>1000</v>
      </c>
      <c r="F85" s="7" t="n">
        <v>3</v>
      </c>
      <c r="G85" s="6" t="n">
        <v>506.23</v>
      </c>
      <c r="H85" s="6" t="n">
        <v>132</v>
      </c>
      <c r="I85" s="6" t="n">
        <v>1518.69</v>
      </c>
      <c r="J85" s="6" t="n">
        <v>1320.69</v>
      </c>
    </row>
    <row collapsed="false" customFormat="false" customHeight="false" hidden="false" ht="12.1" outlineLevel="0" r="86">
      <c r="A86" s="48" t="n">
        <v>46123</v>
      </c>
      <c r="B86" s="17" t="s">
        <v>420</v>
      </c>
      <c r="C86" s="17" t="s">
        <v>94</v>
      </c>
      <c r="D86" s="17" t="s">
        <v>95</v>
      </c>
      <c r="E86" s="6" t="n">
        <v>100</v>
      </c>
      <c r="F86" s="7" t="n">
        <v>12</v>
      </c>
      <c r="G86" s="6" t="n">
        <v>61.99</v>
      </c>
      <c r="H86" s="6" t="n">
        <v>8</v>
      </c>
      <c r="I86" s="6" t="n">
        <v>743.88</v>
      </c>
      <c r="J86" s="6" t="n">
        <v>646.88</v>
      </c>
    </row>
    <row collapsed="false" customFormat="false" customHeight="false" hidden="false" ht="12.1" outlineLevel="0" r="87">
      <c r="A87" s="48" t="n">
        <v>46126</v>
      </c>
      <c r="B87" s="17" t="s">
        <v>420</v>
      </c>
      <c r="C87" s="17" t="s">
        <v>85</v>
      </c>
      <c r="D87" s="17" t="s">
        <v>87</v>
      </c>
      <c r="E87" s="6" t="n">
        <v>100</v>
      </c>
      <c r="F87" s="7" t="n">
        <v>29</v>
      </c>
      <c r="G87" s="6" t="n">
        <v>62.78</v>
      </c>
      <c r="H87" s="6" t="n">
        <v>237</v>
      </c>
      <c r="I87" s="6" t="n">
        <v>1820.62</v>
      </c>
      <c r="J87" s="6" t="n">
        <v>1583.62</v>
      </c>
    </row>
    <row collapsed="false" customFormat="false" customHeight="false" hidden="false" ht="12.1" outlineLevel="0" r="88">
      <c r="A88" s="48" t="n">
        <v>46143</v>
      </c>
      <c r="B88" s="17" t="s">
        <v>525</v>
      </c>
      <c r="C88" s="17" t="s">
        <v>90</v>
      </c>
      <c r="D88" s="17" t="s">
        <v>91</v>
      </c>
      <c r="E88" s="6" t="n">
        <v>1000</v>
      </c>
      <c r="F88" s="7" t="n">
        <v>3</v>
      </c>
      <c r="G88" s="6" t="n">
        <v>506.23</v>
      </c>
      <c r="H88" s="6" t="n">
        <v>132</v>
      </c>
      <c r="I88" s="6" t="n">
        <v>1518.69</v>
      </c>
      <c r="J88" s="6" t="n">
        <v>1320.69</v>
      </c>
    </row>
    <row collapsed="false" customFormat="false" customHeight="false" hidden="false" ht="12.1" outlineLevel="0" r="89">
      <c r="A89" s="48" t="n">
        <v>46153</v>
      </c>
      <c r="B89" s="17" t="s">
        <v>420</v>
      </c>
      <c r="C89" s="17" t="s">
        <v>94</v>
      </c>
      <c r="D89" s="17" t="s">
        <v>95</v>
      </c>
      <c r="E89" s="6" t="n">
        <v>100</v>
      </c>
      <c r="F89" s="7" t="n">
        <v>12</v>
      </c>
      <c r="G89" s="6" t="n">
        <v>61.99</v>
      </c>
      <c r="H89" s="6" t="n">
        <v>8</v>
      </c>
      <c r="I89" s="6" t="n">
        <v>743.88</v>
      </c>
      <c r="J89" s="6" t="n">
        <v>646.88</v>
      </c>
    </row>
    <row collapsed="false" customFormat="false" customHeight="false" hidden="false" ht="12.1" outlineLevel="0" r="90">
      <c r="A90" s="48" t="n">
        <v>46156</v>
      </c>
      <c r="B90" s="17" t="s">
        <v>420</v>
      </c>
      <c r="C90" s="17" t="s">
        <v>85</v>
      </c>
      <c r="D90" s="17" t="s">
        <v>87</v>
      </c>
      <c r="E90" s="6" t="n">
        <v>100</v>
      </c>
      <c r="F90" s="7" t="n">
        <v>29</v>
      </c>
      <c r="G90" s="6" t="n">
        <v>62.78</v>
      </c>
      <c r="H90" s="6" t="n">
        <v>237</v>
      </c>
      <c r="I90" s="6" t="n">
        <v>1820.62</v>
      </c>
      <c r="J90" s="6" t="n">
        <v>1583.62</v>
      </c>
    </row>
    <row collapsed="false" customFormat="false" customHeight="false" hidden="false" ht="12.1" outlineLevel="0" r="91">
      <c r="A91" s="48" t="n">
        <v>46173</v>
      </c>
      <c r="B91" s="17" t="s">
        <v>525</v>
      </c>
      <c r="C91" s="17" t="s">
        <v>90</v>
      </c>
      <c r="D91" s="17" t="s">
        <v>91</v>
      </c>
      <c r="E91" s="6" t="n">
        <v>1000</v>
      </c>
      <c r="F91" s="7" t="n">
        <v>3</v>
      </c>
      <c r="G91" s="6" t="n">
        <v>506.23</v>
      </c>
      <c r="H91" s="6" t="n">
        <v>132</v>
      </c>
      <c r="I91" s="6" t="n">
        <v>1518.69</v>
      </c>
      <c r="J91" s="6" t="n">
        <v>1320.69</v>
      </c>
    </row>
    <row collapsed="false" customFormat="false" customHeight="false" hidden="false" ht="12.1" outlineLevel="0" r="92">
      <c r="A92" s="48" t="n">
        <v>46183</v>
      </c>
      <c r="B92" s="17" t="s">
        <v>420</v>
      </c>
      <c r="C92" s="17" t="s">
        <v>94</v>
      </c>
      <c r="D92" s="17" t="s">
        <v>95</v>
      </c>
      <c r="E92" s="6" t="n">
        <v>100</v>
      </c>
      <c r="F92" s="7" t="n">
        <v>12</v>
      </c>
      <c r="G92" s="6" t="n">
        <v>61.99</v>
      </c>
      <c r="H92" s="6" t="n">
        <v>8</v>
      </c>
      <c r="I92" s="6" t="n">
        <v>743.88</v>
      </c>
      <c r="J92" s="6" t="n">
        <v>646.88</v>
      </c>
    </row>
    <row collapsed="false" customFormat="false" customHeight="false" hidden="false" ht="12.1" outlineLevel="0" r="93">
      <c r="A93" s="48" t="n">
        <v>46186</v>
      </c>
      <c r="B93" s="17" t="s">
        <v>420</v>
      </c>
      <c r="C93" s="17" t="s">
        <v>85</v>
      </c>
      <c r="D93" s="17" t="s">
        <v>87</v>
      </c>
      <c r="E93" s="6" t="n">
        <v>100</v>
      </c>
      <c r="F93" s="7" t="n">
        <v>29</v>
      </c>
      <c r="G93" s="6" t="n">
        <v>62.78</v>
      </c>
      <c r="H93" s="6" t="n">
        <v>237</v>
      </c>
      <c r="I93" s="6" t="n">
        <v>1820.62</v>
      </c>
      <c r="J93" s="6" t="n">
        <v>1583.62</v>
      </c>
    </row>
    <row collapsed="false" customFormat="false" customHeight="false" hidden="false" ht="12.1" outlineLevel="0" r="94">
      <c r="A94" s="48" t="n">
        <v>46203</v>
      </c>
      <c r="B94" s="17" t="s">
        <v>525</v>
      </c>
      <c r="C94" s="17" t="s">
        <v>90</v>
      </c>
      <c r="D94" s="17" t="s">
        <v>91</v>
      </c>
      <c r="E94" s="6" t="n">
        <v>1000</v>
      </c>
      <c r="F94" s="7" t="n">
        <v>3</v>
      </c>
      <c r="G94" s="6" t="n">
        <v>506.23</v>
      </c>
      <c r="H94" s="6" t="n">
        <v>132</v>
      </c>
      <c r="I94" s="6" t="n">
        <v>1518.69</v>
      </c>
      <c r="J94" s="6" t="n">
        <v>1320.69</v>
      </c>
    </row>
    <row collapsed="false" customFormat="false" customHeight="false" hidden="false" ht="12.1" outlineLevel="0" r="95">
      <c r="A95" s="48" t="n">
        <v>46213</v>
      </c>
      <c r="B95" s="17" t="s">
        <v>420</v>
      </c>
      <c r="C95" s="17" t="s">
        <v>94</v>
      </c>
      <c r="D95" s="17" t="s">
        <v>95</v>
      </c>
      <c r="E95" s="6" t="n">
        <v>100</v>
      </c>
      <c r="F95" s="7" t="n">
        <v>12</v>
      </c>
      <c r="G95" s="6" t="n">
        <v>61.99</v>
      </c>
      <c r="H95" s="6" t="n">
        <v>8</v>
      </c>
      <c r="I95" s="6" t="n">
        <v>743.88</v>
      </c>
      <c r="J95" s="6" t="n">
        <v>646.88</v>
      </c>
    </row>
    <row collapsed="false" customFormat="false" customHeight="false" hidden="false" ht="12.1" outlineLevel="0" r="96">
      <c r="A96" s="48" t="n">
        <v>46216</v>
      </c>
      <c r="B96" s="17" t="s">
        <v>420</v>
      </c>
      <c r="C96" s="17" t="s">
        <v>85</v>
      </c>
      <c r="D96" s="17" t="s">
        <v>87</v>
      </c>
      <c r="E96" s="6" t="n">
        <v>100</v>
      </c>
      <c r="F96" s="7" t="n">
        <v>29</v>
      </c>
      <c r="G96" s="6" t="n">
        <v>62.78</v>
      </c>
      <c r="H96" s="6" t="n">
        <v>237</v>
      </c>
      <c r="I96" s="6" t="n">
        <v>1820.62</v>
      </c>
      <c r="J96" s="6" t="n">
        <v>1583.62</v>
      </c>
    </row>
    <row collapsed="false" customFormat="false" customHeight="false" hidden="false" ht="12.1" outlineLevel="0" r="97">
      <c r="A97" s="48" t="n">
        <v>46233</v>
      </c>
      <c r="B97" s="17" t="s">
        <v>525</v>
      </c>
      <c r="C97" s="17" t="s">
        <v>90</v>
      </c>
      <c r="D97" s="17" t="s">
        <v>91</v>
      </c>
      <c r="E97" s="6" t="n">
        <v>1000</v>
      </c>
      <c r="F97" s="7" t="n">
        <v>3</v>
      </c>
      <c r="G97" s="6" t="n">
        <v>506.23</v>
      </c>
      <c r="H97" s="6" t="n">
        <v>132</v>
      </c>
      <c r="I97" s="6" t="n">
        <v>1518.69</v>
      </c>
      <c r="J97" s="6" t="n">
        <v>1320.69</v>
      </c>
    </row>
    <row collapsed="false" customFormat="false" customHeight="false" hidden="false" ht="12.1" outlineLevel="0" r="98">
      <c r="A98" s="48" t="n">
        <v>46243</v>
      </c>
      <c r="B98" s="17" t="s">
        <v>420</v>
      </c>
      <c r="C98" s="17" t="s">
        <v>94</v>
      </c>
      <c r="D98" s="17" t="s">
        <v>95</v>
      </c>
      <c r="E98" s="6" t="n">
        <v>100</v>
      </c>
      <c r="F98" s="7" t="n">
        <v>12</v>
      </c>
      <c r="G98" s="6" t="n">
        <v>61.99</v>
      </c>
      <c r="H98" s="6" t="n">
        <v>8</v>
      </c>
      <c r="I98" s="6" t="n">
        <v>743.88</v>
      </c>
      <c r="J98" s="6" t="n">
        <v>646.88</v>
      </c>
    </row>
    <row collapsed="false" customFormat="false" customHeight="false" hidden="false" ht="12.1" outlineLevel="0" r="99">
      <c r="A99" s="48" t="n">
        <v>46246</v>
      </c>
      <c r="B99" s="17" t="s">
        <v>420</v>
      </c>
      <c r="C99" s="17" t="s">
        <v>85</v>
      </c>
      <c r="D99" s="17" t="s">
        <v>87</v>
      </c>
      <c r="E99" s="6" t="n">
        <v>100</v>
      </c>
      <c r="F99" s="7" t="n">
        <v>29</v>
      </c>
      <c r="G99" s="6" t="n">
        <v>62.78</v>
      </c>
      <c r="H99" s="6" t="n">
        <v>237</v>
      </c>
      <c r="I99" s="6" t="n">
        <v>1820.62</v>
      </c>
      <c r="J99" s="6" t="n">
        <v>1583.62</v>
      </c>
    </row>
    <row collapsed="false" customFormat="false" customHeight="false" hidden="false" ht="12.1" outlineLevel="0" r="100">
      <c r="A100" s="48" t="n">
        <v>46263</v>
      </c>
      <c r="B100" s="17" t="s">
        <v>525</v>
      </c>
      <c r="C100" s="17" t="s">
        <v>90</v>
      </c>
      <c r="D100" s="17" t="s">
        <v>91</v>
      </c>
      <c r="E100" s="6" t="n">
        <v>1000</v>
      </c>
      <c r="F100" s="7" t="n">
        <v>3</v>
      </c>
      <c r="G100" s="6" t="n">
        <v>506.23</v>
      </c>
      <c r="H100" s="6" t="n">
        <v>132</v>
      </c>
      <c r="I100" s="6" t="n">
        <v>1518.69</v>
      </c>
      <c r="J100" s="6" t="n">
        <v>1320.69</v>
      </c>
    </row>
    <row collapsed="false" customFormat="false" customHeight="false" hidden="false" ht="12.1" outlineLevel="0" r="101">
      <c r="A101" s="48" t="n">
        <v>46273</v>
      </c>
      <c r="B101" s="17" t="s">
        <v>420</v>
      </c>
      <c r="C101" s="17" t="s">
        <v>94</v>
      </c>
      <c r="D101" s="17" t="s">
        <v>95</v>
      </c>
      <c r="E101" s="6" t="n">
        <v>100</v>
      </c>
      <c r="F101" s="7" t="n">
        <v>12</v>
      </c>
      <c r="G101" s="6" t="n">
        <v>61.99</v>
      </c>
      <c r="H101" s="6" t="n">
        <v>8</v>
      </c>
      <c r="I101" s="6" t="n">
        <v>743.88</v>
      </c>
      <c r="J101" s="6" t="n">
        <v>646.88</v>
      </c>
    </row>
    <row collapsed="false" customFormat="false" customHeight="false" hidden="false" ht="12.1" outlineLevel="0" r="102">
      <c r="A102" s="48" t="n">
        <v>46276</v>
      </c>
      <c r="B102" s="17" t="s">
        <v>420</v>
      </c>
      <c r="C102" s="17" t="s">
        <v>85</v>
      </c>
      <c r="D102" s="17" t="s">
        <v>87</v>
      </c>
      <c r="E102" s="6" t="n">
        <v>100</v>
      </c>
      <c r="F102" s="7" t="n">
        <v>29</v>
      </c>
      <c r="G102" s="6" t="n">
        <v>62.78</v>
      </c>
      <c r="H102" s="6" t="n">
        <v>237</v>
      </c>
      <c r="I102" s="6" t="n">
        <v>1820.62</v>
      </c>
      <c r="J102" s="6" t="n">
        <v>1583.62</v>
      </c>
    </row>
    <row collapsed="false" customFormat="false" customHeight="false" hidden="false" ht="12.1" outlineLevel="0" r="103">
      <c r="A103" s="48" t="n">
        <v>46293</v>
      </c>
      <c r="B103" s="17" t="s">
        <v>525</v>
      </c>
      <c r="C103" s="17" t="s">
        <v>90</v>
      </c>
      <c r="D103" s="17" t="s">
        <v>91</v>
      </c>
      <c r="E103" s="6" t="n">
        <v>1000</v>
      </c>
      <c r="F103" s="7" t="n">
        <v>3</v>
      </c>
      <c r="G103" s="6" t="n">
        <v>506.23</v>
      </c>
      <c r="H103" s="6" t="n">
        <v>132</v>
      </c>
      <c r="I103" s="6" t="n">
        <v>1518.69</v>
      </c>
      <c r="J103" s="6" t="n">
        <v>1320.69</v>
      </c>
    </row>
    <row collapsed="false" customFormat="false" customHeight="false" hidden="false" ht="12.1" outlineLevel="0" r="104">
      <c r="A104" s="48" t="n">
        <v>46303</v>
      </c>
      <c r="B104" s="17" t="s">
        <v>420</v>
      </c>
      <c r="C104" s="17" t="s">
        <v>94</v>
      </c>
      <c r="D104" s="17" t="s">
        <v>95</v>
      </c>
      <c r="E104" s="6" t="n">
        <v>100</v>
      </c>
      <c r="F104" s="7" t="n">
        <v>12</v>
      </c>
      <c r="G104" s="6" t="n">
        <v>61.99</v>
      </c>
      <c r="H104" s="6" t="n">
        <v>8</v>
      </c>
      <c r="I104" s="6" t="n">
        <v>743.88</v>
      </c>
      <c r="J104" s="6" t="n">
        <v>646.88</v>
      </c>
    </row>
    <row collapsed="false" customFormat="false" customHeight="false" hidden="false" ht="12.1" outlineLevel="0" r="105">
      <c r="A105" s="48" t="n">
        <v>46306</v>
      </c>
      <c r="B105" s="17" t="s">
        <v>420</v>
      </c>
      <c r="C105" s="17" t="s">
        <v>85</v>
      </c>
      <c r="D105" s="17" t="s">
        <v>87</v>
      </c>
      <c r="E105" s="6" t="n">
        <v>100</v>
      </c>
      <c r="F105" s="7" t="n">
        <v>29</v>
      </c>
      <c r="G105" s="6" t="n">
        <v>62.78</v>
      </c>
      <c r="H105" s="6" t="n">
        <v>237</v>
      </c>
      <c r="I105" s="6" t="n">
        <v>1820.62</v>
      </c>
      <c r="J105" s="6" t="n">
        <v>1583.62</v>
      </c>
    </row>
    <row collapsed="false" customFormat="false" customHeight="false" hidden="false" ht="12.1" outlineLevel="0" r="106">
      <c r="A106" s="48" t="n">
        <v>46323</v>
      </c>
      <c r="B106" s="17" t="s">
        <v>525</v>
      </c>
      <c r="C106" s="17" t="s">
        <v>90</v>
      </c>
      <c r="D106" s="17" t="s">
        <v>91</v>
      </c>
      <c r="E106" s="6" t="n">
        <v>1000</v>
      </c>
      <c r="F106" s="7" t="n">
        <v>3</v>
      </c>
      <c r="G106" s="6" t="n">
        <v>506.23</v>
      </c>
      <c r="H106" s="6" t="n">
        <v>132</v>
      </c>
      <c r="I106" s="6" t="n">
        <v>1518.69</v>
      </c>
      <c r="J106" s="6" t="n">
        <v>1320.69</v>
      </c>
    </row>
    <row collapsed="false" customFormat="false" customHeight="false" hidden="false" ht="12.1" outlineLevel="0" r="107">
      <c r="A107" s="48" t="n">
        <v>46333</v>
      </c>
      <c r="B107" s="17" t="s">
        <v>420</v>
      </c>
      <c r="C107" s="17" t="s">
        <v>94</v>
      </c>
      <c r="D107" s="17" t="s">
        <v>95</v>
      </c>
      <c r="E107" s="6" t="n">
        <v>100</v>
      </c>
      <c r="F107" s="7" t="n">
        <v>12</v>
      </c>
      <c r="G107" s="6" t="n">
        <v>61.99</v>
      </c>
      <c r="H107" s="6" t="n">
        <v>8</v>
      </c>
      <c r="I107" s="6" t="n">
        <v>743.88</v>
      </c>
      <c r="J107" s="6" t="n">
        <v>646.88</v>
      </c>
    </row>
    <row collapsed="false" customFormat="false" customHeight="false" hidden="false" ht="12.1" outlineLevel="0" r="108">
      <c r="A108" s="48" t="n">
        <v>46336</v>
      </c>
      <c r="B108" s="17" t="s">
        <v>420</v>
      </c>
      <c r="C108" s="17" t="s">
        <v>85</v>
      </c>
      <c r="D108" s="17" t="s">
        <v>87</v>
      </c>
      <c r="E108" s="6" t="n">
        <v>100</v>
      </c>
      <c r="F108" s="7" t="n">
        <v>29</v>
      </c>
      <c r="G108" s="6" t="n">
        <v>62.78</v>
      </c>
      <c r="H108" s="6" t="n">
        <v>237</v>
      </c>
      <c r="I108" s="6" t="n">
        <v>1820.62</v>
      </c>
      <c r="J108" s="6" t="n">
        <v>1583.62</v>
      </c>
    </row>
    <row collapsed="false" customFormat="false" customHeight="false" hidden="false" ht="12.1" outlineLevel="0" r="109">
      <c r="A109" s="48" t="n">
        <v>46353</v>
      </c>
      <c r="B109" s="17" t="s">
        <v>525</v>
      </c>
      <c r="C109" s="17" t="s">
        <v>90</v>
      </c>
      <c r="D109" s="17" t="s">
        <v>91</v>
      </c>
      <c r="E109" s="6" t="n">
        <v>1000</v>
      </c>
      <c r="F109" s="7" t="n">
        <v>3</v>
      </c>
      <c r="G109" s="6" t="n">
        <v>506.23</v>
      </c>
      <c r="H109" s="6" t="n">
        <v>132</v>
      </c>
      <c r="I109" s="6" t="n">
        <v>1518.69</v>
      </c>
      <c r="J109" s="6" t="n">
        <v>1320.69</v>
      </c>
    </row>
    <row collapsed="false" customFormat="false" customHeight="false" hidden="false" ht="12.1" outlineLevel="0" r="110">
      <c r="A110" s="48" t="n">
        <v>46363</v>
      </c>
      <c r="B110" s="17" t="s">
        <v>420</v>
      </c>
      <c r="C110" s="17" t="s">
        <v>94</v>
      </c>
      <c r="D110" s="17" t="s">
        <v>95</v>
      </c>
      <c r="E110" s="6" t="n">
        <v>100</v>
      </c>
      <c r="F110" s="7" t="n">
        <v>12</v>
      </c>
      <c r="G110" s="6" t="n">
        <v>61.99</v>
      </c>
      <c r="H110" s="6" t="n">
        <v>8</v>
      </c>
      <c r="I110" s="6" t="n">
        <v>743.88</v>
      </c>
      <c r="J110" s="6" t="n">
        <v>646.88</v>
      </c>
    </row>
    <row collapsed="false" customFormat="false" customHeight="false" hidden="false" ht="12.1" outlineLevel="0" r="111">
      <c r="A111" s="48" t="n">
        <v>46366</v>
      </c>
      <c r="B111" s="17" t="s">
        <v>420</v>
      </c>
      <c r="C111" s="17" t="s">
        <v>85</v>
      </c>
      <c r="D111" s="17" t="s">
        <v>87</v>
      </c>
      <c r="E111" s="6" t="n">
        <v>100</v>
      </c>
      <c r="F111" s="7" t="n">
        <v>29</v>
      </c>
      <c r="G111" s="6" t="n">
        <v>62.78</v>
      </c>
      <c r="H111" s="6" t="n">
        <v>237</v>
      </c>
      <c r="I111" s="6" t="n">
        <v>1820.62</v>
      </c>
      <c r="J111" s="6" t="n">
        <v>1583.62</v>
      </c>
    </row>
    <row collapsed="false" customFormat="false" customHeight="false" hidden="false" ht="12.1" outlineLevel="0" r="112">
      <c r="A112" s="48" t="n">
        <v>46383</v>
      </c>
      <c r="B112" s="17" t="s">
        <v>525</v>
      </c>
      <c r="C112" s="17" t="s">
        <v>90</v>
      </c>
      <c r="D112" s="17" t="s">
        <v>91</v>
      </c>
      <c r="E112" s="6" t="n">
        <v>1000</v>
      </c>
      <c r="F112" s="7" t="n">
        <v>3</v>
      </c>
      <c r="G112" s="6" t="n">
        <v>506.23</v>
      </c>
      <c r="H112" s="6" t="n">
        <v>132</v>
      </c>
      <c r="I112" s="6" t="n">
        <v>1518.69</v>
      </c>
      <c r="J112" s="6" t="n">
        <v>1320.69</v>
      </c>
    </row>
    <row collapsed="false" customFormat="false" customHeight="false" hidden="false" ht="12.1" outlineLevel="0" r="113">
      <c r="A113" s="48" t="n">
        <v>46393</v>
      </c>
      <c r="B113" s="17" t="s">
        <v>420</v>
      </c>
      <c r="C113" s="17" t="s">
        <v>94</v>
      </c>
      <c r="D113" s="17" t="s">
        <v>95</v>
      </c>
      <c r="E113" s="6" t="n">
        <v>100</v>
      </c>
      <c r="F113" s="7" t="n">
        <v>12</v>
      </c>
      <c r="G113" s="6" t="n">
        <v>61.99</v>
      </c>
      <c r="H113" s="6" t="n">
        <v>8</v>
      </c>
      <c r="I113" s="6" t="n">
        <v>743.88</v>
      </c>
      <c r="J113" s="6" t="n">
        <v>646.88</v>
      </c>
    </row>
    <row collapsed="false" customFormat="false" customHeight="false" hidden="false" ht="12.1" outlineLevel="0" r="114">
      <c r="A114" s="48" t="n">
        <v>46396</v>
      </c>
      <c r="B114" s="17" t="s">
        <v>420</v>
      </c>
      <c r="C114" s="17" t="s">
        <v>85</v>
      </c>
      <c r="D114" s="17" t="s">
        <v>87</v>
      </c>
      <c r="E114" s="6" t="n">
        <v>100</v>
      </c>
      <c r="F114" s="7" t="n">
        <v>29</v>
      </c>
      <c r="G114" s="6" t="n">
        <v>62.78</v>
      </c>
      <c r="H114" s="6" t="n">
        <v>237</v>
      </c>
      <c r="I114" s="6" t="n">
        <v>1820.62</v>
      </c>
      <c r="J114" s="6" t="n">
        <v>1583.62</v>
      </c>
    </row>
    <row collapsed="false" customFormat="false" customHeight="false" hidden="false" ht="12.1" outlineLevel="0" r="115">
      <c r="A115" s="48" t="n">
        <v>46413</v>
      </c>
      <c r="B115" s="17" t="s">
        <v>525</v>
      </c>
      <c r="C115" s="17" t="s">
        <v>90</v>
      </c>
      <c r="D115" s="17" t="s">
        <v>91</v>
      </c>
      <c r="E115" s="6" t="n">
        <v>1000</v>
      </c>
      <c r="F115" s="7" t="n">
        <v>3</v>
      </c>
      <c r="G115" s="6" t="n">
        <v>506.23</v>
      </c>
      <c r="H115" s="6" t="n">
        <v>132</v>
      </c>
      <c r="I115" s="6" t="n">
        <v>1518.69</v>
      </c>
      <c r="J115" s="6" t="n">
        <v>1320.69</v>
      </c>
    </row>
    <row collapsed="false" customFormat="false" customHeight="false" hidden="false" ht="12.1" outlineLevel="0" r="116">
      <c r="A116" s="48" t="n">
        <v>46423</v>
      </c>
      <c r="B116" s="17" t="s">
        <v>420</v>
      </c>
      <c r="C116" s="17" t="s">
        <v>94</v>
      </c>
      <c r="D116" s="17" t="s">
        <v>95</v>
      </c>
      <c r="E116" s="6" t="n">
        <v>100</v>
      </c>
      <c r="F116" s="7" t="n">
        <v>12</v>
      </c>
      <c r="G116" s="6" t="n">
        <v>61.99</v>
      </c>
      <c r="H116" s="6" t="n">
        <v>8</v>
      </c>
      <c r="I116" s="6" t="n">
        <v>743.88</v>
      </c>
      <c r="J116" s="6" t="n">
        <v>646.88</v>
      </c>
    </row>
    <row collapsed="false" customFormat="false" customHeight="false" hidden="false" ht="12.1" outlineLevel="0" r="117">
      <c r="A117" s="48" t="n">
        <v>46426</v>
      </c>
      <c r="B117" s="17" t="s">
        <v>420</v>
      </c>
      <c r="C117" s="17" t="s">
        <v>85</v>
      </c>
      <c r="D117" s="17" t="s">
        <v>87</v>
      </c>
      <c r="E117" s="6" t="n">
        <v>100</v>
      </c>
      <c r="F117" s="7" t="n">
        <v>29</v>
      </c>
      <c r="G117" s="6" t="n">
        <v>62.78</v>
      </c>
      <c r="H117" s="6" t="n">
        <v>237</v>
      </c>
      <c r="I117" s="6" t="n">
        <v>1820.62</v>
      </c>
      <c r="J117" s="6" t="n">
        <v>1583.62</v>
      </c>
    </row>
    <row collapsed="false" customFormat="false" customHeight="false" hidden="false" ht="12.1" outlineLevel="0" r="118">
      <c r="A118" s="48" t="n">
        <v>46443</v>
      </c>
      <c r="B118" s="17" t="s">
        <v>525</v>
      </c>
      <c r="C118" s="17" t="s">
        <v>90</v>
      </c>
      <c r="D118" s="17" t="s">
        <v>91</v>
      </c>
      <c r="E118" s="6" t="n">
        <v>1000</v>
      </c>
      <c r="F118" s="7" t="n">
        <v>3</v>
      </c>
      <c r="G118" s="6" t="n">
        <v>506.23</v>
      </c>
      <c r="H118" s="6" t="n">
        <v>132</v>
      </c>
      <c r="I118" s="6" t="n">
        <v>1518.69</v>
      </c>
      <c r="J118" s="6" t="n">
        <v>1320.69</v>
      </c>
    </row>
    <row collapsed="false" customFormat="false" customHeight="false" hidden="false" ht="12.1" outlineLevel="0" r="119">
      <c r="A119" s="48" t="n">
        <v>46453</v>
      </c>
      <c r="B119" s="17" t="s">
        <v>420</v>
      </c>
      <c r="C119" s="17" t="s">
        <v>94</v>
      </c>
      <c r="D119" s="17" t="s">
        <v>95</v>
      </c>
      <c r="E119" s="6" t="n">
        <v>100</v>
      </c>
      <c r="F119" s="7" t="n">
        <v>12</v>
      </c>
      <c r="G119" s="6" t="n">
        <v>61.99</v>
      </c>
      <c r="H119" s="6" t="n">
        <v>8</v>
      </c>
      <c r="I119" s="6" t="n">
        <v>743.88</v>
      </c>
      <c r="J119" s="6" t="n">
        <v>646.88</v>
      </c>
    </row>
    <row collapsed="false" customFormat="false" customHeight="false" hidden="false" ht="12.1" outlineLevel="0" r="120">
      <c r="A120" s="48" t="n">
        <v>46456</v>
      </c>
      <c r="B120" s="17" t="s">
        <v>420</v>
      </c>
      <c r="C120" s="17" t="s">
        <v>85</v>
      </c>
      <c r="D120" s="17" t="s">
        <v>87</v>
      </c>
      <c r="E120" s="6" t="n">
        <v>100</v>
      </c>
      <c r="F120" s="7" t="n">
        <v>29</v>
      </c>
      <c r="G120" s="6" t="n">
        <v>62.78</v>
      </c>
      <c r="H120" s="6" t="n">
        <v>237</v>
      </c>
      <c r="I120" s="6" t="n">
        <v>1820.62</v>
      </c>
      <c r="J120" s="6" t="n">
        <v>1583.62</v>
      </c>
    </row>
    <row collapsed="false" customFormat="false" customHeight="false" hidden="false" ht="12.1" outlineLevel="0" r="121">
      <c r="A121" s="48" t="n">
        <v>46473</v>
      </c>
      <c r="B121" s="17" t="s">
        <v>525</v>
      </c>
      <c r="C121" s="17" t="s">
        <v>90</v>
      </c>
      <c r="D121" s="17" t="s">
        <v>91</v>
      </c>
      <c r="E121" s="6" t="n">
        <v>1000</v>
      </c>
      <c r="F121" s="7" t="n">
        <v>3</v>
      </c>
      <c r="G121" s="6" t="n">
        <v>506.23</v>
      </c>
      <c r="H121" s="6" t="n">
        <v>132</v>
      </c>
      <c r="I121" s="6" t="n">
        <v>1518.69</v>
      </c>
      <c r="J121" s="6" t="n">
        <v>1320.69</v>
      </c>
    </row>
    <row collapsed="false" customFormat="false" customHeight="false" hidden="false" ht="12.1" outlineLevel="0" r="122">
      <c r="A122" s="48" t="n">
        <v>46486</v>
      </c>
      <c r="B122" s="17" t="s">
        <v>420</v>
      </c>
      <c r="C122" s="17" t="s">
        <v>85</v>
      </c>
      <c r="D122" s="17" t="s">
        <v>87</v>
      </c>
      <c r="E122" s="6" t="n">
        <v>100</v>
      </c>
      <c r="F122" s="7" t="n">
        <v>29</v>
      </c>
      <c r="G122" s="6" t="n">
        <v>62.78</v>
      </c>
      <c r="H122" s="6" t="n">
        <v>237</v>
      </c>
      <c r="I122" s="6" t="n">
        <v>1820.62</v>
      </c>
      <c r="J122" s="6" t="n">
        <v>1583.62</v>
      </c>
    </row>
    <row collapsed="false" customFormat="false" customHeight="false" hidden="false" ht="12.1" outlineLevel="0" r="123">
      <c r="A123" s="48" t="n">
        <v>46503</v>
      </c>
      <c r="B123" s="17" t="s">
        <v>525</v>
      </c>
      <c r="C123" s="17" t="s">
        <v>90</v>
      </c>
      <c r="D123" s="17" t="s">
        <v>91</v>
      </c>
      <c r="E123" s="6" t="n">
        <v>1000</v>
      </c>
      <c r="F123" s="7" t="n">
        <v>3</v>
      </c>
      <c r="G123" s="6" t="n">
        <v>506.23</v>
      </c>
      <c r="H123" s="6" t="n">
        <v>132</v>
      </c>
      <c r="I123" s="6" t="n">
        <v>1518.69</v>
      </c>
      <c r="J123" s="6" t="n">
        <v>1320.69</v>
      </c>
    </row>
    <row collapsed="false" customFormat="false" customHeight="false" hidden="false" ht="12.1" outlineLevel="0" r="124">
      <c r="A124" s="48" t="n">
        <v>46516</v>
      </c>
      <c r="B124" s="17" t="s">
        <v>420</v>
      </c>
      <c r="C124" s="17" t="s">
        <v>85</v>
      </c>
      <c r="D124" s="17" t="s">
        <v>87</v>
      </c>
      <c r="E124" s="6" t="n">
        <v>100</v>
      </c>
      <c r="F124" s="7" t="n">
        <v>29</v>
      </c>
      <c r="G124" s="6" t="n">
        <v>62.78</v>
      </c>
      <c r="H124" s="6" t="n">
        <v>237</v>
      </c>
      <c r="I124" s="6" t="n">
        <v>1820.62</v>
      </c>
      <c r="J124" s="6" t="n">
        <v>1583.62</v>
      </c>
    </row>
    <row collapsed="false" customFormat="false" customHeight="false" hidden="false" ht="12.1" outlineLevel="0" r="125">
      <c r="A125" s="48" t="n">
        <v>46533</v>
      </c>
      <c r="B125" s="17" t="s">
        <v>525</v>
      </c>
      <c r="C125" s="17" t="s">
        <v>90</v>
      </c>
      <c r="D125" s="17" t="s">
        <v>91</v>
      </c>
      <c r="E125" s="6" t="n">
        <v>1000</v>
      </c>
      <c r="F125" s="7" t="n">
        <v>3</v>
      </c>
      <c r="G125" s="6" t="n">
        <v>506.23</v>
      </c>
      <c r="H125" s="6" t="n">
        <v>132</v>
      </c>
      <c r="I125" s="6" t="n">
        <v>1518.69</v>
      </c>
      <c r="J125" s="6" t="n">
        <v>1320.69</v>
      </c>
    </row>
    <row collapsed="false" customFormat="false" customHeight="false" hidden="false" ht="12.1" outlineLevel="0" r="126">
      <c r="A126" s="48" t="n">
        <v>46546</v>
      </c>
      <c r="B126" s="17" t="s">
        <v>420</v>
      </c>
      <c r="C126" s="17" t="s">
        <v>85</v>
      </c>
      <c r="D126" s="17" t="s">
        <v>87</v>
      </c>
      <c r="E126" s="6" t="n">
        <v>100</v>
      </c>
      <c r="F126" s="7" t="n">
        <v>29</v>
      </c>
      <c r="G126" s="6" t="n">
        <v>62.78</v>
      </c>
      <c r="H126" s="6" t="n">
        <v>237</v>
      </c>
      <c r="I126" s="6" t="n">
        <v>1820.62</v>
      </c>
      <c r="J126" s="6" t="n">
        <v>1583.62</v>
      </c>
    </row>
    <row collapsed="false" customFormat="false" customHeight="false" hidden="false" ht="12.1" outlineLevel="0" r="127">
      <c r="A127" s="48" t="n">
        <v>46563</v>
      </c>
      <c r="B127" s="17" t="s">
        <v>525</v>
      </c>
      <c r="C127" s="17" t="s">
        <v>90</v>
      </c>
      <c r="D127" s="17" t="s">
        <v>91</v>
      </c>
      <c r="E127" s="6" t="n">
        <v>1000</v>
      </c>
      <c r="F127" s="7" t="n">
        <v>3</v>
      </c>
      <c r="G127" s="6" t="n">
        <v>506.23</v>
      </c>
      <c r="H127" s="6" t="n">
        <v>132</v>
      </c>
      <c r="I127" s="6" t="n">
        <v>1518.69</v>
      </c>
      <c r="J127" s="6" t="n">
        <v>1320.69</v>
      </c>
    </row>
    <row collapsed="false" customFormat="false" customHeight="false" hidden="false" ht="12.1" outlineLevel="0" r="128">
      <c r="A128" s="48" t="n">
        <v>46576</v>
      </c>
      <c r="B128" s="17" t="s">
        <v>420</v>
      </c>
      <c r="C128" s="17" t="s">
        <v>85</v>
      </c>
      <c r="D128" s="17" t="s">
        <v>87</v>
      </c>
      <c r="E128" s="6" t="n">
        <v>100</v>
      </c>
      <c r="F128" s="7" t="n">
        <v>29</v>
      </c>
      <c r="G128" s="6" t="n">
        <v>62.78</v>
      </c>
      <c r="H128" s="6" t="n">
        <v>237</v>
      </c>
      <c r="I128" s="6" t="n">
        <v>1820.62</v>
      </c>
      <c r="J128" s="6" t="n">
        <v>1583.62</v>
      </c>
    </row>
    <row collapsed="false" customFormat="false" customHeight="false" hidden="false" ht="12.1" outlineLevel="0" r="129">
      <c r="A129" s="48" t="n">
        <v>46593</v>
      </c>
      <c r="B129" s="17" t="s">
        <v>525</v>
      </c>
      <c r="C129" s="17" t="s">
        <v>90</v>
      </c>
      <c r="D129" s="17" t="s">
        <v>91</v>
      </c>
      <c r="E129" s="6" t="n">
        <v>1000</v>
      </c>
      <c r="F129" s="7" t="n">
        <v>3</v>
      </c>
      <c r="G129" s="6" t="n">
        <v>506.23</v>
      </c>
      <c r="H129" s="6" t="n">
        <v>132</v>
      </c>
      <c r="I129" s="6" t="n">
        <v>1518.69</v>
      </c>
      <c r="J129" s="6" t="n">
        <v>1320.69</v>
      </c>
    </row>
    <row collapsed="false" customFormat="false" customHeight="false" hidden="false" ht="12.1" outlineLevel="0" r="130">
      <c r="A130" s="48" t="n">
        <v>46606</v>
      </c>
      <c r="B130" s="17" t="s">
        <v>420</v>
      </c>
      <c r="C130" s="17" t="s">
        <v>85</v>
      </c>
      <c r="D130" s="17" t="s">
        <v>87</v>
      </c>
      <c r="E130" s="6" t="n">
        <v>100</v>
      </c>
      <c r="F130" s="7" t="n">
        <v>29</v>
      </c>
      <c r="G130" s="6" t="n">
        <v>62.78</v>
      </c>
      <c r="H130" s="6" t="n">
        <v>237</v>
      </c>
      <c r="I130" s="6" t="n">
        <v>1820.62</v>
      </c>
      <c r="J130" s="6" t="n">
        <v>1583.62</v>
      </c>
    </row>
    <row collapsed="false" customFormat="false" customHeight="false" hidden="false" ht="12.1" outlineLevel="0" r="131">
      <c r="A131" s="48" t="n">
        <v>46623</v>
      </c>
      <c r="B131" s="17" t="s">
        <v>525</v>
      </c>
      <c r="C131" s="17" t="s">
        <v>90</v>
      </c>
      <c r="D131" s="17" t="s">
        <v>91</v>
      </c>
      <c r="E131" s="6" t="n">
        <v>1000</v>
      </c>
      <c r="F131" s="7" t="n">
        <v>3</v>
      </c>
      <c r="G131" s="6" t="n">
        <v>506.23</v>
      </c>
      <c r="H131" s="6" t="n">
        <v>132</v>
      </c>
      <c r="I131" s="6" t="n">
        <v>1518.69</v>
      </c>
      <c r="J131" s="6" t="n">
        <v>1320.69</v>
      </c>
    </row>
    <row collapsed="false" customFormat="false" customHeight="false" hidden="false" ht="12.1" outlineLevel="0" r="132">
      <c r="A132" s="48" t="n">
        <v>46636</v>
      </c>
      <c r="B132" s="17" t="s">
        <v>420</v>
      </c>
      <c r="C132" s="17" t="s">
        <v>85</v>
      </c>
      <c r="D132" s="17" t="s">
        <v>87</v>
      </c>
      <c r="E132" s="6" t="n">
        <v>100</v>
      </c>
      <c r="F132" s="7" t="n">
        <v>29</v>
      </c>
      <c r="G132" s="6" t="n">
        <v>62.78</v>
      </c>
      <c r="H132" s="6" t="n">
        <v>237</v>
      </c>
      <c r="I132" s="6" t="n">
        <v>1820.62</v>
      </c>
      <c r="J132" s="6" t="n">
        <v>1583.62</v>
      </c>
    </row>
    <row collapsed="false" customFormat="false" customHeight="false" hidden="false" ht="12.1" outlineLevel="0" r="133">
      <c r="A133" s="48" t="n">
        <v>46653</v>
      </c>
      <c r="B133" s="17" t="s">
        <v>525</v>
      </c>
      <c r="C133" s="17" t="s">
        <v>90</v>
      </c>
      <c r="D133" s="17" t="s">
        <v>91</v>
      </c>
      <c r="E133" s="6" t="n">
        <v>1000</v>
      </c>
      <c r="F133" s="7" t="n">
        <v>3</v>
      </c>
      <c r="G133" s="6" t="n">
        <v>506.23</v>
      </c>
      <c r="H133" s="6" t="n">
        <v>132</v>
      </c>
      <c r="I133" s="6" t="n">
        <v>1518.69</v>
      </c>
      <c r="J133" s="6" t="n">
        <v>1320.69</v>
      </c>
    </row>
    <row collapsed="false" customFormat="false" customHeight="false" hidden="false" ht="12.1" outlineLevel="0" r="134">
      <c r="A134" s="48" t="n">
        <v>46666</v>
      </c>
      <c r="B134" s="17" t="s">
        <v>420</v>
      </c>
      <c r="C134" s="17" t="s">
        <v>85</v>
      </c>
      <c r="D134" s="17" t="s">
        <v>87</v>
      </c>
      <c r="E134" s="6" t="n">
        <v>100</v>
      </c>
      <c r="F134" s="7" t="n">
        <v>29</v>
      </c>
      <c r="G134" s="6" t="n">
        <v>62.78</v>
      </c>
      <c r="H134" s="6" t="n">
        <v>237</v>
      </c>
      <c r="I134" s="6" t="n">
        <v>1820.62</v>
      </c>
      <c r="J134" s="6" t="n">
        <v>1583.62</v>
      </c>
    </row>
    <row collapsed="false" customFormat="false" customHeight="false" hidden="false" ht="12.1" outlineLevel="0" r="135">
      <c r="A135" s="48" t="n">
        <v>46683</v>
      </c>
      <c r="B135" s="17" t="s">
        <v>525</v>
      </c>
      <c r="C135" s="17" t="s">
        <v>90</v>
      </c>
      <c r="D135" s="17" t="s">
        <v>91</v>
      </c>
      <c r="E135" s="6" t="n">
        <v>1000</v>
      </c>
      <c r="F135" s="7" t="n">
        <v>3</v>
      </c>
      <c r="G135" s="6" t="n">
        <v>506.23</v>
      </c>
      <c r="H135" s="6" t="n">
        <v>132</v>
      </c>
      <c r="I135" s="6" t="n">
        <v>1518.69</v>
      </c>
      <c r="J135" s="6" t="n">
        <v>1320.69</v>
      </c>
    </row>
    <row collapsed="false" customFormat="false" customHeight="false" hidden="false" ht="12.1" outlineLevel="0" r="136">
      <c r="A136" s="48" t="n">
        <v>46696</v>
      </c>
      <c r="B136" s="17" t="s">
        <v>420</v>
      </c>
      <c r="C136" s="17" t="s">
        <v>85</v>
      </c>
      <c r="D136" s="17" t="s">
        <v>87</v>
      </c>
      <c r="E136" s="6" t="n">
        <v>100</v>
      </c>
      <c r="F136" s="7" t="n">
        <v>29</v>
      </c>
      <c r="G136" s="6" t="n">
        <v>62.78</v>
      </c>
      <c r="H136" s="6" t="n">
        <v>237</v>
      </c>
      <c r="I136" s="6" t="n">
        <v>1820.62</v>
      </c>
      <c r="J136" s="6" t="n">
        <v>1583.62</v>
      </c>
    </row>
    <row collapsed="false" customFormat="false" customHeight="false" hidden="false" ht="12.1" outlineLevel="0" r="137">
      <c r="A137" s="48" t="n">
        <v>46713</v>
      </c>
      <c r="B137" s="17" t="s">
        <v>525</v>
      </c>
      <c r="C137" s="17" t="s">
        <v>90</v>
      </c>
      <c r="D137" s="17" t="s">
        <v>91</v>
      </c>
      <c r="E137" s="6" t="n">
        <v>1000</v>
      </c>
      <c r="F137" s="7" t="n">
        <v>3</v>
      </c>
      <c r="G137" s="6" t="n">
        <v>506.23</v>
      </c>
      <c r="H137" s="6" t="n">
        <v>132</v>
      </c>
      <c r="I137" s="6" t="n">
        <v>1518.69</v>
      </c>
      <c r="J137" s="6" t="n">
        <v>1320.69</v>
      </c>
    </row>
    <row collapsed="false" customFormat="false" customHeight="false" hidden="false" ht="12.1" outlineLevel="0" r="138">
      <c r="A138" s="48" t="n">
        <v>46726</v>
      </c>
      <c r="B138" s="17" t="s">
        <v>420</v>
      </c>
      <c r="C138" s="17" t="s">
        <v>85</v>
      </c>
      <c r="D138" s="17" t="s">
        <v>87</v>
      </c>
      <c r="E138" s="6" t="n">
        <v>100</v>
      </c>
      <c r="F138" s="7" t="n">
        <v>29</v>
      </c>
      <c r="G138" s="6" t="n">
        <v>62.78</v>
      </c>
      <c r="H138" s="6" t="n">
        <v>237</v>
      </c>
      <c r="I138" s="6" t="n">
        <v>1820.62</v>
      </c>
      <c r="J138" s="6" t="n">
        <v>1583.62</v>
      </c>
    </row>
    <row collapsed="false" customFormat="false" customHeight="false" hidden="false" ht="12.1" outlineLevel="0" r="139">
      <c r="A139" s="48" t="n">
        <v>46743</v>
      </c>
      <c r="B139" s="17" t="s">
        <v>525</v>
      </c>
      <c r="C139" s="17" t="s">
        <v>90</v>
      </c>
      <c r="D139" s="17" t="s">
        <v>91</v>
      </c>
      <c r="E139" s="6" t="n">
        <v>1000</v>
      </c>
      <c r="F139" s="7" t="n">
        <v>3</v>
      </c>
      <c r="G139" s="6" t="n">
        <v>506.23</v>
      </c>
      <c r="H139" s="6" t="n">
        <v>132</v>
      </c>
      <c r="I139" s="6" t="n">
        <v>1518.69</v>
      </c>
      <c r="J139" s="6" t="n">
        <v>1320.69</v>
      </c>
    </row>
    <row collapsed="false" customFormat="false" customHeight="false" hidden="false" ht="12.1" outlineLevel="0" r="140">
      <c r="A140" s="48" t="n">
        <v>46756</v>
      </c>
      <c r="B140" s="17" t="s">
        <v>420</v>
      </c>
      <c r="C140" s="17" t="s">
        <v>85</v>
      </c>
      <c r="D140" s="17" t="s">
        <v>87</v>
      </c>
      <c r="E140" s="6" t="n">
        <v>100</v>
      </c>
      <c r="F140" s="7" t="n">
        <v>29</v>
      </c>
      <c r="G140" s="6" t="n">
        <v>62.78</v>
      </c>
      <c r="H140" s="6" t="n">
        <v>237</v>
      </c>
      <c r="I140" s="6" t="n">
        <v>1820.62</v>
      </c>
      <c r="J140" s="6" t="n">
        <v>1583.62</v>
      </c>
    </row>
    <row collapsed="false" customFormat="false" customHeight="false" hidden="false" ht="12.1" outlineLevel="0" r="141">
      <c r="A141" s="48" t="n">
        <v>46773</v>
      </c>
      <c r="B141" s="17" t="s">
        <v>525</v>
      </c>
      <c r="C141" s="17" t="s">
        <v>90</v>
      </c>
      <c r="D141" s="17" t="s">
        <v>91</v>
      </c>
      <c r="E141" s="6" t="n">
        <v>1000</v>
      </c>
      <c r="F141" s="7" t="n">
        <v>3</v>
      </c>
      <c r="G141" s="6" t="n">
        <v>506.23</v>
      </c>
      <c r="H141" s="6" t="n">
        <v>132</v>
      </c>
      <c r="I141" s="6" t="n">
        <v>1518.69</v>
      </c>
      <c r="J141" s="6" t="n">
        <v>1320.69</v>
      </c>
    </row>
    <row collapsed="false" customFormat="false" customHeight="false" hidden="false" ht="12.1" outlineLevel="0" r="142">
      <c r="A142" s="48" t="n">
        <v>46786</v>
      </c>
      <c r="B142" s="17" t="s">
        <v>420</v>
      </c>
      <c r="C142" s="17" t="s">
        <v>85</v>
      </c>
      <c r="D142" s="17" t="s">
        <v>87</v>
      </c>
      <c r="E142" s="6" t="n">
        <v>100</v>
      </c>
      <c r="F142" s="7" t="n">
        <v>29</v>
      </c>
      <c r="G142" s="6" t="n">
        <v>62.78</v>
      </c>
      <c r="H142" s="6" t="n">
        <v>237</v>
      </c>
      <c r="I142" s="6" t="n">
        <v>1820.62</v>
      </c>
      <c r="J142" s="6" t="n">
        <v>1583.62</v>
      </c>
    </row>
    <row collapsed="false" customFormat="false" customHeight="false" hidden="false" ht="12.1" outlineLevel="0" r="143">
      <c r="A143" s="48" t="n">
        <v>46803</v>
      </c>
      <c r="B143" s="17" t="s">
        <v>525</v>
      </c>
      <c r="C143" s="17" t="s">
        <v>90</v>
      </c>
      <c r="D143" s="17" t="s">
        <v>91</v>
      </c>
      <c r="E143" s="6" t="n">
        <v>1000</v>
      </c>
      <c r="F143" s="7" t="n">
        <v>3</v>
      </c>
      <c r="G143" s="6" t="n">
        <v>506.23</v>
      </c>
      <c r="H143" s="6" t="n">
        <v>132</v>
      </c>
      <c r="I143" s="6" t="n">
        <v>1518.69</v>
      </c>
      <c r="J143" s="6" t="n">
        <v>1320.69</v>
      </c>
    </row>
    <row collapsed="false" customFormat="false" customHeight="false" hidden="false" ht="12.1" outlineLevel="0" r="144">
      <c r="A144" s="48" t="n">
        <v>46816</v>
      </c>
      <c r="B144" s="17" t="s">
        <v>420</v>
      </c>
      <c r="C144" s="17" t="s">
        <v>85</v>
      </c>
      <c r="D144" s="17" t="s">
        <v>87</v>
      </c>
      <c r="E144" s="6" t="n">
        <v>100</v>
      </c>
      <c r="F144" s="7" t="n">
        <v>29</v>
      </c>
      <c r="G144" s="6" t="n">
        <v>62.78</v>
      </c>
      <c r="H144" s="6" t="n">
        <v>237</v>
      </c>
      <c r="I144" s="6" t="n">
        <v>1820.62</v>
      </c>
      <c r="J144" s="6" t="n">
        <v>1583.62</v>
      </c>
    </row>
    <row collapsed="false" customFormat="false" customHeight="false" hidden="false" ht="12.1" outlineLevel="0" r="145">
      <c r="A145" s="48" t="n">
        <v>46833</v>
      </c>
      <c r="B145" s="17" t="s">
        <v>525</v>
      </c>
      <c r="C145" s="17" t="s">
        <v>90</v>
      </c>
      <c r="D145" s="17" t="s">
        <v>91</v>
      </c>
      <c r="E145" s="6" t="n">
        <v>1000</v>
      </c>
      <c r="F145" s="7" t="n">
        <v>3</v>
      </c>
      <c r="G145" s="6" t="n">
        <v>442.66</v>
      </c>
      <c r="H145" s="6" t="n">
        <v>115</v>
      </c>
      <c r="I145" s="6" t="n">
        <v>1327.98</v>
      </c>
      <c r="J145" s="6" t="n">
        <v>1154.98</v>
      </c>
    </row>
    <row collapsed="false" customFormat="false" customHeight="false" hidden="false" ht="12.1" outlineLevel="0" r="146">
      <c r="A146" s="48" t="n">
        <v>46846</v>
      </c>
      <c r="B146" s="17" t="s">
        <v>420</v>
      </c>
      <c r="C146" s="17" t="s">
        <v>85</v>
      </c>
      <c r="D146" s="17" t="s">
        <v>87</v>
      </c>
      <c r="E146" s="6" t="n">
        <v>100</v>
      </c>
      <c r="F146" s="7" t="n">
        <v>29</v>
      </c>
      <c r="G146" s="6" t="n">
        <v>62.78</v>
      </c>
      <c r="H146" s="6" t="n">
        <v>237</v>
      </c>
      <c r="I146" s="6" t="n">
        <v>1820.62</v>
      </c>
      <c r="J146" s="6" t="n">
        <v>1583.62</v>
      </c>
    </row>
    <row collapsed="false" customFormat="false" customHeight="false" hidden="false" ht="12.1" outlineLevel="0" r="147">
      <c r="A147" s="48" t="n">
        <v>46863</v>
      </c>
      <c r="B147" s="17" t="s">
        <v>525</v>
      </c>
      <c r="C147" s="17" t="s">
        <v>90</v>
      </c>
      <c r="D147" s="17" t="s">
        <v>91</v>
      </c>
      <c r="E147" s="6" t="n">
        <v>1000</v>
      </c>
      <c r="F147" s="7" t="n">
        <v>3</v>
      </c>
      <c r="G147" s="6" t="n">
        <v>442.66</v>
      </c>
      <c r="H147" s="6" t="n">
        <v>115</v>
      </c>
      <c r="I147" s="6" t="n">
        <v>1327.98</v>
      </c>
      <c r="J147" s="6" t="n">
        <v>1154.98</v>
      </c>
    </row>
    <row collapsed="false" customFormat="false" customHeight="false" hidden="false" ht="12.1" outlineLevel="0" r="148">
      <c r="A148" s="48" t="n">
        <v>46876</v>
      </c>
      <c r="B148" s="17" t="s">
        <v>420</v>
      </c>
      <c r="C148" s="17" t="s">
        <v>85</v>
      </c>
      <c r="D148" s="17" t="s">
        <v>87</v>
      </c>
      <c r="E148" s="6" t="n">
        <v>100</v>
      </c>
      <c r="F148" s="7" t="n">
        <v>29</v>
      </c>
      <c r="G148" s="6" t="n">
        <v>62.78</v>
      </c>
      <c r="H148" s="6" t="n">
        <v>237</v>
      </c>
      <c r="I148" s="6" t="n">
        <v>1820.62</v>
      </c>
      <c r="J148" s="6" t="n">
        <v>1583.62</v>
      </c>
    </row>
    <row collapsed="false" customFormat="false" customHeight="false" hidden="false" ht="12.1" outlineLevel="0" r="149">
      <c r="A149" s="48" t="n">
        <v>46893</v>
      </c>
      <c r="B149" s="17" t="s">
        <v>525</v>
      </c>
      <c r="C149" s="17" t="s">
        <v>90</v>
      </c>
      <c r="D149" s="17" t="s">
        <v>91</v>
      </c>
      <c r="E149" s="6" t="n">
        <v>1000</v>
      </c>
      <c r="F149" s="7" t="n">
        <v>3</v>
      </c>
      <c r="G149" s="6" t="n">
        <v>442.66</v>
      </c>
      <c r="H149" s="6" t="n">
        <v>115</v>
      </c>
      <c r="I149" s="6" t="n">
        <v>1327.98</v>
      </c>
      <c r="J149" s="6" t="n">
        <v>1154.98</v>
      </c>
    </row>
    <row collapsed="false" customFormat="false" customHeight="false" hidden="false" ht="12.1" outlineLevel="0" r="150">
      <c r="A150" s="48" t="n">
        <v>46906</v>
      </c>
      <c r="B150" s="17" t="s">
        <v>420</v>
      </c>
      <c r="C150" s="17" t="s">
        <v>85</v>
      </c>
      <c r="D150" s="17" t="s">
        <v>87</v>
      </c>
      <c r="E150" s="6" t="n">
        <v>100</v>
      </c>
      <c r="F150" s="7" t="n">
        <v>29</v>
      </c>
      <c r="G150" s="6" t="n">
        <v>62.78</v>
      </c>
      <c r="H150" s="6" t="n">
        <v>237</v>
      </c>
      <c r="I150" s="6" t="n">
        <v>1820.62</v>
      </c>
      <c r="J150" s="6" t="n">
        <v>1583.62</v>
      </c>
    </row>
    <row collapsed="false" customFormat="false" customHeight="false" hidden="false" ht="12.1" outlineLevel="0" r="151">
      <c r="A151" s="48" t="n">
        <v>46923</v>
      </c>
      <c r="B151" s="17" t="s">
        <v>525</v>
      </c>
      <c r="C151" s="17" t="s">
        <v>90</v>
      </c>
      <c r="D151" s="17" t="s">
        <v>91</v>
      </c>
      <c r="E151" s="6" t="n">
        <v>1000</v>
      </c>
      <c r="F151" s="7" t="n">
        <v>3</v>
      </c>
      <c r="G151" s="6" t="n">
        <v>379.87</v>
      </c>
      <c r="H151" s="6" t="n">
        <v>99</v>
      </c>
      <c r="I151" s="6" t="n">
        <v>1139.61</v>
      </c>
      <c r="J151" s="6" t="n">
        <v>991.61</v>
      </c>
    </row>
    <row collapsed="false" customFormat="false" customHeight="false" hidden="false" ht="12.1" outlineLevel="0" r="152">
      <c r="A152" s="48" t="n">
        <v>46936</v>
      </c>
      <c r="B152" s="17" t="s">
        <v>420</v>
      </c>
      <c r="C152" s="17" t="s">
        <v>85</v>
      </c>
      <c r="D152" s="17" t="s">
        <v>87</v>
      </c>
      <c r="E152" s="6" t="n">
        <v>100</v>
      </c>
      <c r="F152" s="7" t="n">
        <v>29</v>
      </c>
      <c r="G152" s="6" t="n">
        <v>62.78</v>
      </c>
      <c r="H152" s="6" t="n">
        <v>237</v>
      </c>
      <c r="I152" s="6" t="n">
        <v>1820.62</v>
      </c>
      <c r="J152" s="6" t="n">
        <v>1583.62</v>
      </c>
    </row>
    <row collapsed="false" customFormat="false" customHeight="false" hidden="false" ht="12.1" outlineLevel="0" r="153">
      <c r="A153" s="48" t="n">
        <v>46953</v>
      </c>
      <c r="B153" s="17" t="s">
        <v>525</v>
      </c>
      <c r="C153" s="17" t="s">
        <v>90</v>
      </c>
      <c r="D153" s="17" t="s">
        <v>91</v>
      </c>
      <c r="E153" s="6" t="n">
        <v>1000</v>
      </c>
      <c r="F153" s="7" t="n">
        <v>3</v>
      </c>
      <c r="G153" s="6" t="n">
        <v>379.87</v>
      </c>
      <c r="H153" s="6" t="n">
        <v>99</v>
      </c>
      <c r="I153" s="6" t="n">
        <v>1139.61</v>
      </c>
      <c r="J153" s="6" t="n">
        <v>991.61</v>
      </c>
    </row>
    <row collapsed="false" customFormat="false" customHeight="false" hidden="false" ht="12.1" outlineLevel="0" r="154">
      <c r="A154" s="48" t="n">
        <v>46966</v>
      </c>
      <c r="B154" s="17" t="s">
        <v>420</v>
      </c>
      <c r="C154" s="17" t="s">
        <v>85</v>
      </c>
      <c r="D154" s="17" t="s">
        <v>87</v>
      </c>
      <c r="E154" s="6" t="n">
        <v>100</v>
      </c>
      <c r="F154" s="7" t="n">
        <v>29</v>
      </c>
      <c r="G154" s="6" t="n">
        <v>62.78</v>
      </c>
      <c r="H154" s="6" t="n">
        <v>237</v>
      </c>
      <c r="I154" s="6" t="n">
        <v>1820.62</v>
      </c>
      <c r="J154" s="6" t="n">
        <v>1583.62</v>
      </c>
    </row>
    <row collapsed="false" customFormat="false" customHeight="false" hidden="false" ht="12.1" outlineLevel="0" r="155">
      <c r="A155" s="48" t="n">
        <v>46983</v>
      </c>
      <c r="B155" s="17" t="s">
        <v>525</v>
      </c>
      <c r="C155" s="17" t="s">
        <v>90</v>
      </c>
      <c r="D155" s="17" t="s">
        <v>91</v>
      </c>
      <c r="E155" s="6" t="n">
        <v>1000</v>
      </c>
      <c r="F155" s="7" t="n">
        <v>3</v>
      </c>
      <c r="G155" s="6" t="n">
        <v>379.87</v>
      </c>
      <c r="H155" s="6" t="n">
        <v>99</v>
      </c>
      <c r="I155" s="6" t="n">
        <v>1139.61</v>
      </c>
      <c r="J155" s="6" t="n">
        <v>991.61</v>
      </c>
    </row>
    <row collapsed="false" customFormat="false" customHeight="false" hidden="false" ht="12.1" outlineLevel="0" r="156">
      <c r="A156" s="48" t="n">
        <v>47013</v>
      </c>
      <c r="B156" s="17" t="s">
        <v>525</v>
      </c>
      <c r="C156" s="17" t="s">
        <v>90</v>
      </c>
      <c r="D156" s="17" t="s">
        <v>91</v>
      </c>
      <c r="E156" s="6" t="n">
        <v>1000</v>
      </c>
      <c r="F156" s="7" t="n">
        <v>3</v>
      </c>
      <c r="G156" s="6" t="n">
        <v>316.3</v>
      </c>
      <c r="H156" s="6" t="n">
        <v>82</v>
      </c>
      <c r="I156" s="6" t="n">
        <v>948.9</v>
      </c>
      <c r="J156" s="6" t="n">
        <v>825.9</v>
      </c>
    </row>
    <row collapsed="false" customFormat="false" customHeight="false" hidden="false" ht="12.1" outlineLevel="0" r="157">
      <c r="A157" s="48" t="n">
        <v>47043</v>
      </c>
      <c r="B157" s="17" t="s">
        <v>525</v>
      </c>
      <c r="C157" s="17" t="s">
        <v>90</v>
      </c>
      <c r="D157" s="17" t="s">
        <v>91</v>
      </c>
      <c r="E157" s="6" t="n">
        <v>1000</v>
      </c>
      <c r="F157" s="7" t="n">
        <v>3</v>
      </c>
      <c r="G157" s="6" t="n">
        <v>316.3</v>
      </c>
      <c r="H157" s="6" t="n">
        <v>82</v>
      </c>
      <c r="I157" s="6" t="n">
        <v>948.9</v>
      </c>
      <c r="J157" s="6" t="n">
        <v>825.9</v>
      </c>
    </row>
    <row collapsed="false" customFormat="false" customHeight="false" hidden="false" ht="12.1" outlineLevel="0" r="158">
      <c r="A158" s="48" t="n">
        <v>47073</v>
      </c>
      <c r="B158" s="17" t="s">
        <v>525</v>
      </c>
      <c r="C158" s="17" t="s">
        <v>90</v>
      </c>
      <c r="D158" s="17" t="s">
        <v>91</v>
      </c>
      <c r="E158" s="6" t="n">
        <v>1000</v>
      </c>
      <c r="F158" s="7" t="n">
        <v>3</v>
      </c>
      <c r="G158" s="6" t="n">
        <v>316.3</v>
      </c>
      <c r="H158" s="6" t="n">
        <v>82</v>
      </c>
      <c r="I158" s="6" t="n">
        <v>948.9</v>
      </c>
      <c r="J158" s="6" t="n">
        <v>825.9</v>
      </c>
    </row>
    <row collapsed="false" customFormat="false" customHeight="false" hidden="false" ht="12.1" outlineLevel="0" r="159">
      <c r="A159" s="48" t="n">
        <v>47103</v>
      </c>
      <c r="B159" s="17" t="s">
        <v>525</v>
      </c>
      <c r="C159" s="17" t="s">
        <v>90</v>
      </c>
      <c r="D159" s="17" t="s">
        <v>91</v>
      </c>
      <c r="E159" s="6" t="n">
        <v>1000</v>
      </c>
      <c r="F159" s="7" t="n">
        <v>3</v>
      </c>
      <c r="G159" s="6" t="n">
        <v>252.72</v>
      </c>
      <c r="H159" s="6" t="n">
        <v>66</v>
      </c>
      <c r="I159" s="6" t="n">
        <v>758.16</v>
      </c>
      <c r="J159" s="6" t="n">
        <v>659.16</v>
      </c>
    </row>
    <row collapsed="false" customFormat="false" customHeight="false" hidden="false" ht="12.1" outlineLevel="0" r="160">
      <c r="A160" s="48" t="n">
        <v>47133</v>
      </c>
      <c r="B160" s="17" t="s">
        <v>525</v>
      </c>
      <c r="C160" s="17" t="s">
        <v>90</v>
      </c>
      <c r="D160" s="17" t="s">
        <v>91</v>
      </c>
      <c r="E160" s="6" t="n">
        <v>1000</v>
      </c>
      <c r="F160" s="7" t="n">
        <v>3</v>
      </c>
      <c r="G160" s="6" t="n">
        <v>252.72</v>
      </c>
      <c r="H160" s="6" t="n">
        <v>66</v>
      </c>
      <c r="I160" s="6" t="n">
        <v>758.16</v>
      </c>
      <c r="J160" s="6" t="n">
        <v>659.16</v>
      </c>
    </row>
    <row collapsed="false" customFormat="false" customHeight="false" hidden="false" ht="12.1" outlineLevel="0" r="161">
      <c r="A161" s="48" t="n">
        <v>47163</v>
      </c>
      <c r="B161" s="17" t="s">
        <v>525</v>
      </c>
      <c r="C161" s="17" t="s">
        <v>90</v>
      </c>
      <c r="D161" s="17" t="s">
        <v>91</v>
      </c>
      <c r="E161" s="6" t="n">
        <v>1000</v>
      </c>
      <c r="F161" s="7" t="n">
        <v>3</v>
      </c>
      <c r="G161" s="6" t="n">
        <v>252.72</v>
      </c>
      <c r="H161" s="6" t="n">
        <v>66</v>
      </c>
      <c r="I161" s="6" t="n">
        <v>758.16</v>
      </c>
      <c r="J161" s="6" t="n">
        <v>659.16</v>
      </c>
    </row>
    <row collapsed="false" customFormat="false" customHeight="false" hidden="false" ht="12.1" outlineLevel="0" r="162">
      <c r="A162" s="48" t="n">
        <v>47193</v>
      </c>
      <c r="B162" s="17" t="s">
        <v>525</v>
      </c>
      <c r="C162" s="17" t="s">
        <v>90</v>
      </c>
      <c r="D162" s="17" t="s">
        <v>91</v>
      </c>
      <c r="E162" s="6" t="n">
        <v>1000</v>
      </c>
      <c r="F162" s="7" t="n">
        <v>3</v>
      </c>
      <c r="G162" s="6" t="n">
        <v>189.94</v>
      </c>
      <c r="H162" s="6" t="n">
        <v>49</v>
      </c>
      <c r="I162" s="6" t="n">
        <v>569.82</v>
      </c>
      <c r="J162" s="6" t="n">
        <v>495.82</v>
      </c>
    </row>
    <row collapsed="false" customFormat="false" customHeight="false" hidden="false" ht="12.1" outlineLevel="0" r="163">
      <c r="A163" s="48" t="n">
        <v>47223</v>
      </c>
      <c r="B163" s="17" t="s">
        <v>525</v>
      </c>
      <c r="C163" s="17" t="s">
        <v>90</v>
      </c>
      <c r="D163" s="17" t="s">
        <v>91</v>
      </c>
      <c r="E163" s="6" t="n">
        <v>1000</v>
      </c>
      <c r="F163" s="7" t="n">
        <v>3</v>
      </c>
      <c r="G163" s="6" t="n">
        <v>189.94</v>
      </c>
      <c r="H163" s="6" t="n">
        <v>49</v>
      </c>
      <c r="I163" s="6" t="n">
        <v>569.82</v>
      </c>
      <c r="J163" s="6" t="n">
        <v>495.82</v>
      </c>
    </row>
    <row collapsed="false" customFormat="false" customHeight="false" hidden="false" ht="12.1" outlineLevel="0" r="164">
      <c r="A164" s="48" t="n">
        <v>47253</v>
      </c>
      <c r="B164" s="17" t="s">
        <v>525</v>
      </c>
      <c r="C164" s="17" t="s">
        <v>90</v>
      </c>
      <c r="D164" s="17" t="s">
        <v>91</v>
      </c>
      <c r="E164" s="6" t="n">
        <v>1000</v>
      </c>
      <c r="F164" s="7" t="n">
        <v>3</v>
      </c>
      <c r="G164" s="6" t="n">
        <v>189.94</v>
      </c>
      <c r="H164" s="6" t="n">
        <v>49</v>
      </c>
      <c r="I164" s="6" t="n">
        <v>569.82</v>
      </c>
      <c r="J164" s="6" t="n">
        <v>495.82</v>
      </c>
    </row>
    <row collapsed="false" customFormat="false" customHeight="false" hidden="false" ht="12.1" outlineLevel="0" r="165">
      <c r="A165" s="48" t="n">
        <v>47283</v>
      </c>
      <c r="B165" s="17" t="s">
        <v>525</v>
      </c>
      <c r="C165" s="17" t="s">
        <v>90</v>
      </c>
      <c r="D165" s="17" t="s">
        <v>91</v>
      </c>
      <c r="E165" s="6" t="n">
        <v>1000</v>
      </c>
      <c r="F165" s="7" t="n">
        <v>3</v>
      </c>
      <c r="G165" s="6" t="n">
        <v>126.36</v>
      </c>
      <c r="H165" s="6" t="n">
        <v>33</v>
      </c>
      <c r="I165" s="6" t="n">
        <v>379.08</v>
      </c>
      <c r="J165" s="6" t="n">
        <v>330.08</v>
      </c>
    </row>
    <row collapsed="false" customFormat="false" customHeight="false" hidden="false" ht="12.1" outlineLevel="0" r="166">
      <c r="A166" s="48" t="n">
        <v>47313</v>
      </c>
      <c r="B166" s="17" t="s">
        <v>525</v>
      </c>
      <c r="C166" s="17" t="s">
        <v>90</v>
      </c>
      <c r="D166" s="17" t="s">
        <v>91</v>
      </c>
      <c r="E166" s="6" t="n">
        <v>1000</v>
      </c>
      <c r="F166" s="7" t="n">
        <v>3</v>
      </c>
      <c r="G166" s="6" t="n">
        <v>126.36</v>
      </c>
      <c r="H166" s="6" t="n">
        <v>33</v>
      </c>
      <c r="I166" s="6" t="n">
        <v>379.08</v>
      </c>
      <c r="J166" s="6" t="n">
        <v>330.08</v>
      </c>
    </row>
    <row collapsed="false" customFormat="false" customHeight="false" hidden="false" ht="12.1" outlineLevel="0" r="167">
      <c r="A167" s="48" t="n">
        <v>47343</v>
      </c>
      <c r="B167" s="17" t="s">
        <v>525</v>
      </c>
      <c r="C167" s="17" t="s">
        <v>90</v>
      </c>
      <c r="D167" s="17" t="s">
        <v>91</v>
      </c>
      <c r="E167" s="6" t="n">
        <v>1000</v>
      </c>
      <c r="F167" s="7" t="n">
        <v>3</v>
      </c>
      <c r="G167" s="6" t="n">
        <v>126.36</v>
      </c>
      <c r="H167" s="6" t="n">
        <v>33</v>
      </c>
      <c r="I167" s="6" t="n">
        <v>379.08</v>
      </c>
      <c r="J167" s="6" t="n">
        <v>330.08</v>
      </c>
    </row>
    <row collapsed="false" customFormat="false" customHeight="false" hidden="false" ht="12.1" outlineLevel="0" r="168">
      <c r="A168" s="48" t="n">
        <v>47373</v>
      </c>
      <c r="B168" s="17" t="s">
        <v>525</v>
      </c>
      <c r="C168" s="17" t="s">
        <v>90</v>
      </c>
      <c r="D168" s="17" t="s">
        <v>91</v>
      </c>
      <c r="E168" s="6" t="n">
        <v>1000</v>
      </c>
      <c r="F168" s="7" t="n">
        <v>3</v>
      </c>
      <c r="G168" s="6" t="n">
        <v>63.58</v>
      </c>
      <c r="H168" s="6" t="n">
        <v>17</v>
      </c>
      <c r="I168" s="6" t="n">
        <v>190.74</v>
      </c>
      <c r="J168" s="6" t="n">
        <v>165.74</v>
      </c>
    </row>
    <row collapsed="false" customFormat="false" customHeight="false" hidden="false" ht="12.1" outlineLevel="0" r="169">
      <c r="A169" s="48" t="n">
        <v>47403</v>
      </c>
      <c r="B169" s="17" t="s">
        <v>525</v>
      </c>
      <c r="C169" s="17" t="s">
        <v>90</v>
      </c>
      <c r="D169" s="17" t="s">
        <v>91</v>
      </c>
      <c r="E169" s="6" t="n">
        <v>1000</v>
      </c>
      <c r="F169" s="7" t="n">
        <v>3</v>
      </c>
      <c r="G169" s="6" t="n">
        <v>63.58</v>
      </c>
      <c r="H169" s="6" t="n">
        <v>17</v>
      </c>
      <c r="I169" s="6" t="n">
        <v>190.74</v>
      </c>
      <c r="J169" s="6" t="n">
        <v>165.74</v>
      </c>
    </row>
    <row collapsed="false" customFormat="false" customHeight="false" hidden="false" ht="12.1" outlineLevel="0" r="170">
      <c r="A170" s="48" t="n">
        <v>47433</v>
      </c>
      <c r="B170" s="17" t="s">
        <v>525</v>
      </c>
      <c r="C170" s="17" t="s">
        <v>90</v>
      </c>
      <c r="D170" s="17" t="s">
        <v>91</v>
      </c>
      <c r="E170" s="6" t="n">
        <v>1000</v>
      </c>
      <c r="F170" s="7" t="n">
        <v>3</v>
      </c>
      <c r="G170" s="6" t="n">
        <v>63.58</v>
      </c>
      <c r="H170" s="6" t="n">
        <v>17</v>
      </c>
      <c r="I170" s="6" t="n">
        <v>190.74</v>
      </c>
      <c r="J170" s="6" t="n">
        <v>165.74</v>
      </c>
    </row>
  </sheetData>
  <autoFilter ref="A1:J17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5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7" t="s">
        <v>103</v>
      </c>
      <c r="B1" s="47" t="s">
        <v>418</v>
      </c>
      <c r="C1" s="47" t="s">
        <v>0</v>
      </c>
      <c r="D1" s="47" t="s">
        <v>2</v>
      </c>
      <c r="E1" s="47" t="s">
        <v>609</v>
      </c>
      <c r="F1" s="47" t="s">
        <v>641</v>
      </c>
      <c r="G1" s="47" t="s">
        <v>642</v>
      </c>
      <c r="H1" s="47" t="s">
        <v>107</v>
      </c>
      <c r="I1" s="47" t="s">
        <v>643</v>
      </c>
      <c r="J1" s="47" t="s">
        <v>612</v>
      </c>
      <c r="K1" s="47" t="s">
        <v>644</v>
      </c>
      <c r="L1" s="47" t="s">
        <v>645</v>
      </c>
      <c r="M1" s="47" t="s">
        <v>646</v>
      </c>
      <c r="N1" s="47" t="s">
        <v>647</v>
      </c>
    </row>
    <row collapsed="false" customFormat="false" customHeight="false" hidden="false" ht="12.1" outlineLevel="0" r="2">
      <c r="A2" s="49" t="n">
        <v>45610</v>
      </c>
      <c r="B2" s="17" t="s">
        <v>420</v>
      </c>
      <c r="C2" s="17" t="s">
        <v>17</v>
      </c>
      <c r="D2" s="17" t="s">
        <v>19</v>
      </c>
      <c r="E2" s="18" t="n">
        <v>13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351</v>
      </c>
      <c r="J2" s="18" t="n">
        <v>3671.0676923077</v>
      </c>
      <c r="K2" s="6" t="s">
        <f>=Портфель!G2*Портфель!$R$13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9" t="n">
        <v>45615</v>
      </c>
      <c r="B3" s="17" t="s">
        <v>420</v>
      </c>
      <c r="C3" s="17" t="s">
        <v>17</v>
      </c>
      <c r="D3" s="17" t="s">
        <v>19</v>
      </c>
      <c r="E3" s="18" t="n">
        <v>14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346</v>
      </c>
      <c r="J3" s="18" t="n">
        <v>3646.5507142857</v>
      </c>
      <c r="K3" s="6" t="s">
        <f>=Портфель!G2*Портфель!$R$13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9" t="n">
        <v>45617</v>
      </c>
      <c r="B4" s="17" t="s">
        <v>420</v>
      </c>
      <c r="C4" s="17" t="s">
        <v>17</v>
      </c>
      <c r="D4" s="17" t="s">
        <v>19</v>
      </c>
      <c r="E4" s="18" t="n">
        <v>12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344</v>
      </c>
      <c r="J4" s="18" t="n">
        <v>3400.3783333333</v>
      </c>
      <c r="K4" s="6" t="s">
        <f>=Портфель!G2*Портфель!$R$13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9" t="n">
        <v>45617</v>
      </c>
      <c r="B5" s="17" t="s">
        <v>420</v>
      </c>
      <c r="C5" s="17" t="s">
        <v>17</v>
      </c>
      <c r="D5" s="17" t="s">
        <v>19</v>
      </c>
      <c r="E5" s="18" t="n">
        <v>13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344</v>
      </c>
      <c r="J5" s="18" t="n">
        <v>3400.3784615385</v>
      </c>
      <c r="K5" s="6" t="s">
        <f>=Портфель!G2*Портфель!$R$13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9" t="n">
        <v>45617</v>
      </c>
      <c r="B6" s="17" t="s">
        <v>420</v>
      </c>
      <c r="C6" s="17" t="s">
        <v>17</v>
      </c>
      <c r="D6" s="17" t="s">
        <v>19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344</v>
      </c>
      <c r="J6" s="18" t="n">
        <v>3400.38</v>
      </c>
      <c r="K6" s="6" t="s">
        <f>=Портфель!G2*Портфель!$R$13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9" t="n">
        <v>45617</v>
      </c>
      <c r="B7" s="17" t="s">
        <v>420</v>
      </c>
      <c r="C7" s="17" t="s">
        <v>17</v>
      </c>
      <c r="D7" s="17" t="s">
        <v>19</v>
      </c>
      <c r="E7" s="18" t="n">
        <v>18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344</v>
      </c>
      <c r="J7" s="18" t="n">
        <v>3400.3783333333</v>
      </c>
      <c r="K7" s="6" t="s">
        <f>=Портфель!G2*Портфель!$R$13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9" t="n">
        <v>45617</v>
      </c>
      <c r="B8" s="17" t="s">
        <v>525</v>
      </c>
      <c r="C8" s="17" t="s">
        <v>17</v>
      </c>
      <c r="D8" s="17" t="s">
        <v>19</v>
      </c>
      <c r="E8" s="18" t="n">
        <v>4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344</v>
      </c>
      <c r="J8" s="18" t="n">
        <v>3393.195</v>
      </c>
      <c r="K8" s="6" t="s">
        <f>=Портфель!G2*Портфель!$R$13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9" t="n">
        <v>45617</v>
      </c>
      <c r="B9" s="17" t="s">
        <v>525</v>
      </c>
      <c r="C9" s="17" t="s">
        <v>17</v>
      </c>
      <c r="D9" s="17" t="s">
        <v>19</v>
      </c>
      <c r="E9" s="18" t="n">
        <v>15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344</v>
      </c>
      <c r="J9" s="18" t="n">
        <v>3393.196</v>
      </c>
      <c r="K9" s="6" t="s">
        <f>=Портфель!G2*Портфель!$R$13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9" t="n">
        <v>45617</v>
      </c>
      <c r="B10" s="17" t="s">
        <v>525</v>
      </c>
      <c r="C10" s="17" t="s">
        <v>17</v>
      </c>
      <c r="D10" s="17" t="s">
        <v>19</v>
      </c>
      <c r="E10" s="18" t="n">
        <v>8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344</v>
      </c>
      <c r="J10" s="18" t="n">
        <v>3393.19625</v>
      </c>
      <c r="K10" s="6" t="s">
        <f>=Портфель!G2*Портфель!$R$13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9" t="n">
        <v>45617</v>
      </c>
      <c r="B11" s="17" t="s">
        <v>525</v>
      </c>
      <c r="C11" s="17" t="s">
        <v>17</v>
      </c>
      <c r="D11" s="17" t="s">
        <v>19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344</v>
      </c>
      <c r="J11" s="18" t="n">
        <v>3393.2</v>
      </c>
      <c r="K11" s="6" t="s">
        <f>=Портфель!G2*Портфель!$R$13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9" t="n">
        <v>45617</v>
      </c>
      <c r="B12" s="17" t="s">
        <v>525</v>
      </c>
      <c r="C12" s="17" t="s">
        <v>17</v>
      </c>
      <c r="D12" s="17" t="s">
        <v>19</v>
      </c>
      <c r="E12" s="18" t="n">
        <v>2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344</v>
      </c>
      <c r="J12" s="18" t="n">
        <v>3393.195</v>
      </c>
      <c r="K12" s="6" t="s">
        <f>=Портфель!G2*Портфель!$R$13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9" t="n">
        <v>45617</v>
      </c>
      <c r="B13" s="17" t="s">
        <v>525</v>
      </c>
      <c r="C13" s="17" t="s">
        <v>17</v>
      </c>
      <c r="D13" s="17" t="s">
        <v>19</v>
      </c>
      <c r="E13" s="18" t="n">
        <v>4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344</v>
      </c>
      <c r="J13" s="18" t="n">
        <v>3393.195</v>
      </c>
      <c r="K13" s="6" t="s">
        <f>=Портфель!G2*Портфель!$R$13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9" t="n">
        <v>45617</v>
      </c>
      <c r="B14" s="17" t="s">
        <v>525</v>
      </c>
      <c r="C14" s="17" t="s">
        <v>17</v>
      </c>
      <c r="D14" s="17" t="s">
        <v>19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344</v>
      </c>
      <c r="J14" s="18" t="n">
        <v>3393.2</v>
      </c>
      <c r="K14" s="6" t="s">
        <f>=Портфель!G2*Портфель!$R$13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9" t="n">
        <v>45617</v>
      </c>
      <c r="B15" s="17" t="s">
        <v>525</v>
      </c>
      <c r="C15" s="17" t="s">
        <v>17</v>
      </c>
      <c r="D15" s="17" t="s">
        <v>19</v>
      </c>
      <c r="E15" s="18" t="n">
        <v>20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344</v>
      </c>
      <c r="J15" s="18" t="n">
        <v>3393.196</v>
      </c>
      <c r="K15" s="6" t="s">
        <f>=Портфель!G2*Портфель!$R$13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9" t="n">
        <v>45617</v>
      </c>
      <c r="B16" s="17" t="s">
        <v>525</v>
      </c>
      <c r="C16" s="17" t="s">
        <v>17</v>
      </c>
      <c r="D16" s="17" t="s">
        <v>19</v>
      </c>
      <c r="E16" s="18" t="n">
        <v>31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344</v>
      </c>
      <c r="J16" s="18" t="n">
        <v>3471.7751612903</v>
      </c>
      <c r="K16" s="6" t="s">
        <f>=Портфель!G2*Портфель!$R$13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9" t="n">
        <v>45636</v>
      </c>
      <c r="B17" s="17" t="s">
        <v>525</v>
      </c>
      <c r="C17" s="17" t="s">
        <v>17</v>
      </c>
      <c r="D17" s="17" t="s">
        <v>19</v>
      </c>
      <c r="E17" s="18" t="n">
        <v>1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325</v>
      </c>
      <c r="J17" s="18" t="n">
        <v>3402.22</v>
      </c>
      <c r="K17" s="6" t="s">
        <f>=Портфель!G2*Портфель!$R$13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9" t="n">
        <v>45623</v>
      </c>
      <c r="B18" s="17" t="s">
        <v>547</v>
      </c>
      <c r="C18" s="17" t="s">
        <v>17</v>
      </c>
      <c r="D18" s="17" t="s">
        <v>19</v>
      </c>
      <c r="E18" s="18" t="n">
        <v>6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338</v>
      </c>
      <c r="J18" s="18" t="n">
        <v>3353.18</v>
      </c>
      <c r="K18" s="6" t="s">
        <f>=Портфель!G2*Портфель!$R$13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9" t="n">
        <v>45532</v>
      </c>
      <c r="B19" s="17" t="s">
        <v>420</v>
      </c>
      <c r="C19" s="17" t="s">
        <v>23</v>
      </c>
      <c r="D19" s="17" t="s">
        <v>24</v>
      </c>
      <c r="E19" s="18" t="n">
        <v>100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429</v>
      </c>
      <c r="J19" s="18" t="n">
        <v>8.2007</v>
      </c>
      <c r="K19" s="6" t="s">
        <f>=Портфель!G3*Портфель!$R$13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9" t="n">
        <v>45532</v>
      </c>
      <c r="B20" s="17" t="s">
        <v>420</v>
      </c>
      <c r="C20" s="17" t="s">
        <v>23</v>
      </c>
      <c r="D20" s="17" t="s">
        <v>24</v>
      </c>
      <c r="E20" s="18" t="n">
        <v>100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429</v>
      </c>
      <c r="J20" s="18" t="n">
        <v>8.1907</v>
      </c>
      <c r="K20" s="6" t="s">
        <f>=Портфель!G3*Портфель!$R$13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9" t="n">
        <v>45751</v>
      </c>
      <c r="B21" s="17" t="s">
        <v>420</v>
      </c>
      <c r="C21" s="17" t="s">
        <v>23</v>
      </c>
      <c r="D21" s="17" t="s">
        <v>24</v>
      </c>
      <c r="E21" s="18" t="n">
        <v>1700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210</v>
      </c>
      <c r="J21" s="18" t="n">
        <v>9.7768411764706</v>
      </c>
      <c r="K21" s="6" t="s">
        <f>=Портфель!G3*Портфель!$R$13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9" t="n">
        <v>45751</v>
      </c>
      <c r="B22" s="17" t="s">
        <v>420</v>
      </c>
      <c r="C22" s="17" t="s">
        <v>23</v>
      </c>
      <c r="D22" s="17" t="s">
        <v>24</v>
      </c>
      <c r="E22" s="18" t="n">
        <v>4000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210</v>
      </c>
      <c r="J22" s="18" t="n">
        <v>9.77684</v>
      </c>
      <c r="K22" s="6" t="s">
        <f>=Портфель!G3*Портфель!$R$13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9" t="n">
        <v>45751</v>
      </c>
      <c r="B23" s="17" t="s">
        <v>420</v>
      </c>
      <c r="C23" s="17" t="s">
        <v>23</v>
      </c>
      <c r="D23" s="17" t="s">
        <v>24</v>
      </c>
      <c r="E23" s="18" t="n">
        <v>100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210</v>
      </c>
      <c r="J23" s="18" t="n">
        <v>9.7768</v>
      </c>
      <c r="K23" s="6" t="s">
        <f>=Портфель!G3*Портфель!$R$13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9" t="n">
        <v>45751</v>
      </c>
      <c r="B24" s="17" t="s">
        <v>420</v>
      </c>
      <c r="C24" s="17" t="s">
        <v>23</v>
      </c>
      <c r="D24" s="17" t="s">
        <v>24</v>
      </c>
      <c r="E24" s="18" t="n">
        <v>1000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210</v>
      </c>
      <c r="J24" s="18" t="n">
        <v>9.77684</v>
      </c>
      <c r="K24" s="6" t="s">
        <f>=Портфель!G3*Портфель!$R$13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9" t="n">
        <v>45751</v>
      </c>
      <c r="B25" s="17" t="s">
        <v>420</v>
      </c>
      <c r="C25" s="17" t="s">
        <v>23</v>
      </c>
      <c r="D25" s="17" t="s">
        <v>24</v>
      </c>
      <c r="E25" s="18" t="n">
        <v>100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210</v>
      </c>
      <c r="J25" s="18" t="n">
        <v>9.7768</v>
      </c>
      <c r="K25" s="6" t="s">
        <f>=Портфель!G3*Портфель!$R$13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9" t="n">
        <v>45751</v>
      </c>
      <c r="B26" s="17" t="s">
        <v>420</v>
      </c>
      <c r="C26" s="17" t="s">
        <v>23</v>
      </c>
      <c r="D26" s="17" t="s">
        <v>24</v>
      </c>
      <c r="E26" s="18" t="n">
        <v>100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210</v>
      </c>
      <c r="J26" s="18" t="n">
        <v>9.7768</v>
      </c>
      <c r="K26" s="6" t="s">
        <f>=Портфель!G3*Портфель!$R$13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9" t="n">
        <v>45751</v>
      </c>
      <c r="B27" s="17" t="s">
        <v>420</v>
      </c>
      <c r="C27" s="17" t="s">
        <v>23</v>
      </c>
      <c r="D27" s="17" t="s">
        <v>24</v>
      </c>
      <c r="E27" s="18" t="n">
        <v>300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210</v>
      </c>
      <c r="J27" s="18" t="n">
        <v>9.2364666666667</v>
      </c>
      <c r="K27" s="6" t="s">
        <f>=Портфель!G3*Портфель!$R$13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9" t="n">
        <v>45751</v>
      </c>
      <c r="B28" s="17" t="s">
        <v>420</v>
      </c>
      <c r="C28" s="17" t="s">
        <v>23</v>
      </c>
      <c r="D28" s="17" t="s">
        <v>24</v>
      </c>
      <c r="E28" s="18" t="n">
        <v>300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210</v>
      </c>
      <c r="J28" s="18" t="n">
        <v>9.3215333333333</v>
      </c>
      <c r="K28" s="6" t="s">
        <f>=Портфель!G3*Портфель!$R$13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9" t="n">
        <v>45751</v>
      </c>
      <c r="B29" s="17" t="s">
        <v>420</v>
      </c>
      <c r="C29" s="17" t="s">
        <v>23</v>
      </c>
      <c r="D29" s="17" t="s">
        <v>24</v>
      </c>
      <c r="E29" s="18" t="n">
        <v>7100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210</v>
      </c>
      <c r="J29" s="18" t="n">
        <v>9.3215211267606</v>
      </c>
      <c r="K29" s="6" t="s">
        <f>=Портфель!G3*Портфель!$R$13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9" t="n">
        <v>45754</v>
      </c>
      <c r="B30" s="17" t="s">
        <v>420</v>
      </c>
      <c r="C30" s="17" t="s">
        <v>23</v>
      </c>
      <c r="D30" s="17" t="s">
        <v>24</v>
      </c>
      <c r="E30" s="18" t="n">
        <v>6800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207</v>
      </c>
      <c r="J30" s="18" t="n">
        <v>9.0213102941176</v>
      </c>
      <c r="K30" s="6" t="s">
        <f>=Портфель!G3*Портфель!$R$13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9" t="n">
        <v>45754</v>
      </c>
      <c r="B31" s="17" t="s">
        <v>420</v>
      </c>
      <c r="C31" s="17" t="s">
        <v>23</v>
      </c>
      <c r="D31" s="17" t="s">
        <v>24</v>
      </c>
      <c r="E31" s="18" t="n">
        <v>900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207</v>
      </c>
      <c r="J31" s="18" t="n">
        <v>9.0263111111111</v>
      </c>
      <c r="K31" s="6" t="s">
        <f>=Портфель!G3*Портфель!$R$13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9" t="n">
        <v>45798</v>
      </c>
      <c r="B32" s="17" t="s">
        <v>420</v>
      </c>
      <c r="C32" s="17" t="s">
        <v>23</v>
      </c>
      <c r="D32" s="17" t="s">
        <v>24</v>
      </c>
      <c r="E32" s="18" t="n">
        <v>200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163</v>
      </c>
      <c r="J32" s="18" t="n">
        <v>9.1464</v>
      </c>
      <c r="K32" s="6" t="s">
        <f>=Портфель!G3*Портфель!$R$13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9" t="n">
        <v>45888</v>
      </c>
      <c r="B33" s="17" t="s">
        <v>420</v>
      </c>
      <c r="C33" s="17" t="s">
        <v>23</v>
      </c>
      <c r="D33" s="17" t="s">
        <v>24</v>
      </c>
      <c r="E33" s="18" t="n">
        <v>200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73</v>
      </c>
      <c r="J33" s="18" t="n">
        <v>8.8862</v>
      </c>
      <c r="K33" s="6" t="s">
        <f>=Портфель!G3*Портфель!$R$13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9" t="n">
        <v>45898</v>
      </c>
      <c r="B34" s="17" t="s">
        <v>420</v>
      </c>
      <c r="C34" s="17" t="s">
        <v>23</v>
      </c>
      <c r="D34" s="17" t="s">
        <v>24</v>
      </c>
      <c r="E34" s="18" t="n">
        <v>2300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63</v>
      </c>
      <c r="J34" s="18" t="n">
        <v>8.7411130434783</v>
      </c>
      <c r="K34" s="6" t="s">
        <f>=Портфель!G3*Портфель!$R$13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9" t="n">
        <v>45898</v>
      </c>
      <c r="B35" s="17" t="s">
        <v>420</v>
      </c>
      <c r="C35" s="17" t="s">
        <v>23</v>
      </c>
      <c r="D35" s="17" t="s">
        <v>24</v>
      </c>
      <c r="E35" s="18" t="n">
        <v>100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63</v>
      </c>
      <c r="J35" s="18" t="n">
        <v>8.7411</v>
      </c>
      <c r="K35" s="6" t="s">
        <f>=Портфель!G3*Портфель!$R$13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9" t="n">
        <v>45898</v>
      </c>
      <c r="B36" s="17" t="s">
        <v>420</v>
      </c>
      <c r="C36" s="17" t="s">
        <v>23</v>
      </c>
      <c r="D36" s="17" t="s">
        <v>24</v>
      </c>
      <c r="E36" s="18" t="n">
        <v>1000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63</v>
      </c>
      <c r="J36" s="18" t="n">
        <v>8.74111</v>
      </c>
      <c r="K36" s="6" t="s">
        <f>=Портфель!G3*Портфель!$R$13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9" t="n">
        <v>45898</v>
      </c>
      <c r="B37" s="17" t="s">
        <v>420</v>
      </c>
      <c r="C37" s="17" t="s">
        <v>23</v>
      </c>
      <c r="D37" s="17" t="s">
        <v>24</v>
      </c>
      <c r="E37" s="18" t="n">
        <v>100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63</v>
      </c>
      <c r="J37" s="18" t="n">
        <v>8.7411</v>
      </c>
      <c r="K37" s="6" t="s">
        <f>=Портфель!G3*Портфель!$R$13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9" t="n">
        <v>45898</v>
      </c>
      <c r="B38" s="17" t="s">
        <v>420</v>
      </c>
      <c r="C38" s="17" t="s">
        <v>23</v>
      </c>
      <c r="D38" s="17" t="s">
        <v>24</v>
      </c>
      <c r="E38" s="18" t="n">
        <v>11200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63</v>
      </c>
      <c r="J38" s="18" t="n">
        <v>8.7411142857143</v>
      </c>
      <c r="K38" s="6" t="s">
        <f>=Портфель!G3*Портфель!$R$13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9" t="n">
        <v>45898</v>
      </c>
      <c r="B39" s="17" t="s">
        <v>420</v>
      </c>
      <c r="C39" s="17" t="s">
        <v>23</v>
      </c>
      <c r="D39" s="17" t="s">
        <v>24</v>
      </c>
      <c r="E39" s="18" t="n">
        <v>8200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63</v>
      </c>
      <c r="J39" s="18" t="n">
        <v>8.7461182926829</v>
      </c>
      <c r="K39" s="6" t="s">
        <f>=Портфель!G3*Портфель!$R$13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9" t="n">
        <v>45782</v>
      </c>
      <c r="B40" s="17" t="s">
        <v>525</v>
      </c>
      <c r="C40" s="17" t="s">
        <v>23</v>
      </c>
      <c r="D40" s="17" t="s">
        <v>24</v>
      </c>
      <c r="E40" s="18" t="n">
        <v>800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179</v>
      </c>
      <c r="J40" s="18" t="n">
        <v>9.09455</v>
      </c>
      <c r="K40" s="6" t="s">
        <f>=Портфель!G3*Портфель!$R$13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9" t="n">
        <v>45899</v>
      </c>
      <c r="B41" s="17" t="s">
        <v>525</v>
      </c>
      <c r="C41" s="17" t="s">
        <v>23</v>
      </c>
      <c r="D41" s="17" t="s">
        <v>24</v>
      </c>
      <c r="E41" s="18" t="n">
        <v>13500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63</v>
      </c>
      <c r="J41" s="18" t="n">
        <v>8.7461177777778</v>
      </c>
      <c r="K41" s="6" t="s">
        <f>=Портфель!G3*Портфель!$R$13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9" t="n">
        <v>45899</v>
      </c>
      <c r="B42" s="17" t="s">
        <v>525</v>
      </c>
      <c r="C42" s="17" t="s">
        <v>23</v>
      </c>
      <c r="D42" s="17" t="s">
        <v>24</v>
      </c>
      <c r="E42" s="18" t="n">
        <v>100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63</v>
      </c>
      <c r="J42" s="18" t="n">
        <v>8.7461</v>
      </c>
      <c r="K42" s="6" t="s">
        <f>=Портфель!G3*Портфель!$R$13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9" t="n">
        <v>45899</v>
      </c>
      <c r="B43" s="17" t="s">
        <v>525</v>
      </c>
      <c r="C43" s="17" t="s">
        <v>23</v>
      </c>
      <c r="D43" s="17" t="s">
        <v>24</v>
      </c>
      <c r="E43" s="18" t="n">
        <v>800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63</v>
      </c>
      <c r="J43" s="18" t="n">
        <v>8.746125</v>
      </c>
      <c r="K43" s="6" t="s">
        <f>=Портфель!G3*Портфель!$R$13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9" t="n">
        <v>45614</v>
      </c>
      <c r="B44" s="17" t="s">
        <v>420</v>
      </c>
      <c r="C44" s="17" t="s">
        <v>27</v>
      </c>
      <c r="D44" s="17" t="s">
        <v>28</v>
      </c>
      <c r="E44" s="18" t="n">
        <v>43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347</v>
      </c>
      <c r="J44" s="18" t="n">
        <v>1224.856744186</v>
      </c>
      <c r="K44" s="6" t="s">
        <f>=Портфель!G4*Портфель!$R$13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9" t="n">
        <v>45614</v>
      </c>
      <c r="B45" s="17" t="s">
        <v>420</v>
      </c>
      <c r="C45" s="17" t="s">
        <v>27</v>
      </c>
      <c r="D45" s="17" t="s">
        <v>28</v>
      </c>
      <c r="E45" s="18" t="n">
        <v>6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347</v>
      </c>
      <c r="J45" s="18" t="n">
        <v>1224.8566666667</v>
      </c>
      <c r="K45" s="6" t="s">
        <f>=Портфель!G4*Портфель!$R$13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9" t="n">
        <v>45615</v>
      </c>
      <c r="B46" s="17" t="s">
        <v>420</v>
      </c>
      <c r="C46" s="17" t="s">
        <v>27</v>
      </c>
      <c r="D46" s="17" t="s">
        <v>28</v>
      </c>
      <c r="E46" s="18" t="n">
        <v>7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346</v>
      </c>
      <c r="J46" s="18" t="n">
        <v>1167.3171428571</v>
      </c>
      <c r="K46" s="6" t="s">
        <f>=Портфель!G4*Портфель!$R$13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9" t="n">
        <v>45615</v>
      </c>
      <c r="B47" s="17" t="s">
        <v>420</v>
      </c>
      <c r="C47" s="17" t="s">
        <v>27</v>
      </c>
      <c r="D47" s="17" t="s">
        <v>28</v>
      </c>
      <c r="E47" s="18" t="n">
        <v>19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346</v>
      </c>
      <c r="J47" s="18" t="n">
        <v>1167.3163157895</v>
      </c>
      <c r="K47" s="6" t="s">
        <f>=Портфель!G4*Портфель!$R$13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9" t="n">
        <v>45615</v>
      </c>
      <c r="B48" s="17" t="s">
        <v>420</v>
      </c>
      <c r="C48" s="17" t="s">
        <v>27</v>
      </c>
      <c r="D48" s="17" t="s">
        <v>28</v>
      </c>
      <c r="E48" s="18" t="n">
        <v>8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346</v>
      </c>
      <c r="J48" s="18" t="n">
        <v>1167.31625</v>
      </c>
      <c r="K48" s="6" t="s">
        <f>=Портфель!G4*Портфель!$R$13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9" t="n">
        <v>45615</v>
      </c>
      <c r="B49" s="17" t="s">
        <v>420</v>
      </c>
      <c r="C49" s="17" t="s">
        <v>27</v>
      </c>
      <c r="D49" s="17" t="s">
        <v>28</v>
      </c>
      <c r="E49" s="18" t="n">
        <v>1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346</v>
      </c>
      <c r="J49" s="18" t="n">
        <v>1183.83</v>
      </c>
      <c r="K49" s="6" t="s">
        <f>=Портфель!G4*Портфель!$R$13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9" t="n">
        <v>45615</v>
      </c>
      <c r="B50" s="17" t="s">
        <v>420</v>
      </c>
      <c r="C50" s="17" t="s">
        <v>27</v>
      </c>
      <c r="D50" s="17" t="s">
        <v>28</v>
      </c>
      <c r="E50" s="18" t="n">
        <v>40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346</v>
      </c>
      <c r="J50" s="18" t="n">
        <v>1187.3305</v>
      </c>
      <c r="K50" s="6" t="s">
        <f>=Портфель!G4*Портфель!$R$13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9" t="n">
        <v>45616</v>
      </c>
      <c r="B51" s="17" t="s">
        <v>420</v>
      </c>
      <c r="C51" s="17" t="s">
        <v>27</v>
      </c>
      <c r="D51" s="17" t="s">
        <v>28</v>
      </c>
      <c r="E51" s="18" t="n">
        <v>85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345</v>
      </c>
      <c r="J51" s="18" t="n">
        <v>1175.3221176471</v>
      </c>
      <c r="K51" s="6" t="s">
        <f>=Портфель!G4*Портфель!$R$13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9" t="n">
        <v>45720</v>
      </c>
      <c r="B52" s="17" t="s">
        <v>420</v>
      </c>
      <c r="C52" s="17" t="s">
        <v>27</v>
      </c>
      <c r="D52" s="17" t="s">
        <v>28</v>
      </c>
      <c r="E52" s="18" t="n">
        <v>56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241</v>
      </c>
      <c r="J52" s="18" t="n">
        <v>1162.8133928571</v>
      </c>
      <c r="K52" s="6" t="s">
        <f>=Портфель!G4*Портфель!$R$13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9" t="n">
        <v>45617</v>
      </c>
      <c r="B53" s="17" t="s">
        <v>525</v>
      </c>
      <c r="C53" s="17" t="s">
        <v>27</v>
      </c>
      <c r="D53" s="17" t="s">
        <v>28</v>
      </c>
      <c r="E53" s="18" t="n">
        <v>26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344</v>
      </c>
      <c r="J53" s="18" t="n">
        <v>1056.02775</v>
      </c>
      <c r="K53" s="6" t="s">
        <f>=Портфель!G4*Портфель!$R$13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9" t="n">
        <v>45617</v>
      </c>
      <c r="B54" s="17" t="s">
        <v>525</v>
      </c>
      <c r="C54" s="17" t="s">
        <v>27</v>
      </c>
      <c r="D54" s="17" t="s">
        <v>28</v>
      </c>
      <c r="E54" s="18" t="n">
        <v>34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344</v>
      </c>
      <c r="J54" s="18" t="n">
        <v>1097.3770588235</v>
      </c>
      <c r="K54" s="6" t="s">
        <f>=Портфель!G4*Портфель!$R$13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9" t="n">
        <v>45617</v>
      </c>
      <c r="B55" s="17" t="s">
        <v>525</v>
      </c>
      <c r="C55" s="17" t="s">
        <v>27</v>
      </c>
      <c r="D55" s="17" t="s">
        <v>28</v>
      </c>
      <c r="E55" s="18" t="n">
        <v>1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344</v>
      </c>
      <c r="J55" s="18" t="n">
        <v>1097.38</v>
      </c>
      <c r="K55" s="6" t="s">
        <f>=Портфель!G4*Портфель!$R$13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9" t="n">
        <v>45617</v>
      </c>
      <c r="B56" s="17" t="s">
        <v>525</v>
      </c>
      <c r="C56" s="17" t="s">
        <v>27</v>
      </c>
      <c r="D56" s="17" t="s">
        <v>28</v>
      </c>
      <c r="E56" s="18" t="n">
        <v>75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344</v>
      </c>
      <c r="J56" s="18" t="n">
        <v>1097.3773333333</v>
      </c>
      <c r="K56" s="6" t="s">
        <f>=Портфель!G4*Портфель!$R$13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9" t="n">
        <v>45631</v>
      </c>
      <c r="B57" s="17" t="s">
        <v>525</v>
      </c>
      <c r="C57" s="17" t="s">
        <v>27</v>
      </c>
      <c r="D57" s="17" t="s">
        <v>28</v>
      </c>
      <c r="E57" s="18" t="n">
        <v>3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330</v>
      </c>
      <c r="J57" s="18" t="n">
        <v>943.75333333333</v>
      </c>
      <c r="K57" s="6" t="s">
        <f>=Портфель!G4*Портфель!$R$13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9" t="n">
        <v>45637</v>
      </c>
      <c r="B58" s="17" t="s">
        <v>525</v>
      </c>
      <c r="C58" s="17" t="s">
        <v>27</v>
      </c>
      <c r="D58" s="17" t="s">
        <v>28</v>
      </c>
      <c r="E58" s="18" t="n">
        <v>1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324</v>
      </c>
      <c r="J58" s="18" t="n">
        <v>948.25</v>
      </c>
      <c r="K58" s="6" t="s">
        <f>=Портфель!G4*Портфель!$R$13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9" t="n">
        <v>45610</v>
      </c>
      <c r="B59" s="17" t="s">
        <v>420</v>
      </c>
      <c r="C59" s="17" t="s">
        <v>31</v>
      </c>
      <c r="D59" s="17" t="s">
        <v>32</v>
      </c>
      <c r="E59" s="18" t="n">
        <v>90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351</v>
      </c>
      <c r="J59" s="18" t="n">
        <v>249.82477777778</v>
      </c>
      <c r="K59" s="6" t="s">
        <f>=Портфель!G5*Портфель!$R$13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9" t="n">
        <v>45610</v>
      </c>
      <c r="B60" s="17" t="s">
        <v>420</v>
      </c>
      <c r="C60" s="17" t="s">
        <v>31</v>
      </c>
      <c r="D60" s="17" t="s">
        <v>32</v>
      </c>
      <c r="E60" s="18" t="n">
        <v>110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351</v>
      </c>
      <c r="J60" s="18" t="n">
        <v>249.82472727273</v>
      </c>
      <c r="K60" s="6" t="s">
        <f>=Портфель!G5*Портфель!$R$13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9" t="n">
        <v>45615</v>
      </c>
      <c r="B61" s="17" t="s">
        <v>420</v>
      </c>
      <c r="C61" s="17" t="s">
        <v>31</v>
      </c>
      <c r="D61" s="17" t="s">
        <v>32</v>
      </c>
      <c r="E61" s="18" t="n">
        <v>180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346</v>
      </c>
      <c r="J61" s="18" t="n">
        <v>246.02211111111</v>
      </c>
      <c r="K61" s="6" t="s">
        <f>=Портфель!G5*Портфель!$R$13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9" t="n">
        <v>45615</v>
      </c>
      <c r="B62" s="17" t="s">
        <v>420</v>
      </c>
      <c r="C62" s="17" t="s">
        <v>31</v>
      </c>
      <c r="D62" s="17" t="s">
        <v>32</v>
      </c>
      <c r="E62" s="18" t="n">
        <v>410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346</v>
      </c>
      <c r="J62" s="18" t="n">
        <v>241.07863414634</v>
      </c>
      <c r="K62" s="6" t="s">
        <f>=Портфель!G5*Портфель!$R$13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9" t="n">
        <v>45617</v>
      </c>
      <c r="B63" s="17" t="s">
        <v>420</v>
      </c>
      <c r="C63" s="17" t="s">
        <v>31</v>
      </c>
      <c r="D63" s="17" t="s">
        <v>32</v>
      </c>
      <c r="E63" s="18" t="n">
        <v>370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344</v>
      </c>
      <c r="J63" s="18" t="n">
        <v>237.35602702703</v>
      </c>
      <c r="K63" s="6" t="s">
        <f>=Портфель!G5*Портфель!$R$13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9" t="n">
        <v>45617</v>
      </c>
      <c r="B64" s="17" t="s">
        <v>420</v>
      </c>
      <c r="C64" s="17" t="s">
        <v>31</v>
      </c>
      <c r="D64" s="17" t="s">
        <v>32</v>
      </c>
      <c r="E64" s="18" t="n">
        <v>270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344</v>
      </c>
      <c r="J64" s="18" t="n">
        <v>237.35603703704</v>
      </c>
      <c r="K64" s="6" t="s">
        <f>=Портфель!G5*Портфель!$R$13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9" t="n">
        <v>45617</v>
      </c>
      <c r="B65" s="17" t="s">
        <v>420</v>
      </c>
      <c r="C65" s="17" t="s">
        <v>31</v>
      </c>
      <c r="D65" s="17" t="s">
        <v>32</v>
      </c>
      <c r="E65" s="18" t="n">
        <v>60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344</v>
      </c>
      <c r="J65" s="18" t="n">
        <v>238.37666666667</v>
      </c>
      <c r="K65" s="6" t="s">
        <f>=Портфель!G5*Портфель!$R$13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9" t="n">
        <v>45623</v>
      </c>
      <c r="B66" s="17" t="s">
        <v>547</v>
      </c>
      <c r="C66" s="17" t="s">
        <v>31</v>
      </c>
      <c r="D66" s="17" t="s">
        <v>32</v>
      </c>
      <c r="E66" s="18" t="n">
        <v>10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338</v>
      </c>
      <c r="J66" s="18" t="n">
        <v>225.203</v>
      </c>
      <c r="K66" s="6" t="s">
        <f>=Портфель!G5*Портфель!$R$13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9" t="n">
        <v>45623</v>
      </c>
      <c r="B67" s="17" t="s">
        <v>547</v>
      </c>
      <c r="C67" s="17" t="s">
        <v>31</v>
      </c>
      <c r="D67" s="17" t="s">
        <v>32</v>
      </c>
      <c r="E67" s="18" t="n">
        <v>90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338</v>
      </c>
      <c r="J67" s="18" t="n">
        <v>225.20255555556</v>
      </c>
      <c r="K67" s="6" t="s">
        <f>=Портфель!G5*Портфель!$R$13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9" t="n">
        <v>45623</v>
      </c>
      <c r="B68" s="17" t="s">
        <v>547</v>
      </c>
      <c r="C68" s="17" t="s">
        <v>31</v>
      </c>
      <c r="D68" s="17" t="s">
        <v>32</v>
      </c>
      <c r="E68" s="18" t="n">
        <v>10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338</v>
      </c>
      <c r="J68" s="18" t="n">
        <v>225.17</v>
      </c>
      <c r="K68" s="6" t="s">
        <f>=Портфель!G5*Портфель!$R$13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9" t="n">
        <v>45719</v>
      </c>
      <c r="B69" s="17" t="s">
        <v>420</v>
      </c>
      <c r="C69" s="17" t="s">
        <v>35</v>
      </c>
      <c r="D69" s="17" t="s">
        <v>36</v>
      </c>
      <c r="E69" s="18" t="n">
        <v>1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242</v>
      </c>
      <c r="J69" s="18" t="n">
        <v>4923.44</v>
      </c>
      <c r="K69" s="6" t="s">
        <f>=Портфель!G6*Портфель!$R$13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9" t="n">
        <v>45719</v>
      </c>
      <c r="B70" s="17" t="s">
        <v>420</v>
      </c>
      <c r="C70" s="17" t="s">
        <v>35</v>
      </c>
      <c r="D70" s="17" t="s">
        <v>36</v>
      </c>
      <c r="E70" s="18" t="n">
        <v>8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242</v>
      </c>
      <c r="J70" s="18" t="n">
        <v>4923.44375</v>
      </c>
      <c r="K70" s="6" t="s">
        <f>=Портфель!G6*Портфель!$R$13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9" t="n">
        <v>45719</v>
      </c>
      <c r="B71" s="17" t="s">
        <v>420</v>
      </c>
      <c r="C71" s="17" t="s">
        <v>35</v>
      </c>
      <c r="D71" s="17" t="s">
        <v>36</v>
      </c>
      <c r="E71" s="18" t="n">
        <v>1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242</v>
      </c>
      <c r="J71" s="18" t="n">
        <v>4923.44</v>
      </c>
      <c r="K71" s="6" t="s">
        <f>=Портфель!G6*Портфель!$R$13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49" t="n">
        <v>45747</v>
      </c>
      <c r="B72" s="17" t="s">
        <v>420</v>
      </c>
      <c r="C72" s="17" t="s">
        <v>35</v>
      </c>
      <c r="D72" s="17" t="s">
        <v>36</v>
      </c>
      <c r="E72" s="18" t="n">
        <v>1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214</v>
      </c>
      <c r="J72" s="18" t="n">
        <v>4376.06</v>
      </c>
      <c r="K72" s="6" t="s">
        <f>=Портфель!G6*Портфель!$R$13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49" t="n">
        <v>45754</v>
      </c>
      <c r="B73" s="17" t="s">
        <v>525</v>
      </c>
      <c r="C73" s="17" t="s">
        <v>35</v>
      </c>
      <c r="D73" s="17" t="s">
        <v>36</v>
      </c>
      <c r="E73" s="18" t="n">
        <v>20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207</v>
      </c>
      <c r="J73" s="18" t="n">
        <v>4345.974</v>
      </c>
      <c r="K73" s="6" t="s">
        <f>=Портфель!G6*Портфель!$R$13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49" t="n">
        <v>45799</v>
      </c>
      <c r="B74" s="17" t="s">
        <v>525</v>
      </c>
      <c r="C74" s="17" t="s">
        <v>35</v>
      </c>
      <c r="D74" s="17" t="s">
        <v>36</v>
      </c>
      <c r="E74" s="18" t="n">
        <v>40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162</v>
      </c>
      <c r="J74" s="18" t="n">
        <v>3914.129</v>
      </c>
      <c r="K74" s="6" t="s">
        <f>=Портфель!G6*Портфель!$R$13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49" t="n">
        <v>45799</v>
      </c>
      <c r="B75" s="17" t="s">
        <v>525</v>
      </c>
      <c r="C75" s="17" t="s">
        <v>35</v>
      </c>
      <c r="D75" s="17" t="s">
        <v>36</v>
      </c>
      <c r="E75" s="18" t="n">
        <v>3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162</v>
      </c>
      <c r="J75" s="18" t="n">
        <v>3916.13</v>
      </c>
      <c r="K75" s="6" t="s">
        <f>=Портфель!G6*Портфель!$R$13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49" t="n">
        <v>45818</v>
      </c>
      <c r="B76" s="17" t="s">
        <v>525</v>
      </c>
      <c r="C76" s="17" t="s">
        <v>35</v>
      </c>
      <c r="D76" s="17" t="s">
        <v>36</v>
      </c>
      <c r="E76" s="18" t="n">
        <v>15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143</v>
      </c>
      <c r="J76" s="18" t="n">
        <v>3747.8733333333</v>
      </c>
      <c r="K76" s="6" t="s">
        <f>=Портфель!G6*Портфель!$R$13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49" t="n">
        <v>45828</v>
      </c>
      <c r="B77" s="17" t="s">
        <v>525</v>
      </c>
      <c r="C77" s="17" t="s">
        <v>35</v>
      </c>
      <c r="D77" s="17" t="s">
        <v>36</v>
      </c>
      <c r="E77" s="18" t="n">
        <v>2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133</v>
      </c>
      <c r="J77" s="18" t="n">
        <v>3617.39</v>
      </c>
      <c r="K77" s="6" t="s">
        <f>=Портфель!G6*Портфель!$R$13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49" t="n">
        <v>45852</v>
      </c>
      <c r="B78" s="17" t="s">
        <v>525</v>
      </c>
      <c r="C78" s="17" t="s">
        <v>35</v>
      </c>
      <c r="D78" s="17" t="s">
        <v>36</v>
      </c>
      <c r="E78" s="18" t="n">
        <v>1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109</v>
      </c>
      <c r="J78" s="18" t="n">
        <v>3387.2</v>
      </c>
      <c r="K78" s="6" t="s">
        <f>=Портфель!G6*Портфель!$R$13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49" t="n">
        <v>45852</v>
      </c>
      <c r="B79" s="17" t="s">
        <v>525</v>
      </c>
      <c r="C79" s="17" t="s">
        <v>35</v>
      </c>
      <c r="D79" s="17" t="s">
        <v>36</v>
      </c>
      <c r="E79" s="18" t="n">
        <v>38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109</v>
      </c>
      <c r="J79" s="18" t="n">
        <v>3387.7081578947</v>
      </c>
      <c r="K79" s="6" t="s">
        <f>=Портфель!G6*Портфель!$R$13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49" t="n">
        <v>45852</v>
      </c>
      <c r="B80" s="17" t="s">
        <v>525</v>
      </c>
      <c r="C80" s="17" t="s">
        <v>35</v>
      </c>
      <c r="D80" s="17" t="s">
        <v>36</v>
      </c>
      <c r="E80" s="18" t="n">
        <v>1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109</v>
      </c>
      <c r="J80" s="18" t="n">
        <v>3388.2</v>
      </c>
      <c r="K80" s="6" t="s">
        <f>=Портфель!G6*Портфель!$R$13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49" t="n">
        <v>45799</v>
      </c>
      <c r="B81" s="17" t="s">
        <v>547</v>
      </c>
      <c r="C81" s="17" t="s">
        <v>35</v>
      </c>
      <c r="D81" s="17" t="s">
        <v>36</v>
      </c>
      <c r="E81" s="18" t="n">
        <v>4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162</v>
      </c>
      <c r="J81" s="18" t="n">
        <v>3916.1325</v>
      </c>
      <c r="K81" s="6" t="s">
        <f>=Портфель!G6*Портфель!$R$13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49" t="n">
        <v>45502</v>
      </c>
      <c r="B82" s="17" t="s">
        <v>420</v>
      </c>
      <c r="C82" s="17" t="s">
        <v>39</v>
      </c>
      <c r="D82" s="17" t="s">
        <v>40</v>
      </c>
      <c r="E82" s="18" t="n">
        <v>2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459</v>
      </c>
      <c r="J82" s="18" t="n">
        <v>2584.31</v>
      </c>
      <c r="K82" s="6" t="s">
        <f>=Портфель!G7*Портфель!$R$13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49" t="n">
        <v>45502</v>
      </c>
      <c r="B83" s="17" t="s">
        <v>420</v>
      </c>
      <c r="C83" s="17" t="s">
        <v>39</v>
      </c>
      <c r="D83" s="17" t="s">
        <v>40</v>
      </c>
      <c r="E83" s="18" t="n">
        <v>1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459</v>
      </c>
      <c r="J83" s="18" t="n">
        <v>2584.31</v>
      </c>
      <c r="K83" s="6" t="s">
        <f>=Портфель!G7*Портфель!$R$13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49" t="n">
        <v>45516</v>
      </c>
      <c r="B84" s="17" t="s">
        <v>420</v>
      </c>
      <c r="C84" s="17" t="s">
        <v>39</v>
      </c>
      <c r="D84" s="17" t="s">
        <v>40</v>
      </c>
      <c r="E84" s="18" t="n">
        <v>3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445</v>
      </c>
      <c r="J84" s="18" t="n">
        <v>2624.3366666667</v>
      </c>
      <c r="K84" s="6" t="s">
        <f>=Портфель!G7*Портфель!$R$13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49" t="n">
        <v>45523</v>
      </c>
      <c r="B85" s="17" t="s">
        <v>420</v>
      </c>
      <c r="C85" s="17" t="s">
        <v>39</v>
      </c>
      <c r="D85" s="17" t="s">
        <v>40</v>
      </c>
      <c r="E85" s="18" t="n">
        <v>7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438</v>
      </c>
      <c r="J85" s="18" t="n">
        <v>2600.82</v>
      </c>
      <c r="K85" s="6" t="s">
        <f>=Портфель!G7*Портфель!$R$13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49" t="n">
        <v>45524</v>
      </c>
      <c r="B86" s="17" t="s">
        <v>420</v>
      </c>
      <c r="C86" s="17" t="s">
        <v>39</v>
      </c>
      <c r="D86" s="17" t="s">
        <v>40</v>
      </c>
      <c r="E86" s="18" t="n">
        <v>3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437</v>
      </c>
      <c r="J86" s="18" t="n">
        <v>2624.3366666667</v>
      </c>
      <c r="K86" s="6" t="s">
        <f>=Портфель!G7*Портфель!$R$13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49" t="n">
        <v>45524</v>
      </c>
      <c r="B87" s="17" t="s">
        <v>420</v>
      </c>
      <c r="C87" s="17" t="s">
        <v>39</v>
      </c>
      <c r="D87" s="17" t="s">
        <v>40</v>
      </c>
      <c r="E87" s="18" t="n">
        <v>3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437</v>
      </c>
      <c r="J87" s="18" t="n">
        <v>2622.3333333333</v>
      </c>
      <c r="K87" s="6" t="s">
        <f>=Портфель!G7*Портфель!$R$13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49" t="n">
        <v>45532</v>
      </c>
      <c r="B88" s="17" t="s">
        <v>420</v>
      </c>
      <c r="C88" s="17" t="s">
        <v>39</v>
      </c>
      <c r="D88" s="17" t="s">
        <v>40</v>
      </c>
      <c r="E88" s="18" t="n">
        <v>1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429</v>
      </c>
      <c r="J88" s="18" t="n">
        <v>2523.27</v>
      </c>
      <c r="K88" s="6" t="s">
        <f>=Портфель!G7*Портфель!$R$13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49" t="n">
        <v>45595</v>
      </c>
      <c r="B89" s="17" t="s">
        <v>420</v>
      </c>
      <c r="C89" s="17" t="s">
        <v>39</v>
      </c>
      <c r="D89" s="17" t="s">
        <v>40</v>
      </c>
      <c r="E89" s="18" t="n">
        <v>3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366</v>
      </c>
      <c r="J89" s="18" t="n">
        <v>2388.67</v>
      </c>
      <c r="K89" s="6" t="s">
        <f>=Портфель!G7*Портфель!$R$13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49" t="n">
        <v>45610</v>
      </c>
      <c r="B90" s="17" t="s">
        <v>420</v>
      </c>
      <c r="C90" s="17" t="s">
        <v>39</v>
      </c>
      <c r="D90" s="17" t="s">
        <v>40</v>
      </c>
      <c r="E90" s="18" t="n">
        <v>1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351</v>
      </c>
      <c r="J90" s="18" t="n">
        <v>2542.78</v>
      </c>
      <c r="K90" s="6" t="s">
        <f>=Портфель!G7*Портфель!$R$13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49" t="n">
        <v>45513</v>
      </c>
      <c r="B91" s="17" t="s">
        <v>525</v>
      </c>
      <c r="C91" s="17" t="s">
        <v>39</v>
      </c>
      <c r="D91" s="17" t="s">
        <v>40</v>
      </c>
      <c r="E91" s="18" t="n">
        <v>10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448</v>
      </c>
      <c r="J91" s="18" t="n">
        <v>2604.302</v>
      </c>
      <c r="K91" s="6" t="s">
        <f>=Портфель!G7*Портфель!$R$13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49" t="n">
        <v>45513</v>
      </c>
      <c r="B92" s="17" t="s">
        <v>525</v>
      </c>
      <c r="C92" s="17" t="s">
        <v>39</v>
      </c>
      <c r="D92" s="17" t="s">
        <v>40</v>
      </c>
      <c r="E92" s="18" t="n">
        <v>3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448</v>
      </c>
      <c r="J92" s="18" t="n">
        <v>2597.2966666667</v>
      </c>
      <c r="K92" s="6" t="s">
        <f>=Портфель!G7*Портфель!$R$13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49" t="n">
        <v>45518</v>
      </c>
      <c r="B93" s="17" t="s">
        <v>525</v>
      </c>
      <c r="C93" s="17" t="s">
        <v>39</v>
      </c>
      <c r="D93" s="17" t="s">
        <v>40</v>
      </c>
      <c r="E93" s="18" t="n">
        <v>5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443</v>
      </c>
      <c r="J93" s="18" t="n">
        <v>2643.612</v>
      </c>
      <c r="K93" s="6" t="s">
        <f>=Портфель!G7*Портфель!$R$13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49" t="n">
        <v>45519</v>
      </c>
      <c r="B94" s="17" t="s">
        <v>525</v>
      </c>
      <c r="C94" s="17" t="s">
        <v>39</v>
      </c>
      <c r="D94" s="17" t="s">
        <v>40</v>
      </c>
      <c r="E94" s="18" t="n">
        <v>8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442</v>
      </c>
      <c r="J94" s="18" t="n">
        <v>2595.2975</v>
      </c>
      <c r="K94" s="6" t="s">
        <f>=Портфель!G7*Портфель!$R$13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49" t="n">
        <v>45519</v>
      </c>
      <c r="B95" s="17" t="s">
        <v>525</v>
      </c>
      <c r="C95" s="17" t="s">
        <v>39</v>
      </c>
      <c r="D95" s="17" t="s">
        <v>40</v>
      </c>
      <c r="E95" s="18" t="n">
        <v>10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442</v>
      </c>
      <c r="J95" s="18" t="n">
        <v>2581.564</v>
      </c>
      <c r="K95" s="6" t="s">
        <f>=Портфель!G7*Портфель!$R$13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49" t="n">
        <v>45520</v>
      </c>
      <c r="B96" s="17" t="s">
        <v>525</v>
      </c>
      <c r="C96" s="17" t="s">
        <v>39</v>
      </c>
      <c r="D96" s="17" t="s">
        <v>40</v>
      </c>
      <c r="E96" s="18" t="n">
        <v>10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441</v>
      </c>
      <c r="J96" s="18" t="n">
        <v>2589.07</v>
      </c>
      <c r="K96" s="6" t="s">
        <f>=Портфель!G7*Портфель!$R$13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49" t="n">
        <v>45523</v>
      </c>
      <c r="B97" s="17" t="s">
        <v>525</v>
      </c>
      <c r="C97" s="17" t="s">
        <v>39</v>
      </c>
      <c r="D97" s="17" t="s">
        <v>40</v>
      </c>
      <c r="E97" s="18" t="n">
        <v>9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438</v>
      </c>
      <c r="J97" s="18" t="n">
        <v>2601.0788888889</v>
      </c>
      <c r="K97" s="6" t="s">
        <f>=Портфель!G7*Портфель!$R$13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49" t="n">
        <v>45754</v>
      </c>
      <c r="B98" s="17" t="s">
        <v>525</v>
      </c>
      <c r="C98" s="17" t="s">
        <v>39</v>
      </c>
      <c r="D98" s="17" t="s">
        <v>40</v>
      </c>
      <c r="E98" s="18" t="n">
        <v>25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207</v>
      </c>
      <c r="J98" s="18" t="n">
        <v>3005.4024</v>
      </c>
      <c r="K98" s="6" t="s">
        <f>=Портфель!G7*Портфель!$R$13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49" t="n">
        <v>45595</v>
      </c>
      <c r="B99" s="17" t="s">
        <v>420</v>
      </c>
      <c r="C99" s="17" t="s">
        <v>43</v>
      </c>
      <c r="D99" s="17" t="s">
        <v>44</v>
      </c>
      <c r="E99" s="18" t="n">
        <v>1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366</v>
      </c>
      <c r="J99" s="18" t="n">
        <v>4592.21</v>
      </c>
      <c r="K99" s="6" t="s">
        <f>=Портфель!G8*Портфель!$R$13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49" t="n">
        <v>45595</v>
      </c>
      <c r="B100" s="17" t="s">
        <v>420</v>
      </c>
      <c r="C100" s="17" t="s">
        <v>43</v>
      </c>
      <c r="D100" s="17" t="s">
        <v>44</v>
      </c>
      <c r="E100" s="18" t="n">
        <v>10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366</v>
      </c>
      <c r="J100" s="18" t="n">
        <v>4592.713</v>
      </c>
      <c r="K100" s="6" t="s">
        <f>=Портфель!G8*Портфель!$R$13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49" t="n">
        <v>45604</v>
      </c>
      <c r="B101" s="17" t="s">
        <v>420</v>
      </c>
      <c r="C101" s="17" t="s">
        <v>43</v>
      </c>
      <c r="D101" s="17" t="s">
        <v>44</v>
      </c>
      <c r="E101" s="18" t="n">
        <v>3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357</v>
      </c>
      <c r="J101" s="18" t="n">
        <v>4551.6833333333</v>
      </c>
      <c r="K101" s="6" t="s">
        <f>=Портфель!G8*Портфель!$R$13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49" t="n">
        <v>45604</v>
      </c>
      <c r="B102" s="17" t="s">
        <v>420</v>
      </c>
      <c r="C102" s="17" t="s">
        <v>43</v>
      </c>
      <c r="D102" s="17" t="s">
        <v>44</v>
      </c>
      <c r="E102" s="18" t="n">
        <v>35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357</v>
      </c>
      <c r="J102" s="18" t="n">
        <v>4551.684</v>
      </c>
      <c r="K102" s="6" t="s">
        <f>=Портфель!G8*Портфель!$R$13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49" t="n">
        <v>45650</v>
      </c>
      <c r="B103" s="17" t="s">
        <v>420</v>
      </c>
      <c r="C103" s="17" t="s">
        <v>43</v>
      </c>
      <c r="D103" s="17" t="s">
        <v>44</v>
      </c>
      <c r="E103" s="18" t="n">
        <v>14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311</v>
      </c>
      <c r="J103" s="18" t="n">
        <v>3880.7142857143</v>
      </c>
      <c r="K103" s="6" t="s">
        <f>=Портфель!G8*Портфель!$R$13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49" t="n">
        <v>45716</v>
      </c>
      <c r="B104" s="17" t="s">
        <v>420</v>
      </c>
      <c r="C104" s="17" t="s">
        <v>43</v>
      </c>
      <c r="D104" s="17" t="s">
        <v>44</v>
      </c>
      <c r="E104" s="18" t="n">
        <v>7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245</v>
      </c>
      <c r="J104" s="18" t="n">
        <v>3887.72</v>
      </c>
      <c r="K104" s="6" t="s">
        <f>=Портфель!G8*Портфель!$R$13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49" t="n">
        <v>45716</v>
      </c>
      <c r="B105" s="17" t="s">
        <v>420</v>
      </c>
      <c r="C105" s="17" t="s">
        <v>43</v>
      </c>
      <c r="D105" s="17" t="s">
        <v>44</v>
      </c>
      <c r="E105" s="18" t="n">
        <v>13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245</v>
      </c>
      <c r="J105" s="18" t="n">
        <v>3887.7192307692</v>
      </c>
      <c r="K105" s="6" t="s">
        <f>=Портфель!G8*Портфель!$R$13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49" t="n">
        <v>45716</v>
      </c>
      <c r="B106" s="17" t="s">
        <v>420</v>
      </c>
      <c r="C106" s="17" t="s">
        <v>43</v>
      </c>
      <c r="D106" s="17" t="s">
        <v>44</v>
      </c>
      <c r="E106" s="18" t="n">
        <v>2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245</v>
      </c>
      <c r="J106" s="18" t="n">
        <v>3887.72</v>
      </c>
      <c r="K106" s="6" t="s">
        <f>=Портфель!G8*Портфель!$R$13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49" t="n">
        <v>45716</v>
      </c>
      <c r="B107" s="17" t="s">
        <v>420</v>
      </c>
      <c r="C107" s="17" t="s">
        <v>43</v>
      </c>
      <c r="D107" s="17" t="s">
        <v>44</v>
      </c>
      <c r="E107" s="18" t="n">
        <v>3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245</v>
      </c>
      <c r="J107" s="18" t="n">
        <v>3887.72</v>
      </c>
      <c r="K107" s="6" t="s">
        <f>=Портфель!G8*Портфель!$R$13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49" t="n">
        <v>45811</v>
      </c>
      <c r="B108" s="17" t="s">
        <v>525</v>
      </c>
      <c r="C108" s="17" t="s">
        <v>43</v>
      </c>
      <c r="D108" s="17" t="s">
        <v>44</v>
      </c>
      <c r="E108" s="18" t="n">
        <v>44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150</v>
      </c>
      <c r="J108" s="18" t="n">
        <v>3141.5113636364</v>
      </c>
      <c r="K108" s="6" t="s">
        <f>=Портфель!G8*Портфель!$R$13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49" t="n">
        <v>45868</v>
      </c>
      <c r="B109" s="17" t="s">
        <v>420</v>
      </c>
      <c r="C109" s="17" t="s">
        <v>47</v>
      </c>
      <c r="D109" s="17" t="s">
        <v>48</v>
      </c>
      <c r="E109" s="18" t="n">
        <v>68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93</v>
      </c>
      <c r="J109" s="18" t="n">
        <v>437.30588235294</v>
      </c>
      <c r="K109" s="6" t="s">
        <f>=Портфель!G9*Портфель!$R$13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49" t="n">
        <v>45875</v>
      </c>
      <c r="B110" s="17" t="s">
        <v>420</v>
      </c>
      <c r="C110" s="17" t="s">
        <v>47</v>
      </c>
      <c r="D110" s="17" t="s">
        <v>48</v>
      </c>
      <c r="E110" s="18" t="n">
        <v>50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86</v>
      </c>
      <c r="J110" s="18" t="n">
        <v>437.9064</v>
      </c>
      <c r="K110" s="6" t="s">
        <f>=Портфель!G9*Портфель!$R$13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49" t="n">
        <v>45875</v>
      </c>
      <c r="B111" s="17" t="s">
        <v>420</v>
      </c>
      <c r="C111" s="17" t="s">
        <v>47</v>
      </c>
      <c r="D111" s="17" t="s">
        <v>48</v>
      </c>
      <c r="E111" s="18" t="n">
        <v>16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86</v>
      </c>
      <c r="J111" s="18" t="n">
        <v>437.70625</v>
      </c>
      <c r="K111" s="6" t="s">
        <f>=Портфель!G9*Портфель!$R$13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49" t="n">
        <v>45875</v>
      </c>
      <c r="B112" s="17" t="s">
        <v>420</v>
      </c>
      <c r="C112" s="17" t="s">
        <v>47</v>
      </c>
      <c r="D112" s="17" t="s">
        <v>48</v>
      </c>
      <c r="E112" s="18" t="n">
        <v>4</v>
      </c>
      <c r="F112" s="7" t="s">
        <f>=DATEDIF(A112,$N$2,"y")</f>
      </c>
      <c r="G112" s="7" t="s">
        <f>=DATEDIF(A112,$N$2,"ym")</f>
      </c>
      <c r="H112" s="7" t="s">
        <f>=DATEDIF(A112,$N$2,"md")</f>
      </c>
      <c r="I112" s="7" t="n">
        <v>86</v>
      </c>
      <c r="J112" s="18" t="n">
        <v>437.705</v>
      </c>
      <c r="K112" s="6" t="s">
        <f>=Портфель!G9*Портфель!$R$13</f>
      </c>
      <c r="L112" s="6" t="s">
        <f>=(K112-J112)*E112</f>
      </c>
      <c r="M112" s="6" t="s">
        <f>=MAX(0,L112*0.13)</f>
      </c>
    </row>
    <row collapsed="false" customFormat="false" customHeight="false" hidden="false" ht="12.1" outlineLevel="0" r="113">
      <c r="A113" s="49" t="n">
        <v>45875</v>
      </c>
      <c r="B113" s="17" t="s">
        <v>420</v>
      </c>
      <c r="C113" s="17" t="s">
        <v>47</v>
      </c>
      <c r="D113" s="17" t="s">
        <v>48</v>
      </c>
      <c r="E113" s="18" t="n">
        <v>20</v>
      </c>
      <c r="F113" s="7" t="s">
        <f>=DATEDIF(A113,$N$2,"y")</f>
      </c>
      <c r="G113" s="7" t="s">
        <f>=DATEDIF(A113,$N$2,"ym")</f>
      </c>
      <c r="H113" s="7" t="s">
        <f>=DATEDIF(A113,$N$2,"md")</f>
      </c>
      <c r="I113" s="7" t="n">
        <v>86</v>
      </c>
      <c r="J113" s="18" t="n">
        <v>437.506</v>
      </c>
      <c r="K113" s="6" t="s">
        <f>=Портфель!G9*Портфель!$R$13</f>
      </c>
      <c r="L113" s="6" t="s">
        <f>=(K113-J113)*E113</f>
      </c>
      <c r="M113" s="6" t="s">
        <f>=MAX(0,L113*0.13)</f>
      </c>
    </row>
    <row collapsed="false" customFormat="false" customHeight="false" hidden="false" ht="12.1" outlineLevel="0" r="114">
      <c r="A114" s="49" t="n">
        <v>45875</v>
      </c>
      <c r="B114" s="17" t="s">
        <v>420</v>
      </c>
      <c r="C114" s="17" t="s">
        <v>47</v>
      </c>
      <c r="D114" s="17" t="s">
        <v>48</v>
      </c>
      <c r="E114" s="18" t="n">
        <v>15</v>
      </c>
      <c r="F114" s="7" t="s">
        <f>=DATEDIF(A114,$N$2,"y")</f>
      </c>
      <c r="G114" s="7" t="s">
        <f>=DATEDIF(A114,$N$2,"ym")</f>
      </c>
      <c r="H114" s="7" t="s">
        <f>=DATEDIF(A114,$N$2,"md")</f>
      </c>
      <c r="I114" s="7" t="n">
        <v>86</v>
      </c>
      <c r="J114" s="18" t="n">
        <v>437.506</v>
      </c>
      <c r="K114" s="6" t="s">
        <f>=Портфель!G9*Портфель!$R$13</f>
      </c>
      <c r="L114" s="6" t="s">
        <f>=(K114-J114)*E114</f>
      </c>
      <c r="M114" s="6" t="s">
        <f>=MAX(0,L114*0.13)</f>
      </c>
    </row>
    <row collapsed="false" customFormat="false" customHeight="false" hidden="false" ht="12.1" outlineLevel="0" r="115">
      <c r="A115" s="49" t="n">
        <v>45875</v>
      </c>
      <c r="B115" s="17" t="s">
        <v>420</v>
      </c>
      <c r="C115" s="17" t="s">
        <v>47</v>
      </c>
      <c r="D115" s="17" t="s">
        <v>48</v>
      </c>
      <c r="E115" s="18" t="n">
        <v>14</v>
      </c>
      <c r="F115" s="7" t="s">
        <f>=DATEDIF(A115,$N$2,"y")</f>
      </c>
      <c r="G115" s="7" t="s">
        <f>=DATEDIF(A115,$N$2,"ym")</f>
      </c>
      <c r="H115" s="7" t="s">
        <f>=DATEDIF(A115,$N$2,"md")</f>
      </c>
      <c r="I115" s="7" t="n">
        <v>86</v>
      </c>
      <c r="J115" s="18" t="n">
        <v>437.50571428571</v>
      </c>
      <c r="K115" s="6" t="s">
        <f>=Портфель!G9*Портфель!$R$13</f>
      </c>
      <c r="L115" s="6" t="s">
        <f>=(K115-J115)*E115</f>
      </c>
      <c r="M115" s="6" t="s">
        <f>=MAX(0,L115*0.13)</f>
      </c>
    </row>
    <row collapsed="false" customFormat="false" customHeight="false" hidden="false" ht="12.1" outlineLevel="0" r="116">
      <c r="A116" s="49" t="n">
        <v>45875</v>
      </c>
      <c r="B116" s="17" t="s">
        <v>420</v>
      </c>
      <c r="C116" s="17" t="s">
        <v>47</v>
      </c>
      <c r="D116" s="17" t="s">
        <v>48</v>
      </c>
      <c r="E116" s="18" t="n">
        <v>2</v>
      </c>
      <c r="F116" s="7" t="s">
        <f>=DATEDIF(A116,$N$2,"y")</f>
      </c>
      <c r="G116" s="7" t="s">
        <f>=DATEDIF(A116,$N$2,"ym")</f>
      </c>
      <c r="H116" s="7" t="s">
        <f>=DATEDIF(A116,$N$2,"md")</f>
      </c>
      <c r="I116" s="7" t="n">
        <v>86</v>
      </c>
      <c r="J116" s="18" t="n">
        <v>437.505</v>
      </c>
      <c r="K116" s="6" t="s">
        <f>=Портфель!G9*Портфель!$R$13</f>
      </c>
      <c r="L116" s="6" t="s">
        <f>=(K116-J116)*E116</f>
      </c>
      <c r="M116" s="6" t="s">
        <f>=MAX(0,L116*0.13)</f>
      </c>
    </row>
    <row collapsed="false" customFormat="false" customHeight="false" hidden="false" ht="12.1" outlineLevel="0" r="117">
      <c r="A117" s="49" t="n">
        <v>45875</v>
      </c>
      <c r="B117" s="17" t="s">
        <v>420</v>
      </c>
      <c r="C117" s="17" t="s">
        <v>47</v>
      </c>
      <c r="D117" s="17" t="s">
        <v>48</v>
      </c>
      <c r="E117" s="18" t="n">
        <v>15</v>
      </c>
      <c r="F117" s="7" t="s">
        <f>=DATEDIF(A117,$N$2,"y")</f>
      </c>
      <c r="G117" s="7" t="s">
        <f>=DATEDIF(A117,$N$2,"ym")</f>
      </c>
      <c r="H117" s="7" t="s">
        <f>=DATEDIF(A117,$N$2,"md")</f>
      </c>
      <c r="I117" s="7" t="n">
        <v>86</v>
      </c>
      <c r="J117" s="18" t="n">
        <v>437.506</v>
      </c>
      <c r="K117" s="6" t="s">
        <f>=Портфель!G9*Портфель!$R$13</f>
      </c>
      <c r="L117" s="6" t="s">
        <f>=(K117-J117)*E117</f>
      </c>
      <c r="M117" s="6" t="s">
        <f>=MAX(0,L117*0.13)</f>
      </c>
    </row>
    <row collapsed="false" customFormat="false" customHeight="false" hidden="false" ht="12.1" outlineLevel="0" r="118">
      <c r="A118" s="49" t="n">
        <v>45875</v>
      </c>
      <c r="B118" s="17" t="s">
        <v>420</v>
      </c>
      <c r="C118" s="17" t="s">
        <v>47</v>
      </c>
      <c r="D118" s="17" t="s">
        <v>48</v>
      </c>
      <c r="E118" s="18" t="n">
        <v>6</v>
      </c>
      <c r="F118" s="7" t="s">
        <f>=DATEDIF(A118,$N$2,"y")</f>
      </c>
      <c r="G118" s="7" t="s">
        <f>=DATEDIF(A118,$N$2,"ym")</f>
      </c>
      <c r="H118" s="7" t="s">
        <f>=DATEDIF(A118,$N$2,"md")</f>
      </c>
      <c r="I118" s="7" t="n">
        <v>86</v>
      </c>
      <c r="J118" s="18" t="n">
        <v>437.50666666667</v>
      </c>
      <c r="K118" s="6" t="s">
        <f>=Портфель!G9*Портфель!$R$13</f>
      </c>
      <c r="L118" s="6" t="s">
        <f>=(K118-J118)*E118</f>
      </c>
      <c r="M118" s="6" t="s">
        <f>=MAX(0,L118*0.13)</f>
      </c>
    </row>
    <row collapsed="false" customFormat="false" customHeight="false" hidden="false" ht="12.1" outlineLevel="0" r="119">
      <c r="A119" s="49" t="n">
        <v>45875</v>
      </c>
      <c r="B119" s="17" t="s">
        <v>420</v>
      </c>
      <c r="C119" s="17" t="s">
        <v>47</v>
      </c>
      <c r="D119" s="17" t="s">
        <v>48</v>
      </c>
      <c r="E119" s="18" t="n">
        <v>16</v>
      </c>
      <c r="F119" s="7" t="s">
        <f>=DATEDIF(A119,$N$2,"y")</f>
      </c>
      <c r="G119" s="7" t="s">
        <f>=DATEDIF(A119,$N$2,"ym")</f>
      </c>
      <c r="H119" s="7" t="s">
        <f>=DATEDIF(A119,$N$2,"md")</f>
      </c>
      <c r="I119" s="7" t="n">
        <v>86</v>
      </c>
      <c r="J119" s="18" t="n">
        <v>437.50625</v>
      </c>
      <c r="K119" s="6" t="s">
        <f>=Портфель!G9*Портфель!$R$13</f>
      </c>
      <c r="L119" s="6" t="s">
        <f>=(K119-J119)*E119</f>
      </c>
      <c r="M119" s="6" t="s">
        <f>=MAX(0,L119*0.13)</f>
      </c>
    </row>
    <row collapsed="false" customFormat="false" customHeight="false" hidden="false" ht="12.1" outlineLevel="0" r="120">
      <c r="A120" s="49" t="n">
        <v>45875</v>
      </c>
      <c r="B120" s="17" t="s">
        <v>420</v>
      </c>
      <c r="C120" s="17" t="s">
        <v>47</v>
      </c>
      <c r="D120" s="17" t="s">
        <v>48</v>
      </c>
      <c r="E120" s="18" t="n">
        <v>51</v>
      </c>
      <c r="F120" s="7" t="s">
        <f>=DATEDIF(A120,$N$2,"y")</f>
      </c>
      <c r="G120" s="7" t="s">
        <f>=DATEDIF(A120,$N$2,"ym")</f>
      </c>
      <c r="H120" s="7" t="s">
        <f>=DATEDIF(A120,$N$2,"md")</f>
      </c>
      <c r="I120" s="7" t="n">
        <v>86</v>
      </c>
      <c r="J120" s="18" t="n">
        <v>437.50607843137</v>
      </c>
      <c r="K120" s="6" t="s">
        <f>=Портфель!G9*Портфель!$R$13</f>
      </c>
      <c r="L120" s="6" t="s">
        <f>=(K120-J120)*E120</f>
      </c>
      <c r="M120" s="6" t="s">
        <f>=MAX(0,L120*0.13)</f>
      </c>
    </row>
    <row collapsed="false" customFormat="false" customHeight="false" hidden="false" ht="12.1" outlineLevel="0" r="121">
      <c r="A121" s="49" t="n">
        <v>45792</v>
      </c>
      <c r="B121" s="17" t="s">
        <v>525</v>
      </c>
      <c r="C121" s="17" t="s">
        <v>47</v>
      </c>
      <c r="D121" s="17" t="s">
        <v>48</v>
      </c>
      <c r="E121" s="18" t="n">
        <v>3</v>
      </c>
      <c r="F121" s="7" t="s">
        <f>=DATEDIF(A121,$N$2,"y")</f>
      </c>
      <c r="G121" s="7" t="s">
        <f>=DATEDIF(A121,$N$2,"ym")</f>
      </c>
      <c r="H121" s="7" t="s">
        <f>=DATEDIF(A121,$N$2,"md")</f>
      </c>
      <c r="I121" s="7" t="n">
        <v>169</v>
      </c>
      <c r="J121" s="18" t="n">
        <v>470.87666666667</v>
      </c>
      <c r="K121" s="6" t="s">
        <f>=Портфель!G9*Портфель!$R$13</f>
      </c>
      <c r="L121" s="6" t="s">
        <f>=(K121-J121)*E121</f>
      </c>
      <c r="M121" s="6" t="s">
        <f>=MAX(0,L121*0.13)</f>
      </c>
    </row>
    <row collapsed="false" customFormat="false" customHeight="false" hidden="false" ht="12.1" outlineLevel="0" r="122">
      <c r="A122" s="49" t="n">
        <v>45852</v>
      </c>
      <c r="B122" s="17" t="s">
        <v>525</v>
      </c>
      <c r="C122" s="17" t="s">
        <v>47</v>
      </c>
      <c r="D122" s="17" t="s">
        <v>48</v>
      </c>
      <c r="E122" s="18" t="n">
        <v>40</v>
      </c>
      <c r="F122" s="7" t="s">
        <f>=DATEDIF(A122,$N$2,"y")</f>
      </c>
      <c r="G122" s="7" t="s">
        <f>=DATEDIF(A122,$N$2,"ym")</f>
      </c>
      <c r="H122" s="7" t="s">
        <f>=DATEDIF(A122,$N$2,"md")</f>
      </c>
      <c r="I122" s="7" t="n">
        <v>109</v>
      </c>
      <c r="J122" s="18" t="n">
        <v>422.71125</v>
      </c>
      <c r="K122" s="6" t="s">
        <f>=Портфель!G9*Портфель!$R$13</f>
      </c>
      <c r="L122" s="6" t="s">
        <f>=(K122-J122)*E122</f>
      </c>
      <c r="M122" s="6" t="s">
        <f>=MAX(0,L122*0.13)</f>
      </c>
    </row>
    <row collapsed="false" customFormat="false" customHeight="false" hidden="false" ht="12.1" outlineLevel="0" r="123">
      <c r="A123" s="49" t="n">
        <v>45868</v>
      </c>
      <c r="B123" s="17" t="s">
        <v>525</v>
      </c>
      <c r="C123" s="17" t="s">
        <v>47</v>
      </c>
      <c r="D123" s="17" t="s">
        <v>48</v>
      </c>
      <c r="E123" s="18" t="n">
        <v>16</v>
      </c>
      <c r="F123" s="7" t="s">
        <f>=DATEDIF(A123,$N$2,"y")</f>
      </c>
      <c r="G123" s="7" t="s">
        <f>=DATEDIF(A123,$N$2,"ym")</f>
      </c>
      <c r="H123" s="7" t="s">
        <f>=DATEDIF(A123,$N$2,"md")</f>
      </c>
      <c r="I123" s="7" t="n">
        <v>93</v>
      </c>
      <c r="J123" s="18" t="n">
        <v>437.21875</v>
      </c>
      <c r="K123" s="6" t="s">
        <f>=Портфель!G9*Портфель!$R$13</f>
      </c>
      <c r="L123" s="6" t="s">
        <f>=(K123-J123)*E123</f>
      </c>
      <c r="M123" s="6" t="s">
        <f>=MAX(0,L123*0.13)</f>
      </c>
    </row>
    <row collapsed="false" customFormat="false" customHeight="false" hidden="false" ht="12.1" outlineLevel="0" r="124">
      <c r="A124" s="49" t="n">
        <v>45852</v>
      </c>
      <c r="B124" s="17" t="s">
        <v>547</v>
      </c>
      <c r="C124" s="17" t="s">
        <v>47</v>
      </c>
      <c r="D124" s="17" t="s">
        <v>48</v>
      </c>
      <c r="E124" s="18" t="n">
        <v>84</v>
      </c>
      <c r="F124" s="7" t="s">
        <f>=DATEDIF(A124,$N$2,"y")</f>
      </c>
      <c r="G124" s="7" t="s">
        <f>=DATEDIF(A124,$N$2,"ym")</f>
      </c>
      <c r="H124" s="7" t="s">
        <f>=DATEDIF(A124,$N$2,"md")</f>
      </c>
      <c r="I124" s="7" t="n">
        <v>109</v>
      </c>
      <c r="J124" s="18" t="n">
        <v>422.71130952381</v>
      </c>
      <c r="K124" s="6" t="s">
        <f>=Портфель!G9*Портфель!$R$13</f>
      </c>
      <c r="L124" s="6" t="s">
        <f>=(K124-J124)*E124</f>
      </c>
      <c r="M124" s="6" t="s">
        <f>=MAX(0,L124*0.13)</f>
      </c>
    </row>
    <row collapsed="false" customFormat="false" customHeight="false" hidden="false" ht="12.1" outlineLevel="0" r="125">
      <c r="A125" s="49" t="n">
        <v>45754</v>
      </c>
      <c r="B125" s="17" t="s">
        <v>420</v>
      </c>
      <c r="C125" s="17" t="s">
        <v>51</v>
      </c>
      <c r="D125" s="17" t="s">
        <v>52</v>
      </c>
      <c r="E125" s="18" t="n">
        <v>10</v>
      </c>
      <c r="F125" s="7" t="s">
        <f>=DATEDIF(A125,$N$2,"y")</f>
      </c>
      <c r="G125" s="7" t="s">
        <f>=DATEDIF(A125,$N$2,"ym")</f>
      </c>
      <c r="H125" s="7" t="s">
        <f>=DATEDIF(A125,$N$2,"md")</f>
      </c>
      <c r="I125" s="7" t="n">
        <v>207</v>
      </c>
      <c r="J125" s="18" t="n">
        <v>56.62</v>
      </c>
      <c r="K125" s="6" t="s">
        <f>=Портфель!G10*Портфель!$R$13</f>
      </c>
      <c r="L125" s="6" t="s">
        <f>=(K125-J125)*E125</f>
      </c>
      <c r="M125" s="6" t="s">
        <f>=MAX(0,L125*0.13)</f>
      </c>
    </row>
    <row collapsed="false" customFormat="false" customHeight="false" hidden="false" ht="12.1" outlineLevel="0" r="126">
      <c r="A126" s="49" t="n">
        <v>45754</v>
      </c>
      <c r="B126" s="17" t="s">
        <v>420</v>
      </c>
      <c r="C126" s="17" t="s">
        <v>51</v>
      </c>
      <c r="D126" s="17" t="s">
        <v>52</v>
      </c>
      <c r="E126" s="18" t="n">
        <v>1450</v>
      </c>
      <c r="F126" s="7" t="s">
        <f>=DATEDIF(A126,$N$2,"y")</f>
      </c>
      <c r="G126" s="7" t="s">
        <f>=DATEDIF(A126,$N$2,"ym")</f>
      </c>
      <c r="H126" s="7" t="s">
        <f>=DATEDIF(A126,$N$2,"md")</f>
      </c>
      <c r="I126" s="7" t="n">
        <v>207</v>
      </c>
      <c r="J126" s="18" t="n">
        <v>56.619606896552</v>
      </c>
      <c r="K126" s="6" t="s">
        <f>=Портфель!G10*Портфель!$R$13</f>
      </c>
      <c r="L126" s="6" t="s">
        <f>=(K126-J126)*E126</f>
      </c>
      <c r="M126" s="6" t="s">
        <f>=MAX(0,L126*0.13)</f>
      </c>
    </row>
    <row collapsed="false" customFormat="false" customHeight="false" hidden="false" ht="12.1" outlineLevel="0" r="127">
      <c r="A127" s="49" t="n">
        <v>45754</v>
      </c>
      <c r="B127" s="17" t="s">
        <v>525</v>
      </c>
      <c r="C127" s="17" t="s">
        <v>55</v>
      </c>
      <c r="D127" s="17" t="s">
        <v>56</v>
      </c>
      <c r="E127" s="18" t="n">
        <v>110</v>
      </c>
      <c r="F127" s="7" t="s">
        <f>=DATEDIF(A127,$N$2,"y")</f>
      </c>
      <c r="G127" s="7" t="s">
        <f>=DATEDIF(A127,$N$2,"ym")</f>
      </c>
      <c r="H127" s="7" t="s">
        <f>=DATEDIF(A127,$N$2,"md")</f>
      </c>
      <c r="I127" s="7" t="n">
        <v>207</v>
      </c>
      <c r="J127" s="18" t="n">
        <v>122.43790909091</v>
      </c>
      <c r="K127" s="6" t="s">
        <f>=Портфель!G11*Портфель!$R$13</f>
      </c>
      <c r="L127" s="6" t="s">
        <f>=(K127-J127)*E127</f>
      </c>
      <c r="M127" s="6" t="s">
        <f>=MAX(0,L127*0.13)</f>
      </c>
    </row>
    <row collapsed="false" customFormat="false" customHeight="false" hidden="false" ht="12.1" outlineLevel="0" r="128">
      <c r="A128" s="49" t="n">
        <v>45754</v>
      </c>
      <c r="B128" s="17" t="s">
        <v>525</v>
      </c>
      <c r="C128" s="17" t="s">
        <v>55</v>
      </c>
      <c r="D128" s="17" t="s">
        <v>56</v>
      </c>
      <c r="E128" s="18" t="n">
        <v>390</v>
      </c>
      <c r="F128" s="7" t="s">
        <f>=DATEDIF(A128,$N$2,"y")</f>
      </c>
      <c r="G128" s="7" t="s">
        <f>=DATEDIF(A128,$N$2,"ym")</f>
      </c>
      <c r="H128" s="7" t="s">
        <f>=DATEDIF(A128,$N$2,"md")</f>
      </c>
      <c r="I128" s="7" t="n">
        <v>207</v>
      </c>
      <c r="J128" s="18" t="n">
        <v>122.43787179487</v>
      </c>
      <c r="K128" s="6" t="s">
        <f>=Портфель!G11*Портфель!$R$13</f>
      </c>
      <c r="L128" s="6" t="s">
        <f>=(K128-J128)*E128</f>
      </c>
      <c r="M128" s="6" t="s">
        <f>=MAX(0,L128*0.13)</f>
      </c>
    </row>
    <row collapsed="false" customFormat="false" customHeight="false" hidden="false" ht="12.1" outlineLevel="0" r="129">
      <c r="A129" s="49" t="n">
        <v>45754</v>
      </c>
      <c r="B129" s="17" t="s">
        <v>525</v>
      </c>
      <c r="C129" s="17" t="s">
        <v>55</v>
      </c>
      <c r="D129" s="17" t="s">
        <v>56</v>
      </c>
      <c r="E129" s="18" t="n">
        <v>200</v>
      </c>
      <c r="F129" s="7" t="s">
        <f>=DATEDIF(A129,$N$2,"y")</f>
      </c>
      <c r="G129" s="7" t="s">
        <f>=DATEDIF(A129,$N$2,"ym")</f>
      </c>
      <c r="H129" s="7" t="s">
        <f>=DATEDIF(A129,$N$2,"md")</f>
      </c>
      <c r="I129" s="7" t="n">
        <v>207</v>
      </c>
      <c r="J129" s="18" t="n">
        <v>122.21765</v>
      </c>
      <c r="K129" s="6" t="s">
        <f>=Портфель!G11*Портфель!$R$13</f>
      </c>
      <c r="L129" s="6" t="s">
        <f>=(K129-J129)*E129</f>
      </c>
      <c r="M129" s="6" t="s">
        <f>=MAX(0,L129*0.13)</f>
      </c>
    </row>
    <row collapsed="false" customFormat="false" customHeight="false" hidden="false" ht="12.1" outlineLevel="0" r="130">
      <c r="A130" s="49" t="n">
        <v>45754</v>
      </c>
      <c r="B130" s="17" t="s">
        <v>420</v>
      </c>
      <c r="C130" s="17" t="s">
        <v>59</v>
      </c>
      <c r="D130" s="17" t="s">
        <v>60</v>
      </c>
      <c r="E130" s="18" t="n">
        <v>3000</v>
      </c>
      <c r="F130" s="7" t="s">
        <f>=DATEDIF(A130,$N$2,"y")</f>
      </c>
      <c r="G130" s="7" t="s">
        <f>=DATEDIF(A130,$N$2,"ym")</f>
      </c>
      <c r="H130" s="7" t="s">
        <f>=DATEDIF(A130,$N$2,"md")</f>
      </c>
      <c r="I130" s="7" t="n">
        <v>207</v>
      </c>
      <c r="J130" s="18" t="n">
        <v>0.48333666666667</v>
      </c>
      <c r="K130" s="6" t="s">
        <f>=Портфель!G12*Портфель!$R$13</f>
      </c>
      <c r="L130" s="6" t="s">
        <f>=(K130-J130)*E130</f>
      </c>
      <c r="M130" s="6" t="s">
        <f>=MAX(0,L130*0.13)</f>
      </c>
    </row>
    <row collapsed="false" customFormat="false" customHeight="false" hidden="false" ht="12.1" outlineLevel="0" r="131">
      <c r="A131" s="49" t="n">
        <v>45754</v>
      </c>
      <c r="B131" s="17" t="s">
        <v>420</v>
      </c>
      <c r="C131" s="17" t="s">
        <v>59</v>
      </c>
      <c r="D131" s="17" t="s">
        <v>60</v>
      </c>
      <c r="E131" s="18" t="n">
        <v>50000</v>
      </c>
      <c r="F131" s="7" t="s">
        <f>=DATEDIF(A131,$N$2,"y")</f>
      </c>
      <c r="G131" s="7" t="s">
        <f>=DATEDIF(A131,$N$2,"ym")</f>
      </c>
      <c r="H131" s="7" t="s">
        <f>=DATEDIF(A131,$N$2,"md")</f>
      </c>
      <c r="I131" s="7" t="n">
        <v>207</v>
      </c>
      <c r="J131" s="18" t="n">
        <v>0.4833382</v>
      </c>
      <c r="K131" s="6" t="s">
        <f>=Портфель!G12*Портфель!$R$13</f>
      </c>
      <c r="L131" s="6" t="s">
        <f>=(K131-J131)*E131</f>
      </c>
      <c r="M131" s="6" t="s">
        <f>=MAX(0,L131*0.13)</f>
      </c>
    </row>
    <row collapsed="false" customFormat="false" customHeight="false" hidden="false" ht="12.1" outlineLevel="0" r="132">
      <c r="A132" s="49" t="n">
        <v>45754</v>
      </c>
      <c r="B132" s="17" t="s">
        <v>420</v>
      </c>
      <c r="C132" s="17" t="s">
        <v>59</v>
      </c>
      <c r="D132" s="17" t="s">
        <v>60</v>
      </c>
      <c r="E132" s="18" t="n">
        <v>17000</v>
      </c>
      <c r="F132" s="7" t="s">
        <f>=DATEDIF(A132,$N$2,"y")</f>
      </c>
      <c r="G132" s="7" t="s">
        <f>=DATEDIF(A132,$N$2,"ym")</f>
      </c>
      <c r="H132" s="7" t="s">
        <f>=DATEDIF(A132,$N$2,"md")</f>
      </c>
      <c r="I132" s="7" t="n">
        <v>207</v>
      </c>
      <c r="J132" s="18" t="n">
        <v>0.48333823529412</v>
      </c>
      <c r="K132" s="6" t="s">
        <f>=Портфель!G12*Портфель!$R$13</f>
      </c>
      <c r="L132" s="6" t="s">
        <f>=(K132-J132)*E132</f>
      </c>
      <c r="M132" s="6" t="s">
        <f>=MAX(0,L132*0.13)</f>
      </c>
    </row>
    <row collapsed="false" customFormat="false" customHeight="false" hidden="false" ht="12.1" outlineLevel="0" r="133">
      <c r="A133" s="49" t="n">
        <v>45754</v>
      </c>
      <c r="B133" s="17" t="s">
        <v>420</v>
      </c>
      <c r="C133" s="17" t="s">
        <v>59</v>
      </c>
      <c r="D133" s="17" t="s">
        <v>60</v>
      </c>
      <c r="E133" s="18" t="n">
        <v>5000</v>
      </c>
      <c r="F133" s="7" t="s">
        <f>=DATEDIF(A133,$N$2,"y")</f>
      </c>
      <c r="G133" s="7" t="s">
        <f>=DATEDIF(A133,$N$2,"ym")</f>
      </c>
      <c r="H133" s="7" t="s">
        <f>=DATEDIF(A133,$N$2,"md")</f>
      </c>
      <c r="I133" s="7" t="n">
        <v>207</v>
      </c>
      <c r="J133" s="18" t="n">
        <v>0.483338</v>
      </c>
      <c r="K133" s="6" t="s">
        <f>=Портфель!G12*Портфель!$R$13</f>
      </c>
      <c r="L133" s="6" t="s">
        <f>=(K133-J133)*E133</f>
      </c>
      <c r="M133" s="6" t="s">
        <f>=MAX(0,L133*0.13)</f>
      </c>
    </row>
    <row collapsed="false" customFormat="false" customHeight="false" hidden="false" ht="12.1" outlineLevel="0" r="134">
      <c r="A134" s="49" t="n">
        <v>45754</v>
      </c>
      <c r="B134" s="17" t="s">
        <v>420</v>
      </c>
      <c r="C134" s="17" t="s">
        <v>59</v>
      </c>
      <c r="D134" s="17" t="s">
        <v>60</v>
      </c>
      <c r="E134" s="18" t="n">
        <v>69000</v>
      </c>
      <c r="F134" s="7" t="s">
        <f>=DATEDIF(A134,$N$2,"y")</f>
      </c>
      <c r="G134" s="7" t="s">
        <f>=DATEDIF(A134,$N$2,"ym")</f>
      </c>
      <c r="H134" s="7" t="s">
        <f>=DATEDIF(A134,$N$2,"md")</f>
      </c>
      <c r="I134" s="7" t="n">
        <v>207</v>
      </c>
      <c r="J134" s="18" t="n">
        <v>0.48333811594203</v>
      </c>
      <c r="K134" s="6" t="s">
        <f>=Портфель!G12*Портфель!$R$13</f>
      </c>
      <c r="L134" s="6" t="s">
        <f>=(K134-J134)*E134</f>
      </c>
      <c r="M134" s="6" t="s">
        <f>=MAX(0,L134*0.13)</f>
      </c>
    </row>
    <row collapsed="false" customFormat="false" customHeight="false" hidden="false" ht="12.1" outlineLevel="0" r="135">
      <c r="A135" s="49" t="n">
        <v>45798</v>
      </c>
      <c r="B135" s="17" t="s">
        <v>420</v>
      </c>
      <c r="C135" s="17" t="s">
        <v>59</v>
      </c>
      <c r="D135" s="17" t="s">
        <v>60</v>
      </c>
      <c r="E135" s="18" t="n">
        <v>1000</v>
      </c>
      <c r="F135" s="7" t="s">
        <f>=DATEDIF(A135,$N$2,"y")</f>
      </c>
      <c r="G135" s="7" t="s">
        <f>=DATEDIF(A135,$N$2,"ym")</f>
      </c>
      <c r="H135" s="7" t="s">
        <f>=DATEDIF(A135,$N$2,"md")</f>
      </c>
      <c r="I135" s="7" t="n">
        <v>163</v>
      </c>
      <c r="J135" s="18" t="n">
        <v>0.49495</v>
      </c>
      <c r="K135" s="6" t="s">
        <f>=Портфель!G12*Портфель!$R$13</f>
      </c>
      <c r="L135" s="6" t="s">
        <f>=(K135-J135)*E135</f>
      </c>
      <c r="M135" s="6" t="s">
        <f>=MAX(0,L135*0.13)</f>
      </c>
    </row>
    <row collapsed="false" customFormat="false" customHeight="false" hidden="false" ht="12.1" outlineLevel="0" r="136">
      <c r="A136" s="49" t="n">
        <v>44558</v>
      </c>
      <c r="B136" s="17" t="s">
        <v>420</v>
      </c>
      <c r="C136" s="17" t="s">
        <v>63</v>
      </c>
      <c r="D136" s="17" t="s">
        <v>64</v>
      </c>
      <c r="E136" s="18" t="n">
        <v>5</v>
      </c>
      <c r="F136" s="7" t="s">
        <f>=DATEDIF(A136,$N$2,"y")</f>
      </c>
      <c r="G136" s="7" t="s">
        <f>=DATEDIF(A136,$N$2,"ym")</f>
      </c>
      <c r="H136" s="7" t="s">
        <f>=DATEDIF(A136,$N$2,"md")</f>
      </c>
      <c r="I136" s="7" t="n">
        <v>1403</v>
      </c>
      <c r="J136" s="18" t="n">
        <v>2295.378</v>
      </c>
      <c r="K136" s="6" t="s">
        <f>=Портфель!G13*Портфель!$R$13</f>
      </c>
      <c r="L136" s="6" t="s">
        <f>=(K136-J136)*E136</f>
      </c>
      <c r="M136" s="6" t="s">
        <f>=MAX(0,L136*0.13)</f>
      </c>
    </row>
    <row collapsed="false" customFormat="false" customHeight="false" hidden="false" ht="12.1" outlineLevel="0" r="137">
      <c r="A137" s="49" t="n">
        <v>45777</v>
      </c>
      <c r="B137" s="17" t="s">
        <v>420</v>
      </c>
      <c r="C137" s="17" t="s">
        <v>66</v>
      </c>
      <c r="D137" s="17" t="s">
        <v>67</v>
      </c>
      <c r="E137" s="18" t="n">
        <v>3</v>
      </c>
      <c r="F137" s="7" t="s">
        <f>=DATEDIF(A137,$N$2,"y")</f>
      </c>
      <c r="G137" s="7" t="s">
        <f>=DATEDIF(A137,$N$2,"ym")</f>
      </c>
      <c r="H137" s="7" t="s">
        <f>=DATEDIF(A137,$N$2,"md")</f>
      </c>
      <c r="I137" s="7" t="n">
        <v>184</v>
      </c>
      <c r="J137" s="18" t="n">
        <v>980.48666666667</v>
      </c>
      <c r="K137" s="6" t="s">
        <f>=Портфель!G14*Портфель!$R$13</f>
      </c>
      <c r="L137" s="6" t="s">
        <f>=(K137-J137)*E137</f>
      </c>
      <c r="M137" s="6" t="s">
        <f>=MAX(0,L137*0.13)</f>
      </c>
    </row>
    <row collapsed="false" customFormat="false" customHeight="false" hidden="false" ht="12.1" outlineLevel="0" r="138">
      <c r="A138" s="49" t="n">
        <v>45777</v>
      </c>
      <c r="B138" s="17" t="s">
        <v>420</v>
      </c>
      <c r="C138" s="17" t="s">
        <v>66</v>
      </c>
      <c r="D138" s="17" t="s">
        <v>67</v>
      </c>
      <c r="E138" s="18" t="n">
        <v>4</v>
      </c>
      <c r="F138" s="7" t="s">
        <f>=DATEDIF(A138,$N$2,"y")</f>
      </c>
      <c r="G138" s="7" t="s">
        <f>=DATEDIF(A138,$N$2,"ym")</f>
      </c>
      <c r="H138" s="7" t="s">
        <f>=DATEDIF(A138,$N$2,"md")</f>
      </c>
      <c r="I138" s="7" t="n">
        <v>184</v>
      </c>
      <c r="J138" s="18" t="n">
        <v>980.485</v>
      </c>
      <c r="K138" s="6" t="s">
        <f>=Портфель!G14*Портфель!$R$13</f>
      </c>
      <c r="L138" s="6" t="s">
        <f>=(K138-J138)*E138</f>
      </c>
      <c r="M138" s="6" t="s">
        <f>=MAX(0,L138*0.13)</f>
      </c>
    </row>
    <row collapsed="false" customFormat="false" customHeight="false" hidden="false" ht="12.1" outlineLevel="0" r="139">
      <c r="A139" s="49" t="n">
        <v>45904</v>
      </c>
      <c r="B139" s="17" t="s">
        <v>420</v>
      </c>
      <c r="C139" s="17" t="s">
        <v>70</v>
      </c>
      <c r="D139" s="17" t="s">
        <v>71</v>
      </c>
      <c r="E139" s="18" t="n">
        <v>80</v>
      </c>
      <c r="F139" s="7" t="s">
        <f>=DATEDIF(A139,$N$2,"y")</f>
      </c>
      <c r="G139" s="7" t="s">
        <f>=DATEDIF(A139,$N$2,"ym")</f>
      </c>
      <c r="H139" s="7" t="s">
        <f>=DATEDIF(A139,$N$2,"md")</f>
      </c>
      <c r="I139" s="7" t="n">
        <v>57</v>
      </c>
      <c r="J139" s="18" t="n">
        <v>42.905</v>
      </c>
      <c r="K139" s="6" t="s">
        <f>=Портфель!G15*Портфель!$R$13</f>
      </c>
      <c r="L139" s="6" t="s">
        <f>=(K139-J139)*E139</f>
      </c>
      <c r="M139" s="6" t="s">
        <f>=MAX(0,L139*0.13)</f>
      </c>
    </row>
    <row collapsed="false" customFormat="false" customHeight="false" hidden="false" ht="12.1" outlineLevel="0" r="140">
      <c r="A140" s="49" t="n">
        <v>45904</v>
      </c>
      <c r="B140" s="17" t="s">
        <v>547</v>
      </c>
      <c r="C140" s="17" t="s">
        <v>70</v>
      </c>
      <c r="D140" s="17" t="s">
        <v>71</v>
      </c>
      <c r="E140" s="18" t="n">
        <v>100</v>
      </c>
      <c r="F140" s="7" t="s">
        <f>=DATEDIF(A140,$N$2,"y")</f>
      </c>
      <c r="G140" s="7" t="s">
        <f>=DATEDIF(A140,$N$2,"ym")</f>
      </c>
      <c r="H140" s="7" t="s">
        <f>=DATEDIF(A140,$N$2,"md")</f>
      </c>
      <c r="I140" s="7" t="n">
        <v>57</v>
      </c>
      <c r="J140" s="18" t="n">
        <v>42.7971</v>
      </c>
      <c r="K140" s="6" t="s">
        <f>=Портфель!G15*Портфель!$R$13</f>
      </c>
      <c r="L140" s="6" t="s">
        <f>=(K140-J140)*E140</f>
      </c>
      <c r="M140" s="6" t="s">
        <f>=MAX(0,L140*0.13)</f>
      </c>
    </row>
    <row collapsed="false" customFormat="false" customHeight="false" hidden="false" ht="12.1" outlineLevel="0" r="141">
      <c r="A141" s="49" t="n">
        <v>45847</v>
      </c>
      <c r="B141" s="17" t="s">
        <v>420</v>
      </c>
      <c r="C141" s="17" t="s">
        <v>74</v>
      </c>
      <c r="D141" s="17" t="s">
        <v>75</v>
      </c>
      <c r="E141" s="18" t="n">
        <v>1580</v>
      </c>
      <c r="F141" s="7" t="s">
        <f>=DATEDIF(A141,$N$2,"y")</f>
      </c>
      <c r="G141" s="7" t="s">
        <f>=DATEDIF(A141,$N$2,"ym")</f>
      </c>
      <c r="H141" s="7" t="s">
        <f>=DATEDIF(A141,$N$2,"md")</f>
      </c>
      <c r="I141" s="7" t="n">
        <v>114</v>
      </c>
      <c r="J141" s="18" t="n">
        <v>0.9545</v>
      </c>
      <c r="K141" s="6" t="s">
        <f>=Портфель!G16*Портфель!$R$13</f>
      </c>
      <c r="L141" s="6" t="s">
        <f>=(K141-J141)*E141</f>
      </c>
      <c r="M141" s="6" t="s">
        <f>=MAX(0,L141*0.13)</f>
      </c>
    </row>
    <row collapsed="false" customFormat="false" customHeight="false" hidden="false" ht="12.1" outlineLevel="0" r="142">
      <c r="A142" s="49" t="n">
        <v>45877</v>
      </c>
      <c r="B142" s="17" t="s">
        <v>525</v>
      </c>
      <c r="C142" s="17" t="s">
        <v>80</v>
      </c>
      <c r="D142" s="17" t="s">
        <v>82</v>
      </c>
      <c r="E142" s="18" t="n">
        <v>142740</v>
      </c>
      <c r="F142" s="7" t="s">
        <f>=DATEDIF(A142,$N$2,"y")</f>
      </c>
      <c r="G142" s="7" t="s">
        <f>=DATEDIF(A142,$N$2,"ym")</f>
      </c>
      <c r="H142" s="7" t="s">
        <f>=DATEDIF(A142,$N$2,"md")</f>
      </c>
      <c r="I142" s="7" t="n">
        <v>84</v>
      </c>
      <c r="J142" s="18" t="n">
        <v>1.7669000071081</v>
      </c>
      <c r="K142" s="6" t="s">
        <f>=Портфель!G18*Портфель!$R$13</f>
      </c>
      <c r="L142" s="6" t="s">
        <f>=(K142-J142)*E142</f>
      </c>
      <c r="M142" s="6" t="s">
        <f>=MAX(0,L142*0.13)</f>
      </c>
    </row>
    <row collapsed="false" customFormat="false" customHeight="false" hidden="false" ht="12.1" outlineLevel="0" r="143">
      <c r="A143" s="49" t="n">
        <v>45877</v>
      </c>
      <c r="B143" s="17" t="s">
        <v>525</v>
      </c>
      <c r="C143" s="17" t="s">
        <v>80</v>
      </c>
      <c r="D143" s="17" t="s">
        <v>82</v>
      </c>
      <c r="E143" s="18" t="n">
        <v>16469</v>
      </c>
      <c r="F143" s="7" t="s">
        <f>=DATEDIF(A143,$N$2,"y")</f>
      </c>
      <c r="G143" s="7" t="s">
        <f>=DATEDIF(A143,$N$2,"ym")</f>
      </c>
      <c r="H143" s="7" t="s">
        <f>=DATEDIF(A143,$N$2,"md")</f>
      </c>
      <c r="I143" s="7" t="n">
        <v>84</v>
      </c>
      <c r="J143" s="18" t="n">
        <v>1.7669002368085</v>
      </c>
      <c r="K143" s="6" t="s">
        <f>=Портфель!G18*Портфель!$R$13</f>
      </c>
      <c r="L143" s="6" t="s">
        <f>=(K143-J143)*E143</f>
      </c>
      <c r="M143" s="6" t="s">
        <f>=MAX(0,L143*0.13)</f>
      </c>
    </row>
    <row collapsed="false" customFormat="false" customHeight="false" hidden="false" ht="12.1" outlineLevel="0" r="144">
      <c r="A144" s="49" t="n">
        <v>45707</v>
      </c>
      <c r="B144" s="17" t="s">
        <v>420</v>
      </c>
      <c r="C144" s="17" t="s">
        <v>85</v>
      </c>
      <c r="D144" s="17" t="s">
        <v>87</v>
      </c>
      <c r="E144" s="18" t="n">
        <v>15</v>
      </c>
      <c r="F144" s="7" t="s">
        <f>=DATEDIF(A144,$N$2,"y")</f>
      </c>
      <c r="G144" s="7" t="s">
        <f>=DATEDIF(A144,$N$2,"ym")</f>
      </c>
      <c r="H144" s="7" t="s">
        <f>=DATEDIF(A144,$N$2,"md")</f>
      </c>
      <c r="I144" s="7" t="n">
        <v>254</v>
      </c>
      <c r="J144" s="18" t="n">
        <v>9497.3033333333</v>
      </c>
      <c r="K144" s="6" t="s">
        <f>=Портфель!G20*Портфель!H20/100*Портфель!$R$17</f>
      </c>
      <c r="L144" s="6" t="s">
        <f>=(K144-J144)*E144</f>
      </c>
      <c r="M144" s="6" t="s">
        <f>=MAX(0,L144*0.13)</f>
      </c>
    </row>
    <row collapsed="false" customFormat="false" customHeight="false" hidden="false" ht="12.1" outlineLevel="0" r="145">
      <c r="A145" s="49" t="n">
        <v>45707</v>
      </c>
      <c r="B145" s="17" t="s">
        <v>420</v>
      </c>
      <c r="C145" s="17" t="s">
        <v>85</v>
      </c>
      <c r="D145" s="17" t="s">
        <v>87</v>
      </c>
      <c r="E145" s="18" t="n">
        <v>14</v>
      </c>
      <c r="F145" s="7" t="s">
        <f>=DATEDIF(A145,$N$2,"y")</f>
      </c>
      <c r="G145" s="7" t="s">
        <f>=DATEDIF(A145,$N$2,"ym")</f>
      </c>
      <c r="H145" s="7" t="s">
        <f>=DATEDIF(A145,$N$2,"md")</f>
      </c>
      <c r="I145" s="7" t="n">
        <v>254</v>
      </c>
      <c r="J145" s="18" t="n">
        <v>9497.7607142857</v>
      </c>
      <c r="K145" s="6" t="s">
        <f>=Портфель!G20*Портфель!H20/100*Портфель!$R$17</f>
      </c>
      <c r="L145" s="6" t="s">
        <f>=(K145-J145)*E145</f>
      </c>
      <c r="M145" s="6" t="s">
        <f>=MAX(0,L145*0.13)</f>
      </c>
    </row>
    <row collapsed="false" customFormat="false" customHeight="false" hidden="false" ht="12.1" outlineLevel="0" r="146">
      <c r="A146" s="49" t="n">
        <v>45814</v>
      </c>
      <c r="B146" s="17" t="s">
        <v>525</v>
      </c>
      <c r="C146" s="17" t="s">
        <v>90</v>
      </c>
      <c r="D146" s="17" t="s">
        <v>91</v>
      </c>
      <c r="E146" s="18" t="n">
        <v>2</v>
      </c>
      <c r="F146" s="7" t="s">
        <f>=DATEDIF(A146,$N$2,"y")</f>
      </c>
      <c r="G146" s="7" t="s">
        <f>=DATEDIF(A146,$N$2,"ym")</f>
      </c>
      <c r="H146" s="7" t="s">
        <f>=DATEDIF(A146,$N$2,"md")</f>
      </c>
      <c r="I146" s="7" t="n">
        <v>147</v>
      </c>
      <c r="J146" s="18" t="n">
        <v>79178.635</v>
      </c>
      <c r="K146" s="6" t="s">
        <f>=Портфель!G21*Портфель!H21/100*Портфель!$R$17</f>
      </c>
      <c r="L146" s="6" t="s">
        <f>=(K146-J146)*E146</f>
      </c>
      <c r="M146" s="6" t="s">
        <f>=MAX(0,L146*0.13)</f>
      </c>
    </row>
    <row collapsed="false" customFormat="false" customHeight="false" hidden="false" ht="12.1" outlineLevel="0" r="147">
      <c r="A147" s="49" t="n">
        <v>45814</v>
      </c>
      <c r="B147" s="17" t="s">
        <v>547</v>
      </c>
      <c r="C147" s="17" t="s">
        <v>90</v>
      </c>
      <c r="D147" s="17" t="s">
        <v>91</v>
      </c>
      <c r="E147" s="18" t="n">
        <v>1</v>
      </c>
      <c r="F147" s="7" t="s">
        <f>=DATEDIF(A147,$N$2,"y")</f>
      </c>
      <c r="G147" s="7" t="s">
        <f>=DATEDIF(A147,$N$2,"ym")</f>
      </c>
      <c r="H147" s="7" t="s">
        <f>=DATEDIF(A147,$N$2,"md")</f>
      </c>
      <c r="I147" s="7" t="n">
        <v>147</v>
      </c>
      <c r="J147" s="18" t="n">
        <v>79445.82</v>
      </c>
      <c r="K147" s="6" t="s">
        <f>=Портфель!G21*Портфель!H21/100*Портфель!$R$17</f>
      </c>
      <c r="L147" s="6" t="s">
        <f>=(K147-J147)*E147</f>
      </c>
      <c r="M147" s="6" t="s">
        <f>=MAX(0,L147*0.13)</f>
      </c>
    </row>
    <row collapsed="false" customFormat="false" customHeight="false" hidden="false" ht="12.1" outlineLevel="0" r="148">
      <c r="A148" s="49" t="n">
        <v>45737</v>
      </c>
      <c r="B148" s="17" t="s">
        <v>420</v>
      </c>
      <c r="C148" s="17" t="s">
        <v>94</v>
      </c>
      <c r="D148" s="17" t="s">
        <v>95</v>
      </c>
      <c r="E148" s="18" t="n">
        <v>1</v>
      </c>
      <c r="F148" s="7" t="s">
        <f>=DATEDIF(A148,$N$2,"y")</f>
      </c>
      <c r="G148" s="7" t="s">
        <f>=DATEDIF(A148,$N$2,"ym")</f>
      </c>
      <c r="H148" s="7" t="s">
        <f>=DATEDIF(A148,$N$2,"md")</f>
      </c>
      <c r="I148" s="7" t="n">
        <v>224</v>
      </c>
      <c r="J148" s="18" t="n">
        <v>8648.13</v>
      </c>
      <c r="K148" s="6" t="s">
        <f>=Портфель!G22*Портфель!H22/100*Портфель!$R$17</f>
      </c>
      <c r="L148" s="6" t="s">
        <f>=(K148-J148)*E148</f>
      </c>
      <c r="M148" s="6" t="s">
        <f>=MAX(0,L148*0.13)</f>
      </c>
    </row>
    <row collapsed="false" customFormat="false" customHeight="false" hidden="false" ht="12.1" outlineLevel="0" r="149">
      <c r="A149" s="49" t="n">
        <v>45792</v>
      </c>
      <c r="B149" s="17" t="s">
        <v>525</v>
      </c>
      <c r="C149" s="17" t="s">
        <v>94</v>
      </c>
      <c r="D149" s="17" t="s">
        <v>95</v>
      </c>
      <c r="E149" s="18" t="n">
        <v>1</v>
      </c>
      <c r="F149" s="7" t="s">
        <f>=DATEDIF(A149,$N$2,"y")</f>
      </c>
      <c r="G149" s="7" t="s">
        <f>=DATEDIF(A149,$N$2,"ym")</f>
      </c>
      <c r="H149" s="7" t="s">
        <f>=DATEDIF(A149,$N$2,"md")</f>
      </c>
      <c r="I149" s="7" t="n">
        <v>169</v>
      </c>
      <c r="J149" s="18" t="n">
        <v>8545.14</v>
      </c>
      <c r="K149" s="6" t="s">
        <f>=Портфель!G22*Портфель!H22/100*Портфель!$R$17</f>
      </c>
      <c r="L149" s="6" t="s">
        <f>=(K149-J149)*E149</f>
      </c>
      <c r="M149" s="6" t="s">
        <f>=MAX(0,L149*0.13)</f>
      </c>
    </row>
    <row collapsed="false" customFormat="false" customHeight="false" hidden="false" ht="12.1" outlineLevel="0" r="150">
      <c r="A150" s="49" t="n">
        <v>45792</v>
      </c>
      <c r="B150" s="17" t="s">
        <v>525</v>
      </c>
      <c r="C150" s="17" t="s">
        <v>94</v>
      </c>
      <c r="D150" s="17" t="s">
        <v>95</v>
      </c>
      <c r="E150" s="18" t="n">
        <v>8</v>
      </c>
      <c r="F150" s="7" t="s">
        <f>=DATEDIF(A150,$N$2,"y")</f>
      </c>
      <c r="G150" s="7" t="s">
        <f>=DATEDIF(A150,$N$2,"ym")</f>
      </c>
      <c r="H150" s="7" t="s">
        <f>=DATEDIF(A150,$N$2,"md")</f>
      </c>
      <c r="I150" s="7" t="n">
        <v>169</v>
      </c>
      <c r="J150" s="18" t="n">
        <v>8547.87125</v>
      </c>
      <c r="K150" s="6" t="s">
        <f>=Портфель!G22*Портфель!H22/100*Портфель!$R$17</f>
      </c>
      <c r="L150" s="6" t="s">
        <f>=(K150-J150)*E150</f>
      </c>
      <c r="M150" s="6" t="s">
        <f>=MAX(0,L150*0.13)</f>
      </c>
    </row>
    <row collapsed="false" customFormat="false" customHeight="false" hidden="false" ht="12.1" outlineLevel="0" r="151">
      <c r="A151" s="49" t="n">
        <v>45792</v>
      </c>
      <c r="B151" s="17" t="s">
        <v>525</v>
      </c>
      <c r="C151" s="17" t="s">
        <v>94</v>
      </c>
      <c r="D151" s="17" t="s">
        <v>95</v>
      </c>
      <c r="E151" s="18" t="n">
        <v>2</v>
      </c>
      <c r="F151" s="7" t="s">
        <f>=DATEDIF(A151,$N$2,"y")</f>
      </c>
      <c r="G151" s="7" t="s">
        <f>=DATEDIF(A151,$N$2,"ym")</f>
      </c>
      <c r="H151" s="7" t="s">
        <f>=DATEDIF(A151,$N$2,"md")</f>
      </c>
      <c r="I151" s="7" t="n">
        <v>169</v>
      </c>
      <c r="J151" s="18" t="n">
        <v>8528.72</v>
      </c>
      <c r="K151" s="6" t="s">
        <f>=Портфель!G22*Портфель!H22/100*Портфель!$R$17</f>
      </c>
      <c r="L151" s="6" t="s">
        <f>=(K151-J151)*E151</f>
      </c>
      <c r="M151" s="6" t="s">
        <f>=MAX(0,L151*0.13)</f>
      </c>
    </row>
    <row collapsed="false" customFormat="false" customHeight="false" hidden="false" ht="12.1" outlineLevel="0" r="152">
      <c r="A152" s="49" t="n">
        <v>0</v>
      </c>
      <c r="B152" s="17" t="s">
        <v>648</v>
      </c>
      <c r="C152" s="17" t="s">
        <v>648</v>
      </c>
      <c r="D152" s="17" t="s">
        <v>648</v>
      </c>
      <c r="E152" s="18" t="n">
        <v> </v>
      </c>
      <c r="F152" s="7" t="n">
        <v> </v>
      </c>
      <c r="G152" s="18" t="n">
        <v> </v>
      </c>
      <c r="H152" s="17" t="s">
        <v>648</v>
      </c>
      <c r="I152" s="7" t="n">
        <v> </v>
      </c>
      <c r="J152" s="18" t="n">
        <v> </v>
      </c>
      <c r="K152" s="18" t="n">
        <v> </v>
      </c>
      <c r="L152" s="18" t="n">
        <v> </v>
      </c>
      <c r="M152" s="18" t="n">
        <v> </v>
      </c>
    </row>
    <row collapsed="false" customFormat="false" customHeight="false" hidden="false" ht="12.1" outlineLevel="0" r="153">
      <c r="A153" s="49"/>
      <c r="B153" s="17"/>
      <c r="C153" s="17"/>
      <c r="D153" s="17" t="s">
        <v>649</v>
      </c>
      <c r="E153" s="18" t="n">
        <v> </v>
      </c>
      <c r="F153" s="7" t="n">
        <v> </v>
      </c>
      <c r="G153" s="18" t="n">
        <v> </v>
      </c>
      <c r="H153" s="17" t="s">
        <v>648</v>
      </c>
      <c r="I153" s="7" t="n">
        <v> </v>
      </c>
      <c r="J153" s="18" t="n">
        <v> </v>
      </c>
      <c r="K153" s="18" t="n">
        <v> </v>
      </c>
      <c r="L153" s="18" t="n">
        <v> </v>
      </c>
      <c r="M153" s="18" t="n">
        <v> </v>
      </c>
    </row>
  </sheetData>
  <autoFilter ref="A1:N15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2025-10-31T04:08:05.00Z</dcterms:created>
  <dc:creator>izi-invest.ru</dc:creator>
  <cp:revision>0</cp:revision>
</cp:coreProperties>
</file>